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160" yWindow="6168" windowWidth="14316" windowHeight="6432" tabRatio="943" firstSheet="1" activeTab="1"/>
  </bookViews>
  <sheets>
    <sheet name="Data" sheetId="96" state="hidden" r:id="rId1"/>
    <sheet name="Statewide" sheetId="61" r:id="rId2"/>
    <sheet name="StateCalculations" sheetId="97" state="hidden" r:id="rId3"/>
    <sheet name="Boston Region" sheetId="90" r:id="rId4"/>
    <sheet name="Dimock Street" sheetId="91" r:id="rId5"/>
    <sheet name="Harbor" sheetId="92" r:id="rId6"/>
    <sheet name="Hyde Park" sheetId="93" r:id="rId7"/>
    <sheet name="Park Street" sheetId="94" r:id="rId8"/>
    <sheet name="BostonRegionCalculations" sheetId="98" state="hidden" r:id="rId9"/>
    <sheet name="CentralRegionCalculations" sheetId="106" state="hidden" r:id="rId10"/>
    <sheet name="NorthernRegionCalculations" sheetId="101" state="hidden" r:id="rId11"/>
    <sheet name="Central MA Region" sheetId="108" r:id="rId12"/>
    <sheet name="South Central" sheetId="109" r:id="rId13"/>
    <sheet name="North Central" sheetId="65" r:id="rId14"/>
    <sheet name="Worcester East" sheetId="110" r:id="rId15"/>
    <sheet name="Worcester West" sheetId="111" r:id="rId16"/>
    <sheet name="Northern Region" sheetId="71" r:id="rId17"/>
    <sheet name="Cambridge" sheetId="72" r:id="rId18"/>
    <sheet name="Cape Ann" sheetId="73" r:id="rId19"/>
    <sheet name="Framingham" sheetId="74" r:id="rId20"/>
    <sheet name="Haverhill" sheetId="75" r:id="rId21"/>
    <sheet name="Lawrence" sheetId="76" r:id="rId22"/>
    <sheet name="Lowell" sheetId="77" r:id="rId23"/>
    <sheet name="Lynn" sheetId="79" r:id="rId24"/>
    <sheet name="Malden" sheetId="78" r:id="rId25"/>
    <sheet name="SouthernRegionCalculations" sheetId="99" state="hidden" r:id="rId26"/>
    <sheet name="Southern Region" sheetId="80" r:id="rId27"/>
    <sheet name="Arlington" sheetId="81" r:id="rId28"/>
    <sheet name="Brockton" sheetId="82" r:id="rId29"/>
    <sheet name="Cape Cod" sheetId="83" r:id="rId30"/>
    <sheet name="Coastal" sheetId="84" r:id="rId31"/>
    <sheet name="Fall River" sheetId="85" r:id="rId32"/>
    <sheet name="New Bedford" sheetId="86" r:id="rId33"/>
    <sheet name="Plymouth" sheetId="87" r:id="rId34"/>
    <sheet name="Taunton - Attleboro" sheetId="89" r:id="rId35"/>
    <sheet name="Western Region" sheetId="62" r:id="rId36"/>
    <sheet name="Greenfield" sheetId="63" r:id="rId37"/>
    <sheet name="Holyoke" sheetId="64" r:id="rId38"/>
    <sheet name="Pittsfield" sheetId="66" r:id="rId39"/>
    <sheet name="Robert Van Wart" sheetId="67" r:id="rId40"/>
    <sheet name="Springfield" sheetId="95" r:id="rId41"/>
    <sheet name="WesternRegionCalculations" sheetId="100" state="hidden" r:id="rId42"/>
    <sheet name="Sheet2" sheetId="59" state="hidden" r:id="rId43"/>
    <sheet name="Sheet3" sheetId="60" state="hidden" r:id="rId44"/>
    <sheet name="ChildrenPendingResponse" sheetId="102" state="hidden" r:id="rId45"/>
    <sheet name="Glossary" sheetId="104" state="hidden" r:id="rId46"/>
  </sheets>
  <externalReferences>
    <externalReference r:id="rId47"/>
    <externalReference r:id="rId48"/>
    <externalReference r:id="rId49"/>
  </externalReferences>
  <definedNames>
    <definedName name="_Fill" localSheetId="11" hidden="1">#REF!</definedName>
    <definedName name="_Fill" localSheetId="9" hidden="1">#REF!</definedName>
    <definedName name="_Fill" localSheetId="12" hidden="1">#REF!</definedName>
    <definedName name="_Fill" localSheetId="14" hidden="1">#REF!</definedName>
    <definedName name="_Fill" localSheetId="15" hidden="1">#REF!</definedName>
    <definedName name="_Fill" hidden="1">#REF!</definedName>
    <definedName name="_rab2" localSheetId="11">'[1]12 mo. Over 22-2'!#REF!</definedName>
    <definedName name="_rab2" localSheetId="9">'[1]12 mo. Over 22-2'!#REF!</definedName>
    <definedName name="_rab2" localSheetId="12">'[1]12 mo. Over 22-2'!#REF!</definedName>
    <definedName name="_rab2" localSheetId="14">'[1]12 mo. Over 22-2'!#REF!</definedName>
    <definedName name="_rab2" localSheetId="15">'[1]12 mo. Over 22-2'!#REF!</definedName>
    <definedName name="_rab2">'[1]12 mo. Over 22-2'!#REF!</definedName>
    <definedName name="_SUM_Y36..Y45_" localSheetId="11">#REF!</definedName>
    <definedName name="_SUM_Y36..Y45_" localSheetId="9">#REF!</definedName>
    <definedName name="_SUM_Y36..Y45_" localSheetId="12">#REF!</definedName>
    <definedName name="_SUM_Y36..Y45_" localSheetId="14">#REF!</definedName>
    <definedName name="_SUM_Y36..Y45_" localSheetId="15">#REF!</definedName>
    <definedName name="_SUM_Y36..Y45_">#REF!</definedName>
    <definedName name="all_cases">'[2]all cases'!$A$1:$F$52</definedName>
    <definedName name="all_consumers_language">'[2]all language'!$A$1:$W$53</definedName>
    <definedName name="all_consumers_racehisp">'[2]all race'!$A$1:$M$53</definedName>
    <definedName name="case_closeings">'[2]Clinical Cases Closed'!$A$1:$N$92</definedName>
    <definedName name="case_openings">'[2]Clinical Cases Open-Reopened'!$A$1:$N$92</definedName>
    <definedName name="cases_LT18_children_in_placement">[2]cases_LI_18_children_in_placeme!$A$1:$F$49</definedName>
    <definedName name="children_in_placement_agegroup">[2]place_agegroup!$A$1:$F$50</definedName>
    <definedName name="children_in_placement_continuous_time_in_care">[2]children_in_placement_los!$A$1:$I$50</definedName>
    <definedName name="children_in_placement_gender">[2]children_in_placement_gender!$A$1:$E$50</definedName>
    <definedName name="children_in_placement_goal">[2]children_in_placement_goal!$A$1:$I$50</definedName>
    <definedName name="children_in_placement_intakes">[2]children_in_placement_intakes!$A$1:$Q$50</definedName>
    <definedName name="children_in_placement_placement_type">'[2]children in place place type'!$A$1:$Z$53</definedName>
    <definedName name="children_in_placement_racehisp">'[2]children in placement racehisp'!$A$1:$L$50</definedName>
    <definedName name="children_not_in_placement_agegroup">[2]children_n_in_place_agegroup!$A$1:$G$53</definedName>
    <definedName name="children_not_in_placement_intakes">[2]children_not_in_place_intakes!$A$2:$Q$53</definedName>
    <definedName name="cy14_assessments">'[2]assessments CY14'!$A$1:$E$37</definedName>
    <definedName name="cy14_investigations">'[2]CY14 investigations'!$A$1:$E$42</definedName>
    <definedName name="cy14_reports">'[2]CY14 reports area'!$A$1:$J$39</definedName>
    <definedName name="dd" localSheetId="15" hidden="1">#REF!</definedName>
    <definedName name="dd" hidden="1">#REF!</definedName>
    <definedName name="fill2" localSheetId="11" hidden="1">[3]Sheet1!#REF!</definedName>
    <definedName name="fill2" localSheetId="9" hidden="1">[3]Sheet1!#REF!</definedName>
    <definedName name="fill2" localSheetId="12" hidden="1">[3]Sheet1!#REF!</definedName>
    <definedName name="fill2" localSheetId="14" hidden="1">[3]Sheet1!#REF!</definedName>
    <definedName name="fill2" localSheetId="15" hidden="1">[3]Sheet1!#REF!</definedName>
    <definedName name="fill2" hidden="1">[3]Sheet1!#REF!</definedName>
    <definedName name="fy14_adoptions">[2]pivot_adoptions!$D$4:$E$42</definedName>
    <definedName name="fy14_guardianships">'[2]pivot guardianship'!$A$1:$B$41</definedName>
    <definedName name="_xlnm.Print_Area" localSheetId="27">Arlington!$A$1:$L$82</definedName>
    <definedName name="_xlnm.Print_Area" localSheetId="3">'Boston Region'!$A$1:$L$82</definedName>
    <definedName name="_xlnm.Print_Area" localSheetId="17">Cambridge!$A$1:$L$82</definedName>
    <definedName name="_xlnm.Print_Area" localSheetId="18">'Cape Ann'!$A$1:$L$82</definedName>
    <definedName name="_xlnm.Print_Area" localSheetId="11">'Central MA Region'!$A$1:$K$82</definedName>
    <definedName name="_xlnm.Print_Area" localSheetId="30">Coastal!$A$1:$L$82</definedName>
    <definedName name="_xlnm.Print_Area" localSheetId="0">Data!$A$1:$L$80</definedName>
    <definedName name="_xlnm.Print_Area" localSheetId="4">'Dimock Street'!$A$1:$L$82</definedName>
    <definedName name="_xlnm.Print_Area" localSheetId="19">Framingham!$A$1:$L$82</definedName>
    <definedName name="_xlnm.Print_Area" localSheetId="45">Glossary!$A$1:$B$10</definedName>
    <definedName name="_xlnm.Print_Area" localSheetId="36">Greenfield!$A$1:$L$82</definedName>
    <definedName name="_xlnm.Print_Area" localSheetId="5">Harbor!$A$1:$L$82</definedName>
    <definedName name="_xlnm.Print_Area" localSheetId="20">Haverhill!$A$1:$L$82</definedName>
    <definedName name="_xlnm.Print_Area" localSheetId="37">Holyoke!$A$1:$L$82</definedName>
    <definedName name="_xlnm.Print_Area" localSheetId="6">'Hyde Park'!$A$1:$L$82</definedName>
    <definedName name="_xlnm.Print_Area" localSheetId="21">Lawrence!$A$1:$L$82</definedName>
    <definedName name="_xlnm.Print_Area" localSheetId="22">Lowell!$A$1:$L$82</definedName>
    <definedName name="_xlnm.Print_Area" localSheetId="23">Lynn!$A$1:$L$82</definedName>
    <definedName name="_xlnm.Print_Area" localSheetId="24">Malden!$A$1:$L$82</definedName>
    <definedName name="_xlnm.Print_Area" localSheetId="13">'North Central'!$A$1:$L$82</definedName>
    <definedName name="_xlnm.Print_Area" localSheetId="16">'Northern Region'!$A$1:$L$82</definedName>
    <definedName name="_xlnm.Print_Area" localSheetId="7">'Park Street'!$A$1:$L$82</definedName>
    <definedName name="_xlnm.Print_Area" localSheetId="38">Pittsfield!$A$1:$L$82</definedName>
    <definedName name="_xlnm.Print_Area" localSheetId="12">'South Central'!$A$1:$L$82</definedName>
    <definedName name="_xlnm.Print_Area" localSheetId="26">'Southern Region'!$A$1:$L$82</definedName>
    <definedName name="_xlnm.Print_Area" localSheetId="1">Statewide!$A$1:$L$82</definedName>
    <definedName name="_xlnm.Print_Area" localSheetId="34">'Taunton - Attleboro'!$A$1:$L$82</definedName>
    <definedName name="_xlnm.Print_Area" localSheetId="35">'Western Region'!$A$1:$K$82</definedName>
    <definedName name="_xlnm.Print_Area" localSheetId="14">'Worcester East'!$A$1:$L$82</definedName>
    <definedName name="_xlnm.Print_Area" localSheetId="15">'Worcester West'!$A$1:$L$82</definedName>
    <definedName name="rab" localSheetId="11">'[1]12 mo. Over 22-2'!#REF!</definedName>
    <definedName name="rab" localSheetId="9">'[1]12 mo. Over 22-2'!#REF!</definedName>
    <definedName name="rab" localSheetId="12">'[1]12 mo. Over 22-2'!#REF!</definedName>
    <definedName name="rab" localSheetId="14">'[1]12 mo. Over 22-2'!#REF!</definedName>
    <definedName name="rab" localSheetId="15">'[1]12 mo. Over 22-2'!#REF!</definedName>
    <definedName name="rab">'[1]12 mo. Over 22-2'!#REF!</definedName>
    <definedName name="ujhgfddc" localSheetId="15">'[1]12 mo. Over 22-2'!#REF!</definedName>
    <definedName name="ujhgfddc">'[1]12 mo. Over 22-2'!#REF!</definedName>
  </definedNames>
  <calcPr calcId="145621"/>
</workbook>
</file>

<file path=xl/calcChain.xml><?xml version="1.0" encoding="utf-8"?>
<calcChain xmlns="http://schemas.openxmlformats.org/spreadsheetml/2006/main">
  <c r="D68" i="61" l="1"/>
  <c r="J65" i="61"/>
  <c r="J55" i="61"/>
  <c r="J49" i="61"/>
  <c r="D57" i="61"/>
  <c r="D41" i="61"/>
  <c r="I13" i="62"/>
  <c r="J13" i="71"/>
  <c r="I13" i="108"/>
  <c r="J13" i="90"/>
  <c r="J13" i="91"/>
  <c r="J13" i="92"/>
  <c r="J13" i="93"/>
  <c r="J13" i="94"/>
  <c r="J13" i="109"/>
  <c r="J13" i="65"/>
  <c r="J13" i="110"/>
  <c r="J13" i="111"/>
  <c r="J13" i="72"/>
  <c r="J13" i="73"/>
  <c r="J13" i="74"/>
  <c r="J13" i="75"/>
  <c r="J13" i="76"/>
  <c r="J13" i="77"/>
  <c r="J13" i="79"/>
  <c r="J13" i="78"/>
  <c r="J13" i="80"/>
  <c r="J13" i="81"/>
  <c r="J13" i="82"/>
  <c r="J13" i="83"/>
  <c r="J13" i="84"/>
  <c r="J13" i="85"/>
  <c r="J13" i="86"/>
  <c r="J13" i="87"/>
  <c r="J13" i="89"/>
  <c r="J13" i="63"/>
  <c r="J13" i="64"/>
  <c r="J13" i="66"/>
  <c r="J13" i="67"/>
  <c r="J13" i="95"/>
  <c r="J13" i="61"/>
  <c r="J9" i="61"/>
  <c r="H120" i="97"/>
  <c r="G120" i="97"/>
  <c r="E140" i="98" l="1"/>
  <c r="E57" i="97" l="1"/>
  <c r="D49" i="97"/>
  <c r="D9" i="90"/>
  <c r="K11" i="106" l="1"/>
  <c r="K10" i="106"/>
  <c r="J10" i="106"/>
  <c r="J11" i="106" s="1"/>
  <c r="I11" i="106"/>
  <c r="I10" i="106"/>
  <c r="H11" i="106"/>
  <c r="H10" i="106"/>
  <c r="D11" i="111"/>
  <c r="D11" i="110"/>
  <c r="D11" i="65"/>
  <c r="D11" i="109"/>
  <c r="G69" i="97" l="1"/>
  <c r="F69" i="97"/>
  <c r="E69" i="97"/>
  <c r="B59" i="90" l="1"/>
  <c r="B59" i="91"/>
  <c r="B59" i="92"/>
  <c r="B59" i="93"/>
  <c r="B59" i="94"/>
  <c r="B59" i="108"/>
  <c r="B59" i="109"/>
  <c r="B59" i="65"/>
  <c r="B59" i="110"/>
  <c r="B59" i="111"/>
  <c r="B59" i="71"/>
  <c r="B59" i="72"/>
  <c r="B59" i="73"/>
  <c r="B59" i="74"/>
  <c r="B59" i="75"/>
  <c r="B59" i="76"/>
  <c r="B59" i="77"/>
  <c r="B59" i="79"/>
  <c r="B59" i="78"/>
  <c r="B59" i="80"/>
  <c r="B59" i="81"/>
  <c r="B59" i="82"/>
  <c r="B59" i="83"/>
  <c r="B59" i="84"/>
  <c r="B59" i="85"/>
  <c r="B59" i="86"/>
  <c r="B59" i="87"/>
  <c r="B59" i="89"/>
  <c r="B59" i="62"/>
  <c r="B59" i="63"/>
  <c r="B59" i="64"/>
  <c r="B59" i="66"/>
  <c r="B59" i="67"/>
  <c r="B59" i="95"/>
  <c r="B59" i="61"/>
  <c r="D102" i="100"/>
  <c r="E102" i="100"/>
  <c r="F102" i="100"/>
  <c r="G102" i="100"/>
  <c r="C102" i="100"/>
  <c r="B102" i="100" s="1"/>
  <c r="D104" i="97"/>
  <c r="E104" i="97"/>
  <c r="F104" i="97"/>
  <c r="G104" i="97"/>
  <c r="H104" i="97"/>
  <c r="I104" i="97"/>
  <c r="J104" i="97"/>
  <c r="C104" i="97"/>
  <c r="B105" i="97"/>
  <c r="D136" i="100"/>
  <c r="E136" i="100"/>
  <c r="F136" i="100"/>
  <c r="D137" i="100"/>
  <c r="E137" i="100"/>
  <c r="F137" i="100"/>
  <c r="D138" i="100"/>
  <c r="E138" i="100"/>
  <c r="F138" i="100"/>
  <c r="D139" i="100"/>
  <c r="E139" i="100"/>
  <c r="F139" i="100"/>
  <c r="D140" i="100"/>
  <c r="E140" i="100"/>
  <c r="F140" i="100"/>
  <c r="F135" i="100"/>
  <c r="E135" i="100"/>
  <c r="D135" i="100"/>
  <c r="D125" i="106"/>
  <c r="E125" i="106"/>
  <c r="F125" i="106"/>
  <c r="D126" i="106"/>
  <c r="E126" i="106"/>
  <c r="F126" i="106"/>
  <c r="D127" i="106"/>
  <c r="E127" i="106"/>
  <c r="F127" i="106"/>
  <c r="D128" i="106"/>
  <c r="E128" i="106"/>
  <c r="F128" i="106"/>
  <c r="F124" i="106"/>
  <c r="F141" i="106"/>
  <c r="E124" i="106"/>
  <c r="E141" i="106"/>
  <c r="D124" i="106"/>
  <c r="D141" i="106"/>
  <c r="F145" i="106"/>
  <c r="E145" i="106"/>
  <c r="D145" i="106"/>
  <c r="F144" i="106"/>
  <c r="E144" i="106"/>
  <c r="D144" i="106"/>
  <c r="F143" i="106"/>
  <c r="E143" i="106"/>
  <c r="D143" i="106"/>
  <c r="F142" i="106"/>
  <c r="E142" i="106"/>
  <c r="D142" i="106"/>
  <c r="D156" i="98"/>
  <c r="E156" i="98"/>
  <c r="F156" i="98"/>
  <c r="D157" i="98"/>
  <c r="E157" i="98"/>
  <c r="F157" i="98"/>
  <c r="D158" i="98"/>
  <c r="E158" i="98"/>
  <c r="F158" i="98"/>
  <c r="D159" i="98"/>
  <c r="E159" i="98"/>
  <c r="F159" i="98"/>
  <c r="F155" i="98"/>
  <c r="E155" i="98"/>
  <c r="D155" i="98"/>
  <c r="D173" i="99"/>
  <c r="E173" i="99"/>
  <c r="F173" i="99"/>
  <c r="D174" i="99"/>
  <c r="E174" i="99"/>
  <c r="F174" i="99"/>
  <c r="D175" i="99"/>
  <c r="E175" i="99"/>
  <c r="F175" i="99"/>
  <c r="D176" i="99"/>
  <c r="E176" i="99"/>
  <c r="F176" i="99"/>
  <c r="D177" i="99"/>
  <c r="E177" i="99"/>
  <c r="F177" i="99"/>
  <c r="D178" i="99"/>
  <c r="E178" i="99"/>
  <c r="F178" i="99"/>
  <c r="D179" i="99"/>
  <c r="E179" i="99"/>
  <c r="F179" i="99"/>
  <c r="F172" i="99"/>
  <c r="E172" i="99"/>
  <c r="D172" i="99"/>
  <c r="D9" i="72"/>
  <c r="F176" i="101"/>
  <c r="F177" i="101"/>
  <c r="F178" i="101"/>
  <c r="F179" i="101"/>
  <c r="F180" i="101"/>
  <c r="F181" i="101"/>
  <c r="F182" i="101"/>
  <c r="F175" i="101"/>
  <c r="E176" i="101"/>
  <c r="E177" i="101"/>
  <c r="E178" i="101"/>
  <c r="E179" i="101"/>
  <c r="E180" i="101"/>
  <c r="E181" i="101"/>
  <c r="E182" i="101"/>
  <c r="E175" i="101"/>
  <c r="D176" i="101"/>
  <c r="D177" i="101"/>
  <c r="D178" i="101"/>
  <c r="D179" i="101"/>
  <c r="D180" i="101"/>
  <c r="D181" i="101"/>
  <c r="D182" i="101"/>
  <c r="D175" i="101"/>
  <c r="D79" i="95"/>
  <c r="D79" i="66"/>
  <c r="D79" i="64"/>
  <c r="D79" i="63"/>
  <c r="N182" i="100"/>
  <c r="N176" i="100"/>
  <c r="N177" i="100"/>
  <c r="N178" i="100"/>
  <c r="N179" i="100"/>
  <c r="N180" i="100"/>
  <c r="N181" i="100"/>
  <c r="N175" i="100"/>
  <c r="D79" i="84"/>
  <c r="D80" i="84" s="1"/>
  <c r="D79" i="111"/>
  <c r="D79" i="110"/>
  <c r="D79" i="65"/>
  <c r="D79" i="109"/>
  <c r="N176" i="106"/>
  <c r="N177" i="106"/>
  <c r="N178" i="106"/>
  <c r="N179" i="106"/>
  <c r="N175" i="106"/>
  <c r="J79" i="84"/>
  <c r="G73" i="90"/>
  <c r="G73" i="91"/>
  <c r="G73" i="92"/>
  <c r="G73" i="93"/>
  <c r="G73" i="94"/>
  <c r="G73" i="108"/>
  <c r="G73" i="109"/>
  <c r="G73" i="65"/>
  <c r="G73" i="110"/>
  <c r="G73" i="111"/>
  <c r="G73" i="71"/>
  <c r="G73" i="72"/>
  <c r="G73" i="73"/>
  <c r="G73" i="74"/>
  <c r="G73" i="75"/>
  <c r="G73" i="76"/>
  <c r="G73" i="77"/>
  <c r="G73" i="79"/>
  <c r="G73" i="78"/>
  <c r="G73" i="80"/>
  <c r="G73" i="81"/>
  <c r="G73" i="82"/>
  <c r="G73" i="83"/>
  <c r="G73" i="84"/>
  <c r="G73" i="85"/>
  <c r="G73" i="86"/>
  <c r="G73" i="87"/>
  <c r="G73" i="89"/>
  <c r="G73" i="62"/>
  <c r="G73" i="63"/>
  <c r="G73" i="64"/>
  <c r="G73" i="66"/>
  <c r="G73" i="67"/>
  <c r="G73" i="95"/>
  <c r="G73" i="61"/>
  <c r="B73" i="90"/>
  <c r="B73" i="91"/>
  <c r="B73" i="92"/>
  <c r="B73" i="93"/>
  <c r="B73" i="94"/>
  <c r="B73" i="108"/>
  <c r="B73" i="109"/>
  <c r="B73" i="65"/>
  <c r="B73" i="110"/>
  <c r="B73" i="111"/>
  <c r="B73" i="71"/>
  <c r="B73" i="72"/>
  <c r="B73" i="73"/>
  <c r="B73" i="74"/>
  <c r="B73" i="75"/>
  <c r="B73" i="76"/>
  <c r="B73" i="77"/>
  <c r="B73" i="79"/>
  <c r="B73" i="78"/>
  <c r="B73" i="80"/>
  <c r="B73" i="81"/>
  <c r="B73" i="82"/>
  <c r="B73" i="83"/>
  <c r="B73" i="84"/>
  <c r="B73" i="85"/>
  <c r="B73" i="86"/>
  <c r="B73" i="87"/>
  <c r="B73" i="89"/>
  <c r="B73" i="62"/>
  <c r="B73" i="63"/>
  <c r="B73" i="64"/>
  <c r="B73" i="66"/>
  <c r="B73" i="67"/>
  <c r="B73" i="95"/>
  <c r="B73" i="61"/>
  <c r="AY99" i="100" l="1"/>
  <c r="Y180" i="99"/>
  <c r="X180" i="99"/>
  <c r="W180" i="99"/>
  <c r="V180" i="99"/>
  <c r="U180" i="99"/>
  <c r="T180" i="99"/>
  <c r="S180" i="99"/>
  <c r="R180" i="99"/>
  <c r="Q180" i="99"/>
  <c r="P180" i="99"/>
  <c r="O180" i="99"/>
  <c r="P140" i="101"/>
  <c r="Q140" i="101"/>
  <c r="R140" i="101"/>
  <c r="S140" i="101"/>
  <c r="T140" i="101"/>
  <c r="U140" i="101"/>
  <c r="V140" i="101"/>
  <c r="W140" i="101"/>
  <c r="X140" i="101"/>
  <c r="O140" i="101"/>
  <c r="P135" i="106"/>
  <c r="Q135" i="106"/>
  <c r="R135" i="106"/>
  <c r="S135" i="106"/>
  <c r="T135" i="106"/>
  <c r="U135" i="106"/>
  <c r="V135" i="106"/>
  <c r="W135" i="106"/>
  <c r="X135" i="106"/>
  <c r="O135" i="106"/>
  <c r="Z66" i="99" l="1"/>
  <c r="O16" i="101"/>
  <c r="P16" i="101"/>
  <c r="Q16" i="101"/>
  <c r="R16" i="101"/>
  <c r="S16" i="101"/>
  <c r="T16" i="101"/>
  <c r="U16" i="101"/>
  <c r="V16" i="101"/>
  <c r="W16" i="101"/>
  <c r="P16" i="106"/>
  <c r="Q16" i="106"/>
  <c r="R16" i="106"/>
  <c r="S16" i="106"/>
  <c r="P16" i="99"/>
  <c r="Q16" i="99"/>
  <c r="R16" i="99"/>
  <c r="S16" i="99"/>
  <c r="T16" i="99"/>
  <c r="U16" i="99"/>
  <c r="V16" i="99"/>
  <c r="W16" i="99"/>
  <c r="O16" i="99"/>
  <c r="N16" i="99" s="1"/>
  <c r="E115" i="100" l="1"/>
  <c r="E116" i="100"/>
  <c r="E117" i="100"/>
  <c r="E118" i="100"/>
  <c r="E114" i="100"/>
  <c r="E148" i="99"/>
  <c r="E149" i="99"/>
  <c r="E150" i="99"/>
  <c r="E151" i="99"/>
  <c r="E152" i="99"/>
  <c r="E153" i="99"/>
  <c r="E154" i="99"/>
  <c r="E147" i="99"/>
  <c r="E148" i="101"/>
  <c r="E149" i="101"/>
  <c r="E150" i="101"/>
  <c r="E151" i="101"/>
  <c r="E152" i="101"/>
  <c r="E153" i="101"/>
  <c r="E154" i="101"/>
  <c r="E155" i="101"/>
  <c r="E147" i="101"/>
  <c r="E107" i="106"/>
  <c r="E108" i="106"/>
  <c r="E109" i="106"/>
  <c r="E106" i="106"/>
  <c r="E138" i="98"/>
  <c r="E139" i="98"/>
  <c r="E137" i="98"/>
  <c r="D94" i="106"/>
  <c r="E94" i="106"/>
  <c r="F94" i="106"/>
  <c r="C94" i="106"/>
  <c r="E74" i="100"/>
  <c r="F74" i="100"/>
  <c r="D74" i="100"/>
  <c r="E103" i="99"/>
  <c r="F103" i="99"/>
  <c r="D103" i="99"/>
  <c r="C102" i="101"/>
  <c r="E102" i="101"/>
  <c r="F102" i="101"/>
  <c r="D102" i="101"/>
  <c r="E67" i="106"/>
  <c r="F67" i="106"/>
  <c r="D67" i="106"/>
  <c r="E93" i="98"/>
  <c r="F93" i="98"/>
  <c r="D93" i="98"/>
  <c r="F64" i="100"/>
  <c r="E64" i="100"/>
  <c r="D64" i="100"/>
  <c r="F89" i="99"/>
  <c r="E89" i="99"/>
  <c r="D89" i="99"/>
  <c r="E88" i="101"/>
  <c r="F88" i="101"/>
  <c r="D88" i="101"/>
  <c r="E54" i="100"/>
  <c r="F54" i="100"/>
  <c r="D54" i="100"/>
  <c r="E75" i="99"/>
  <c r="F75" i="99"/>
  <c r="D75" i="99"/>
  <c r="F74" i="101"/>
  <c r="E74" i="101"/>
  <c r="D74" i="101"/>
  <c r="E49" i="106"/>
  <c r="F49" i="106"/>
  <c r="D49" i="106"/>
  <c r="E45" i="100"/>
  <c r="F45" i="100"/>
  <c r="D45" i="100"/>
  <c r="E62" i="99"/>
  <c r="F62" i="99"/>
  <c r="D62" i="99"/>
  <c r="F61" i="101"/>
  <c r="E61" i="101"/>
  <c r="D61" i="101"/>
  <c r="E41" i="106"/>
  <c r="F41" i="106"/>
  <c r="D41" i="106"/>
  <c r="E58" i="98"/>
  <c r="F58" i="98"/>
  <c r="D58" i="98"/>
  <c r="E126" i="100"/>
  <c r="F126" i="100"/>
  <c r="D126" i="100"/>
  <c r="E160" i="99"/>
  <c r="F160" i="99"/>
  <c r="D160" i="99"/>
  <c r="C174" i="101"/>
  <c r="C141" i="106"/>
  <c r="C145" i="106"/>
  <c r="C144" i="106"/>
  <c r="C143" i="106"/>
  <c r="C142" i="106"/>
  <c r="C137" i="106"/>
  <c r="C136" i="106"/>
  <c r="C135" i="106"/>
  <c r="C134" i="106"/>
  <c r="F133" i="106"/>
  <c r="E133" i="106"/>
  <c r="D133" i="106"/>
  <c r="E147" i="98"/>
  <c r="F147" i="98"/>
  <c r="D147" i="98"/>
  <c r="C126" i="100" l="1"/>
  <c r="C133" i="106"/>
  <c r="E25" i="100" l="1"/>
  <c r="F25" i="100"/>
  <c r="D25" i="100"/>
  <c r="E15" i="100"/>
  <c r="F15" i="100"/>
  <c r="D15" i="100"/>
  <c r="F34" i="99"/>
  <c r="E34" i="99"/>
  <c r="D34" i="99"/>
  <c r="F20" i="99"/>
  <c r="E20" i="99"/>
  <c r="D20" i="99"/>
  <c r="D19" i="101"/>
  <c r="E33" i="101"/>
  <c r="F33" i="101"/>
  <c r="D33" i="101"/>
  <c r="F19" i="101"/>
  <c r="E19" i="101"/>
  <c r="E14" i="106"/>
  <c r="F14" i="106"/>
  <c r="D14" i="106"/>
  <c r="E28" i="98"/>
  <c r="F28" i="98"/>
  <c r="D28" i="98"/>
  <c r="E17" i="98"/>
  <c r="F17" i="98"/>
  <c r="D17" i="98"/>
  <c r="E6" i="98"/>
  <c r="F6" i="98"/>
  <c r="D6" i="98"/>
  <c r="F5" i="100"/>
  <c r="E5" i="100"/>
  <c r="D5" i="100"/>
  <c r="E6" i="99"/>
  <c r="F6" i="99"/>
  <c r="D6" i="99"/>
  <c r="F5" i="101"/>
  <c r="E5" i="101"/>
  <c r="D5" i="101"/>
  <c r="F5" i="106"/>
  <c r="E5" i="106"/>
  <c r="D5" i="106"/>
  <c r="C5" i="106" s="1"/>
  <c r="P71" i="100" l="1"/>
  <c r="Q71" i="100"/>
  <c r="R71" i="100"/>
  <c r="O71" i="100"/>
  <c r="S77" i="100"/>
  <c r="S73" i="101"/>
  <c r="S74" i="101"/>
  <c r="S75" i="101"/>
  <c r="S76" i="101"/>
  <c r="S77" i="101"/>
  <c r="S78" i="101"/>
  <c r="S79" i="101"/>
  <c r="S72" i="101"/>
  <c r="P71" i="106"/>
  <c r="Q71" i="106"/>
  <c r="R71" i="106"/>
  <c r="O71" i="106"/>
  <c r="J38" i="71"/>
  <c r="J37" i="71"/>
  <c r="J36" i="71"/>
  <c r="J35" i="71"/>
  <c r="J38" i="80"/>
  <c r="J37" i="80"/>
  <c r="J36" i="80"/>
  <c r="J35" i="80"/>
  <c r="K73" i="97"/>
  <c r="I38" i="62"/>
  <c r="I37" i="62"/>
  <c r="I36" i="62"/>
  <c r="I35" i="62"/>
  <c r="M65" i="97"/>
  <c r="N65" i="97"/>
  <c r="O65" i="97"/>
  <c r="P65" i="97"/>
  <c r="L65" i="97"/>
  <c r="P64" i="97"/>
  <c r="S71" i="100" l="1"/>
  <c r="S71" i="101"/>
  <c r="P59" i="97"/>
  <c r="J38" i="90"/>
  <c r="J37" i="90"/>
  <c r="T121" i="97"/>
  <c r="S121" i="97"/>
  <c r="R121" i="97"/>
  <c r="Q121" i="97"/>
  <c r="P121" i="97"/>
  <c r="O121" i="97"/>
  <c r="N121" i="97"/>
  <c r="M121" i="97" s="1"/>
  <c r="F140" i="97"/>
  <c r="F141" i="97" s="1"/>
  <c r="E141" i="97"/>
  <c r="D141" i="97"/>
  <c r="F156" i="97" l="1"/>
  <c r="G156" i="97"/>
  <c r="F157" i="97"/>
  <c r="G157" i="97"/>
  <c r="E157" i="97"/>
  <c r="E156" i="97"/>
  <c r="F155" i="97"/>
  <c r="G155" i="97"/>
  <c r="E155" i="97"/>
  <c r="F154" i="97"/>
  <c r="G154" i="97"/>
  <c r="E154" i="97"/>
  <c r="F153" i="97"/>
  <c r="G153" i="97"/>
  <c r="E153" i="97"/>
  <c r="G48" i="97"/>
  <c r="F48" i="97"/>
  <c r="E48" i="97"/>
  <c r="G33" i="97" l="1"/>
  <c r="F33" i="97"/>
  <c r="E33" i="97"/>
  <c r="G20" i="97"/>
  <c r="F20" i="97"/>
  <c r="E20" i="97"/>
  <c r="G7" i="97"/>
  <c r="F7" i="97"/>
  <c r="E7" i="97"/>
  <c r="S41" i="97" l="1"/>
  <c r="R41" i="97"/>
  <c r="Q41" i="97"/>
  <c r="P41" i="97"/>
  <c r="O41" i="97"/>
  <c r="N41" i="97"/>
  <c r="M41" i="97"/>
  <c r="L41" i="97"/>
  <c r="H127" i="97"/>
  <c r="D92" i="97"/>
  <c r="E99" i="97"/>
  <c r="D51" i="111" l="1"/>
  <c r="D51" i="110"/>
  <c r="D51" i="65"/>
  <c r="D51" i="109"/>
  <c r="D49" i="111"/>
  <c r="D49" i="110"/>
  <c r="D49" i="65"/>
  <c r="D49" i="109"/>
  <c r="D54" i="109"/>
  <c r="D54" i="111"/>
  <c r="D54" i="110"/>
  <c r="D54" i="65"/>
  <c r="D53" i="111"/>
  <c r="D53" i="110"/>
  <c r="D53" i="65"/>
  <c r="D52" i="111"/>
  <c r="D52" i="110"/>
  <c r="D52" i="65"/>
  <c r="D50" i="111"/>
  <c r="D50" i="110"/>
  <c r="D50" i="65"/>
  <c r="D53" i="109"/>
  <c r="D52" i="109"/>
  <c r="D50" i="109"/>
  <c r="D56" i="95"/>
  <c r="D56" i="67"/>
  <c r="D56" i="66"/>
  <c r="D56" i="64"/>
  <c r="D56" i="63"/>
  <c r="D55" i="95"/>
  <c r="D55" i="67"/>
  <c r="D55" i="66"/>
  <c r="D55" i="64"/>
  <c r="D49" i="95"/>
  <c r="D49" i="67"/>
  <c r="D49" i="66"/>
  <c r="D49" i="64"/>
  <c r="D48" i="95"/>
  <c r="D48" i="67"/>
  <c r="D48" i="66"/>
  <c r="D48" i="64"/>
  <c r="D45" i="95"/>
  <c r="D45" i="67"/>
  <c r="D45" i="66"/>
  <c r="D45" i="64"/>
  <c r="D44" i="95"/>
  <c r="D44" i="67"/>
  <c r="D44" i="66"/>
  <c r="D44" i="64"/>
  <c r="D55" i="63"/>
  <c r="D49" i="63"/>
  <c r="D48" i="63"/>
  <c r="D45" i="63"/>
  <c r="D44" i="63"/>
  <c r="D47" i="95"/>
  <c r="D47" i="67"/>
  <c r="D47" i="66"/>
  <c r="D47" i="64"/>
  <c r="D47" i="63"/>
  <c r="D46" i="95"/>
  <c r="D46" i="67"/>
  <c r="D46" i="66"/>
  <c r="D46" i="64"/>
  <c r="D46" i="63"/>
  <c r="J9" i="89" l="1"/>
  <c r="J9" i="87"/>
  <c r="J9" i="86"/>
  <c r="J9" i="85"/>
  <c r="J9" i="84"/>
  <c r="J9" i="83"/>
  <c r="J9" i="82"/>
  <c r="J9" i="81"/>
  <c r="C156" i="101"/>
  <c r="J12" i="111" l="1"/>
  <c r="J11" i="111"/>
  <c r="J9" i="111"/>
  <c r="J12" i="110"/>
  <c r="J11" i="110"/>
  <c r="J9" i="110"/>
  <c r="J12" i="65"/>
  <c r="J11" i="65"/>
  <c r="J9" i="65"/>
  <c r="J12" i="109"/>
  <c r="J9" i="109"/>
  <c r="J11" i="109"/>
  <c r="C54" i="100" l="1"/>
  <c r="C135" i="100"/>
  <c r="C140" i="100"/>
  <c r="D8" i="95" s="1"/>
  <c r="C139" i="100"/>
  <c r="D8" i="67" s="1"/>
  <c r="C138" i="100"/>
  <c r="D8" i="66" s="1"/>
  <c r="C137" i="100"/>
  <c r="D8" i="64" s="1"/>
  <c r="C136" i="100"/>
  <c r="D8" i="63" s="1"/>
  <c r="D8" i="86"/>
  <c r="C179" i="99"/>
  <c r="D8" i="89" s="1"/>
  <c r="C178" i="99"/>
  <c r="D8" i="87" s="1"/>
  <c r="C177" i="99"/>
  <c r="C176" i="99"/>
  <c r="D8" i="85" s="1"/>
  <c r="C175" i="99"/>
  <c r="D8" i="84" s="1"/>
  <c r="C174" i="99"/>
  <c r="D8" i="83" s="1"/>
  <c r="C173" i="99"/>
  <c r="D8" i="82" s="1"/>
  <c r="C172" i="99"/>
  <c r="D8" i="81" s="1"/>
  <c r="F183" i="101"/>
  <c r="E183" i="101"/>
  <c r="D183" i="101"/>
  <c r="C182" i="101"/>
  <c r="D8" i="78" s="1"/>
  <c r="C181" i="101"/>
  <c r="D8" i="79" s="1"/>
  <c r="C180" i="101"/>
  <c r="D8" i="77" s="1"/>
  <c r="C179" i="101"/>
  <c r="D8" i="76" s="1"/>
  <c r="C178" i="101"/>
  <c r="D8" i="75" s="1"/>
  <c r="C177" i="101"/>
  <c r="D8" i="74" s="1"/>
  <c r="C176" i="101"/>
  <c r="D8" i="73" s="1"/>
  <c r="C175" i="101"/>
  <c r="D8" i="72" s="1"/>
  <c r="C49" i="106"/>
  <c r="C125" i="106"/>
  <c r="C128" i="106"/>
  <c r="D8" i="111" s="1"/>
  <c r="C127" i="106"/>
  <c r="D8" i="110" s="1"/>
  <c r="C126" i="106"/>
  <c r="D8" i="109" s="1"/>
  <c r="C124" i="106" l="1"/>
  <c r="D8" i="65"/>
  <c r="C171" i="99"/>
  <c r="C183" i="101"/>
  <c r="C155" i="98" l="1"/>
  <c r="C157" i="98"/>
  <c r="D8" i="92" s="1"/>
  <c r="C158" i="98"/>
  <c r="D8" i="93" s="1"/>
  <c r="C159" i="98"/>
  <c r="D8" i="94" s="1"/>
  <c r="C156" i="98"/>
  <c r="D8" i="91" s="1"/>
  <c r="C71" i="98"/>
  <c r="C69" i="98"/>
  <c r="D74" i="98"/>
  <c r="E74" i="98"/>
  <c r="F74" i="98"/>
  <c r="D154" i="97"/>
  <c r="D8" i="71" s="1"/>
  <c r="D155" i="97"/>
  <c r="D8" i="80" s="1"/>
  <c r="D156" i="97"/>
  <c r="D8" i="62" s="1"/>
  <c r="D157" i="97"/>
  <c r="D8" i="108" s="1"/>
  <c r="D153" i="97"/>
  <c r="D8" i="90" s="1"/>
  <c r="C74" i="98" l="1"/>
  <c r="C127" i="97"/>
  <c r="AF133" i="97"/>
  <c r="AE133" i="97"/>
  <c r="AD133" i="97"/>
  <c r="AC133" i="97"/>
  <c r="AB133" i="97"/>
  <c r="AA133" i="97"/>
  <c r="Z133" i="97"/>
  <c r="Y133" i="97"/>
  <c r="X133" i="97"/>
  <c r="W133" i="97"/>
  <c r="V133" i="97"/>
  <c r="U133" i="97"/>
  <c r="T133" i="97"/>
  <c r="S133" i="97"/>
  <c r="R133" i="97"/>
  <c r="Q133" i="97"/>
  <c r="P133" i="97"/>
  <c r="O133" i="97"/>
  <c r="N133" i="97"/>
  <c r="X147" i="97"/>
  <c r="W147" i="97"/>
  <c r="V147" i="97"/>
  <c r="U147" i="97"/>
  <c r="T147" i="97"/>
  <c r="S147" i="97"/>
  <c r="R147" i="97"/>
  <c r="Q147" i="97"/>
  <c r="P147" i="97"/>
  <c r="O147" i="97"/>
  <c r="N147" i="97"/>
  <c r="B4" i="95" l="1"/>
  <c r="B4" i="67"/>
  <c r="B4" i="66"/>
  <c r="B4" i="64"/>
  <c r="B4" i="63"/>
  <c r="B4" i="62"/>
  <c r="B4" i="111"/>
  <c r="B4" i="110"/>
  <c r="B4" i="109"/>
  <c r="B4" i="65"/>
  <c r="B4" i="108"/>
  <c r="B4" i="89"/>
  <c r="B4" i="87"/>
  <c r="B4" i="86"/>
  <c r="B4" i="85"/>
  <c r="B4" i="84"/>
  <c r="B4" i="83"/>
  <c r="B4" i="82"/>
  <c r="B4" i="81"/>
  <c r="B4" i="80"/>
  <c r="B4" i="78"/>
  <c r="B4" i="79"/>
  <c r="B4" i="77"/>
  <c r="B4" i="76"/>
  <c r="B4" i="75"/>
  <c r="B4" i="74"/>
  <c r="B4" i="73"/>
  <c r="B4" i="72"/>
  <c r="B4" i="71"/>
  <c r="B4" i="94"/>
  <c r="B4" i="93"/>
  <c r="B4" i="92"/>
  <c r="B4" i="91"/>
  <c r="B4" i="90"/>
  <c r="B4" i="61"/>
  <c r="J4" i="89" l="1"/>
  <c r="J4" i="87"/>
  <c r="J4" i="86"/>
  <c r="J4" i="85"/>
  <c r="J4" i="83"/>
  <c r="J4" i="84"/>
  <c r="J4" i="82"/>
  <c r="J4" i="81"/>
  <c r="C131" i="100" l="1"/>
  <c r="C130" i="100"/>
  <c r="C129" i="100"/>
  <c r="C128" i="100"/>
  <c r="C127" i="100"/>
  <c r="D11" i="63" s="1"/>
  <c r="C118" i="106"/>
  <c r="C117" i="106" s="1"/>
  <c r="C119" i="106"/>
  <c r="C120" i="106"/>
  <c r="C121" i="106"/>
  <c r="C162" i="99"/>
  <c r="C163" i="99"/>
  <c r="C164" i="99"/>
  <c r="C165" i="99"/>
  <c r="C166" i="99"/>
  <c r="C167" i="99"/>
  <c r="C168" i="99"/>
  <c r="C161" i="99"/>
  <c r="F171" i="101"/>
  <c r="E171" i="101"/>
  <c r="D171" i="101"/>
  <c r="C160" i="99" l="1"/>
  <c r="D11" i="80" s="1"/>
  <c r="D151" i="97"/>
  <c r="D11" i="61" s="1"/>
  <c r="D11" i="67"/>
  <c r="D11" i="95"/>
  <c r="D11" i="66"/>
  <c r="D11" i="64"/>
  <c r="D11" i="89"/>
  <c r="D11" i="87"/>
  <c r="D11" i="86"/>
  <c r="D11" i="85"/>
  <c r="D11" i="84"/>
  <c r="D11" i="83"/>
  <c r="D11" i="82"/>
  <c r="D11" i="81"/>
  <c r="B16" i="61"/>
  <c r="B15" i="61"/>
  <c r="J4" i="111" l="1"/>
  <c r="J4" i="67"/>
  <c r="J4" i="95"/>
  <c r="J4" i="66"/>
  <c r="J4" i="64"/>
  <c r="J4" i="63"/>
  <c r="J4" i="80"/>
  <c r="J4" i="65"/>
  <c r="J4" i="110"/>
  <c r="J4" i="109"/>
  <c r="J4" i="78"/>
  <c r="J4" i="79"/>
  <c r="J4" i="77"/>
  <c r="J4" i="76"/>
  <c r="J4" i="75"/>
  <c r="J4" i="74"/>
  <c r="J4" i="73"/>
  <c r="J4" i="92"/>
  <c r="D150" i="97" l="1"/>
  <c r="D149" i="97"/>
  <c r="D148" i="97"/>
  <c r="D147" i="97"/>
  <c r="D146" i="97"/>
  <c r="D11" i="90" l="1"/>
  <c r="D11" i="71"/>
  <c r="D11" i="62"/>
  <c r="D11" i="108"/>
  <c r="D11" i="106"/>
  <c r="J78" i="67"/>
  <c r="J77" i="67"/>
  <c r="J76" i="67"/>
  <c r="J75" i="67"/>
  <c r="J74" i="67"/>
  <c r="D79" i="67"/>
  <c r="D78" i="67"/>
  <c r="D77" i="67"/>
  <c r="D76" i="67"/>
  <c r="D75" i="67"/>
  <c r="D74" i="67"/>
  <c r="D67" i="67"/>
  <c r="D66" i="67"/>
  <c r="D65" i="67"/>
  <c r="D64" i="67"/>
  <c r="D63" i="67"/>
  <c r="D62" i="67"/>
  <c r="D61" i="67"/>
  <c r="D60" i="67"/>
  <c r="J64" i="67"/>
  <c r="J63" i="67"/>
  <c r="J62" i="67"/>
  <c r="J61" i="67"/>
  <c r="J60" i="67"/>
  <c r="J59" i="67"/>
  <c r="J58" i="67"/>
  <c r="J54" i="67"/>
  <c r="J53" i="67"/>
  <c r="J52" i="67"/>
  <c r="J48" i="67"/>
  <c r="J47" i="67"/>
  <c r="J46" i="67"/>
  <c r="J45" i="67"/>
  <c r="J44" i="67"/>
  <c r="J38" i="67"/>
  <c r="J37" i="67"/>
  <c r="J36" i="67"/>
  <c r="J35" i="67"/>
  <c r="D40" i="67"/>
  <c r="D39" i="67"/>
  <c r="D38" i="67"/>
  <c r="D37" i="67"/>
  <c r="D36" i="67"/>
  <c r="D35" i="67"/>
  <c r="D78" i="95"/>
  <c r="D77" i="95"/>
  <c r="D76" i="95"/>
  <c r="D75" i="95"/>
  <c r="D74" i="95"/>
  <c r="J78" i="95"/>
  <c r="J77" i="95"/>
  <c r="J76" i="95"/>
  <c r="J75" i="95"/>
  <c r="J74" i="95"/>
  <c r="D67" i="95"/>
  <c r="D66" i="95"/>
  <c r="D65" i="95"/>
  <c r="D64" i="95"/>
  <c r="D63" i="95"/>
  <c r="D62" i="95"/>
  <c r="D61" i="95"/>
  <c r="D60" i="95"/>
  <c r="J64" i="95"/>
  <c r="J63" i="95"/>
  <c r="J62" i="95"/>
  <c r="J61" i="95"/>
  <c r="J60" i="95"/>
  <c r="J59" i="95"/>
  <c r="J58" i="95"/>
  <c r="J54" i="95"/>
  <c r="J53" i="95"/>
  <c r="J52" i="95"/>
  <c r="J48" i="95"/>
  <c r="J47" i="95"/>
  <c r="J46" i="95"/>
  <c r="J45" i="95"/>
  <c r="J44" i="95"/>
  <c r="J38" i="95"/>
  <c r="J37" i="95"/>
  <c r="J36" i="95"/>
  <c r="J35" i="95"/>
  <c r="D40" i="95"/>
  <c r="D39" i="95"/>
  <c r="D38" i="95"/>
  <c r="D37" i="95"/>
  <c r="D36" i="95"/>
  <c r="D35" i="95"/>
  <c r="J78" i="66"/>
  <c r="J77" i="66"/>
  <c r="J76" i="66"/>
  <c r="J75" i="66"/>
  <c r="J74" i="66"/>
  <c r="D78" i="66"/>
  <c r="D77" i="66"/>
  <c r="D76" i="66"/>
  <c r="D75" i="66"/>
  <c r="D74" i="66"/>
  <c r="J64" i="66"/>
  <c r="J63" i="66"/>
  <c r="J62" i="66"/>
  <c r="J61" i="66"/>
  <c r="J60" i="66"/>
  <c r="J59" i="66"/>
  <c r="J58" i="66"/>
  <c r="D67" i="66"/>
  <c r="D66" i="66"/>
  <c r="D65" i="66"/>
  <c r="D64" i="66"/>
  <c r="D63" i="66"/>
  <c r="D62" i="66"/>
  <c r="D61" i="66"/>
  <c r="D60" i="66"/>
  <c r="J53" i="66"/>
  <c r="J52" i="66"/>
  <c r="J48" i="66"/>
  <c r="J47" i="66"/>
  <c r="J46" i="66"/>
  <c r="J45" i="66"/>
  <c r="J44" i="66"/>
  <c r="J38" i="66"/>
  <c r="J37" i="66"/>
  <c r="J36" i="66"/>
  <c r="J35" i="66"/>
  <c r="D40" i="66"/>
  <c r="D39" i="66"/>
  <c r="D38" i="66"/>
  <c r="D37" i="66"/>
  <c r="D36" i="66"/>
  <c r="D35" i="66"/>
  <c r="D20" i="66"/>
  <c r="D67" i="64"/>
  <c r="D66" i="64"/>
  <c r="D65" i="64"/>
  <c r="D64" i="64"/>
  <c r="D63" i="64"/>
  <c r="D62" i="64"/>
  <c r="D61" i="64"/>
  <c r="D60" i="64"/>
  <c r="J64" i="64"/>
  <c r="J63" i="64"/>
  <c r="J62" i="64"/>
  <c r="J61" i="64"/>
  <c r="J60" i="64"/>
  <c r="J59" i="64"/>
  <c r="J58" i="64"/>
  <c r="J54" i="64"/>
  <c r="J53" i="64"/>
  <c r="J52" i="64"/>
  <c r="J48" i="64"/>
  <c r="J47" i="64"/>
  <c r="J46" i="64"/>
  <c r="J45" i="64"/>
  <c r="J44" i="64"/>
  <c r="D40" i="64"/>
  <c r="D39" i="64"/>
  <c r="D38" i="64"/>
  <c r="D37" i="64"/>
  <c r="D36" i="64"/>
  <c r="D35" i="64"/>
  <c r="J38" i="64"/>
  <c r="J37" i="64"/>
  <c r="J36" i="64"/>
  <c r="J35" i="64"/>
  <c r="D67" i="63"/>
  <c r="D66" i="63"/>
  <c r="D65" i="63"/>
  <c r="D64" i="63"/>
  <c r="D63" i="63"/>
  <c r="D62" i="63"/>
  <c r="D61" i="63"/>
  <c r="D60" i="63"/>
  <c r="J64" i="63"/>
  <c r="J63" i="63"/>
  <c r="J62" i="63"/>
  <c r="J61" i="63"/>
  <c r="J60" i="63"/>
  <c r="J59" i="63"/>
  <c r="J58" i="63"/>
  <c r="D40" i="63"/>
  <c r="D39" i="63"/>
  <c r="D38" i="63"/>
  <c r="D37" i="63"/>
  <c r="D36" i="63"/>
  <c r="D35" i="63"/>
  <c r="J54" i="63"/>
  <c r="J53" i="63"/>
  <c r="J52" i="63"/>
  <c r="J48" i="63"/>
  <c r="J47" i="63"/>
  <c r="J46" i="63"/>
  <c r="J45" i="63"/>
  <c r="J44" i="63"/>
  <c r="J38" i="63"/>
  <c r="J37" i="63"/>
  <c r="J36" i="63"/>
  <c r="J35" i="63"/>
  <c r="D79" i="62" l="1"/>
  <c r="D78" i="62"/>
  <c r="D77" i="62"/>
  <c r="D76" i="62"/>
  <c r="D75" i="62"/>
  <c r="D74" i="62"/>
  <c r="I78" i="62"/>
  <c r="I77" i="62"/>
  <c r="I76" i="62"/>
  <c r="I75" i="62"/>
  <c r="I74" i="62"/>
  <c r="D67" i="62"/>
  <c r="D66" i="62"/>
  <c r="D65" i="62"/>
  <c r="D64" i="62"/>
  <c r="D63" i="62"/>
  <c r="D62" i="62"/>
  <c r="D61" i="62"/>
  <c r="D60" i="62"/>
  <c r="I64" i="62"/>
  <c r="I63" i="62"/>
  <c r="I62" i="62"/>
  <c r="I61" i="62"/>
  <c r="I60" i="62"/>
  <c r="I59" i="62"/>
  <c r="I58" i="62"/>
  <c r="I53" i="62"/>
  <c r="I52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I48" i="62"/>
  <c r="I47" i="62"/>
  <c r="I46" i="62"/>
  <c r="I45" i="62"/>
  <c r="I44" i="62"/>
  <c r="D40" i="62"/>
  <c r="D39" i="62"/>
  <c r="D38" i="62"/>
  <c r="D37" i="62"/>
  <c r="D36" i="62"/>
  <c r="D35" i="62"/>
  <c r="J20" i="63"/>
  <c r="J21" i="63"/>
  <c r="J22" i="63"/>
  <c r="J23" i="63"/>
  <c r="J24" i="63"/>
  <c r="J25" i="63"/>
  <c r="J26" i="63"/>
  <c r="J27" i="63"/>
  <c r="J28" i="63"/>
  <c r="J29" i="63"/>
  <c r="J30" i="63"/>
  <c r="I29" i="62"/>
  <c r="I27" i="62"/>
  <c r="I23" i="62"/>
  <c r="I22" i="62"/>
  <c r="I21" i="62"/>
  <c r="I30" i="62"/>
  <c r="I28" i="62"/>
  <c r="I26" i="62"/>
  <c r="I25" i="62"/>
  <c r="I24" i="62"/>
  <c r="I20" i="62"/>
  <c r="J78" i="111"/>
  <c r="J77" i="111"/>
  <c r="J76" i="111"/>
  <c r="J75" i="111"/>
  <c r="J74" i="111"/>
  <c r="J79" i="111" s="1"/>
  <c r="D78" i="111"/>
  <c r="D77" i="111"/>
  <c r="D76" i="111"/>
  <c r="D75" i="111"/>
  <c r="D80" i="111" s="1"/>
  <c r="E80" i="111" s="1"/>
  <c r="D74" i="111"/>
  <c r="J64" i="111"/>
  <c r="J63" i="111"/>
  <c r="J62" i="111"/>
  <c r="J61" i="111"/>
  <c r="J60" i="111"/>
  <c r="J59" i="111"/>
  <c r="J58" i="111"/>
  <c r="D67" i="111"/>
  <c r="D66" i="111"/>
  <c r="D65" i="111"/>
  <c r="D64" i="111"/>
  <c r="D63" i="111"/>
  <c r="D62" i="111"/>
  <c r="D61" i="111"/>
  <c r="D60" i="111"/>
  <c r="J53" i="111"/>
  <c r="J52" i="111"/>
  <c r="J48" i="111"/>
  <c r="J47" i="111"/>
  <c r="J46" i="111"/>
  <c r="J45" i="111"/>
  <c r="J44" i="111"/>
  <c r="D56" i="111"/>
  <c r="D55" i="111"/>
  <c r="D48" i="111"/>
  <c r="D47" i="111"/>
  <c r="D46" i="111"/>
  <c r="D45" i="111"/>
  <c r="D44" i="111"/>
  <c r="J38" i="111"/>
  <c r="J37" i="111"/>
  <c r="J36" i="111"/>
  <c r="J35" i="111"/>
  <c r="D40" i="111"/>
  <c r="D39" i="111"/>
  <c r="D38" i="111"/>
  <c r="D37" i="111"/>
  <c r="D36" i="111"/>
  <c r="D35" i="111"/>
  <c r="J30" i="111"/>
  <c r="J29" i="111"/>
  <c r="J28" i="111"/>
  <c r="J27" i="111"/>
  <c r="J26" i="111"/>
  <c r="J25" i="111"/>
  <c r="J24" i="111"/>
  <c r="J23" i="111"/>
  <c r="J22" i="111"/>
  <c r="J21" i="111"/>
  <c r="J20" i="111"/>
  <c r="D28" i="111"/>
  <c r="D27" i="111"/>
  <c r="D26" i="111"/>
  <c r="D25" i="111"/>
  <c r="D24" i="111"/>
  <c r="D23" i="111"/>
  <c r="D22" i="111"/>
  <c r="D21" i="111"/>
  <c r="D20" i="111"/>
  <c r="J16" i="111"/>
  <c r="J15" i="111"/>
  <c r="J6" i="111"/>
  <c r="J5" i="111"/>
  <c r="J78" i="110"/>
  <c r="J77" i="110"/>
  <c r="J76" i="110"/>
  <c r="J75" i="110"/>
  <c r="J74" i="110"/>
  <c r="J79" i="110" s="1"/>
  <c r="D78" i="110"/>
  <c r="D77" i="110"/>
  <c r="D76" i="110"/>
  <c r="D75" i="110"/>
  <c r="D80" i="110" s="1"/>
  <c r="E80" i="110" s="1"/>
  <c r="D74" i="110"/>
  <c r="J64" i="110"/>
  <c r="J63" i="110"/>
  <c r="J62" i="110"/>
  <c r="J61" i="110"/>
  <c r="J60" i="110"/>
  <c r="J59" i="110"/>
  <c r="J58" i="110"/>
  <c r="D67" i="110"/>
  <c r="D66" i="110"/>
  <c r="D65" i="110"/>
  <c r="D64" i="110"/>
  <c r="D63" i="110"/>
  <c r="D62" i="110"/>
  <c r="D61" i="110"/>
  <c r="D60" i="110"/>
  <c r="J53" i="110"/>
  <c r="J52" i="110"/>
  <c r="J48" i="110"/>
  <c r="J47" i="110"/>
  <c r="J46" i="110"/>
  <c r="J45" i="110"/>
  <c r="J44" i="110"/>
  <c r="J49" i="110" s="1"/>
  <c r="D56" i="110"/>
  <c r="D55" i="110"/>
  <c r="D48" i="110"/>
  <c r="D47" i="110"/>
  <c r="D46" i="110"/>
  <c r="D45" i="110"/>
  <c r="D44" i="110"/>
  <c r="J38" i="110"/>
  <c r="J37" i="110"/>
  <c r="J36" i="110"/>
  <c r="J35" i="110"/>
  <c r="D40" i="110"/>
  <c r="D39" i="110"/>
  <c r="D38" i="110"/>
  <c r="D37" i="110"/>
  <c r="D36" i="110"/>
  <c r="D35" i="110"/>
  <c r="J30" i="110"/>
  <c r="J29" i="110"/>
  <c r="J28" i="110"/>
  <c r="J27" i="110"/>
  <c r="J26" i="110"/>
  <c r="J25" i="110"/>
  <c r="J24" i="110"/>
  <c r="J23" i="110"/>
  <c r="J22" i="110"/>
  <c r="J21" i="110"/>
  <c r="J20" i="110"/>
  <c r="D28" i="110"/>
  <c r="D27" i="110"/>
  <c r="D26" i="110"/>
  <c r="D25" i="110"/>
  <c r="D24" i="110"/>
  <c r="D23" i="110"/>
  <c r="D22" i="110"/>
  <c r="D21" i="110"/>
  <c r="D20" i="110"/>
  <c r="J16" i="110"/>
  <c r="J15" i="110"/>
  <c r="J6" i="110"/>
  <c r="J5" i="110"/>
  <c r="J78" i="109"/>
  <c r="J77" i="109"/>
  <c r="J76" i="109"/>
  <c r="J75" i="109"/>
  <c r="J74" i="109"/>
  <c r="J79" i="109" s="1"/>
  <c r="D78" i="109"/>
  <c r="D77" i="109"/>
  <c r="D76" i="109"/>
  <c r="D75" i="109"/>
  <c r="D80" i="109" s="1"/>
  <c r="D74" i="109"/>
  <c r="J64" i="109"/>
  <c r="J63" i="109"/>
  <c r="J62" i="109"/>
  <c r="J61" i="109"/>
  <c r="J60" i="109"/>
  <c r="J59" i="109"/>
  <c r="J58" i="109"/>
  <c r="D67" i="109"/>
  <c r="D66" i="109"/>
  <c r="D65" i="109"/>
  <c r="D64" i="109"/>
  <c r="D63" i="109"/>
  <c r="D62" i="109"/>
  <c r="D61" i="109"/>
  <c r="D60" i="109"/>
  <c r="J53" i="109"/>
  <c r="J52" i="109"/>
  <c r="J48" i="109"/>
  <c r="J47" i="109"/>
  <c r="J46" i="109"/>
  <c r="J45" i="109"/>
  <c r="J44" i="109"/>
  <c r="J49" i="109" s="1"/>
  <c r="D56" i="109"/>
  <c r="D55" i="109"/>
  <c r="D48" i="109"/>
  <c r="D47" i="109"/>
  <c r="D46" i="109"/>
  <c r="D45" i="109"/>
  <c r="D44" i="109"/>
  <c r="D40" i="109"/>
  <c r="D39" i="109"/>
  <c r="D38" i="109"/>
  <c r="D37" i="109"/>
  <c r="D36" i="109"/>
  <c r="D35" i="109"/>
  <c r="J38" i="109"/>
  <c r="J37" i="109"/>
  <c r="J36" i="109"/>
  <c r="J35" i="109"/>
  <c r="J30" i="109"/>
  <c r="J29" i="109"/>
  <c r="J28" i="109"/>
  <c r="J27" i="109"/>
  <c r="J26" i="109"/>
  <c r="J25" i="109"/>
  <c r="J24" i="109"/>
  <c r="J23" i="109"/>
  <c r="J22" i="109"/>
  <c r="J21" i="109"/>
  <c r="J31" i="109" s="1"/>
  <c r="J20" i="109"/>
  <c r="D28" i="109"/>
  <c r="D27" i="109"/>
  <c r="D26" i="109"/>
  <c r="D25" i="109"/>
  <c r="D24" i="109"/>
  <c r="D23" i="109"/>
  <c r="D22" i="109"/>
  <c r="D21" i="109"/>
  <c r="D20" i="109"/>
  <c r="D29" i="109" s="1"/>
  <c r="E29" i="109" s="1"/>
  <c r="J16" i="109"/>
  <c r="J15" i="109"/>
  <c r="J6" i="109"/>
  <c r="J5" i="109"/>
  <c r="C79" i="111"/>
  <c r="H78" i="111"/>
  <c r="C78" i="111"/>
  <c r="H77" i="111"/>
  <c r="C77" i="111"/>
  <c r="H76" i="111"/>
  <c r="C76" i="111"/>
  <c r="H75" i="111"/>
  <c r="C75" i="111"/>
  <c r="H74" i="111"/>
  <c r="C74" i="111"/>
  <c r="C67" i="111"/>
  <c r="H64" i="111"/>
  <c r="H63" i="111"/>
  <c r="H62" i="111"/>
  <c r="H60" i="111"/>
  <c r="D68" i="111"/>
  <c r="H59" i="111"/>
  <c r="J65" i="111"/>
  <c r="K63" i="111" s="1"/>
  <c r="H58" i="111"/>
  <c r="G57" i="111"/>
  <c r="C56" i="111"/>
  <c r="C55" i="111"/>
  <c r="J54" i="111"/>
  <c r="H54" i="111"/>
  <c r="C54" i="111"/>
  <c r="H53" i="111"/>
  <c r="C53" i="111"/>
  <c r="H52" i="111"/>
  <c r="C52" i="111"/>
  <c r="G51" i="111"/>
  <c r="C51" i="111"/>
  <c r="C50" i="111"/>
  <c r="C49" i="111"/>
  <c r="H48" i="111"/>
  <c r="C48" i="111"/>
  <c r="H47" i="111"/>
  <c r="C47" i="111"/>
  <c r="H46" i="111"/>
  <c r="C46" i="111"/>
  <c r="H45" i="111"/>
  <c r="C45" i="111"/>
  <c r="J49" i="111"/>
  <c r="H44" i="111"/>
  <c r="D57" i="111"/>
  <c r="C44" i="111"/>
  <c r="G43" i="111"/>
  <c r="B43" i="111"/>
  <c r="C40" i="111"/>
  <c r="C39" i="111"/>
  <c r="H38" i="111"/>
  <c r="C38" i="111"/>
  <c r="H37" i="111"/>
  <c r="C37" i="111"/>
  <c r="H36" i="111"/>
  <c r="C36" i="111"/>
  <c r="J39" i="111"/>
  <c r="H35" i="111"/>
  <c r="D41" i="111"/>
  <c r="C35" i="111"/>
  <c r="G34" i="111"/>
  <c r="B34" i="111"/>
  <c r="H30" i="111"/>
  <c r="H29" i="111"/>
  <c r="H28" i="111"/>
  <c r="C28" i="111"/>
  <c r="H27" i="111"/>
  <c r="C27" i="111"/>
  <c r="H26" i="111"/>
  <c r="H25" i="111"/>
  <c r="H24" i="111"/>
  <c r="H23" i="111"/>
  <c r="H22" i="111"/>
  <c r="H21" i="111"/>
  <c r="J31" i="111"/>
  <c r="H20" i="111"/>
  <c r="G19" i="111"/>
  <c r="B19" i="111"/>
  <c r="H16" i="111"/>
  <c r="B16" i="111"/>
  <c r="H15" i="111"/>
  <c r="B15" i="111"/>
  <c r="H13" i="111"/>
  <c r="H12" i="111"/>
  <c r="H11" i="111"/>
  <c r="B11" i="111"/>
  <c r="H9" i="111"/>
  <c r="B9" i="111"/>
  <c r="H8" i="111"/>
  <c r="B8" i="111"/>
  <c r="H7" i="111"/>
  <c r="H6" i="111"/>
  <c r="H5" i="111"/>
  <c r="B5" i="111"/>
  <c r="H4" i="111"/>
  <c r="C79" i="110"/>
  <c r="H78" i="110"/>
  <c r="C78" i="110"/>
  <c r="H77" i="110"/>
  <c r="C77" i="110"/>
  <c r="H76" i="110"/>
  <c r="C76" i="110"/>
  <c r="H75" i="110"/>
  <c r="C75" i="110"/>
  <c r="H74" i="110"/>
  <c r="C74" i="110"/>
  <c r="C67" i="110"/>
  <c r="H64" i="110"/>
  <c r="H63" i="110"/>
  <c r="H62" i="110"/>
  <c r="H60" i="110"/>
  <c r="D68" i="110"/>
  <c r="H59" i="110"/>
  <c r="J65" i="110"/>
  <c r="K63" i="110" s="1"/>
  <c r="H58" i="110"/>
  <c r="G57" i="110"/>
  <c r="C56" i="110"/>
  <c r="C55" i="110"/>
  <c r="J54" i="110"/>
  <c r="H54" i="110"/>
  <c r="C54" i="110"/>
  <c r="H53" i="110"/>
  <c r="C53" i="110"/>
  <c r="H52" i="110"/>
  <c r="C52" i="110"/>
  <c r="G51" i="110"/>
  <c r="C51" i="110"/>
  <c r="C50" i="110"/>
  <c r="C49" i="110"/>
  <c r="H48" i="110"/>
  <c r="C48" i="110"/>
  <c r="H47" i="110"/>
  <c r="C47" i="110"/>
  <c r="H46" i="110"/>
  <c r="C46" i="110"/>
  <c r="H45" i="110"/>
  <c r="C45" i="110"/>
  <c r="H44" i="110"/>
  <c r="D57" i="110"/>
  <c r="C44" i="110"/>
  <c r="G43" i="110"/>
  <c r="B43" i="110"/>
  <c r="C40" i="110"/>
  <c r="J39" i="110"/>
  <c r="K37" i="110" s="1"/>
  <c r="C39" i="110"/>
  <c r="K38" i="110"/>
  <c r="H38" i="110"/>
  <c r="C38" i="110"/>
  <c r="H37" i="110"/>
  <c r="C37" i="110"/>
  <c r="K36" i="110"/>
  <c r="H36" i="110"/>
  <c r="C36" i="110"/>
  <c r="H35" i="110"/>
  <c r="D41" i="110"/>
  <c r="C35" i="110"/>
  <c r="G34" i="110"/>
  <c r="B34" i="110"/>
  <c r="H30" i="110"/>
  <c r="H29" i="110"/>
  <c r="H28" i="110"/>
  <c r="C28" i="110"/>
  <c r="H27" i="110"/>
  <c r="C27" i="110"/>
  <c r="H26" i="110"/>
  <c r="H25" i="110"/>
  <c r="H24" i="110"/>
  <c r="H23" i="110"/>
  <c r="H22" i="110"/>
  <c r="H21" i="110"/>
  <c r="J31" i="110"/>
  <c r="H20" i="110"/>
  <c r="D29" i="110"/>
  <c r="E29" i="110" s="1"/>
  <c r="G19" i="110"/>
  <c r="B19" i="110"/>
  <c r="H16" i="110"/>
  <c r="B16" i="110"/>
  <c r="H15" i="110"/>
  <c r="B15" i="110"/>
  <c r="H13" i="110"/>
  <c r="H12" i="110"/>
  <c r="H11" i="110"/>
  <c r="B11" i="110"/>
  <c r="H9" i="110"/>
  <c r="B9" i="110"/>
  <c r="H8" i="110"/>
  <c r="B8" i="110"/>
  <c r="H7" i="110"/>
  <c r="H6" i="110"/>
  <c r="H5" i="110"/>
  <c r="B5" i="110"/>
  <c r="H4" i="110"/>
  <c r="C79" i="109"/>
  <c r="H78" i="109"/>
  <c r="C78" i="109"/>
  <c r="H77" i="109"/>
  <c r="C77" i="109"/>
  <c r="H76" i="109"/>
  <c r="C76" i="109"/>
  <c r="H75" i="109"/>
  <c r="C75" i="109"/>
  <c r="H74" i="109"/>
  <c r="C74" i="109"/>
  <c r="C67" i="109"/>
  <c r="H64" i="109"/>
  <c r="H63" i="109"/>
  <c r="H62" i="109"/>
  <c r="H60" i="109"/>
  <c r="D68" i="109"/>
  <c r="E67" i="109" s="1"/>
  <c r="H59" i="109"/>
  <c r="J65" i="109"/>
  <c r="H58" i="109"/>
  <c r="G57" i="109"/>
  <c r="C56" i="109"/>
  <c r="C55" i="109"/>
  <c r="J54" i="109"/>
  <c r="H54" i="109"/>
  <c r="C54" i="109"/>
  <c r="H53" i="109"/>
  <c r="C53" i="109"/>
  <c r="H52" i="109"/>
  <c r="C52" i="109"/>
  <c r="G51" i="109"/>
  <c r="C51" i="109"/>
  <c r="C50" i="109"/>
  <c r="C49" i="109"/>
  <c r="H48" i="109"/>
  <c r="C48" i="109"/>
  <c r="H47" i="109"/>
  <c r="C47" i="109"/>
  <c r="H46" i="109"/>
  <c r="C46" i="109"/>
  <c r="H45" i="109"/>
  <c r="C45" i="109"/>
  <c r="H44" i="109"/>
  <c r="C44" i="109"/>
  <c r="G43" i="109"/>
  <c r="B43" i="109"/>
  <c r="C40" i="109"/>
  <c r="C39" i="109"/>
  <c r="H38" i="109"/>
  <c r="C38" i="109"/>
  <c r="H37" i="109"/>
  <c r="C37" i="109"/>
  <c r="H36" i="109"/>
  <c r="C36" i="109"/>
  <c r="J39" i="109"/>
  <c r="H35" i="109"/>
  <c r="D41" i="109"/>
  <c r="C35" i="109"/>
  <c r="G34" i="109"/>
  <c r="B34" i="109"/>
  <c r="H30" i="109"/>
  <c r="H29" i="109"/>
  <c r="H28" i="109"/>
  <c r="C28" i="109"/>
  <c r="H27" i="109"/>
  <c r="C27" i="109"/>
  <c r="H26" i="109"/>
  <c r="H25" i="109"/>
  <c r="H24" i="109"/>
  <c r="H23" i="109"/>
  <c r="H22" i="109"/>
  <c r="H21" i="109"/>
  <c r="H20" i="109"/>
  <c r="G19" i="109"/>
  <c r="B19" i="109"/>
  <c r="H16" i="109"/>
  <c r="B16" i="109"/>
  <c r="H15" i="109"/>
  <c r="B15" i="109"/>
  <c r="H13" i="109"/>
  <c r="H12" i="109"/>
  <c r="H11" i="109"/>
  <c r="B11" i="109"/>
  <c r="H9" i="109"/>
  <c r="B9" i="109"/>
  <c r="H8" i="109"/>
  <c r="B8" i="109"/>
  <c r="H7" i="109"/>
  <c r="H6" i="109"/>
  <c r="H5" i="109"/>
  <c r="B5" i="109"/>
  <c r="H4" i="109"/>
  <c r="J78" i="65"/>
  <c r="J77" i="65"/>
  <c r="J76" i="65"/>
  <c r="J75" i="65"/>
  <c r="J74" i="65"/>
  <c r="D78" i="65"/>
  <c r="D77" i="65"/>
  <c r="D76" i="65"/>
  <c r="D75" i="65"/>
  <c r="D74" i="65"/>
  <c r="J64" i="65"/>
  <c r="J63" i="65"/>
  <c r="J62" i="65"/>
  <c r="J61" i="65"/>
  <c r="J60" i="65"/>
  <c r="J59" i="65"/>
  <c r="J58" i="65"/>
  <c r="D67" i="65"/>
  <c r="D66" i="65"/>
  <c r="D65" i="65"/>
  <c r="D64" i="65"/>
  <c r="D63" i="65"/>
  <c r="D62" i="65"/>
  <c r="D61" i="65"/>
  <c r="D60" i="65"/>
  <c r="J53" i="65"/>
  <c r="J52" i="65"/>
  <c r="J48" i="65"/>
  <c r="J47" i="65"/>
  <c r="J46" i="65"/>
  <c r="J45" i="65"/>
  <c r="J44" i="65"/>
  <c r="I48" i="108"/>
  <c r="I47" i="108"/>
  <c r="I46" i="108"/>
  <c r="I45" i="108"/>
  <c r="I44" i="108"/>
  <c r="D56" i="65"/>
  <c r="D55" i="65"/>
  <c r="D48" i="65"/>
  <c r="D47" i="65"/>
  <c r="D46" i="65"/>
  <c r="D45" i="65"/>
  <c r="D44" i="65"/>
  <c r="J38" i="65"/>
  <c r="J37" i="65"/>
  <c r="J36" i="65"/>
  <c r="J35" i="65"/>
  <c r="D40" i="65"/>
  <c r="D39" i="65"/>
  <c r="D38" i="65"/>
  <c r="D37" i="65"/>
  <c r="D36" i="65"/>
  <c r="D35" i="65"/>
  <c r="J16" i="65"/>
  <c r="J15" i="65"/>
  <c r="J6" i="65"/>
  <c r="J5" i="65"/>
  <c r="J8" i="65" s="1"/>
  <c r="J54" i="65"/>
  <c r="J30" i="65"/>
  <c r="J29" i="65"/>
  <c r="J28" i="65"/>
  <c r="J27" i="65"/>
  <c r="J26" i="65"/>
  <c r="J25" i="65"/>
  <c r="J24" i="65"/>
  <c r="J23" i="65"/>
  <c r="J22" i="65"/>
  <c r="J21" i="65"/>
  <c r="J20" i="65"/>
  <c r="D28" i="65"/>
  <c r="D27" i="65"/>
  <c r="D26" i="65"/>
  <c r="D25" i="65"/>
  <c r="D24" i="65"/>
  <c r="D23" i="65"/>
  <c r="D22" i="65"/>
  <c r="D21" i="65"/>
  <c r="D20" i="65"/>
  <c r="I78" i="108"/>
  <c r="I77" i="108"/>
  <c r="I76" i="108"/>
  <c r="I75" i="108"/>
  <c r="I74" i="108"/>
  <c r="D79" i="108"/>
  <c r="D78" i="108"/>
  <c r="D77" i="108"/>
  <c r="D76" i="108"/>
  <c r="D75" i="108"/>
  <c r="D74" i="108"/>
  <c r="I64" i="108"/>
  <c r="I63" i="108"/>
  <c r="I62" i="108"/>
  <c r="I61" i="108"/>
  <c r="I60" i="108"/>
  <c r="I59" i="108"/>
  <c r="I58" i="108"/>
  <c r="D67" i="108"/>
  <c r="D66" i="108"/>
  <c r="D65" i="108"/>
  <c r="D64" i="108"/>
  <c r="D63" i="108"/>
  <c r="D62" i="108"/>
  <c r="D61" i="108"/>
  <c r="D60" i="108"/>
  <c r="I53" i="108"/>
  <c r="I52" i="108"/>
  <c r="D56" i="108"/>
  <c r="D55" i="108"/>
  <c r="D54" i="108"/>
  <c r="D53" i="108"/>
  <c r="D52" i="108"/>
  <c r="D51" i="108"/>
  <c r="D50" i="108"/>
  <c r="D49" i="108"/>
  <c r="D48" i="108"/>
  <c r="D47" i="108"/>
  <c r="D46" i="108"/>
  <c r="D45" i="108"/>
  <c r="D44" i="108"/>
  <c r="D40" i="108"/>
  <c r="D39" i="108"/>
  <c r="D38" i="108"/>
  <c r="D37" i="108"/>
  <c r="D36" i="108"/>
  <c r="D35" i="108"/>
  <c r="I30" i="108"/>
  <c r="I29" i="108"/>
  <c r="I28" i="108"/>
  <c r="I27" i="108"/>
  <c r="I26" i="108"/>
  <c r="I25" i="108"/>
  <c r="I24" i="108"/>
  <c r="I23" i="108"/>
  <c r="I22" i="108"/>
  <c r="I21" i="108"/>
  <c r="I20" i="108"/>
  <c r="D28" i="108"/>
  <c r="D27" i="108"/>
  <c r="D26" i="108"/>
  <c r="D25" i="108"/>
  <c r="D24" i="108"/>
  <c r="D23" i="108"/>
  <c r="D22" i="108"/>
  <c r="D21" i="108"/>
  <c r="D20" i="108"/>
  <c r="I16" i="108"/>
  <c r="I15" i="108"/>
  <c r="I12" i="108"/>
  <c r="I11" i="108"/>
  <c r="I9" i="108"/>
  <c r="D39" i="97"/>
  <c r="D38" i="97"/>
  <c r="D37" i="97"/>
  <c r="D36" i="97"/>
  <c r="D35" i="97"/>
  <c r="D34" i="97"/>
  <c r="D33" i="97"/>
  <c r="D19" i="97"/>
  <c r="D32" i="97"/>
  <c r="J30" i="89"/>
  <c r="J29" i="89"/>
  <c r="J28" i="89"/>
  <c r="J27" i="89"/>
  <c r="J26" i="89"/>
  <c r="J25" i="89"/>
  <c r="J24" i="89"/>
  <c r="J23" i="89"/>
  <c r="J22" i="89"/>
  <c r="J21" i="89"/>
  <c r="J20" i="89"/>
  <c r="J30" i="87"/>
  <c r="J29" i="87"/>
  <c r="J28" i="87"/>
  <c r="J27" i="87"/>
  <c r="J26" i="87"/>
  <c r="J25" i="87"/>
  <c r="J24" i="87"/>
  <c r="J23" i="87"/>
  <c r="J22" i="87"/>
  <c r="J21" i="87"/>
  <c r="J20" i="87"/>
  <c r="J30" i="86"/>
  <c r="J29" i="86"/>
  <c r="J28" i="86"/>
  <c r="J27" i="86"/>
  <c r="J26" i="86"/>
  <c r="J25" i="86"/>
  <c r="J24" i="86"/>
  <c r="J23" i="86"/>
  <c r="J22" i="86"/>
  <c r="J21" i="86"/>
  <c r="J20" i="86"/>
  <c r="J30" i="85"/>
  <c r="J29" i="85"/>
  <c r="J28" i="85"/>
  <c r="J27" i="85"/>
  <c r="J26" i="85"/>
  <c r="J25" i="85"/>
  <c r="J24" i="85"/>
  <c r="J23" i="85"/>
  <c r="J22" i="85"/>
  <c r="J21" i="85"/>
  <c r="J20" i="85"/>
  <c r="J30" i="84"/>
  <c r="J29" i="84"/>
  <c r="J28" i="84"/>
  <c r="J27" i="84"/>
  <c r="J26" i="84"/>
  <c r="J25" i="84"/>
  <c r="J24" i="84"/>
  <c r="J23" i="84"/>
  <c r="J22" i="84"/>
  <c r="J21" i="84"/>
  <c r="J20" i="84"/>
  <c r="J30" i="83"/>
  <c r="J29" i="83"/>
  <c r="J28" i="83"/>
  <c r="J27" i="83"/>
  <c r="J26" i="83"/>
  <c r="J25" i="83"/>
  <c r="J24" i="83"/>
  <c r="J23" i="83"/>
  <c r="J22" i="83"/>
  <c r="J21" i="83"/>
  <c r="J20" i="83"/>
  <c r="D56" i="89"/>
  <c r="D55" i="89"/>
  <c r="D54" i="89"/>
  <c r="D53" i="89"/>
  <c r="D52" i="89"/>
  <c r="D51" i="89"/>
  <c r="D50" i="89"/>
  <c r="D49" i="89"/>
  <c r="D48" i="89"/>
  <c r="D47" i="89"/>
  <c r="D46" i="89"/>
  <c r="D45" i="89"/>
  <c r="D44" i="89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56" i="86"/>
  <c r="D55" i="86"/>
  <c r="D54" i="86"/>
  <c r="D53" i="86"/>
  <c r="D52" i="86"/>
  <c r="D51" i="86"/>
  <c r="D50" i="86"/>
  <c r="D49" i="86"/>
  <c r="D48" i="86"/>
  <c r="D47" i="86"/>
  <c r="D46" i="86"/>
  <c r="D45" i="86"/>
  <c r="D44" i="86"/>
  <c r="D56" i="85"/>
  <c r="D55" i="85"/>
  <c r="D54" i="85"/>
  <c r="D53" i="85"/>
  <c r="D52" i="85"/>
  <c r="D51" i="85"/>
  <c r="D50" i="85"/>
  <c r="D49" i="85"/>
  <c r="D48" i="85"/>
  <c r="D47" i="85"/>
  <c r="D46" i="85"/>
  <c r="D45" i="85"/>
  <c r="D44" i="85"/>
  <c r="D56" i="84"/>
  <c r="D55" i="84"/>
  <c r="D54" i="84"/>
  <c r="D53" i="84"/>
  <c r="D52" i="84"/>
  <c r="D51" i="84"/>
  <c r="D50" i="84"/>
  <c r="D49" i="84"/>
  <c r="D48" i="84"/>
  <c r="D47" i="84"/>
  <c r="D46" i="84"/>
  <c r="D45" i="84"/>
  <c r="D44" i="84"/>
  <c r="D56" i="83"/>
  <c r="D55" i="83"/>
  <c r="D54" i="83"/>
  <c r="D53" i="83"/>
  <c r="D52" i="83"/>
  <c r="D51" i="83"/>
  <c r="D50" i="83"/>
  <c r="D49" i="83"/>
  <c r="D48" i="83"/>
  <c r="D47" i="83"/>
  <c r="D46" i="83"/>
  <c r="D45" i="83"/>
  <c r="D44" i="83"/>
  <c r="D56" i="82"/>
  <c r="D55" i="82"/>
  <c r="D54" i="82"/>
  <c r="D53" i="82"/>
  <c r="D52" i="82"/>
  <c r="D51" i="82"/>
  <c r="D50" i="82"/>
  <c r="D49" i="82"/>
  <c r="D48" i="82"/>
  <c r="D47" i="82"/>
  <c r="D46" i="82"/>
  <c r="D45" i="82"/>
  <c r="D44" i="82"/>
  <c r="J30" i="82"/>
  <c r="J29" i="82"/>
  <c r="J28" i="82"/>
  <c r="J27" i="82"/>
  <c r="J26" i="82"/>
  <c r="J25" i="82"/>
  <c r="J24" i="82"/>
  <c r="J23" i="82"/>
  <c r="J22" i="82"/>
  <c r="J21" i="82"/>
  <c r="J20" i="82"/>
  <c r="D47" i="81"/>
  <c r="D56" i="81"/>
  <c r="D55" i="81"/>
  <c r="D49" i="81"/>
  <c r="D48" i="81"/>
  <c r="D46" i="81"/>
  <c r="D45" i="81"/>
  <c r="D44" i="81"/>
  <c r="J78" i="80"/>
  <c r="J77" i="80"/>
  <c r="J76" i="80"/>
  <c r="J75" i="80"/>
  <c r="J74" i="80"/>
  <c r="D79" i="80"/>
  <c r="D78" i="80"/>
  <c r="D77" i="80"/>
  <c r="D76" i="80"/>
  <c r="D75" i="80"/>
  <c r="D74" i="80"/>
  <c r="J53" i="80"/>
  <c r="J52" i="80"/>
  <c r="D56" i="80"/>
  <c r="D55" i="80"/>
  <c r="D54" i="80"/>
  <c r="D53" i="80"/>
  <c r="D52" i="80"/>
  <c r="D51" i="80"/>
  <c r="D50" i="80"/>
  <c r="D49" i="80"/>
  <c r="D48" i="80"/>
  <c r="D47" i="80"/>
  <c r="D46" i="80"/>
  <c r="D45" i="80"/>
  <c r="D44" i="80"/>
  <c r="J48" i="80"/>
  <c r="J47" i="80"/>
  <c r="J46" i="80"/>
  <c r="J45" i="80"/>
  <c r="J44" i="80"/>
  <c r="D40" i="80"/>
  <c r="D39" i="80"/>
  <c r="D38" i="80"/>
  <c r="D37" i="80"/>
  <c r="D36" i="80"/>
  <c r="D35" i="80"/>
  <c r="J30" i="80"/>
  <c r="J29" i="80"/>
  <c r="J28" i="80"/>
  <c r="J27" i="80"/>
  <c r="J26" i="80"/>
  <c r="J25" i="80"/>
  <c r="J24" i="80"/>
  <c r="J23" i="80"/>
  <c r="J22" i="80"/>
  <c r="J21" i="80"/>
  <c r="J20" i="80"/>
  <c r="D56" i="78"/>
  <c r="D55" i="78"/>
  <c r="D54" i="78"/>
  <c r="D53" i="78"/>
  <c r="D52" i="78"/>
  <c r="D51" i="78"/>
  <c r="D50" i="78"/>
  <c r="D49" i="78"/>
  <c r="D48" i="78"/>
  <c r="D47" i="78"/>
  <c r="D46" i="78"/>
  <c r="D45" i="78"/>
  <c r="D44" i="78"/>
  <c r="D56" i="79"/>
  <c r="D55" i="79"/>
  <c r="D54" i="79"/>
  <c r="D53" i="79"/>
  <c r="D52" i="79"/>
  <c r="D51" i="79"/>
  <c r="D50" i="79"/>
  <c r="D49" i="79"/>
  <c r="D48" i="79"/>
  <c r="D47" i="79"/>
  <c r="D46" i="79"/>
  <c r="D45" i="79"/>
  <c r="D44" i="79"/>
  <c r="D56" i="77"/>
  <c r="D55" i="77"/>
  <c r="D54" i="77"/>
  <c r="D53" i="77"/>
  <c r="D52" i="77"/>
  <c r="D51" i="77"/>
  <c r="D50" i="77"/>
  <c r="D49" i="77"/>
  <c r="D48" i="77"/>
  <c r="D47" i="77"/>
  <c r="D46" i="77"/>
  <c r="D45" i="77"/>
  <c r="D44" i="77"/>
  <c r="D56" i="76"/>
  <c r="D55" i="76"/>
  <c r="D54" i="76"/>
  <c r="D53" i="76"/>
  <c r="D52" i="76"/>
  <c r="D51" i="76"/>
  <c r="D50" i="76"/>
  <c r="D49" i="76"/>
  <c r="D48" i="76"/>
  <c r="D47" i="76"/>
  <c r="D46" i="76"/>
  <c r="D45" i="76"/>
  <c r="D44" i="76"/>
  <c r="D56" i="75"/>
  <c r="D55" i="75"/>
  <c r="D54" i="75"/>
  <c r="D53" i="75"/>
  <c r="D52" i="75"/>
  <c r="D51" i="75"/>
  <c r="D50" i="75"/>
  <c r="D49" i="75"/>
  <c r="D48" i="75"/>
  <c r="D47" i="75"/>
  <c r="D46" i="75"/>
  <c r="D45" i="75"/>
  <c r="D44" i="75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J55" i="109" l="1"/>
  <c r="J55" i="110"/>
  <c r="J55" i="111"/>
  <c r="D29" i="111"/>
  <c r="E29" i="111" s="1"/>
  <c r="J8" i="109"/>
  <c r="K35" i="110"/>
  <c r="D57" i="109"/>
  <c r="E55" i="109" s="1"/>
  <c r="J8" i="110"/>
  <c r="J8" i="111"/>
  <c r="K59" i="111"/>
  <c r="K60" i="111"/>
  <c r="K62" i="111"/>
  <c r="K64" i="111"/>
  <c r="K61" i="111"/>
  <c r="K59" i="110"/>
  <c r="K60" i="110"/>
  <c r="K62" i="110"/>
  <c r="K64" i="110"/>
  <c r="K61" i="110"/>
  <c r="E54" i="109"/>
  <c r="K31" i="111"/>
  <c r="K28" i="111"/>
  <c r="K27" i="111"/>
  <c r="K26" i="111"/>
  <c r="K25" i="111"/>
  <c r="K24" i="111"/>
  <c r="K23" i="111"/>
  <c r="K22" i="111"/>
  <c r="K21" i="111"/>
  <c r="K20" i="111"/>
  <c r="E22" i="111"/>
  <c r="E24" i="111"/>
  <c r="E26" i="111"/>
  <c r="E28" i="111"/>
  <c r="K29" i="111"/>
  <c r="K30" i="111"/>
  <c r="K37" i="111"/>
  <c r="K36" i="111"/>
  <c r="K35" i="111"/>
  <c r="E36" i="111"/>
  <c r="E37" i="111"/>
  <c r="E38" i="111"/>
  <c r="K38" i="111"/>
  <c r="E39" i="111"/>
  <c r="E40" i="111"/>
  <c r="E56" i="111"/>
  <c r="E55" i="111"/>
  <c r="E54" i="111"/>
  <c r="E53" i="111"/>
  <c r="E52" i="111"/>
  <c r="K47" i="111"/>
  <c r="K44" i="111"/>
  <c r="E45" i="111"/>
  <c r="K45" i="111"/>
  <c r="E46" i="111"/>
  <c r="K46" i="111"/>
  <c r="E47" i="111"/>
  <c r="E48" i="111"/>
  <c r="K48" i="111"/>
  <c r="E49" i="111"/>
  <c r="E50" i="111"/>
  <c r="E51" i="111"/>
  <c r="K53" i="111"/>
  <c r="K54" i="111"/>
  <c r="E66" i="111"/>
  <c r="E65" i="111"/>
  <c r="E64" i="111"/>
  <c r="E63" i="111"/>
  <c r="E62" i="111"/>
  <c r="E61" i="111"/>
  <c r="E60" i="111"/>
  <c r="E67" i="111"/>
  <c r="K78" i="111"/>
  <c r="K77" i="111"/>
  <c r="K76" i="111"/>
  <c r="K75" i="111"/>
  <c r="K74" i="111"/>
  <c r="E75" i="111"/>
  <c r="E76" i="111"/>
  <c r="E77" i="111"/>
  <c r="E78" i="111"/>
  <c r="E79" i="111"/>
  <c r="E35" i="111"/>
  <c r="E44" i="111"/>
  <c r="K52" i="111"/>
  <c r="K58" i="111"/>
  <c r="E74" i="111"/>
  <c r="E21" i="110"/>
  <c r="E23" i="110"/>
  <c r="E25" i="110"/>
  <c r="E26" i="110"/>
  <c r="E28" i="110"/>
  <c r="E37" i="110"/>
  <c r="E36" i="110"/>
  <c r="E38" i="110"/>
  <c r="E40" i="110"/>
  <c r="E56" i="110"/>
  <c r="E55" i="110"/>
  <c r="E54" i="110"/>
  <c r="E53" i="110"/>
  <c r="E52" i="110"/>
  <c r="E51" i="110"/>
  <c r="K48" i="110"/>
  <c r="K47" i="110"/>
  <c r="K46" i="110"/>
  <c r="K45" i="110"/>
  <c r="K44" i="110"/>
  <c r="E45" i="110"/>
  <c r="E46" i="110"/>
  <c r="E47" i="110"/>
  <c r="E48" i="110"/>
  <c r="E49" i="110"/>
  <c r="E50" i="110"/>
  <c r="K31" i="110"/>
  <c r="K30" i="110"/>
  <c r="K28" i="110"/>
  <c r="K27" i="110"/>
  <c r="K26" i="110"/>
  <c r="K25" i="110"/>
  <c r="K24" i="110"/>
  <c r="K23" i="110"/>
  <c r="K22" i="110"/>
  <c r="K21" i="110"/>
  <c r="K20" i="110"/>
  <c r="E22" i="110"/>
  <c r="E24" i="110"/>
  <c r="E27" i="110"/>
  <c r="K29" i="110"/>
  <c r="E39" i="110"/>
  <c r="K53" i="110"/>
  <c r="K54" i="110"/>
  <c r="E66" i="110"/>
  <c r="E65" i="110"/>
  <c r="E64" i="110"/>
  <c r="E63" i="110"/>
  <c r="E62" i="110"/>
  <c r="E61" i="110"/>
  <c r="E60" i="110"/>
  <c r="E67" i="110"/>
  <c r="K78" i="110"/>
  <c r="K77" i="110"/>
  <c r="K76" i="110"/>
  <c r="K75" i="110"/>
  <c r="K74" i="110"/>
  <c r="E75" i="110"/>
  <c r="E76" i="110"/>
  <c r="E77" i="110"/>
  <c r="E78" i="110"/>
  <c r="E79" i="110"/>
  <c r="E20" i="110"/>
  <c r="E35" i="110"/>
  <c r="E44" i="110"/>
  <c r="K52" i="110"/>
  <c r="K58" i="110"/>
  <c r="E74" i="110"/>
  <c r="K54" i="109"/>
  <c r="K53" i="109"/>
  <c r="K52" i="109"/>
  <c r="K31" i="109"/>
  <c r="K28" i="109"/>
  <c r="K27" i="109"/>
  <c r="K26" i="109"/>
  <c r="K25" i="109"/>
  <c r="K24" i="109"/>
  <c r="K23" i="109"/>
  <c r="K22" i="109"/>
  <c r="K21" i="109"/>
  <c r="K20" i="109"/>
  <c r="E21" i="109"/>
  <c r="E22" i="109"/>
  <c r="E23" i="109"/>
  <c r="E24" i="109"/>
  <c r="E25" i="109"/>
  <c r="E26" i="109"/>
  <c r="E27" i="109"/>
  <c r="E28" i="109"/>
  <c r="K29" i="109"/>
  <c r="K30" i="109"/>
  <c r="E39" i="109"/>
  <c r="E38" i="109"/>
  <c r="E37" i="109"/>
  <c r="E36" i="109"/>
  <c r="K36" i="109"/>
  <c r="K37" i="109"/>
  <c r="K38" i="109"/>
  <c r="E40" i="109"/>
  <c r="E50" i="109"/>
  <c r="E49" i="109"/>
  <c r="E48" i="109"/>
  <c r="E47" i="109"/>
  <c r="E46" i="109"/>
  <c r="E45" i="109"/>
  <c r="E44" i="109"/>
  <c r="K45" i="109"/>
  <c r="K46" i="109"/>
  <c r="K47" i="109"/>
  <c r="K48" i="109"/>
  <c r="E51" i="109"/>
  <c r="K64" i="109"/>
  <c r="K63" i="109"/>
  <c r="K62" i="109"/>
  <c r="K61" i="109"/>
  <c r="K60" i="109"/>
  <c r="K59" i="109"/>
  <c r="K58" i="109"/>
  <c r="E61" i="109"/>
  <c r="E62" i="109"/>
  <c r="E63" i="109"/>
  <c r="E64" i="109"/>
  <c r="E65" i="109"/>
  <c r="E66" i="109"/>
  <c r="E80" i="109"/>
  <c r="E79" i="109"/>
  <c r="E78" i="109"/>
  <c r="E77" i="109"/>
  <c r="E76" i="109"/>
  <c r="E75" i="109"/>
  <c r="E74" i="109"/>
  <c r="K75" i="109"/>
  <c r="K76" i="109"/>
  <c r="K77" i="109"/>
  <c r="K78" i="109"/>
  <c r="E20" i="109"/>
  <c r="E35" i="109"/>
  <c r="K35" i="109"/>
  <c r="K44" i="109"/>
  <c r="E60" i="109"/>
  <c r="K74" i="109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55" i="72"/>
  <c r="D56" i="72"/>
  <c r="D49" i="72"/>
  <c r="D48" i="72"/>
  <c r="D47" i="72"/>
  <c r="D46" i="72"/>
  <c r="D45" i="72"/>
  <c r="D44" i="72"/>
  <c r="E53" i="109" l="1"/>
  <c r="E56" i="109"/>
  <c r="E52" i="109"/>
  <c r="E20" i="111"/>
  <c r="E27" i="111"/>
  <c r="E25" i="111"/>
  <c r="E23" i="111"/>
  <c r="E21" i="111"/>
  <c r="J78" i="71"/>
  <c r="J77" i="71"/>
  <c r="J76" i="71"/>
  <c r="J75" i="71"/>
  <c r="J74" i="71"/>
  <c r="J64" i="71"/>
  <c r="J63" i="71"/>
  <c r="J62" i="71"/>
  <c r="J61" i="71"/>
  <c r="J60" i="71"/>
  <c r="J59" i="71"/>
  <c r="J58" i="7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J53" i="71"/>
  <c r="J52" i="71"/>
  <c r="J48" i="71"/>
  <c r="J47" i="71"/>
  <c r="J46" i="71"/>
  <c r="J45" i="71"/>
  <c r="J44" i="71"/>
  <c r="D40" i="71"/>
  <c r="D39" i="71"/>
  <c r="D38" i="71"/>
  <c r="D37" i="71"/>
  <c r="D36" i="71"/>
  <c r="D35" i="71"/>
  <c r="D45" i="94"/>
  <c r="D56" i="94"/>
  <c r="D55" i="94"/>
  <c r="D49" i="94"/>
  <c r="D48" i="94"/>
  <c r="D47" i="94"/>
  <c r="D46" i="94"/>
  <c r="D44" i="94"/>
  <c r="D56" i="93"/>
  <c r="D55" i="93"/>
  <c r="D49" i="93"/>
  <c r="D48" i="93"/>
  <c r="D47" i="93"/>
  <c r="D46" i="93"/>
  <c r="D45" i="93"/>
  <c r="D44" i="93"/>
  <c r="D56" i="92"/>
  <c r="D55" i="92"/>
  <c r="D49" i="92"/>
  <c r="D48" i="92"/>
  <c r="D47" i="92"/>
  <c r="D46" i="92"/>
  <c r="D45" i="92"/>
  <c r="D44" i="92"/>
  <c r="K40" i="98"/>
  <c r="D55" i="91"/>
  <c r="D49" i="91"/>
  <c r="D48" i="91"/>
  <c r="D46" i="91"/>
  <c r="D47" i="91"/>
  <c r="D45" i="91"/>
  <c r="D44" i="91"/>
  <c r="D56" i="91"/>
  <c r="J4" i="93"/>
  <c r="J4" i="94"/>
  <c r="J4" i="91" l="1"/>
  <c r="J4" i="72"/>
  <c r="K69" i="97" l="1"/>
  <c r="J78" i="61" l="1"/>
  <c r="J77" i="61"/>
  <c r="J76" i="61"/>
  <c r="J75" i="61"/>
  <c r="J74" i="61"/>
  <c r="D79" i="61"/>
  <c r="D78" i="61"/>
  <c r="D77" i="61"/>
  <c r="D76" i="61"/>
  <c r="D75" i="61"/>
  <c r="D74" i="61"/>
  <c r="J64" i="61"/>
  <c r="J63" i="61"/>
  <c r="J62" i="61"/>
  <c r="J61" i="61"/>
  <c r="J60" i="61"/>
  <c r="J59" i="61"/>
  <c r="J58" i="61"/>
  <c r="W110" i="97" l="1"/>
  <c r="V110" i="97"/>
  <c r="D60" i="61" s="1"/>
  <c r="U110" i="97"/>
  <c r="T110" i="97"/>
  <c r="D65" i="61" s="1"/>
  <c r="S110" i="97"/>
  <c r="D66" i="61" s="1"/>
  <c r="R110" i="97"/>
  <c r="Q110" i="97"/>
  <c r="P110" i="97"/>
  <c r="D62" i="61" s="1"/>
  <c r="O110" i="97"/>
  <c r="D63" i="61" s="1"/>
  <c r="N110" i="97"/>
  <c r="D67" i="61"/>
  <c r="D61" i="61"/>
  <c r="J38" i="61"/>
  <c r="J37" i="61"/>
  <c r="J36" i="61"/>
  <c r="P63" i="97"/>
  <c r="P62" i="97"/>
  <c r="P61" i="97"/>
  <c r="P60" i="97"/>
  <c r="J48" i="61"/>
  <c r="J47" i="61"/>
  <c r="J46" i="61"/>
  <c r="J45" i="61"/>
  <c r="J44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J64" i="80"/>
  <c r="J63" i="80"/>
  <c r="J62" i="80"/>
  <c r="J61" i="80"/>
  <c r="J60" i="80"/>
  <c r="J59" i="80"/>
  <c r="J58" i="80"/>
  <c r="D67" i="80"/>
  <c r="D66" i="80"/>
  <c r="D65" i="80"/>
  <c r="D64" i="80"/>
  <c r="D63" i="80"/>
  <c r="D62" i="80"/>
  <c r="D61" i="80"/>
  <c r="D60" i="80"/>
  <c r="D79" i="71"/>
  <c r="D78" i="71"/>
  <c r="D77" i="71"/>
  <c r="D76" i="71"/>
  <c r="D75" i="71"/>
  <c r="D74" i="71"/>
  <c r="D67" i="71"/>
  <c r="D66" i="71"/>
  <c r="D64" i="71"/>
  <c r="D63" i="71"/>
  <c r="D62" i="71"/>
  <c r="D61" i="71"/>
  <c r="D60" i="71"/>
  <c r="J36" i="90"/>
  <c r="J35" i="90"/>
  <c r="J30" i="71"/>
  <c r="J29" i="71"/>
  <c r="J28" i="71"/>
  <c r="J27" i="71"/>
  <c r="J26" i="71"/>
  <c r="J25" i="71"/>
  <c r="J24" i="71"/>
  <c r="J23" i="71"/>
  <c r="J22" i="71"/>
  <c r="J21" i="71"/>
  <c r="J20" i="71"/>
  <c r="I4" i="108"/>
  <c r="I4" i="62"/>
  <c r="J4" i="71"/>
  <c r="J4" i="90"/>
  <c r="J4" i="61"/>
  <c r="J39" i="90" l="1"/>
  <c r="J35" i="61"/>
  <c r="I5" i="108"/>
  <c r="I6" i="108"/>
  <c r="M110" i="97"/>
  <c r="D64" i="61"/>
  <c r="Y182" i="100" l="1"/>
  <c r="X182" i="100"/>
  <c r="W182" i="100"/>
  <c r="V182" i="100"/>
  <c r="U182" i="100"/>
  <c r="T182" i="100"/>
  <c r="S182" i="100"/>
  <c r="R182" i="100"/>
  <c r="Q182" i="100"/>
  <c r="P182" i="100"/>
  <c r="O182" i="100"/>
  <c r="N170" i="99"/>
  <c r="O170" i="101"/>
  <c r="O165" i="99"/>
  <c r="AG167" i="100"/>
  <c r="AF167" i="100"/>
  <c r="AE167" i="100"/>
  <c r="AD167" i="100"/>
  <c r="AC167" i="100"/>
  <c r="AB167" i="100"/>
  <c r="AA167" i="100"/>
  <c r="Z167" i="100"/>
  <c r="Y167" i="100"/>
  <c r="X167" i="100"/>
  <c r="W167" i="100"/>
  <c r="V167" i="100"/>
  <c r="U167" i="100"/>
  <c r="T167" i="100"/>
  <c r="S167" i="100"/>
  <c r="R167" i="100"/>
  <c r="Q167" i="100"/>
  <c r="P167" i="100"/>
  <c r="O167" i="100"/>
  <c r="AG160" i="100"/>
  <c r="AF160" i="100"/>
  <c r="AE160" i="100"/>
  <c r="AD160" i="100"/>
  <c r="AC160" i="100"/>
  <c r="AB160" i="100"/>
  <c r="AA160" i="100"/>
  <c r="Z160" i="100"/>
  <c r="Y160" i="100"/>
  <c r="X160" i="100"/>
  <c r="W160" i="100"/>
  <c r="V160" i="100"/>
  <c r="U160" i="100"/>
  <c r="T160" i="100"/>
  <c r="S160" i="100"/>
  <c r="R160" i="100"/>
  <c r="Q160" i="100"/>
  <c r="P160" i="100"/>
  <c r="O160" i="100"/>
  <c r="N166" i="100"/>
  <c r="N165" i="100"/>
  <c r="N164" i="100"/>
  <c r="N165" i="106"/>
  <c r="N164" i="106"/>
  <c r="N163" i="106"/>
  <c r="N162" i="106"/>
  <c r="N161" i="106"/>
  <c r="N160" i="106" s="1"/>
  <c r="U150" i="100"/>
  <c r="T150" i="100"/>
  <c r="S150" i="100"/>
  <c r="R150" i="100"/>
  <c r="Q150" i="100"/>
  <c r="P150" i="100"/>
  <c r="O150" i="100"/>
  <c r="N149" i="100"/>
  <c r="N148" i="100"/>
  <c r="N147" i="100"/>
  <c r="N146" i="100"/>
  <c r="N145" i="100"/>
  <c r="N148" i="106"/>
  <c r="N147" i="106"/>
  <c r="N146" i="106"/>
  <c r="N145" i="106"/>
  <c r="P136" i="100"/>
  <c r="X136" i="100"/>
  <c r="W136" i="100"/>
  <c r="V136" i="100"/>
  <c r="U136" i="100"/>
  <c r="T136" i="100"/>
  <c r="S136" i="100"/>
  <c r="R136" i="100"/>
  <c r="Q136" i="100"/>
  <c r="O136" i="100"/>
  <c r="N136" i="99"/>
  <c r="N135" i="106"/>
  <c r="O122" i="99"/>
  <c r="N120" i="100"/>
  <c r="N119" i="100"/>
  <c r="N118" i="100"/>
  <c r="N117" i="100"/>
  <c r="N116" i="100"/>
  <c r="K98" i="98"/>
  <c r="AY108" i="101"/>
  <c r="AY107" i="101"/>
  <c r="AY106" i="101"/>
  <c r="AY105" i="101"/>
  <c r="AY104" i="101"/>
  <c r="AY103" i="101"/>
  <c r="AY102" i="101"/>
  <c r="AY101" i="101"/>
  <c r="AY100" i="101"/>
  <c r="AY99" i="101"/>
  <c r="AY107" i="99"/>
  <c r="AY106" i="99"/>
  <c r="AY105" i="99"/>
  <c r="AY104" i="99"/>
  <c r="AY103" i="99"/>
  <c r="AY102" i="99"/>
  <c r="AY101" i="99"/>
  <c r="AY100" i="99"/>
  <c r="AY99" i="99"/>
  <c r="AY98" i="99"/>
  <c r="AY100" i="100"/>
  <c r="AY101" i="100"/>
  <c r="AY103" i="100"/>
  <c r="AY104" i="100"/>
  <c r="AY103" i="106"/>
  <c r="AY102" i="106"/>
  <c r="AY101" i="106"/>
  <c r="AY100" i="106"/>
  <c r="AY99" i="106"/>
  <c r="AU87" i="98"/>
  <c r="AU86" i="98"/>
  <c r="AU85" i="98"/>
  <c r="AU84" i="98"/>
  <c r="AU83" i="98"/>
  <c r="AA88" i="98"/>
  <c r="AB88" i="98"/>
  <c r="AC88" i="98"/>
  <c r="AD88" i="98"/>
  <c r="AE88" i="98"/>
  <c r="AF88" i="98"/>
  <c r="AG88" i="98"/>
  <c r="AH88" i="98"/>
  <c r="AI88" i="98"/>
  <c r="AJ88" i="98"/>
  <c r="AK88" i="98"/>
  <c r="AL88" i="98"/>
  <c r="AM88" i="98"/>
  <c r="AN88" i="98"/>
  <c r="AO88" i="98"/>
  <c r="AP88" i="98"/>
  <c r="AQ88" i="98"/>
  <c r="AR88" i="98"/>
  <c r="AS88" i="98"/>
  <c r="AT88" i="98"/>
  <c r="T84" i="106"/>
  <c r="S84" i="106"/>
  <c r="R84" i="106"/>
  <c r="Q84" i="106"/>
  <c r="P84" i="106"/>
  <c r="O84" i="106"/>
  <c r="J75" i="98"/>
  <c r="J76" i="98"/>
  <c r="J77" i="98"/>
  <c r="J74" i="98"/>
  <c r="S73" i="99"/>
  <c r="S74" i="99"/>
  <c r="S75" i="99"/>
  <c r="S76" i="99"/>
  <c r="S77" i="99"/>
  <c r="S78" i="99"/>
  <c r="S79" i="99"/>
  <c r="S80" i="99"/>
  <c r="S72" i="99"/>
  <c r="S72" i="100"/>
  <c r="N167" i="100" l="1"/>
  <c r="N136" i="100"/>
  <c r="N150" i="100"/>
  <c r="N149" i="106"/>
  <c r="S71" i="99"/>
  <c r="Z66" i="101"/>
  <c r="Z58" i="106"/>
  <c r="N89" i="106"/>
  <c r="N88" i="106"/>
  <c r="N87" i="106"/>
  <c r="N86" i="106"/>
  <c r="S76" i="106"/>
  <c r="S75" i="106"/>
  <c r="S74" i="106"/>
  <c r="S73" i="106"/>
  <c r="N49" i="106"/>
  <c r="N48" i="106"/>
  <c r="N47" i="106"/>
  <c r="N46" i="106"/>
  <c r="O40" i="100"/>
  <c r="N37" i="100"/>
  <c r="N40" i="99"/>
  <c r="N39" i="99"/>
  <c r="N38" i="99"/>
  <c r="N37" i="99"/>
  <c r="N36" i="99"/>
  <c r="N35" i="99"/>
  <c r="N34" i="99"/>
  <c r="N33" i="99"/>
  <c r="N32" i="99"/>
  <c r="N31" i="99"/>
  <c r="N30" i="99"/>
  <c r="N29" i="99"/>
  <c r="N28" i="99"/>
  <c r="N27" i="99"/>
  <c r="N26" i="99"/>
  <c r="N25" i="99"/>
  <c r="N24" i="99"/>
  <c r="N23" i="99"/>
  <c r="N22" i="99"/>
  <c r="N21" i="99"/>
  <c r="W41" i="99"/>
  <c r="V41" i="99"/>
  <c r="U41" i="99"/>
  <c r="T41" i="99"/>
  <c r="S41" i="99"/>
  <c r="R41" i="99"/>
  <c r="Q41" i="99"/>
  <c r="P41" i="99"/>
  <c r="O41" i="99"/>
  <c r="N39" i="101"/>
  <c r="N38" i="101"/>
  <c r="N37" i="101"/>
  <c r="N36" i="101"/>
  <c r="N35" i="101"/>
  <c r="N34" i="101"/>
  <c r="N33" i="101"/>
  <c r="N32" i="101"/>
  <c r="N31" i="101"/>
  <c r="N30" i="101"/>
  <c r="N29" i="101"/>
  <c r="N28" i="101"/>
  <c r="N27" i="101"/>
  <c r="N26" i="101"/>
  <c r="N25" i="101"/>
  <c r="N24" i="101"/>
  <c r="N23" i="101"/>
  <c r="N22" i="101"/>
  <c r="N21" i="101"/>
  <c r="W40" i="101"/>
  <c r="V40" i="101"/>
  <c r="U40" i="101"/>
  <c r="T40" i="101"/>
  <c r="S40" i="101"/>
  <c r="R40" i="101"/>
  <c r="Q40" i="101"/>
  <c r="P40" i="101"/>
  <c r="O40" i="101"/>
  <c r="N39" i="106"/>
  <c r="N38" i="106"/>
  <c r="N37" i="106"/>
  <c r="N36" i="106"/>
  <c r="N35" i="106"/>
  <c r="N34" i="106"/>
  <c r="N33" i="106"/>
  <c r="N32" i="106"/>
  <c r="N31" i="106"/>
  <c r="N30" i="106"/>
  <c r="N29" i="106"/>
  <c r="N28" i="106"/>
  <c r="N27" i="106"/>
  <c r="N26" i="106"/>
  <c r="N25" i="106"/>
  <c r="N24" i="106"/>
  <c r="N23" i="106"/>
  <c r="N22" i="106"/>
  <c r="N21" i="106"/>
  <c r="S40" i="106"/>
  <c r="O40" i="98"/>
  <c r="N40" i="98"/>
  <c r="M40" i="98"/>
  <c r="L40" i="98"/>
  <c r="R16" i="100"/>
  <c r="T16" i="100"/>
  <c r="S16" i="100"/>
  <c r="N15" i="99"/>
  <c r="N14" i="99"/>
  <c r="N13" i="99"/>
  <c r="N12" i="99"/>
  <c r="N11" i="99"/>
  <c r="N10" i="99"/>
  <c r="N9" i="99"/>
  <c r="N8" i="99"/>
  <c r="N7" i="99"/>
  <c r="N6" i="99"/>
  <c r="N15" i="101"/>
  <c r="N14" i="101"/>
  <c r="N13" i="101"/>
  <c r="N12" i="101"/>
  <c r="N11" i="101"/>
  <c r="N10" i="101"/>
  <c r="N9" i="101"/>
  <c r="N8" i="101"/>
  <c r="N7" i="101"/>
  <c r="N6" i="101"/>
  <c r="N15" i="106"/>
  <c r="N14" i="106"/>
  <c r="N13" i="106"/>
  <c r="N12" i="106"/>
  <c r="N11" i="106"/>
  <c r="N10" i="106"/>
  <c r="N9" i="106"/>
  <c r="N8" i="106"/>
  <c r="N7" i="106"/>
  <c r="N6" i="106"/>
  <c r="K16" i="98"/>
  <c r="J141" i="101"/>
  <c r="I141" i="101"/>
  <c r="H141" i="101"/>
  <c r="G141" i="101"/>
  <c r="F141" i="101"/>
  <c r="E141" i="101"/>
  <c r="D141" i="101"/>
  <c r="C141" i="101"/>
  <c r="B108" i="100"/>
  <c r="B107" i="100"/>
  <c r="B101" i="100"/>
  <c r="B100" i="100"/>
  <c r="B99" i="100"/>
  <c r="B92" i="100"/>
  <c r="B91" i="100"/>
  <c r="B90" i="100"/>
  <c r="B89" i="100"/>
  <c r="B88" i="100"/>
  <c r="B87" i="100"/>
  <c r="B86" i="100"/>
  <c r="B85" i="100"/>
  <c r="B125" i="99"/>
  <c r="B124" i="99"/>
  <c r="B123" i="99"/>
  <c r="B122" i="99"/>
  <c r="B121" i="99"/>
  <c r="B120" i="99"/>
  <c r="B119" i="99"/>
  <c r="B118" i="99"/>
  <c r="B124" i="101"/>
  <c r="B123" i="101"/>
  <c r="B122" i="101"/>
  <c r="B121" i="101"/>
  <c r="B120" i="101"/>
  <c r="B119" i="101"/>
  <c r="B118" i="101"/>
  <c r="B117" i="101"/>
  <c r="D98" i="98"/>
  <c r="C97" i="101"/>
  <c r="E87" i="98"/>
  <c r="D87" i="98"/>
  <c r="F87" i="98"/>
  <c r="F63" i="98"/>
  <c r="E63" i="98"/>
  <c r="D63" i="98"/>
  <c r="F22" i="106"/>
  <c r="E22" i="106"/>
  <c r="D22" i="106"/>
  <c r="F13" i="106"/>
  <c r="E13" i="106"/>
  <c r="D13" i="106"/>
  <c r="F24" i="100"/>
  <c r="E24" i="100"/>
  <c r="D24" i="100"/>
  <c r="F14" i="100"/>
  <c r="E14" i="100"/>
  <c r="D14" i="100"/>
  <c r="C87" i="98" l="1"/>
  <c r="N40" i="101"/>
  <c r="N41" i="99"/>
  <c r="I79" i="108"/>
  <c r="D80" i="108"/>
  <c r="C68" i="108"/>
  <c r="C67" i="108"/>
  <c r="H64" i="108"/>
  <c r="H63" i="108"/>
  <c r="H62" i="108"/>
  <c r="H60" i="108"/>
  <c r="D68" i="108"/>
  <c r="H59" i="108"/>
  <c r="I65" i="108"/>
  <c r="H58" i="108"/>
  <c r="G57" i="108"/>
  <c r="C56" i="108"/>
  <c r="C55" i="108"/>
  <c r="I54" i="108"/>
  <c r="I55" i="108" s="1"/>
  <c r="H54" i="108"/>
  <c r="C54" i="108"/>
  <c r="H53" i="108"/>
  <c r="C53" i="108"/>
  <c r="H52" i="108"/>
  <c r="C52" i="108"/>
  <c r="G51" i="108"/>
  <c r="C51" i="108"/>
  <c r="C50" i="108"/>
  <c r="C49" i="108"/>
  <c r="H48" i="108"/>
  <c r="C48" i="108"/>
  <c r="H47" i="108"/>
  <c r="C47" i="108"/>
  <c r="H46" i="108"/>
  <c r="C46" i="108"/>
  <c r="H45" i="108"/>
  <c r="C45" i="108"/>
  <c r="I49" i="108"/>
  <c r="H44" i="108"/>
  <c r="D57" i="108"/>
  <c r="C44" i="108"/>
  <c r="G43" i="108"/>
  <c r="B43" i="108"/>
  <c r="C40" i="108"/>
  <c r="C39" i="108"/>
  <c r="I38" i="108"/>
  <c r="H38" i="108"/>
  <c r="C38" i="108"/>
  <c r="I37" i="108"/>
  <c r="H37" i="108"/>
  <c r="C37" i="108"/>
  <c r="I36" i="108"/>
  <c r="H36" i="108"/>
  <c r="C36" i="108"/>
  <c r="I35" i="108"/>
  <c r="H35" i="108"/>
  <c r="D41" i="108"/>
  <c r="C35" i="108"/>
  <c r="G34" i="108"/>
  <c r="B34" i="108"/>
  <c r="H30" i="108"/>
  <c r="H29" i="108"/>
  <c r="H28" i="108"/>
  <c r="C28" i="108"/>
  <c r="H27" i="108"/>
  <c r="C27" i="108"/>
  <c r="H26" i="108"/>
  <c r="H25" i="108"/>
  <c r="H24" i="108"/>
  <c r="H23" i="108"/>
  <c r="H22" i="108"/>
  <c r="H21" i="108"/>
  <c r="I31" i="108"/>
  <c r="H20" i="108"/>
  <c r="D29" i="108"/>
  <c r="E29" i="108" s="1"/>
  <c r="G19" i="108"/>
  <c r="B19" i="108"/>
  <c r="H16" i="108"/>
  <c r="B16" i="108"/>
  <c r="H15" i="108"/>
  <c r="B15" i="108"/>
  <c r="H13" i="108"/>
  <c r="H12" i="108"/>
  <c r="H11" i="108"/>
  <c r="B11" i="108"/>
  <c r="H9" i="108"/>
  <c r="B9" i="108"/>
  <c r="H8" i="108"/>
  <c r="B8" i="108"/>
  <c r="H6" i="108"/>
  <c r="H5" i="108"/>
  <c r="B5" i="108"/>
  <c r="H4" i="108"/>
  <c r="D110" i="106"/>
  <c r="C110" i="106"/>
  <c r="N144" i="106"/>
  <c r="F101" i="106"/>
  <c r="E101" i="106"/>
  <c r="D101" i="106"/>
  <c r="C101" i="106"/>
  <c r="B100" i="106"/>
  <c r="B99" i="106"/>
  <c r="N134" i="106"/>
  <c r="B94" i="106"/>
  <c r="N133" i="106"/>
  <c r="B93" i="106"/>
  <c r="N132" i="106"/>
  <c r="B92" i="106"/>
  <c r="N131" i="106"/>
  <c r="B91" i="106"/>
  <c r="N130" i="106"/>
  <c r="B84" i="106"/>
  <c r="B83" i="106"/>
  <c r="B82" i="106"/>
  <c r="B81" i="106"/>
  <c r="N120" i="106"/>
  <c r="B80" i="106"/>
  <c r="N119" i="106"/>
  <c r="B79" i="106"/>
  <c r="N118" i="106"/>
  <c r="B78" i="106"/>
  <c r="N117" i="106"/>
  <c r="B77" i="106"/>
  <c r="N116" i="106"/>
  <c r="N115" i="106"/>
  <c r="C71" i="106"/>
  <c r="D15" i="111" s="1"/>
  <c r="C70" i="106"/>
  <c r="D15" i="110" s="1"/>
  <c r="C69" i="106"/>
  <c r="D15" i="109" s="1"/>
  <c r="C68" i="106"/>
  <c r="D15" i="65" s="1"/>
  <c r="C67" i="106"/>
  <c r="C62" i="106"/>
  <c r="D16" i="111" s="1"/>
  <c r="C61" i="106"/>
  <c r="D16" i="110" s="1"/>
  <c r="C60" i="106"/>
  <c r="D16" i="109" s="1"/>
  <c r="C59" i="106"/>
  <c r="D16" i="65" s="1"/>
  <c r="C58" i="106"/>
  <c r="N85" i="106"/>
  <c r="N84" i="106" s="1"/>
  <c r="C53" i="106"/>
  <c r="C52" i="106"/>
  <c r="C51" i="106"/>
  <c r="C50" i="106"/>
  <c r="S72" i="106"/>
  <c r="C45" i="106"/>
  <c r="C44" i="106"/>
  <c r="C43" i="106"/>
  <c r="C42" i="106"/>
  <c r="C41" i="106"/>
  <c r="C36" i="106"/>
  <c r="C35" i="106"/>
  <c r="C34" i="106"/>
  <c r="C33" i="106"/>
  <c r="C32" i="106"/>
  <c r="N45" i="106"/>
  <c r="N44" i="106"/>
  <c r="C27" i="106"/>
  <c r="C26" i="106"/>
  <c r="R40" i="106"/>
  <c r="Q40" i="106"/>
  <c r="P40" i="106"/>
  <c r="O40" i="106"/>
  <c r="C25" i="106"/>
  <c r="C24" i="106"/>
  <c r="C23" i="106"/>
  <c r="C18" i="106"/>
  <c r="C17" i="106"/>
  <c r="C16" i="106"/>
  <c r="C15" i="106"/>
  <c r="C14" i="106"/>
  <c r="O16" i="106"/>
  <c r="N16" i="106" s="1"/>
  <c r="C9" i="106"/>
  <c r="C8" i="106"/>
  <c r="C7" i="106"/>
  <c r="C6" i="106"/>
  <c r="M139" i="97"/>
  <c r="I39" i="108" l="1"/>
  <c r="J39" i="108" s="1"/>
  <c r="B76" i="106"/>
  <c r="D5" i="109"/>
  <c r="D4" i="109"/>
  <c r="D9" i="109" s="1"/>
  <c r="D5" i="111"/>
  <c r="D4" i="111"/>
  <c r="D9" i="111" s="1"/>
  <c r="D4" i="110"/>
  <c r="D5" i="110"/>
  <c r="D9" i="110"/>
  <c r="D4" i="65"/>
  <c r="D9" i="65" s="1"/>
  <c r="D5" i="65"/>
  <c r="N40" i="106"/>
  <c r="I8" i="108"/>
  <c r="E110" i="106"/>
  <c r="B101" i="106"/>
  <c r="S71" i="106"/>
  <c r="J28" i="108"/>
  <c r="J27" i="108"/>
  <c r="J26" i="108"/>
  <c r="J25" i="108"/>
  <c r="J24" i="108"/>
  <c r="J23" i="108"/>
  <c r="J22" i="108"/>
  <c r="J21" i="108"/>
  <c r="J20" i="108"/>
  <c r="E21" i="108"/>
  <c r="E22" i="108"/>
  <c r="E23" i="108"/>
  <c r="E24" i="108"/>
  <c r="E25" i="108"/>
  <c r="E26" i="108"/>
  <c r="E27" i="108"/>
  <c r="E28" i="108"/>
  <c r="J29" i="108"/>
  <c r="J30" i="108"/>
  <c r="E39" i="108"/>
  <c r="E38" i="108"/>
  <c r="E37" i="108"/>
  <c r="E36" i="108"/>
  <c r="E35" i="108"/>
  <c r="E40" i="108"/>
  <c r="E56" i="108"/>
  <c r="E55" i="108"/>
  <c r="E54" i="108"/>
  <c r="E53" i="108"/>
  <c r="E52" i="108"/>
  <c r="E51" i="108"/>
  <c r="J48" i="108"/>
  <c r="J47" i="108"/>
  <c r="J46" i="108"/>
  <c r="J45" i="108"/>
  <c r="J44" i="108"/>
  <c r="E45" i="108"/>
  <c r="E46" i="108"/>
  <c r="E47" i="108"/>
  <c r="E48" i="108"/>
  <c r="E49" i="108"/>
  <c r="E50" i="108"/>
  <c r="J78" i="108"/>
  <c r="J77" i="108"/>
  <c r="J76" i="108"/>
  <c r="J75" i="108"/>
  <c r="J74" i="108"/>
  <c r="J53" i="108"/>
  <c r="J54" i="108"/>
  <c r="J59" i="108"/>
  <c r="E66" i="108"/>
  <c r="E65" i="108"/>
  <c r="E64" i="108"/>
  <c r="E63" i="108"/>
  <c r="E62" i="108"/>
  <c r="E61" i="108"/>
  <c r="E60" i="108"/>
  <c r="J60" i="108"/>
  <c r="J61" i="108"/>
  <c r="J62" i="108"/>
  <c r="J63" i="108"/>
  <c r="J64" i="108"/>
  <c r="E67" i="108"/>
  <c r="E80" i="108"/>
  <c r="E79" i="108"/>
  <c r="E78" i="108"/>
  <c r="E77" i="108"/>
  <c r="E76" i="108"/>
  <c r="E75" i="108"/>
  <c r="E74" i="108"/>
  <c r="E20" i="108"/>
  <c r="E44" i="108"/>
  <c r="J52" i="108"/>
  <c r="J58" i="108"/>
  <c r="M103" i="97"/>
  <c r="P99" i="97"/>
  <c r="J54" i="61" s="1"/>
  <c r="O99" i="97"/>
  <c r="J52" i="61" s="1"/>
  <c r="N99" i="97"/>
  <c r="J53" i="61" s="1"/>
  <c r="W53" i="97"/>
  <c r="W52" i="97"/>
  <c r="W51" i="97"/>
  <c r="W50" i="97"/>
  <c r="W49" i="97"/>
  <c r="W48" i="97"/>
  <c r="W47" i="97"/>
  <c r="V54" i="97"/>
  <c r="U54" i="97"/>
  <c r="T54" i="97"/>
  <c r="S54" i="97"/>
  <c r="R54" i="97"/>
  <c r="Q54" i="97"/>
  <c r="P54" i="97"/>
  <c r="D39" i="61" s="1"/>
  <c r="O54" i="97"/>
  <c r="N54" i="97"/>
  <c r="M54" i="97"/>
  <c r="D36" i="61" s="1"/>
  <c r="L54" i="97"/>
  <c r="D35" i="61" s="1"/>
  <c r="J36" i="108" l="1"/>
  <c r="J35" i="108"/>
  <c r="J38" i="108"/>
  <c r="D37" i="61"/>
  <c r="J37" i="108"/>
  <c r="D38" i="61"/>
  <c r="D40" i="61"/>
  <c r="W54" i="97"/>
  <c r="P58" i="97"/>
  <c r="K75" i="97" l="1"/>
  <c r="M143" i="97"/>
  <c r="M144" i="97"/>
  <c r="M145" i="97"/>
  <c r="M146" i="97"/>
  <c r="M118" i="97"/>
  <c r="M119" i="97"/>
  <c r="M120" i="97"/>
  <c r="M109" i="97"/>
  <c r="M98" i="97"/>
  <c r="K72" i="97"/>
  <c r="K74" i="97"/>
  <c r="M132" i="97"/>
  <c r="M131" i="97"/>
  <c r="M130" i="97"/>
  <c r="M129" i="97"/>
  <c r="M128" i="97"/>
  <c r="M127" i="97"/>
  <c r="M126" i="97"/>
  <c r="M125" i="97"/>
  <c r="M133" i="97" l="1"/>
  <c r="K16" i="97"/>
  <c r="K15" i="97"/>
  <c r="K14" i="97"/>
  <c r="K13" i="97"/>
  <c r="K12" i="97"/>
  <c r="K11" i="97"/>
  <c r="K10" i="97"/>
  <c r="K9" i="97"/>
  <c r="K8" i="97"/>
  <c r="K7" i="97"/>
  <c r="K6" i="97"/>
  <c r="K41" i="97"/>
  <c r="K40" i="97"/>
  <c r="K39" i="97"/>
  <c r="K38" i="97"/>
  <c r="K37" i="97"/>
  <c r="K36" i="97"/>
  <c r="K35" i="97"/>
  <c r="K34" i="97"/>
  <c r="K33" i="97"/>
  <c r="K32" i="97"/>
  <c r="K31" i="97"/>
  <c r="K30" i="97"/>
  <c r="K29" i="97"/>
  <c r="K28" i="97"/>
  <c r="K27" i="97"/>
  <c r="K26" i="97"/>
  <c r="K25" i="97"/>
  <c r="K24" i="97"/>
  <c r="K23" i="97"/>
  <c r="K22" i="97"/>
  <c r="K21" i="97"/>
  <c r="F136" i="97" l="1"/>
  <c r="F137" i="97"/>
  <c r="B120" i="97"/>
  <c r="B121" i="97"/>
  <c r="B119" i="97"/>
  <c r="J128" i="97"/>
  <c r="I128" i="97"/>
  <c r="H128" i="97"/>
  <c r="G128" i="97"/>
  <c r="F128" i="97"/>
  <c r="E128" i="97"/>
  <c r="D128" i="97"/>
  <c r="B106" i="97"/>
  <c r="B107" i="97"/>
  <c r="B108" i="97"/>
  <c r="B109" i="97"/>
  <c r="B110" i="97"/>
  <c r="B111" i="97"/>
  <c r="B112" i="97"/>
  <c r="D25" i="97"/>
  <c r="D83" i="97"/>
  <c r="D82" i="97"/>
  <c r="D80" i="97"/>
  <c r="D81" i="97"/>
  <c r="D79" i="97"/>
  <c r="D78" i="97"/>
  <c r="D16" i="108" s="1"/>
  <c r="D76" i="97"/>
  <c r="D77" i="97"/>
  <c r="D65" i="97"/>
  <c r="D66" i="97"/>
  <c r="D67" i="97"/>
  <c r="D68" i="97"/>
  <c r="D54" i="97"/>
  <c r="D55" i="97"/>
  <c r="B104" i="97" l="1"/>
  <c r="G14" i="97"/>
  <c r="F14" i="97"/>
  <c r="D13" i="97" l="1"/>
  <c r="F135" i="97"/>
  <c r="F138" i="97"/>
  <c r="F139" i="97"/>
  <c r="F134" i="97"/>
  <c r="C128" i="97"/>
  <c r="C126" i="97"/>
  <c r="J122" i="97"/>
  <c r="I122" i="97"/>
  <c r="H122" i="97"/>
  <c r="G122" i="97"/>
  <c r="F122" i="97"/>
  <c r="E122" i="97"/>
  <c r="D122" i="97"/>
  <c r="J117" i="97"/>
  <c r="J125" i="97"/>
  <c r="G99" i="97"/>
  <c r="F99" i="97"/>
  <c r="D98" i="97"/>
  <c r="D15" i="108" s="1"/>
  <c r="C122" i="97"/>
  <c r="E86" i="97"/>
  <c r="G86" i="97"/>
  <c r="F86" i="97"/>
  <c r="G57" i="97"/>
  <c r="G158" i="97" s="1"/>
  <c r="F57" i="97"/>
  <c r="F158" i="97" s="1"/>
  <c r="E158" i="97"/>
  <c r="E40" i="97"/>
  <c r="G40" i="97"/>
  <c r="F40" i="97"/>
  <c r="G27" i="97"/>
  <c r="F27" i="97"/>
  <c r="E27" i="97"/>
  <c r="D158" i="97" l="1"/>
  <c r="D8" i="61" s="1"/>
  <c r="D4" i="108"/>
  <c r="B122" i="97"/>
  <c r="D27" i="97"/>
  <c r="D99" i="97"/>
  <c r="D15" i="61" s="1"/>
  <c r="J30" i="67" l="1"/>
  <c r="J29" i="67"/>
  <c r="J28" i="67"/>
  <c r="J27" i="67"/>
  <c r="J26" i="67"/>
  <c r="J25" i="67"/>
  <c r="J24" i="67"/>
  <c r="J23" i="67"/>
  <c r="J22" i="67"/>
  <c r="J21" i="67"/>
  <c r="J20" i="67"/>
  <c r="J30" i="95"/>
  <c r="J29" i="95"/>
  <c r="J28" i="95"/>
  <c r="J27" i="95"/>
  <c r="J26" i="95"/>
  <c r="J25" i="95"/>
  <c r="J24" i="95"/>
  <c r="J23" i="95"/>
  <c r="J22" i="95"/>
  <c r="J21" i="95"/>
  <c r="J20" i="95"/>
  <c r="J30" i="66"/>
  <c r="J29" i="66"/>
  <c r="J28" i="66"/>
  <c r="J27" i="66"/>
  <c r="J26" i="66"/>
  <c r="J25" i="66"/>
  <c r="J24" i="66"/>
  <c r="J23" i="66"/>
  <c r="J22" i="66"/>
  <c r="J21" i="66"/>
  <c r="J20" i="66"/>
  <c r="J30" i="64"/>
  <c r="J29" i="64"/>
  <c r="J28" i="64"/>
  <c r="J27" i="64"/>
  <c r="J26" i="64"/>
  <c r="J25" i="64"/>
  <c r="J24" i="64"/>
  <c r="J23" i="64"/>
  <c r="J22" i="64"/>
  <c r="J21" i="64"/>
  <c r="J20" i="64"/>
  <c r="D28" i="89"/>
  <c r="D20" i="63"/>
  <c r="D21" i="63"/>
  <c r="D22" i="63"/>
  <c r="D23" i="63"/>
  <c r="D24" i="63"/>
  <c r="D25" i="63"/>
  <c r="D26" i="63"/>
  <c r="D27" i="63"/>
  <c r="D28" i="63"/>
  <c r="P40" i="100"/>
  <c r="Q40" i="100"/>
  <c r="R40" i="100"/>
  <c r="S40" i="100"/>
  <c r="T40" i="100"/>
  <c r="N40" i="100" l="1"/>
  <c r="J31" i="63"/>
  <c r="J16" i="83"/>
  <c r="C155" i="99"/>
  <c r="D155" i="99"/>
  <c r="E155" i="99"/>
  <c r="J30" i="81"/>
  <c r="J29" i="81"/>
  <c r="J28" i="81"/>
  <c r="J27" i="81"/>
  <c r="J26" i="81"/>
  <c r="J25" i="81"/>
  <c r="J24" i="81"/>
  <c r="J22" i="81"/>
  <c r="J23" i="81"/>
  <c r="J21" i="81"/>
  <c r="J20" i="81"/>
  <c r="D78" i="64" l="1"/>
  <c r="D77" i="64"/>
  <c r="D76" i="64"/>
  <c r="D75" i="64"/>
  <c r="D74" i="64"/>
  <c r="D76" i="63"/>
  <c r="D79" i="89"/>
  <c r="D78" i="89"/>
  <c r="D77" i="89"/>
  <c r="D76" i="89"/>
  <c r="D75" i="89"/>
  <c r="D74" i="89"/>
  <c r="D79" i="87"/>
  <c r="D78" i="87"/>
  <c r="D77" i="87"/>
  <c r="D76" i="87"/>
  <c r="D75" i="87"/>
  <c r="D74" i="87"/>
  <c r="D79" i="86"/>
  <c r="D78" i="86"/>
  <c r="D77" i="86"/>
  <c r="D76" i="86"/>
  <c r="D75" i="86"/>
  <c r="D74" i="86"/>
  <c r="D79" i="85"/>
  <c r="D78" i="85"/>
  <c r="D77" i="85"/>
  <c r="D76" i="85"/>
  <c r="D75" i="85"/>
  <c r="D74" i="85"/>
  <c r="D78" i="84"/>
  <c r="D77" i="84"/>
  <c r="D76" i="84"/>
  <c r="D75" i="84"/>
  <c r="D74" i="84"/>
  <c r="D79" i="83"/>
  <c r="D78" i="83"/>
  <c r="D77" i="83"/>
  <c r="D76" i="83"/>
  <c r="D75" i="83"/>
  <c r="D74" i="83"/>
  <c r="D79" i="82"/>
  <c r="D78" i="82"/>
  <c r="D77" i="82"/>
  <c r="D76" i="82"/>
  <c r="D75" i="82"/>
  <c r="D74" i="82"/>
  <c r="D76" i="81"/>
  <c r="D79" i="81"/>
  <c r="D79" i="78"/>
  <c r="D78" i="78"/>
  <c r="D77" i="78"/>
  <c r="D76" i="78"/>
  <c r="D75" i="78"/>
  <c r="D74" i="78"/>
  <c r="D79" i="79"/>
  <c r="D78" i="79"/>
  <c r="D77" i="79"/>
  <c r="D76" i="79"/>
  <c r="D75" i="79"/>
  <c r="D74" i="79"/>
  <c r="D79" i="77"/>
  <c r="D78" i="77"/>
  <c r="D77" i="77"/>
  <c r="D76" i="77"/>
  <c r="D75" i="77"/>
  <c r="D74" i="77"/>
  <c r="D79" i="76"/>
  <c r="D78" i="76"/>
  <c r="D77" i="76"/>
  <c r="D76" i="76"/>
  <c r="D75" i="76"/>
  <c r="D74" i="76"/>
  <c r="D74" i="75"/>
  <c r="D79" i="75"/>
  <c r="D78" i="75"/>
  <c r="D77" i="75"/>
  <c r="D76" i="75"/>
  <c r="D75" i="75"/>
  <c r="D79" i="74"/>
  <c r="D78" i="74"/>
  <c r="D77" i="74"/>
  <c r="D76" i="74"/>
  <c r="D75" i="74"/>
  <c r="D74" i="74"/>
  <c r="D79" i="73"/>
  <c r="D78" i="73"/>
  <c r="D77" i="73"/>
  <c r="D76" i="73"/>
  <c r="D75" i="73"/>
  <c r="D74" i="73"/>
  <c r="D76" i="72"/>
  <c r="D79" i="72"/>
  <c r="D79" i="94"/>
  <c r="D78" i="94"/>
  <c r="D77" i="94"/>
  <c r="D76" i="94"/>
  <c r="D75" i="94"/>
  <c r="D74" i="94"/>
  <c r="D79" i="93"/>
  <c r="D78" i="93"/>
  <c r="D77" i="93"/>
  <c r="D76" i="93"/>
  <c r="D75" i="93"/>
  <c r="D74" i="93"/>
  <c r="D79" i="92"/>
  <c r="D78" i="92"/>
  <c r="D77" i="92"/>
  <c r="D76" i="92"/>
  <c r="D75" i="92"/>
  <c r="D74" i="92"/>
  <c r="D79" i="91"/>
  <c r="D76" i="91"/>
  <c r="D54" i="94" l="1"/>
  <c r="D53" i="94"/>
  <c r="D52" i="94"/>
  <c r="D51" i="94"/>
  <c r="D50" i="94"/>
  <c r="D54" i="93"/>
  <c r="D53" i="93"/>
  <c r="D52" i="93"/>
  <c r="D51" i="93"/>
  <c r="D50" i="93"/>
  <c r="D54" i="92"/>
  <c r="D53" i="92"/>
  <c r="D52" i="92"/>
  <c r="D51" i="92"/>
  <c r="D50" i="92"/>
  <c r="D54" i="91"/>
  <c r="D53" i="91"/>
  <c r="D52" i="91"/>
  <c r="D51" i="91"/>
  <c r="D50" i="91"/>
  <c r="J44" i="91"/>
  <c r="D56" i="90"/>
  <c r="D55" i="90"/>
  <c r="D54" i="90"/>
  <c r="D53" i="90"/>
  <c r="D52" i="90"/>
  <c r="D51" i="90"/>
  <c r="D50" i="90"/>
  <c r="D49" i="90"/>
  <c r="D48" i="90"/>
  <c r="D47" i="90"/>
  <c r="D46" i="90"/>
  <c r="D45" i="90"/>
  <c r="D44" i="90"/>
  <c r="D77" i="91"/>
  <c r="J30" i="78" l="1"/>
  <c r="J29" i="78"/>
  <c r="J28" i="78"/>
  <c r="J27" i="78"/>
  <c r="J26" i="78"/>
  <c r="J25" i="78"/>
  <c r="J24" i="78"/>
  <c r="J23" i="78"/>
  <c r="J22" i="78"/>
  <c r="J21" i="78"/>
  <c r="J20" i="78"/>
  <c r="J30" i="79"/>
  <c r="J29" i="79"/>
  <c r="J28" i="79"/>
  <c r="J27" i="79"/>
  <c r="J26" i="79"/>
  <c r="J25" i="79"/>
  <c r="J24" i="79"/>
  <c r="J23" i="79"/>
  <c r="J22" i="79"/>
  <c r="J21" i="79"/>
  <c r="J20" i="79"/>
  <c r="J30" i="77"/>
  <c r="J29" i="77"/>
  <c r="J28" i="77"/>
  <c r="J27" i="77"/>
  <c r="J26" i="77"/>
  <c r="J25" i="77"/>
  <c r="J24" i="77"/>
  <c r="J23" i="77"/>
  <c r="J22" i="77"/>
  <c r="J21" i="77"/>
  <c r="J20" i="77"/>
  <c r="J30" i="76"/>
  <c r="J29" i="76"/>
  <c r="J28" i="76"/>
  <c r="J27" i="76"/>
  <c r="J26" i="76"/>
  <c r="J25" i="76"/>
  <c r="J24" i="76"/>
  <c r="J23" i="76"/>
  <c r="J22" i="76"/>
  <c r="J21" i="76"/>
  <c r="J20" i="76"/>
  <c r="J30" i="75"/>
  <c r="J29" i="75"/>
  <c r="J28" i="75"/>
  <c r="J27" i="75"/>
  <c r="J26" i="75"/>
  <c r="J25" i="75"/>
  <c r="J24" i="75"/>
  <c r="J23" i="75"/>
  <c r="J22" i="75"/>
  <c r="J21" i="75"/>
  <c r="J20" i="75"/>
  <c r="J30" i="74"/>
  <c r="J29" i="74"/>
  <c r="J28" i="74"/>
  <c r="J27" i="74"/>
  <c r="J26" i="74"/>
  <c r="J25" i="74"/>
  <c r="J24" i="74"/>
  <c r="J23" i="74"/>
  <c r="J22" i="74"/>
  <c r="J21" i="74"/>
  <c r="J20" i="74"/>
  <c r="J30" i="73"/>
  <c r="J29" i="73"/>
  <c r="J28" i="73"/>
  <c r="J27" i="73"/>
  <c r="J26" i="73"/>
  <c r="J25" i="73"/>
  <c r="J24" i="73"/>
  <c r="J23" i="73"/>
  <c r="J22" i="73"/>
  <c r="J21" i="73"/>
  <c r="J20" i="73"/>
  <c r="J30" i="72"/>
  <c r="J29" i="72"/>
  <c r="J30" i="94"/>
  <c r="J29" i="94"/>
  <c r="J28" i="94"/>
  <c r="J27" i="94"/>
  <c r="J26" i="94"/>
  <c r="J25" i="94"/>
  <c r="J24" i="94"/>
  <c r="J23" i="94"/>
  <c r="J22" i="94"/>
  <c r="J21" i="94"/>
  <c r="J20" i="94"/>
  <c r="J30" i="93"/>
  <c r="J29" i="93"/>
  <c r="J28" i="93"/>
  <c r="J27" i="93"/>
  <c r="J26" i="93"/>
  <c r="J25" i="93"/>
  <c r="J24" i="93"/>
  <c r="J23" i="93"/>
  <c r="J22" i="93"/>
  <c r="J21" i="93"/>
  <c r="J20" i="93"/>
  <c r="J30" i="92"/>
  <c r="J29" i="92"/>
  <c r="J28" i="92"/>
  <c r="J27" i="92"/>
  <c r="J26" i="92"/>
  <c r="J25" i="92"/>
  <c r="J24" i="92"/>
  <c r="J23" i="92"/>
  <c r="J22" i="92"/>
  <c r="J21" i="92"/>
  <c r="J20" i="92"/>
  <c r="J30" i="91"/>
  <c r="J29" i="91"/>
  <c r="J30" i="90"/>
  <c r="J29" i="90"/>
  <c r="J28" i="90"/>
  <c r="J27" i="90"/>
  <c r="J26" i="90"/>
  <c r="J25" i="90"/>
  <c r="J24" i="90"/>
  <c r="J23" i="90"/>
  <c r="J22" i="90"/>
  <c r="J21" i="90"/>
  <c r="J20" i="90"/>
  <c r="C56" i="99" l="1"/>
  <c r="J54" i="90" l="1"/>
  <c r="D57" i="62"/>
  <c r="D54" i="81"/>
  <c r="D53" i="81"/>
  <c r="D52" i="81"/>
  <c r="D51" i="81"/>
  <c r="D50" i="81"/>
  <c r="P165" i="99"/>
  <c r="Q165" i="99"/>
  <c r="R165" i="99"/>
  <c r="S165" i="99"/>
  <c r="T165" i="99"/>
  <c r="U165" i="99"/>
  <c r="V165" i="99"/>
  <c r="W165" i="99"/>
  <c r="X165" i="99"/>
  <c r="Y165" i="99"/>
  <c r="Z165" i="99"/>
  <c r="AA165" i="99"/>
  <c r="AB165" i="99"/>
  <c r="AC165" i="99"/>
  <c r="AD165" i="99"/>
  <c r="AE165" i="99"/>
  <c r="AF165" i="99"/>
  <c r="AG165" i="99"/>
  <c r="P137" i="99"/>
  <c r="Q137" i="99"/>
  <c r="R137" i="99"/>
  <c r="S137" i="99"/>
  <c r="T137" i="99"/>
  <c r="U137" i="99"/>
  <c r="V137" i="99"/>
  <c r="W137" i="99"/>
  <c r="X137" i="99"/>
  <c r="O137" i="99"/>
  <c r="N128" i="99"/>
  <c r="N129" i="99"/>
  <c r="N130" i="99"/>
  <c r="N131" i="99"/>
  <c r="N132" i="99"/>
  <c r="N133" i="99"/>
  <c r="N134" i="99"/>
  <c r="N135" i="99"/>
  <c r="N127" i="99"/>
  <c r="N84" i="99"/>
  <c r="B140" i="99"/>
  <c r="C142" i="99"/>
  <c r="D142" i="99"/>
  <c r="E142" i="99"/>
  <c r="F142" i="99"/>
  <c r="G142" i="99"/>
  <c r="H142" i="99"/>
  <c r="I142" i="99"/>
  <c r="J142" i="99"/>
  <c r="B135" i="99"/>
  <c r="C7" i="99"/>
  <c r="C8" i="99"/>
  <c r="C9" i="99"/>
  <c r="C10" i="99"/>
  <c r="C11" i="99"/>
  <c r="C12" i="99"/>
  <c r="C13" i="99"/>
  <c r="C14" i="99"/>
  <c r="C6" i="99"/>
  <c r="D54" i="67"/>
  <c r="D53" i="67"/>
  <c r="D52" i="67"/>
  <c r="D51" i="67"/>
  <c r="D50" i="67"/>
  <c r="S73" i="100"/>
  <c r="S74" i="100"/>
  <c r="S75" i="100"/>
  <c r="S76" i="100"/>
  <c r="N137" i="99" l="1"/>
  <c r="B142" i="99"/>
  <c r="D57" i="82"/>
  <c r="D57" i="81"/>
  <c r="D57" i="67"/>
  <c r="D109" i="100"/>
  <c r="E109" i="100"/>
  <c r="F109" i="100"/>
  <c r="G109" i="100"/>
  <c r="C109" i="100"/>
  <c r="B109" i="100" s="1"/>
  <c r="D119" i="100"/>
  <c r="C119" i="100"/>
  <c r="N132" i="100"/>
  <c r="N133" i="100"/>
  <c r="N134" i="100"/>
  <c r="N135" i="100"/>
  <c r="N131" i="100"/>
  <c r="B84" i="100" l="1"/>
  <c r="E119" i="100"/>
  <c r="D54" i="95"/>
  <c r="D53" i="95"/>
  <c r="D52" i="95"/>
  <c r="D51" i="95"/>
  <c r="D50" i="95"/>
  <c r="D54" i="66"/>
  <c r="D53" i="66"/>
  <c r="D52" i="66"/>
  <c r="D51" i="66"/>
  <c r="D50" i="66"/>
  <c r="D54" i="64"/>
  <c r="D53" i="64"/>
  <c r="D52" i="64"/>
  <c r="D51" i="64"/>
  <c r="D50" i="64"/>
  <c r="D54" i="63"/>
  <c r="D53" i="63"/>
  <c r="D52" i="63"/>
  <c r="D51" i="63"/>
  <c r="D50" i="63"/>
  <c r="D57" i="64" l="1"/>
  <c r="D57" i="63"/>
  <c r="C6" i="100"/>
  <c r="C7" i="100"/>
  <c r="C8" i="100"/>
  <c r="C9" i="100"/>
  <c r="C10" i="100"/>
  <c r="C5" i="100"/>
  <c r="D57" i="80" l="1"/>
  <c r="D54" i="72"/>
  <c r="D53" i="72"/>
  <c r="D52" i="72"/>
  <c r="D51" i="72"/>
  <c r="D50" i="72"/>
  <c r="D156" i="101"/>
  <c r="C164" i="101"/>
  <c r="D11" i="73" s="1"/>
  <c r="C165" i="101"/>
  <c r="D11" i="74" s="1"/>
  <c r="C166" i="101"/>
  <c r="D11" i="75" s="1"/>
  <c r="C167" i="101"/>
  <c r="D11" i="76" s="1"/>
  <c r="C168" i="101"/>
  <c r="D11" i="77" s="1"/>
  <c r="C169" i="101"/>
  <c r="D11" i="79" s="1"/>
  <c r="C170" i="101"/>
  <c r="D11" i="78" s="1"/>
  <c r="C163" i="101"/>
  <c r="F73" i="101"/>
  <c r="E73" i="101"/>
  <c r="F18" i="101"/>
  <c r="F32" i="101" s="1"/>
  <c r="F46" i="101" s="1"/>
  <c r="F60" i="101" s="1"/>
  <c r="E18" i="101"/>
  <c r="E32" i="101" s="1"/>
  <c r="E46" i="101" s="1"/>
  <c r="E60" i="101" s="1"/>
  <c r="D18" i="101"/>
  <c r="D32" i="101" s="1"/>
  <c r="D46" i="101" s="1"/>
  <c r="D60" i="101" s="1"/>
  <c r="C6" i="101"/>
  <c r="C7" i="101"/>
  <c r="C8" i="101"/>
  <c r="C9" i="101"/>
  <c r="C10" i="101"/>
  <c r="C11" i="101"/>
  <c r="C12" i="101"/>
  <c r="C13" i="101"/>
  <c r="C14" i="101"/>
  <c r="C5" i="101"/>
  <c r="D57" i="92"/>
  <c r="D57" i="94"/>
  <c r="D57" i="91"/>
  <c r="K78" i="98"/>
  <c r="L78" i="98"/>
  <c r="M78" i="98"/>
  <c r="N78" i="98"/>
  <c r="O78" i="98"/>
  <c r="P78" i="98"/>
  <c r="J78" i="98"/>
  <c r="J125" i="98"/>
  <c r="Q120" i="98"/>
  <c r="P120" i="98"/>
  <c r="O120" i="98"/>
  <c r="N120" i="98"/>
  <c r="M120" i="98"/>
  <c r="L120" i="98"/>
  <c r="K120" i="98"/>
  <c r="T109" i="98"/>
  <c r="S109" i="98"/>
  <c r="R109" i="98"/>
  <c r="Q109" i="98"/>
  <c r="P109" i="98"/>
  <c r="O109" i="98"/>
  <c r="N109" i="98"/>
  <c r="M109" i="98"/>
  <c r="L109" i="98"/>
  <c r="K109" i="98"/>
  <c r="Z88" i="98"/>
  <c r="Y88" i="98"/>
  <c r="X88" i="98"/>
  <c r="W88" i="98"/>
  <c r="V88" i="98"/>
  <c r="U88" i="98"/>
  <c r="T88" i="98"/>
  <c r="S88" i="98"/>
  <c r="R88" i="98"/>
  <c r="Q88" i="98"/>
  <c r="P88" i="98"/>
  <c r="O88" i="98"/>
  <c r="N88" i="98"/>
  <c r="M88" i="98"/>
  <c r="L88" i="98"/>
  <c r="K88" i="98"/>
  <c r="J88" i="98"/>
  <c r="V56" i="98"/>
  <c r="L16" i="98"/>
  <c r="M16" i="98"/>
  <c r="N16" i="98"/>
  <c r="O16" i="98"/>
  <c r="J7" i="98"/>
  <c r="J8" i="98"/>
  <c r="J9" i="98"/>
  <c r="J10" i="98"/>
  <c r="J11" i="98"/>
  <c r="J12" i="98"/>
  <c r="J13" i="98"/>
  <c r="J14" i="98"/>
  <c r="J15" i="98"/>
  <c r="J6" i="98"/>
  <c r="C130" i="98"/>
  <c r="D130" i="98"/>
  <c r="E130" i="98"/>
  <c r="F130" i="98"/>
  <c r="B113" i="98"/>
  <c r="F98" i="98"/>
  <c r="E98" i="98"/>
  <c r="C98" i="98" s="1"/>
  <c r="B121" i="98"/>
  <c r="B120" i="98"/>
  <c r="J118" i="98"/>
  <c r="J119" i="98"/>
  <c r="D50" i="98"/>
  <c r="F33" i="98"/>
  <c r="E33" i="98"/>
  <c r="D33" i="98"/>
  <c r="F22" i="98"/>
  <c r="E22" i="98"/>
  <c r="D22" i="98"/>
  <c r="C7" i="98"/>
  <c r="C8" i="98"/>
  <c r="C9" i="98"/>
  <c r="C10" i="98"/>
  <c r="C141" i="98"/>
  <c r="AU88" i="98" l="1"/>
  <c r="D11" i="72"/>
  <c r="C171" i="101"/>
  <c r="J109" i="98"/>
  <c r="J16" i="98"/>
  <c r="E156" i="101"/>
  <c r="D57" i="71"/>
  <c r="D57" i="93"/>
  <c r="D57" i="90"/>
  <c r="J120" i="98"/>
  <c r="C22" i="98"/>
  <c r="D86" i="97" l="1"/>
  <c r="D16" i="61" s="1"/>
  <c r="E18" i="97"/>
  <c r="F18" i="97"/>
  <c r="G18" i="97"/>
  <c r="D8" i="97"/>
  <c r="D9" i="97"/>
  <c r="D10" i="97"/>
  <c r="D12" i="97"/>
  <c r="D5" i="62" s="1"/>
  <c r="D6" i="97"/>
  <c r="D9" i="108" l="1"/>
  <c r="E11" i="98"/>
  <c r="F11" i="98"/>
  <c r="D11" i="98"/>
  <c r="J15" i="83"/>
  <c r="J12" i="83"/>
  <c r="J16" i="61"/>
  <c r="J15" i="61"/>
  <c r="C11" i="98" l="1"/>
  <c r="D78" i="63"/>
  <c r="D77" i="63"/>
  <c r="D75" i="63"/>
  <c r="D74" i="63"/>
  <c r="D74" i="81"/>
  <c r="D78" i="81"/>
  <c r="D77" i="81"/>
  <c r="O155" i="99"/>
  <c r="P155" i="99"/>
  <c r="Q155" i="99"/>
  <c r="R155" i="99"/>
  <c r="S155" i="99"/>
  <c r="T155" i="99"/>
  <c r="U155" i="99"/>
  <c r="V155" i="99"/>
  <c r="W155" i="99"/>
  <c r="X155" i="99"/>
  <c r="Y155" i="99"/>
  <c r="Z155" i="99"/>
  <c r="AA155" i="99"/>
  <c r="AB155" i="99"/>
  <c r="AC155" i="99"/>
  <c r="AD155" i="99"/>
  <c r="AE155" i="99"/>
  <c r="AF155" i="99"/>
  <c r="AG155" i="99"/>
  <c r="E33" i="99"/>
  <c r="E47" i="99" s="1"/>
  <c r="F33" i="99"/>
  <c r="F47" i="99" s="1"/>
  <c r="D33" i="99"/>
  <c r="D47" i="99" s="1"/>
  <c r="E19" i="99"/>
  <c r="F19" i="99"/>
  <c r="D19" i="99"/>
  <c r="D78" i="72" l="1"/>
  <c r="D77" i="72"/>
  <c r="D75" i="72"/>
  <c r="D74" i="72"/>
  <c r="N176" i="101"/>
  <c r="N177" i="101"/>
  <c r="N178" i="101"/>
  <c r="N179" i="101"/>
  <c r="N180" i="101"/>
  <c r="N181" i="101"/>
  <c r="N182" i="101"/>
  <c r="N183" i="101"/>
  <c r="N184" i="101"/>
  <c r="N175" i="101"/>
  <c r="D78" i="91"/>
  <c r="D75" i="91"/>
  <c r="D74" i="91"/>
  <c r="J134" i="98"/>
  <c r="J135" i="98"/>
  <c r="J136" i="98"/>
  <c r="J137" i="98"/>
  <c r="J133" i="98"/>
  <c r="J117" i="98"/>
  <c r="D80" i="72" l="1"/>
  <c r="S50" i="98"/>
  <c r="T50" i="98"/>
  <c r="R50" i="98"/>
  <c r="D141" i="98"/>
  <c r="E141" i="98"/>
  <c r="L50" i="98"/>
  <c r="M50" i="98"/>
  <c r="K50" i="98"/>
  <c r="E50" i="98"/>
  <c r="F50" i="98"/>
  <c r="C148" i="98"/>
  <c r="D11" i="91" s="1"/>
  <c r="C149" i="98"/>
  <c r="D11" i="92" s="1"/>
  <c r="C150" i="98"/>
  <c r="D11" i="93" s="1"/>
  <c r="C151" i="98"/>
  <c r="D11" i="94" s="1"/>
  <c r="C147" i="98"/>
  <c r="J94" i="98"/>
  <c r="J95" i="98"/>
  <c r="J96" i="98"/>
  <c r="J97" i="98"/>
  <c r="J93" i="98"/>
  <c r="E27" i="98"/>
  <c r="E44" i="98" s="1"/>
  <c r="E57" i="98" s="1"/>
  <c r="E68" i="98" s="1"/>
  <c r="E81" i="98" s="1"/>
  <c r="E92" i="98" s="1"/>
  <c r="F27" i="98"/>
  <c r="F44" i="98" s="1"/>
  <c r="F57" i="98" s="1"/>
  <c r="F68" i="98" s="1"/>
  <c r="F81" i="98" s="1"/>
  <c r="F92" i="98" s="1"/>
  <c r="D27" i="98"/>
  <c r="D44" i="98" s="1"/>
  <c r="D57" i="98" s="1"/>
  <c r="D68" i="98" s="1"/>
  <c r="D81" i="98" s="1"/>
  <c r="D92" i="98" s="1"/>
  <c r="E16" i="98"/>
  <c r="F16" i="98"/>
  <c r="D16" i="98"/>
  <c r="D79" i="90"/>
  <c r="D78" i="90"/>
  <c r="D77" i="90"/>
  <c r="D76" i="90"/>
  <c r="D75" i="90"/>
  <c r="D74" i="90"/>
  <c r="M140" i="97"/>
  <c r="F146" i="98" l="1"/>
  <c r="F154" i="98"/>
  <c r="E146" i="98"/>
  <c r="E154" i="98"/>
  <c r="D146" i="98"/>
  <c r="D154" i="98"/>
  <c r="D80" i="80"/>
  <c r="D80" i="62"/>
  <c r="J39" i="71"/>
  <c r="J6" i="61"/>
  <c r="J5" i="61" l="1"/>
  <c r="J8" i="61" s="1"/>
  <c r="D80" i="90" l="1"/>
  <c r="D80" i="61"/>
  <c r="M141" i="97" l="1"/>
  <c r="M142" i="97"/>
  <c r="M92" i="97"/>
  <c r="G60" i="97"/>
  <c r="G74" i="97" s="1"/>
  <c r="G91" i="97" s="1"/>
  <c r="F60" i="97"/>
  <c r="F74" i="97" s="1"/>
  <c r="F91" i="97" s="1"/>
  <c r="E60" i="97"/>
  <c r="E74" i="97" s="1"/>
  <c r="E91" i="97" s="1"/>
  <c r="D21" i="97"/>
  <c r="D22" i="97"/>
  <c r="D23" i="97"/>
  <c r="D24" i="97"/>
  <c r="D26" i="97"/>
  <c r="D5" i="108" s="1"/>
  <c r="M147" i="97" l="1"/>
  <c r="G31" i="97"/>
  <c r="F31" i="97"/>
  <c r="E31" i="97"/>
  <c r="H7" i="90" l="1"/>
  <c r="C19" i="98" l="1"/>
  <c r="B106" i="98"/>
  <c r="B107" i="98"/>
  <c r="B108" i="98"/>
  <c r="B109" i="98"/>
  <c r="B110" i="98"/>
  <c r="B111" i="98"/>
  <c r="B112" i="98"/>
  <c r="C79" i="99"/>
  <c r="C63" i="99"/>
  <c r="C64" i="99"/>
  <c r="C65" i="99"/>
  <c r="C66" i="99"/>
  <c r="C67" i="99"/>
  <c r="C68" i="99"/>
  <c r="C69" i="99"/>
  <c r="C70" i="99"/>
  <c r="C62" i="99"/>
  <c r="C76" i="99"/>
  <c r="C77" i="99"/>
  <c r="C78" i="99"/>
  <c r="C80" i="99"/>
  <c r="C81" i="99"/>
  <c r="C82" i="99"/>
  <c r="C83" i="99"/>
  <c r="C75" i="99"/>
  <c r="N54" i="99"/>
  <c r="N55" i="99"/>
  <c r="J9" i="78"/>
  <c r="J9" i="79"/>
  <c r="B105" i="98" l="1"/>
  <c r="I12" i="62"/>
  <c r="I9" i="62" l="1"/>
  <c r="J11" i="61" l="1"/>
  <c r="I54" i="62" l="1"/>
  <c r="I16" i="62"/>
  <c r="I15" i="62"/>
  <c r="J78" i="78"/>
  <c r="J77" i="78"/>
  <c r="J76" i="78"/>
  <c r="J75" i="78"/>
  <c r="J74" i="78"/>
  <c r="D67" i="78"/>
  <c r="D66" i="78"/>
  <c r="D65" i="78"/>
  <c r="D64" i="78"/>
  <c r="D63" i="78"/>
  <c r="D62" i="78"/>
  <c r="D61" i="78"/>
  <c r="D60" i="78"/>
  <c r="J64" i="78"/>
  <c r="J63" i="78"/>
  <c r="J62" i="78"/>
  <c r="J61" i="78"/>
  <c r="J60" i="78"/>
  <c r="J59" i="78"/>
  <c r="J58" i="78"/>
  <c r="J54" i="78"/>
  <c r="J53" i="78"/>
  <c r="J52" i="78"/>
  <c r="J48" i="78"/>
  <c r="J47" i="78"/>
  <c r="J46" i="78"/>
  <c r="J45" i="78"/>
  <c r="J44" i="78"/>
  <c r="J38" i="78"/>
  <c r="J37" i="78"/>
  <c r="J36" i="78"/>
  <c r="J35" i="78"/>
  <c r="D40" i="78"/>
  <c r="D39" i="78"/>
  <c r="D38" i="78"/>
  <c r="D37" i="78"/>
  <c r="D36" i="78"/>
  <c r="D41" i="78" s="1"/>
  <c r="D35" i="78"/>
  <c r="D28" i="78"/>
  <c r="D27" i="78"/>
  <c r="D26" i="78"/>
  <c r="D25" i="78"/>
  <c r="D24" i="78"/>
  <c r="D23" i="78"/>
  <c r="D22" i="78"/>
  <c r="D21" i="78"/>
  <c r="D20" i="78"/>
  <c r="J16" i="78"/>
  <c r="J15" i="78"/>
  <c r="J12" i="78"/>
  <c r="J11" i="78"/>
  <c r="J6" i="78"/>
  <c r="J5" i="78"/>
  <c r="C79" i="78"/>
  <c r="H78" i="78"/>
  <c r="C78" i="78"/>
  <c r="H77" i="78"/>
  <c r="C77" i="78"/>
  <c r="H76" i="78"/>
  <c r="C76" i="78"/>
  <c r="H75" i="78"/>
  <c r="C75" i="78"/>
  <c r="H74" i="78"/>
  <c r="C74" i="78"/>
  <c r="C67" i="78"/>
  <c r="H64" i="78"/>
  <c r="H63" i="78"/>
  <c r="H62" i="78"/>
  <c r="H60" i="78"/>
  <c r="D68" i="78"/>
  <c r="H59" i="78"/>
  <c r="J65" i="78"/>
  <c r="K61" i="78" s="1"/>
  <c r="H58" i="78"/>
  <c r="G57" i="78"/>
  <c r="C56" i="78"/>
  <c r="C55" i="78"/>
  <c r="H54" i="78"/>
  <c r="C54" i="78"/>
  <c r="H53" i="78"/>
  <c r="C53" i="78"/>
  <c r="H52" i="78"/>
  <c r="C52" i="78"/>
  <c r="G51" i="78"/>
  <c r="C51" i="78"/>
  <c r="C50" i="78"/>
  <c r="C49" i="78"/>
  <c r="H48" i="78"/>
  <c r="C48" i="78"/>
  <c r="H47" i="78"/>
  <c r="C47" i="78"/>
  <c r="H46" i="78"/>
  <c r="C46" i="78"/>
  <c r="H45" i="78"/>
  <c r="C45" i="78"/>
  <c r="H44" i="78"/>
  <c r="D57" i="78"/>
  <c r="C44" i="78"/>
  <c r="G43" i="78"/>
  <c r="B43" i="78"/>
  <c r="C40" i="78"/>
  <c r="C39" i="78"/>
  <c r="H38" i="78"/>
  <c r="C38" i="78"/>
  <c r="H37" i="78"/>
  <c r="C37" i="78"/>
  <c r="H36" i="78"/>
  <c r="C36" i="78"/>
  <c r="H35" i="78"/>
  <c r="C35" i="78"/>
  <c r="G34" i="78"/>
  <c r="B34" i="78"/>
  <c r="H30" i="78"/>
  <c r="H29" i="78"/>
  <c r="H28" i="78"/>
  <c r="C28" i="78"/>
  <c r="H27" i="78"/>
  <c r="C27" i="78"/>
  <c r="H26" i="78"/>
  <c r="H25" i="78"/>
  <c r="H24" i="78"/>
  <c r="H23" i="78"/>
  <c r="H22" i="78"/>
  <c r="H21" i="78"/>
  <c r="H20" i="78"/>
  <c r="G19" i="78"/>
  <c r="B19" i="78"/>
  <c r="H16" i="78"/>
  <c r="B16" i="78"/>
  <c r="H15" i="78"/>
  <c r="B15" i="78"/>
  <c r="H13" i="78"/>
  <c r="H12" i="78"/>
  <c r="H11" i="78"/>
  <c r="B11" i="78"/>
  <c r="H9" i="78"/>
  <c r="B9" i="78"/>
  <c r="H8" i="78"/>
  <c r="B8" i="78"/>
  <c r="H7" i="78"/>
  <c r="H6" i="78"/>
  <c r="H5" i="78"/>
  <c r="B5" i="78"/>
  <c r="H4" i="78"/>
  <c r="J78" i="79"/>
  <c r="J77" i="79"/>
  <c r="J76" i="79"/>
  <c r="J75" i="79"/>
  <c r="J74" i="79"/>
  <c r="D80" i="79"/>
  <c r="J64" i="79"/>
  <c r="J63" i="79"/>
  <c r="J62" i="79"/>
  <c r="J61" i="79"/>
  <c r="J60" i="79"/>
  <c r="J59" i="79"/>
  <c r="J58" i="79"/>
  <c r="D67" i="79"/>
  <c r="D66" i="79"/>
  <c r="D65" i="79"/>
  <c r="D64" i="79"/>
  <c r="D63" i="79"/>
  <c r="D62" i="79"/>
  <c r="D61" i="79"/>
  <c r="D60" i="79"/>
  <c r="J54" i="79"/>
  <c r="J53" i="79"/>
  <c r="J52" i="79"/>
  <c r="J48" i="79"/>
  <c r="J47" i="79"/>
  <c r="J46" i="79"/>
  <c r="J45" i="79"/>
  <c r="J44" i="79"/>
  <c r="J38" i="79"/>
  <c r="J37" i="79"/>
  <c r="J36" i="79"/>
  <c r="J35" i="79"/>
  <c r="J39" i="79" s="1"/>
  <c r="D40" i="79"/>
  <c r="D39" i="79"/>
  <c r="D38" i="79"/>
  <c r="D37" i="79"/>
  <c r="D36" i="79"/>
  <c r="D35" i="79"/>
  <c r="D28" i="79"/>
  <c r="D27" i="79"/>
  <c r="D26" i="79"/>
  <c r="D25" i="79"/>
  <c r="D24" i="79"/>
  <c r="D23" i="79"/>
  <c r="D22" i="79"/>
  <c r="D21" i="79"/>
  <c r="D20" i="79"/>
  <c r="J16" i="79"/>
  <c r="J15" i="79"/>
  <c r="J12" i="79"/>
  <c r="J11" i="79"/>
  <c r="J6" i="79"/>
  <c r="J5" i="79"/>
  <c r="C79" i="79"/>
  <c r="H78" i="79"/>
  <c r="C78" i="79"/>
  <c r="H77" i="79"/>
  <c r="C77" i="79"/>
  <c r="H76" i="79"/>
  <c r="C76" i="79"/>
  <c r="H75" i="79"/>
  <c r="C75" i="79"/>
  <c r="H74" i="79"/>
  <c r="C74" i="79"/>
  <c r="C67" i="79"/>
  <c r="H64" i="79"/>
  <c r="H63" i="79"/>
  <c r="H62" i="79"/>
  <c r="H60" i="79"/>
  <c r="H59" i="79"/>
  <c r="H58" i="79"/>
  <c r="G57" i="79"/>
  <c r="C56" i="79"/>
  <c r="C55" i="79"/>
  <c r="H54" i="79"/>
  <c r="C54" i="79"/>
  <c r="H53" i="79"/>
  <c r="C53" i="79"/>
  <c r="H52" i="79"/>
  <c r="C52" i="79"/>
  <c r="G51" i="79"/>
  <c r="C51" i="79"/>
  <c r="C50" i="79"/>
  <c r="C49" i="79"/>
  <c r="H48" i="79"/>
  <c r="C48" i="79"/>
  <c r="H47" i="79"/>
  <c r="C47" i="79"/>
  <c r="H46" i="79"/>
  <c r="C46" i="79"/>
  <c r="H45" i="79"/>
  <c r="C45" i="79"/>
  <c r="H44" i="79"/>
  <c r="D57" i="79"/>
  <c r="C44" i="79"/>
  <c r="G43" i="79"/>
  <c r="B43" i="79"/>
  <c r="C40" i="79"/>
  <c r="C39" i="79"/>
  <c r="H38" i="79"/>
  <c r="C38" i="79"/>
  <c r="H37" i="79"/>
  <c r="C37" i="79"/>
  <c r="H36" i="79"/>
  <c r="C36" i="79"/>
  <c r="H35" i="79"/>
  <c r="C35" i="79"/>
  <c r="G34" i="79"/>
  <c r="B34" i="79"/>
  <c r="H30" i="79"/>
  <c r="H29" i="79"/>
  <c r="H28" i="79"/>
  <c r="C28" i="79"/>
  <c r="H27" i="79"/>
  <c r="C27" i="79"/>
  <c r="H26" i="79"/>
  <c r="H25" i="79"/>
  <c r="H24" i="79"/>
  <c r="H23" i="79"/>
  <c r="H22" i="79"/>
  <c r="H21" i="79"/>
  <c r="H20" i="79"/>
  <c r="G19" i="79"/>
  <c r="B19" i="79"/>
  <c r="H16" i="79"/>
  <c r="B16" i="79"/>
  <c r="H15" i="79"/>
  <c r="B15" i="79"/>
  <c r="H13" i="79"/>
  <c r="H12" i="79"/>
  <c r="H11" i="79"/>
  <c r="B11" i="79"/>
  <c r="H9" i="79"/>
  <c r="B9" i="79"/>
  <c r="H8" i="79"/>
  <c r="B8" i="79"/>
  <c r="H7" i="79"/>
  <c r="H6" i="79"/>
  <c r="H5" i="79"/>
  <c r="B5" i="79"/>
  <c r="H4" i="79"/>
  <c r="J78" i="77"/>
  <c r="J77" i="77"/>
  <c r="J76" i="77"/>
  <c r="J75" i="77"/>
  <c r="J74" i="77"/>
  <c r="D67" i="77"/>
  <c r="D66" i="77"/>
  <c r="D65" i="77"/>
  <c r="D64" i="77"/>
  <c r="D63" i="77"/>
  <c r="D62" i="77"/>
  <c r="D61" i="77"/>
  <c r="D60" i="77"/>
  <c r="D68" i="77" s="1"/>
  <c r="J64" i="77"/>
  <c r="J63" i="77"/>
  <c r="J62" i="77"/>
  <c r="J61" i="77"/>
  <c r="J60" i="77"/>
  <c r="J59" i="77"/>
  <c r="J65" i="77" s="1"/>
  <c r="K59" i="77" s="1"/>
  <c r="J58" i="77"/>
  <c r="J54" i="77"/>
  <c r="J53" i="77"/>
  <c r="J52" i="77"/>
  <c r="J48" i="77"/>
  <c r="J47" i="77"/>
  <c r="J46" i="77"/>
  <c r="J45" i="77"/>
  <c r="J44" i="77"/>
  <c r="J38" i="77"/>
  <c r="J37" i="77"/>
  <c r="J36" i="77"/>
  <c r="J35" i="77"/>
  <c r="D40" i="77"/>
  <c r="D39" i="77"/>
  <c r="D38" i="77"/>
  <c r="D37" i="77"/>
  <c r="D36" i="77"/>
  <c r="D35" i="77"/>
  <c r="D28" i="77"/>
  <c r="D27" i="77"/>
  <c r="D26" i="77"/>
  <c r="D25" i="77"/>
  <c r="D24" i="77"/>
  <c r="D23" i="77"/>
  <c r="D22" i="77"/>
  <c r="D21" i="77"/>
  <c r="D20" i="77"/>
  <c r="J16" i="77"/>
  <c r="J15" i="77"/>
  <c r="J12" i="77"/>
  <c r="J11" i="77"/>
  <c r="J9" i="77"/>
  <c r="J6" i="77"/>
  <c r="J5" i="77"/>
  <c r="C79" i="77"/>
  <c r="H78" i="77"/>
  <c r="C78" i="77"/>
  <c r="H77" i="77"/>
  <c r="C77" i="77"/>
  <c r="H76" i="77"/>
  <c r="C76" i="77"/>
  <c r="H75" i="77"/>
  <c r="C75" i="77"/>
  <c r="H74" i="77"/>
  <c r="C74" i="77"/>
  <c r="C67" i="77"/>
  <c r="H64" i="77"/>
  <c r="H63" i="77"/>
  <c r="H62" i="77"/>
  <c r="H60" i="77"/>
  <c r="H59" i="77"/>
  <c r="H58" i="77"/>
  <c r="G57" i="77"/>
  <c r="C56" i="77"/>
  <c r="C55" i="77"/>
  <c r="H54" i="77"/>
  <c r="C54" i="77"/>
  <c r="H53" i="77"/>
  <c r="C53" i="77"/>
  <c r="H52" i="77"/>
  <c r="C52" i="77"/>
  <c r="G51" i="77"/>
  <c r="C51" i="77"/>
  <c r="C50" i="77"/>
  <c r="C49" i="77"/>
  <c r="H48" i="77"/>
  <c r="C48" i="77"/>
  <c r="H47" i="77"/>
  <c r="C47" i="77"/>
  <c r="H46" i="77"/>
  <c r="C46" i="77"/>
  <c r="H45" i="77"/>
  <c r="C45" i="77"/>
  <c r="H44" i="77"/>
  <c r="D57" i="77"/>
  <c r="C44" i="77"/>
  <c r="G43" i="77"/>
  <c r="B43" i="77"/>
  <c r="C40" i="77"/>
  <c r="C39" i="77"/>
  <c r="H38" i="77"/>
  <c r="C38" i="77"/>
  <c r="H37" i="77"/>
  <c r="C37" i="77"/>
  <c r="H36" i="77"/>
  <c r="C36" i="77"/>
  <c r="H35" i="77"/>
  <c r="C35" i="77"/>
  <c r="G34" i="77"/>
  <c r="B34" i="77"/>
  <c r="H30" i="77"/>
  <c r="H29" i="77"/>
  <c r="H28" i="77"/>
  <c r="C28" i="77"/>
  <c r="H27" i="77"/>
  <c r="C27" i="77"/>
  <c r="H26" i="77"/>
  <c r="H25" i="77"/>
  <c r="H24" i="77"/>
  <c r="H23" i="77"/>
  <c r="H22" i="77"/>
  <c r="H21" i="77"/>
  <c r="H20" i="77"/>
  <c r="G19" i="77"/>
  <c r="B19" i="77"/>
  <c r="H16" i="77"/>
  <c r="B16" i="77"/>
  <c r="H15" i="77"/>
  <c r="B15" i="77"/>
  <c r="H13" i="77"/>
  <c r="H12" i="77"/>
  <c r="H11" i="77"/>
  <c r="B11" i="77"/>
  <c r="H9" i="77"/>
  <c r="B9" i="77"/>
  <c r="H8" i="77"/>
  <c r="B8" i="77"/>
  <c r="H7" i="77"/>
  <c r="H6" i="77"/>
  <c r="H5" i="77"/>
  <c r="B5" i="77"/>
  <c r="H4" i="77"/>
  <c r="J78" i="76"/>
  <c r="J77" i="76"/>
  <c r="J76" i="76"/>
  <c r="J75" i="76"/>
  <c r="J74" i="76"/>
  <c r="J64" i="76"/>
  <c r="J63" i="76"/>
  <c r="J62" i="76"/>
  <c r="J61" i="76"/>
  <c r="J60" i="76"/>
  <c r="J59" i="76"/>
  <c r="J65" i="76" s="1"/>
  <c r="J58" i="76"/>
  <c r="D67" i="76"/>
  <c r="D66" i="76"/>
  <c r="D65" i="76"/>
  <c r="D64" i="76"/>
  <c r="D63" i="76"/>
  <c r="D62" i="76"/>
  <c r="D61" i="76"/>
  <c r="D60" i="76"/>
  <c r="J54" i="76"/>
  <c r="J53" i="76"/>
  <c r="J52" i="76"/>
  <c r="J48" i="76"/>
  <c r="J47" i="76"/>
  <c r="J46" i="76"/>
  <c r="J45" i="76"/>
  <c r="J44" i="76"/>
  <c r="J38" i="76"/>
  <c r="J37" i="76"/>
  <c r="J36" i="76"/>
  <c r="J35" i="76"/>
  <c r="D40" i="76"/>
  <c r="D39" i="76"/>
  <c r="D38" i="76"/>
  <c r="D37" i="76"/>
  <c r="D36" i="76"/>
  <c r="D35" i="76"/>
  <c r="D27" i="76"/>
  <c r="D28" i="76"/>
  <c r="D26" i="76"/>
  <c r="D25" i="76"/>
  <c r="D24" i="76"/>
  <c r="D23" i="76"/>
  <c r="D22" i="76"/>
  <c r="D21" i="76"/>
  <c r="D20" i="76"/>
  <c r="J16" i="76"/>
  <c r="J15" i="76"/>
  <c r="J12" i="76"/>
  <c r="J11" i="76"/>
  <c r="J9" i="76"/>
  <c r="J6" i="76"/>
  <c r="J5" i="76"/>
  <c r="C79" i="76"/>
  <c r="H78" i="76"/>
  <c r="C78" i="76"/>
  <c r="H77" i="76"/>
  <c r="C77" i="76"/>
  <c r="H76" i="76"/>
  <c r="C76" i="76"/>
  <c r="H75" i="76"/>
  <c r="C75" i="76"/>
  <c r="H74" i="76"/>
  <c r="C74" i="76"/>
  <c r="C67" i="76"/>
  <c r="H64" i="76"/>
  <c r="H63" i="76"/>
  <c r="H62" i="76"/>
  <c r="H60" i="76"/>
  <c r="H59" i="76"/>
  <c r="H58" i="76"/>
  <c r="G57" i="76"/>
  <c r="C56" i="76"/>
  <c r="C55" i="76"/>
  <c r="H54" i="76"/>
  <c r="C54" i="76"/>
  <c r="H53" i="76"/>
  <c r="C53" i="76"/>
  <c r="H52" i="76"/>
  <c r="C52" i="76"/>
  <c r="G51" i="76"/>
  <c r="C51" i="76"/>
  <c r="C50" i="76"/>
  <c r="C49" i="76"/>
  <c r="H48" i="76"/>
  <c r="C48" i="76"/>
  <c r="H47" i="76"/>
  <c r="C47" i="76"/>
  <c r="H46" i="76"/>
  <c r="C46" i="76"/>
  <c r="H45" i="76"/>
  <c r="C45" i="76"/>
  <c r="H44" i="76"/>
  <c r="D57" i="76"/>
  <c r="C44" i="76"/>
  <c r="G43" i="76"/>
  <c r="B43" i="76"/>
  <c r="C40" i="76"/>
  <c r="C39" i="76"/>
  <c r="H38" i="76"/>
  <c r="C38" i="76"/>
  <c r="H37" i="76"/>
  <c r="C37" i="76"/>
  <c r="H36" i="76"/>
  <c r="C36" i="76"/>
  <c r="J39" i="76"/>
  <c r="H35" i="76"/>
  <c r="C35" i="76"/>
  <c r="G34" i="76"/>
  <c r="B34" i="76"/>
  <c r="H30" i="76"/>
  <c r="H29" i="76"/>
  <c r="H28" i="76"/>
  <c r="C28" i="76"/>
  <c r="H27" i="76"/>
  <c r="C27" i="76"/>
  <c r="H26" i="76"/>
  <c r="H25" i="76"/>
  <c r="H24" i="76"/>
  <c r="H23" i="76"/>
  <c r="H22" i="76"/>
  <c r="H21" i="76"/>
  <c r="H20" i="76"/>
  <c r="G19" i="76"/>
  <c r="B19" i="76"/>
  <c r="H16" i="76"/>
  <c r="B16" i="76"/>
  <c r="H15" i="76"/>
  <c r="B15" i="76"/>
  <c r="H13" i="76"/>
  <c r="H12" i="76"/>
  <c r="H11" i="76"/>
  <c r="B11" i="76"/>
  <c r="H9" i="76"/>
  <c r="B9" i="76"/>
  <c r="H8" i="76"/>
  <c r="B8" i="76"/>
  <c r="H7" i="76"/>
  <c r="H6" i="76"/>
  <c r="H5" i="76"/>
  <c r="B5" i="76"/>
  <c r="H4" i="76"/>
  <c r="J78" i="75"/>
  <c r="J77" i="75"/>
  <c r="J76" i="75"/>
  <c r="J75" i="75"/>
  <c r="J79" i="75" s="1"/>
  <c r="J74" i="75"/>
  <c r="J64" i="75"/>
  <c r="J63" i="75"/>
  <c r="J62" i="75"/>
  <c r="J61" i="75"/>
  <c r="J60" i="75"/>
  <c r="J59" i="75"/>
  <c r="J58" i="75"/>
  <c r="D67" i="75"/>
  <c r="D66" i="75"/>
  <c r="D65" i="75"/>
  <c r="D64" i="75"/>
  <c r="D63" i="75"/>
  <c r="D62" i="75"/>
  <c r="D61" i="75"/>
  <c r="D60" i="75"/>
  <c r="J54" i="75"/>
  <c r="J53" i="75"/>
  <c r="J52" i="75"/>
  <c r="J48" i="75"/>
  <c r="J47" i="75"/>
  <c r="J46" i="75"/>
  <c r="J45" i="75"/>
  <c r="J44" i="75"/>
  <c r="J38" i="75"/>
  <c r="J37" i="75"/>
  <c r="J36" i="75"/>
  <c r="J35" i="75"/>
  <c r="D40" i="75"/>
  <c r="D39" i="75"/>
  <c r="D38" i="75"/>
  <c r="D37" i="75"/>
  <c r="D36" i="75"/>
  <c r="D35" i="75"/>
  <c r="D28" i="75"/>
  <c r="D27" i="75"/>
  <c r="D26" i="75"/>
  <c r="D25" i="75"/>
  <c r="D24" i="75"/>
  <c r="D23" i="75"/>
  <c r="D22" i="75"/>
  <c r="D21" i="75"/>
  <c r="D20" i="75"/>
  <c r="J16" i="75"/>
  <c r="J15" i="75"/>
  <c r="J12" i="75"/>
  <c r="J11" i="75"/>
  <c r="J9" i="75"/>
  <c r="J6" i="75"/>
  <c r="J5" i="75"/>
  <c r="C79" i="75"/>
  <c r="H78" i="75"/>
  <c r="C78" i="75"/>
  <c r="H77" i="75"/>
  <c r="C77" i="75"/>
  <c r="H76" i="75"/>
  <c r="C76" i="75"/>
  <c r="H75" i="75"/>
  <c r="C75" i="75"/>
  <c r="H74" i="75"/>
  <c r="C74" i="75"/>
  <c r="C67" i="75"/>
  <c r="H64" i="75"/>
  <c r="H63" i="75"/>
  <c r="H62" i="75"/>
  <c r="H60" i="75"/>
  <c r="H59" i="75"/>
  <c r="H58" i="75"/>
  <c r="G57" i="75"/>
  <c r="C56" i="75"/>
  <c r="C55" i="75"/>
  <c r="H54" i="75"/>
  <c r="C54" i="75"/>
  <c r="H53" i="75"/>
  <c r="C53" i="75"/>
  <c r="H52" i="75"/>
  <c r="C52" i="75"/>
  <c r="G51" i="75"/>
  <c r="C51" i="75"/>
  <c r="C50" i="75"/>
  <c r="C49" i="75"/>
  <c r="H48" i="75"/>
  <c r="C48" i="75"/>
  <c r="H47" i="75"/>
  <c r="C47" i="75"/>
  <c r="H46" i="75"/>
  <c r="C46" i="75"/>
  <c r="H45" i="75"/>
  <c r="C45" i="75"/>
  <c r="H44" i="75"/>
  <c r="C44" i="75"/>
  <c r="G43" i="75"/>
  <c r="B43" i="75"/>
  <c r="C40" i="75"/>
  <c r="C39" i="75"/>
  <c r="H38" i="75"/>
  <c r="C38" i="75"/>
  <c r="H37" i="75"/>
  <c r="C37" i="75"/>
  <c r="H36" i="75"/>
  <c r="C36" i="75"/>
  <c r="H35" i="75"/>
  <c r="C35" i="75"/>
  <c r="G34" i="75"/>
  <c r="B34" i="75"/>
  <c r="H30" i="75"/>
  <c r="H29" i="75"/>
  <c r="H28" i="75"/>
  <c r="C28" i="75"/>
  <c r="H27" i="75"/>
  <c r="C27" i="75"/>
  <c r="H26" i="75"/>
  <c r="H25" i="75"/>
  <c r="H24" i="75"/>
  <c r="H23" i="75"/>
  <c r="H22" i="75"/>
  <c r="H21" i="75"/>
  <c r="J31" i="75"/>
  <c r="H20" i="75"/>
  <c r="G19" i="75"/>
  <c r="B19" i="75"/>
  <c r="H16" i="75"/>
  <c r="B16" i="75"/>
  <c r="H15" i="75"/>
  <c r="B15" i="75"/>
  <c r="H13" i="75"/>
  <c r="H12" i="75"/>
  <c r="H11" i="75"/>
  <c r="B11" i="75"/>
  <c r="H9" i="75"/>
  <c r="B9" i="75"/>
  <c r="H8" i="75"/>
  <c r="B8" i="75"/>
  <c r="H7" i="75"/>
  <c r="H6" i="75"/>
  <c r="H5" i="75"/>
  <c r="B5" i="75"/>
  <c r="H4" i="75"/>
  <c r="J78" i="74"/>
  <c r="J77" i="74"/>
  <c r="J76" i="74"/>
  <c r="J75" i="74"/>
  <c r="J79" i="74" s="1"/>
  <c r="J74" i="74"/>
  <c r="J64" i="74"/>
  <c r="J63" i="74"/>
  <c r="J62" i="74"/>
  <c r="J61" i="74"/>
  <c r="J60" i="74"/>
  <c r="J59" i="74"/>
  <c r="J58" i="74"/>
  <c r="D67" i="74"/>
  <c r="D66" i="74"/>
  <c r="D65" i="74"/>
  <c r="D64" i="74"/>
  <c r="D63" i="74"/>
  <c r="D62" i="74"/>
  <c r="D61" i="74"/>
  <c r="D60" i="74"/>
  <c r="J54" i="74"/>
  <c r="J53" i="74"/>
  <c r="J55" i="74" s="1"/>
  <c r="J52" i="74"/>
  <c r="J48" i="74"/>
  <c r="J47" i="74"/>
  <c r="J46" i="74"/>
  <c r="J45" i="74"/>
  <c r="J44" i="74"/>
  <c r="J38" i="74"/>
  <c r="J37" i="74"/>
  <c r="J36" i="74"/>
  <c r="J35" i="74"/>
  <c r="D40" i="74"/>
  <c r="D39" i="74"/>
  <c r="D38" i="74"/>
  <c r="D37" i="74"/>
  <c r="D36" i="74"/>
  <c r="D35" i="74"/>
  <c r="D28" i="74"/>
  <c r="D27" i="74"/>
  <c r="D26" i="74"/>
  <c r="D25" i="74"/>
  <c r="D24" i="74"/>
  <c r="D23" i="74"/>
  <c r="D22" i="74"/>
  <c r="D21" i="74"/>
  <c r="D20" i="74"/>
  <c r="J16" i="74"/>
  <c r="J15" i="74"/>
  <c r="J12" i="74"/>
  <c r="J11" i="74"/>
  <c r="J9" i="74"/>
  <c r="J6" i="74"/>
  <c r="J5" i="74"/>
  <c r="C79" i="74"/>
  <c r="H78" i="74"/>
  <c r="C78" i="74"/>
  <c r="H77" i="74"/>
  <c r="C77" i="74"/>
  <c r="H76" i="74"/>
  <c r="C76" i="74"/>
  <c r="H75" i="74"/>
  <c r="C75" i="74"/>
  <c r="H74" i="74"/>
  <c r="C74" i="74"/>
  <c r="C67" i="74"/>
  <c r="H64" i="74"/>
  <c r="H63" i="74"/>
  <c r="H62" i="74"/>
  <c r="H60" i="74"/>
  <c r="D68" i="74"/>
  <c r="H59" i="74"/>
  <c r="H58" i="74"/>
  <c r="G57" i="74"/>
  <c r="C56" i="74"/>
  <c r="C55" i="74"/>
  <c r="H54" i="74"/>
  <c r="C54" i="74"/>
  <c r="H53" i="74"/>
  <c r="C53" i="74"/>
  <c r="H52" i="74"/>
  <c r="C52" i="74"/>
  <c r="G51" i="74"/>
  <c r="C51" i="74"/>
  <c r="C50" i="74"/>
  <c r="C49" i="74"/>
  <c r="H48" i="74"/>
  <c r="C48" i="74"/>
  <c r="H47" i="74"/>
  <c r="C47" i="74"/>
  <c r="H46" i="74"/>
  <c r="C46" i="74"/>
  <c r="H45" i="74"/>
  <c r="C45" i="74"/>
  <c r="H44" i="74"/>
  <c r="D57" i="74"/>
  <c r="C44" i="74"/>
  <c r="G43" i="74"/>
  <c r="B43" i="74"/>
  <c r="C40" i="74"/>
  <c r="C39" i="74"/>
  <c r="H38" i="74"/>
  <c r="C38" i="74"/>
  <c r="H37" i="74"/>
  <c r="C37" i="74"/>
  <c r="H36" i="74"/>
  <c r="C36" i="74"/>
  <c r="H35" i="74"/>
  <c r="C35" i="74"/>
  <c r="G34" i="74"/>
  <c r="B34" i="74"/>
  <c r="H30" i="74"/>
  <c r="H29" i="74"/>
  <c r="H28" i="74"/>
  <c r="C28" i="74"/>
  <c r="H27" i="74"/>
  <c r="C27" i="74"/>
  <c r="H26" i="74"/>
  <c r="H25" i="74"/>
  <c r="H24" i="74"/>
  <c r="H23" i="74"/>
  <c r="H22" i="74"/>
  <c r="H21" i="74"/>
  <c r="H20" i="74"/>
  <c r="G19" i="74"/>
  <c r="B19" i="74"/>
  <c r="H16" i="74"/>
  <c r="B16" i="74"/>
  <c r="H15" i="74"/>
  <c r="B15" i="74"/>
  <c r="H13" i="74"/>
  <c r="H12" i="74"/>
  <c r="H11" i="74"/>
  <c r="B11" i="74"/>
  <c r="H9" i="74"/>
  <c r="B9" i="74"/>
  <c r="H8" i="74"/>
  <c r="B8" i="74"/>
  <c r="H7" i="74"/>
  <c r="H6" i="74"/>
  <c r="H5" i="74"/>
  <c r="B5" i="74"/>
  <c r="H4" i="74"/>
  <c r="J78" i="73"/>
  <c r="J77" i="73"/>
  <c r="J76" i="73"/>
  <c r="J75" i="73"/>
  <c r="J74" i="73"/>
  <c r="J64" i="73"/>
  <c r="J63" i="73"/>
  <c r="J62" i="73"/>
  <c r="J61" i="73"/>
  <c r="J60" i="73"/>
  <c r="J59" i="73"/>
  <c r="J58" i="73"/>
  <c r="D67" i="73"/>
  <c r="D66" i="73"/>
  <c r="D65" i="73"/>
  <c r="D64" i="73"/>
  <c r="D63" i="73"/>
  <c r="D62" i="73"/>
  <c r="D61" i="73"/>
  <c r="D60" i="73"/>
  <c r="J54" i="73"/>
  <c r="J53" i="73"/>
  <c r="J52" i="73"/>
  <c r="J48" i="73"/>
  <c r="J47" i="73"/>
  <c r="J46" i="73"/>
  <c r="J45" i="73"/>
  <c r="J44" i="73"/>
  <c r="J38" i="73"/>
  <c r="J37" i="73"/>
  <c r="J36" i="73"/>
  <c r="J35" i="73"/>
  <c r="D40" i="73"/>
  <c r="D39" i="73"/>
  <c r="D38" i="73"/>
  <c r="D37" i="73"/>
  <c r="D36" i="73"/>
  <c r="D35" i="73"/>
  <c r="D28" i="73"/>
  <c r="D27" i="73"/>
  <c r="D26" i="73"/>
  <c r="D25" i="73"/>
  <c r="D24" i="73"/>
  <c r="D23" i="73"/>
  <c r="D22" i="73"/>
  <c r="D21" i="73"/>
  <c r="D20" i="73"/>
  <c r="J16" i="73"/>
  <c r="J15" i="73"/>
  <c r="J12" i="73"/>
  <c r="J11" i="73"/>
  <c r="J9" i="73"/>
  <c r="J6" i="73"/>
  <c r="J5" i="73"/>
  <c r="C79" i="73"/>
  <c r="H78" i="73"/>
  <c r="C78" i="73"/>
  <c r="H77" i="73"/>
  <c r="C77" i="73"/>
  <c r="H76" i="73"/>
  <c r="C76" i="73"/>
  <c r="H75" i="73"/>
  <c r="C75" i="73"/>
  <c r="H74" i="73"/>
  <c r="C74" i="73"/>
  <c r="C67" i="73"/>
  <c r="H64" i="73"/>
  <c r="H63" i="73"/>
  <c r="H62" i="73"/>
  <c r="H60" i="73"/>
  <c r="H59" i="73"/>
  <c r="H58" i="73"/>
  <c r="G57" i="73"/>
  <c r="C56" i="73"/>
  <c r="C55" i="73"/>
  <c r="H54" i="73"/>
  <c r="C54" i="73"/>
  <c r="H53" i="73"/>
  <c r="C53" i="73"/>
  <c r="H52" i="73"/>
  <c r="C52" i="73"/>
  <c r="G51" i="73"/>
  <c r="C51" i="73"/>
  <c r="C50" i="73"/>
  <c r="C49" i="73"/>
  <c r="H48" i="73"/>
  <c r="C48" i="73"/>
  <c r="H47" i="73"/>
  <c r="C47" i="73"/>
  <c r="H46" i="73"/>
  <c r="C46" i="73"/>
  <c r="H45" i="73"/>
  <c r="C45" i="73"/>
  <c r="H44" i="73"/>
  <c r="C44" i="73"/>
  <c r="G43" i="73"/>
  <c r="B43" i="73"/>
  <c r="C40" i="73"/>
  <c r="C39" i="73"/>
  <c r="H38" i="73"/>
  <c r="C38" i="73"/>
  <c r="H37" i="73"/>
  <c r="C37" i="73"/>
  <c r="H36" i="73"/>
  <c r="C36" i="73"/>
  <c r="H35" i="73"/>
  <c r="C35" i="73"/>
  <c r="G34" i="73"/>
  <c r="B34" i="73"/>
  <c r="H30" i="73"/>
  <c r="H29" i="73"/>
  <c r="H28" i="73"/>
  <c r="C28" i="73"/>
  <c r="H27" i="73"/>
  <c r="C27" i="73"/>
  <c r="H26" i="73"/>
  <c r="H25" i="73"/>
  <c r="H24" i="73"/>
  <c r="H23" i="73"/>
  <c r="H22" i="73"/>
  <c r="H21" i="73"/>
  <c r="H20" i="73"/>
  <c r="G19" i="73"/>
  <c r="B19" i="73"/>
  <c r="H16" i="73"/>
  <c r="B16" i="73"/>
  <c r="H15" i="73"/>
  <c r="B15" i="73"/>
  <c r="H13" i="73"/>
  <c r="H12" i="73"/>
  <c r="H11" i="73"/>
  <c r="B11" i="73"/>
  <c r="H9" i="73"/>
  <c r="B9" i="73"/>
  <c r="H8" i="73"/>
  <c r="B8" i="73"/>
  <c r="H7" i="73"/>
  <c r="H6" i="73"/>
  <c r="H5" i="73"/>
  <c r="B5" i="73"/>
  <c r="H4" i="73"/>
  <c r="D67" i="72"/>
  <c r="D66" i="72"/>
  <c r="D65" i="72"/>
  <c r="D64" i="72"/>
  <c r="D63" i="72"/>
  <c r="D62" i="72"/>
  <c r="D61" i="72"/>
  <c r="D60" i="72"/>
  <c r="J64" i="72"/>
  <c r="J63" i="72"/>
  <c r="J62" i="72"/>
  <c r="J61" i="72"/>
  <c r="J60" i="72"/>
  <c r="J59" i="72"/>
  <c r="J65" i="72" s="1"/>
  <c r="J58" i="72"/>
  <c r="J54" i="72"/>
  <c r="J53" i="72"/>
  <c r="J52" i="72"/>
  <c r="J48" i="72"/>
  <c r="J47" i="72"/>
  <c r="J46" i="72"/>
  <c r="J45" i="72"/>
  <c r="J44" i="72"/>
  <c r="J38" i="72"/>
  <c r="J37" i="72"/>
  <c r="J36" i="72"/>
  <c r="J35" i="72"/>
  <c r="D40" i="72"/>
  <c r="D39" i="72"/>
  <c r="D38" i="72"/>
  <c r="D37" i="72"/>
  <c r="D36" i="72"/>
  <c r="D35" i="72"/>
  <c r="J78" i="72"/>
  <c r="J77" i="72"/>
  <c r="J76" i="72"/>
  <c r="J75" i="72"/>
  <c r="J74" i="72"/>
  <c r="J28" i="72"/>
  <c r="J27" i="72"/>
  <c r="J26" i="72"/>
  <c r="J25" i="72"/>
  <c r="J24" i="72"/>
  <c r="J23" i="72"/>
  <c r="J22" i="72"/>
  <c r="J21" i="72"/>
  <c r="J20" i="72"/>
  <c r="D28" i="72"/>
  <c r="D27" i="72"/>
  <c r="D26" i="72"/>
  <c r="D25" i="72"/>
  <c r="D24" i="72"/>
  <c r="D23" i="72"/>
  <c r="D22" i="72"/>
  <c r="D21" i="72"/>
  <c r="D20" i="72"/>
  <c r="J16" i="72"/>
  <c r="J15" i="72"/>
  <c r="J12" i="72"/>
  <c r="J11" i="72"/>
  <c r="J9" i="72"/>
  <c r="J6" i="72"/>
  <c r="J5" i="72"/>
  <c r="C79" i="72"/>
  <c r="H78" i="72"/>
  <c r="C78" i="72"/>
  <c r="H77" i="72"/>
  <c r="C77" i="72"/>
  <c r="H76" i="72"/>
  <c r="C76" i="72"/>
  <c r="H75" i="72"/>
  <c r="C75" i="72"/>
  <c r="H74" i="72"/>
  <c r="C74" i="72"/>
  <c r="C67" i="72"/>
  <c r="H64" i="72"/>
  <c r="H63" i="72"/>
  <c r="H62" i="72"/>
  <c r="H60" i="72"/>
  <c r="H59" i="72"/>
  <c r="H58" i="72"/>
  <c r="G57" i="72"/>
  <c r="C56" i="72"/>
  <c r="J55" i="72"/>
  <c r="K53" i="72" s="1"/>
  <c r="C55" i="72"/>
  <c r="K54" i="72"/>
  <c r="H54" i="72"/>
  <c r="C54" i="72"/>
  <c r="H53" i="72"/>
  <c r="C53" i="72"/>
  <c r="H52" i="72"/>
  <c r="C52" i="72"/>
  <c r="G51" i="72"/>
  <c r="C51" i="72"/>
  <c r="C50" i="72"/>
  <c r="C49" i="72"/>
  <c r="H48" i="72"/>
  <c r="C48" i="72"/>
  <c r="H47" i="72"/>
  <c r="C47" i="72"/>
  <c r="H46" i="72"/>
  <c r="C46" i="72"/>
  <c r="H45" i="72"/>
  <c r="C45" i="72"/>
  <c r="H44" i="72"/>
  <c r="C44" i="72"/>
  <c r="G43" i="72"/>
  <c r="B43" i="72"/>
  <c r="C40" i="72"/>
  <c r="C39" i="72"/>
  <c r="H38" i="72"/>
  <c r="C38" i="72"/>
  <c r="H37" i="72"/>
  <c r="C37" i="72"/>
  <c r="H36" i="72"/>
  <c r="C36" i="72"/>
  <c r="H35" i="72"/>
  <c r="C35" i="72"/>
  <c r="G34" i="72"/>
  <c r="B34" i="72"/>
  <c r="H30" i="72"/>
  <c r="H29" i="72"/>
  <c r="H28" i="72"/>
  <c r="C28" i="72"/>
  <c r="H27" i="72"/>
  <c r="C27" i="72"/>
  <c r="H26" i="72"/>
  <c r="H25" i="72"/>
  <c r="H24" i="72"/>
  <c r="H23" i="72"/>
  <c r="H22" i="72"/>
  <c r="H21" i="72"/>
  <c r="H20" i="72"/>
  <c r="G19" i="72"/>
  <c r="B19" i="72"/>
  <c r="H16" i="72"/>
  <c r="B16" i="72"/>
  <c r="H15" i="72"/>
  <c r="B15" i="72"/>
  <c r="H13" i="72"/>
  <c r="H12" i="72"/>
  <c r="H11" i="72"/>
  <c r="B11" i="72"/>
  <c r="H9" i="72"/>
  <c r="B9" i="72"/>
  <c r="H8" i="72"/>
  <c r="B8" i="72"/>
  <c r="H7" i="72"/>
  <c r="H6" i="72"/>
  <c r="H5" i="72"/>
  <c r="B5" i="72"/>
  <c r="H4" i="72"/>
  <c r="N153" i="101"/>
  <c r="O125" i="101"/>
  <c r="P125" i="101"/>
  <c r="Q125" i="101"/>
  <c r="AG170" i="101"/>
  <c r="AF170" i="101"/>
  <c r="AE170" i="101"/>
  <c r="AD170" i="101"/>
  <c r="AC170" i="101"/>
  <c r="AB170" i="101"/>
  <c r="AA170" i="101"/>
  <c r="Z170" i="101"/>
  <c r="Y170" i="101"/>
  <c r="X170" i="101"/>
  <c r="W170" i="101"/>
  <c r="V170" i="101"/>
  <c r="U170" i="101"/>
  <c r="T170" i="101"/>
  <c r="S170" i="101"/>
  <c r="R170" i="101"/>
  <c r="Q170" i="101"/>
  <c r="P170" i="101"/>
  <c r="N169" i="101"/>
  <c r="N168" i="101"/>
  <c r="N167" i="101"/>
  <c r="N166" i="101"/>
  <c r="N165" i="101"/>
  <c r="N164" i="101"/>
  <c r="N163" i="101"/>
  <c r="N162" i="101"/>
  <c r="N161" i="101"/>
  <c r="N152" i="101"/>
  <c r="N151" i="101"/>
  <c r="N150" i="101"/>
  <c r="N149" i="101"/>
  <c r="N148" i="101"/>
  <c r="N147" i="101"/>
  <c r="N146" i="101"/>
  <c r="N145" i="101"/>
  <c r="N144" i="101"/>
  <c r="B140" i="101"/>
  <c r="N139" i="101"/>
  <c r="B139" i="101"/>
  <c r="B141" i="101" s="1"/>
  <c r="N138" i="101"/>
  <c r="N137" i="101"/>
  <c r="N136" i="101"/>
  <c r="N135" i="101"/>
  <c r="N134" i="101"/>
  <c r="N133" i="101"/>
  <c r="B133" i="101"/>
  <c r="N132" i="101"/>
  <c r="B132" i="101"/>
  <c r="N131" i="101"/>
  <c r="B131" i="101"/>
  <c r="N130" i="101"/>
  <c r="N124" i="101"/>
  <c r="N123" i="101"/>
  <c r="N122" i="101"/>
  <c r="N121" i="101"/>
  <c r="N120" i="101"/>
  <c r="N119" i="101"/>
  <c r="N118" i="101"/>
  <c r="N117" i="101"/>
  <c r="N116" i="101"/>
  <c r="B116" i="101"/>
  <c r="N115" i="101"/>
  <c r="C111" i="101"/>
  <c r="C110" i="101"/>
  <c r="D15" i="78" s="1"/>
  <c r="C109" i="101"/>
  <c r="D15" i="79" s="1"/>
  <c r="C108" i="101"/>
  <c r="D15" i="77" s="1"/>
  <c r="C107" i="101"/>
  <c r="D15" i="76" s="1"/>
  <c r="C106" i="101"/>
  <c r="D15" i="75" s="1"/>
  <c r="C105" i="101"/>
  <c r="D15" i="74" s="1"/>
  <c r="C104" i="101"/>
  <c r="D15" i="73" s="1"/>
  <c r="C103" i="101"/>
  <c r="D15" i="72" s="1"/>
  <c r="C96" i="101"/>
  <c r="D16" i="78" s="1"/>
  <c r="C95" i="101"/>
  <c r="D16" i="79" s="1"/>
  <c r="C94" i="101"/>
  <c r="D16" i="77" s="1"/>
  <c r="N93" i="101"/>
  <c r="C93" i="101"/>
  <c r="D16" i="76" s="1"/>
  <c r="N92" i="101"/>
  <c r="C92" i="101"/>
  <c r="D16" i="75" s="1"/>
  <c r="N91" i="101"/>
  <c r="C91" i="101"/>
  <c r="D16" i="74" s="1"/>
  <c r="N90" i="101"/>
  <c r="C90" i="101"/>
  <c r="D16" i="73" s="1"/>
  <c r="N89" i="101"/>
  <c r="C89" i="101"/>
  <c r="D16" i="72" s="1"/>
  <c r="N88" i="101"/>
  <c r="C88" i="101"/>
  <c r="N87" i="101"/>
  <c r="N86" i="101"/>
  <c r="N85" i="101"/>
  <c r="N84" i="101"/>
  <c r="C83" i="101"/>
  <c r="C82" i="101"/>
  <c r="C81" i="101"/>
  <c r="C80" i="101"/>
  <c r="C79" i="101"/>
  <c r="C78" i="101"/>
  <c r="C77" i="101"/>
  <c r="C76" i="101"/>
  <c r="C75" i="101"/>
  <c r="C74" i="101"/>
  <c r="R71" i="101"/>
  <c r="Q71" i="101"/>
  <c r="P71" i="101"/>
  <c r="O71" i="101"/>
  <c r="C70" i="101"/>
  <c r="C69" i="101"/>
  <c r="C68" i="101"/>
  <c r="C67" i="101"/>
  <c r="C66" i="101"/>
  <c r="C65" i="101"/>
  <c r="C64" i="101"/>
  <c r="C63" i="101"/>
  <c r="C62" i="101"/>
  <c r="C61" i="101"/>
  <c r="C56" i="101"/>
  <c r="C55" i="101"/>
  <c r="C54" i="101"/>
  <c r="N53" i="101"/>
  <c r="C53" i="101"/>
  <c r="N52" i="101"/>
  <c r="C52" i="101"/>
  <c r="N51" i="101"/>
  <c r="C51" i="101"/>
  <c r="N50" i="101"/>
  <c r="C50" i="101"/>
  <c r="N49" i="101"/>
  <c r="C49" i="101"/>
  <c r="N48" i="101"/>
  <c r="C48" i="101"/>
  <c r="N47" i="101"/>
  <c r="C47" i="101"/>
  <c r="N46" i="101"/>
  <c r="N45" i="101"/>
  <c r="N44" i="101"/>
  <c r="C42" i="101"/>
  <c r="C41" i="101"/>
  <c r="C40" i="101"/>
  <c r="C39" i="101"/>
  <c r="C38" i="101"/>
  <c r="C37" i="101"/>
  <c r="C36" i="101"/>
  <c r="C35" i="101"/>
  <c r="C34" i="101"/>
  <c r="C33" i="101"/>
  <c r="C28" i="101"/>
  <c r="C27" i="101"/>
  <c r="C26" i="101"/>
  <c r="C25" i="101"/>
  <c r="C24" i="101"/>
  <c r="C23" i="101"/>
  <c r="C22" i="101"/>
  <c r="C21" i="101"/>
  <c r="C20" i="101"/>
  <c r="C19" i="101"/>
  <c r="C74" i="95"/>
  <c r="H74" i="95"/>
  <c r="C75" i="95"/>
  <c r="H75" i="95"/>
  <c r="C76" i="95"/>
  <c r="H76" i="95"/>
  <c r="C77" i="95"/>
  <c r="H77" i="95"/>
  <c r="C78" i="95"/>
  <c r="H78" i="95"/>
  <c r="C79" i="95"/>
  <c r="D80" i="95"/>
  <c r="E74" i="95" s="1"/>
  <c r="D57" i="95"/>
  <c r="D28" i="95"/>
  <c r="D27" i="95"/>
  <c r="D26" i="95"/>
  <c r="D25" i="95"/>
  <c r="D24" i="95"/>
  <c r="D23" i="95"/>
  <c r="D22" i="95"/>
  <c r="D21" i="95"/>
  <c r="D20" i="95"/>
  <c r="J16" i="95"/>
  <c r="J15" i="95"/>
  <c r="J12" i="95"/>
  <c r="J11" i="95"/>
  <c r="J9" i="95"/>
  <c r="J6" i="95"/>
  <c r="J5" i="95"/>
  <c r="C67" i="95"/>
  <c r="H64" i="95"/>
  <c r="H63" i="95"/>
  <c r="H62" i="95"/>
  <c r="H60" i="95"/>
  <c r="H59" i="95"/>
  <c r="H58" i="95"/>
  <c r="G57" i="95"/>
  <c r="C56" i="95"/>
  <c r="C55" i="95"/>
  <c r="H54" i="95"/>
  <c r="C54" i="95"/>
  <c r="H53" i="95"/>
  <c r="C53" i="95"/>
  <c r="H52" i="95"/>
  <c r="C52" i="95"/>
  <c r="G51" i="95"/>
  <c r="C51" i="95"/>
  <c r="C50" i="95"/>
  <c r="C49" i="95"/>
  <c r="H48" i="95"/>
  <c r="C48" i="95"/>
  <c r="H47" i="95"/>
  <c r="C47" i="95"/>
  <c r="H46" i="95"/>
  <c r="C46" i="95"/>
  <c r="H45" i="95"/>
  <c r="C45" i="95"/>
  <c r="H44" i="95"/>
  <c r="C44" i="95"/>
  <c r="G43" i="95"/>
  <c r="B43" i="95"/>
  <c r="C40" i="95"/>
  <c r="C39" i="95"/>
  <c r="H38" i="95"/>
  <c r="C38" i="95"/>
  <c r="H37" i="95"/>
  <c r="C37" i="95"/>
  <c r="H36" i="95"/>
  <c r="C36" i="95"/>
  <c r="H35" i="95"/>
  <c r="C35" i="95"/>
  <c r="G34" i="95"/>
  <c r="B34" i="95"/>
  <c r="H30" i="95"/>
  <c r="H29" i="95"/>
  <c r="H28" i="95"/>
  <c r="C28" i="95"/>
  <c r="H27" i="95"/>
  <c r="C27" i="95"/>
  <c r="H26" i="95"/>
  <c r="H25" i="95"/>
  <c r="H24" i="95"/>
  <c r="H23" i="95"/>
  <c r="H22" i="95"/>
  <c r="H21" i="95"/>
  <c r="H20" i="95"/>
  <c r="G19" i="95"/>
  <c r="B19" i="95"/>
  <c r="H16" i="95"/>
  <c r="B16" i="95"/>
  <c r="H15" i="95"/>
  <c r="B15" i="95"/>
  <c r="H13" i="95"/>
  <c r="H12" i="95"/>
  <c r="H11" i="95"/>
  <c r="B11" i="95"/>
  <c r="H9" i="95"/>
  <c r="B9" i="95"/>
  <c r="H8" i="95"/>
  <c r="B8" i="95"/>
  <c r="H7" i="95"/>
  <c r="H6" i="95"/>
  <c r="H5" i="95"/>
  <c r="B5" i="95"/>
  <c r="H4" i="95"/>
  <c r="J5" i="67"/>
  <c r="D28" i="67"/>
  <c r="D27" i="67"/>
  <c r="D26" i="67"/>
  <c r="D25" i="67"/>
  <c r="D24" i="67"/>
  <c r="D23" i="67"/>
  <c r="D22" i="67"/>
  <c r="D21" i="67"/>
  <c r="D20" i="67"/>
  <c r="J16" i="67"/>
  <c r="J15" i="67"/>
  <c r="J12" i="67"/>
  <c r="J11" i="67"/>
  <c r="J9" i="67"/>
  <c r="J6" i="67"/>
  <c r="C79" i="67"/>
  <c r="H78" i="67"/>
  <c r="C78" i="67"/>
  <c r="H77" i="67"/>
  <c r="C77" i="67"/>
  <c r="H76" i="67"/>
  <c r="C76" i="67"/>
  <c r="H75" i="67"/>
  <c r="C75" i="67"/>
  <c r="H74" i="67"/>
  <c r="C74" i="67"/>
  <c r="C67" i="67"/>
  <c r="H64" i="67"/>
  <c r="H63" i="67"/>
  <c r="H62" i="67"/>
  <c r="H60" i="67"/>
  <c r="H59" i="67"/>
  <c r="H58" i="67"/>
  <c r="G57" i="67"/>
  <c r="C56" i="67"/>
  <c r="C55" i="67"/>
  <c r="H54" i="67"/>
  <c r="C54" i="67"/>
  <c r="H53" i="67"/>
  <c r="C53" i="67"/>
  <c r="H52" i="67"/>
  <c r="C52" i="67"/>
  <c r="G51" i="67"/>
  <c r="C51" i="67"/>
  <c r="C50" i="67"/>
  <c r="C49" i="67"/>
  <c r="H48" i="67"/>
  <c r="C48" i="67"/>
  <c r="H47" i="67"/>
  <c r="C47" i="67"/>
  <c r="H46" i="67"/>
  <c r="C46" i="67"/>
  <c r="H45" i="67"/>
  <c r="C45" i="67"/>
  <c r="H44" i="67"/>
  <c r="C44" i="67"/>
  <c r="G43" i="67"/>
  <c r="B43" i="67"/>
  <c r="C40" i="67"/>
  <c r="C39" i="67"/>
  <c r="H38" i="67"/>
  <c r="C38" i="67"/>
  <c r="H37" i="67"/>
  <c r="C37" i="67"/>
  <c r="H36" i="67"/>
  <c r="C36" i="67"/>
  <c r="H35" i="67"/>
  <c r="C35" i="67"/>
  <c r="G34" i="67"/>
  <c r="B34" i="67"/>
  <c r="H30" i="67"/>
  <c r="H29" i="67"/>
  <c r="H28" i="67"/>
  <c r="C28" i="67"/>
  <c r="H27" i="67"/>
  <c r="C27" i="67"/>
  <c r="H26" i="67"/>
  <c r="H25" i="67"/>
  <c r="H24" i="67"/>
  <c r="H23" i="67"/>
  <c r="H22" i="67"/>
  <c r="H21" i="67"/>
  <c r="H20" i="67"/>
  <c r="G19" i="67"/>
  <c r="B19" i="67"/>
  <c r="H16" i="67"/>
  <c r="B16" i="67"/>
  <c r="H15" i="67"/>
  <c r="B15" i="67"/>
  <c r="H13" i="67"/>
  <c r="H12" i="67"/>
  <c r="H11" i="67"/>
  <c r="B11" i="67"/>
  <c r="H9" i="67"/>
  <c r="B9" i="67"/>
  <c r="H8" i="67"/>
  <c r="B8" i="67"/>
  <c r="H7" i="67"/>
  <c r="H6" i="67"/>
  <c r="H5" i="67"/>
  <c r="B5" i="67"/>
  <c r="H4" i="67"/>
  <c r="D80" i="65"/>
  <c r="E80" i="65" s="1"/>
  <c r="D28" i="64"/>
  <c r="D27" i="64"/>
  <c r="D26" i="64"/>
  <c r="D25" i="64"/>
  <c r="D24" i="64"/>
  <c r="D23" i="64"/>
  <c r="D22" i="64"/>
  <c r="D21" i="64"/>
  <c r="D20" i="64"/>
  <c r="C79" i="65"/>
  <c r="H78" i="65"/>
  <c r="C78" i="65"/>
  <c r="H77" i="65"/>
  <c r="C77" i="65"/>
  <c r="H76" i="65"/>
  <c r="C76" i="65"/>
  <c r="H75" i="65"/>
  <c r="C75" i="65"/>
  <c r="H74" i="65"/>
  <c r="C74" i="65"/>
  <c r="C67" i="65"/>
  <c r="H64" i="65"/>
  <c r="H63" i="65"/>
  <c r="H62" i="65"/>
  <c r="H60" i="65"/>
  <c r="H59" i="65"/>
  <c r="H58" i="65"/>
  <c r="G57" i="65"/>
  <c r="C56" i="65"/>
  <c r="C55" i="65"/>
  <c r="H54" i="65"/>
  <c r="C54" i="65"/>
  <c r="H53" i="65"/>
  <c r="C53" i="65"/>
  <c r="H52" i="65"/>
  <c r="C52" i="65"/>
  <c r="G51" i="65"/>
  <c r="C51" i="65"/>
  <c r="C50" i="65"/>
  <c r="C49" i="65"/>
  <c r="H48" i="65"/>
  <c r="C48" i="65"/>
  <c r="H47" i="65"/>
  <c r="C47" i="65"/>
  <c r="H46" i="65"/>
  <c r="C46" i="65"/>
  <c r="H45" i="65"/>
  <c r="C45" i="65"/>
  <c r="H44" i="65"/>
  <c r="C44" i="65"/>
  <c r="G43" i="65"/>
  <c r="B43" i="65"/>
  <c r="C40" i="65"/>
  <c r="C39" i="65"/>
  <c r="H38" i="65"/>
  <c r="C38" i="65"/>
  <c r="H37" i="65"/>
  <c r="C37" i="65"/>
  <c r="H36" i="65"/>
  <c r="C36" i="65"/>
  <c r="H35" i="65"/>
  <c r="C35" i="65"/>
  <c r="G34" i="65"/>
  <c r="B34" i="65"/>
  <c r="H30" i="65"/>
  <c r="H29" i="65"/>
  <c r="H28" i="65"/>
  <c r="C28" i="65"/>
  <c r="H27" i="65"/>
  <c r="C27" i="65"/>
  <c r="H26" i="65"/>
  <c r="H25" i="65"/>
  <c r="H24" i="65"/>
  <c r="H23" i="65"/>
  <c r="H22" i="65"/>
  <c r="H21" i="65"/>
  <c r="H20" i="65"/>
  <c r="G19" i="65"/>
  <c r="B19" i="65"/>
  <c r="H16" i="65"/>
  <c r="B16" i="65"/>
  <c r="H15" i="65"/>
  <c r="B15" i="65"/>
  <c r="H13" i="65"/>
  <c r="H12" i="65"/>
  <c r="H11" i="65"/>
  <c r="B11" i="65"/>
  <c r="H9" i="65"/>
  <c r="B9" i="65"/>
  <c r="H8" i="65"/>
  <c r="B8" i="65"/>
  <c r="H7" i="65"/>
  <c r="H6" i="65"/>
  <c r="H5" i="65"/>
  <c r="B5" i="65"/>
  <c r="H4" i="65"/>
  <c r="J78" i="64"/>
  <c r="J77" i="64"/>
  <c r="J76" i="64"/>
  <c r="J75" i="64"/>
  <c r="J74" i="64"/>
  <c r="J16" i="64"/>
  <c r="J15" i="64"/>
  <c r="J12" i="64"/>
  <c r="J11" i="64"/>
  <c r="J9" i="64"/>
  <c r="J6" i="64"/>
  <c r="J5" i="64"/>
  <c r="C79" i="64"/>
  <c r="H78" i="64"/>
  <c r="C78" i="64"/>
  <c r="H77" i="64"/>
  <c r="C77" i="64"/>
  <c r="H76" i="64"/>
  <c r="C76" i="64"/>
  <c r="H75" i="64"/>
  <c r="C75" i="64"/>
  <c r="H74" i="64"/>
  <c r="C74" i="64"/>
  <c r="C67" i="64"/>
  <c r="H64" i="64"/>
  <c r="H63" i="64"/>
  <c r="H62" i="64"/>
  <c r="H60" i="64"/>
  <c r="H59" i="64"/>
  <c r="H58" i="64"/>
  <c r="G57" i="64"/>
  <c r="C56" i="64"/>
  <c r="C55" i="64"/>
  <c r="H54" i="64"/>
  <c r="C54" i="64"/>
  <c r="H53" i="64"/>
  <c r="C53" i="64"/>
  <c r="H52" i="64"/>
  <c r="C52" i="64"/>
  <c r="G51" i="64"/>
  <c r="C51" i="64"/>
  <c r="C50" i="64"/>
  <c r="C49" i="64"/>
  <c r="H48" i="64"/>
  <c r="C48" i="64"/>
  <c r="H47" i="64"/>
  <c r="C47" i="64"/>
  <c r="H46" i="64"/>
  <c r="C46" i="64"/>
  <c r="H45" i="64"/>
  <c r="C45" i="64"/>
  <c r="H44" i="64"/>
  <c r="C44" i="64"/>
  <c r="G43" i="64"/>
  <c r="B43" i="64"/>
  <c r="C40" i="64"/>
  <c r="C39" i="64"/>
  <c r="H38" i="64"/>
  <c r="C38" i="64"/>
  <c r="H37" i="64"/>
  <c r="C37" i="64"/>
  <c r="H36" i="64"/>
  <c r="C36" i="64"/>
  <c r="H35" i="64"/>
  <c r="C35" i="64"/>
  <c r="G34" i="64"/>
  <c r="B34" i="64"/>
  <c r="H30" i="64"/>
  <c r="H29" i="64"/>
  <c r="H28" i="64"/>
  <c r="C28" i="64"/>
  <c r="H27" i="64"/>
  <c r="C27" i="64"/>
  <c r="H26" i="64"/>
  <c r="H25" i="64"/>
  <c r="H24" i="64"/>
  <c r="H23" i="64"/>
  <c r="H22" i="64"/>
  <c r="H21" i="64"/>
  <c r="H20" i="64"/>
  <c r="G19" i="64"/>
  <c r="B19" i="64"/>
  <c r="H16" i="64"/>
  <c r="B16" i="64"/>
  <c r="H15" i="64"/>
  <c r="B15" i="64"/>
  <c r="H13" i="64"/>
  <c r="H12" i="64"/>
  <c r="H11" i="64"/>
  <c r="B11" i="64"/>
  <c r="H9" i="64"/>
  <c r="B9" i="64"/>
  <c r="H8" i="64"/>
  <c r="B8" i="64"/>
  <c r="H7" i="64"/>
  <c r="H6" i="64"/>
  <c r="H5" i="64"/>
  <c r="B5" i="64"/>
  <c r="H4" i="64"/>
  <c r="J78" i="63"/>
  <c r="J77" i="63"/>
  <c r="J76" i="63"/>
  <c r="J75" i="63"/>
  <c r="J74" i="63"/>
  <c r="J16" i="63"/>
  <c r="J15" i="63"/>
  <c r="J12" i="63"/>
  <c r="J11" i="63"/>
  <c r="J9" i="63"/>
  <c r="J6" i="63"/>
  <c r="J5" i="63"/>
  <c r="C79" i="63"/>
  <c r="H78" i="63"/>
  <c r="C78" i="63"/>
  <c r="H77" i="63"/>
  <c r="C77" i="63"/>
  <c r="H76" i="63"/>
  <c r="C76" i="63"/>
  <c r="H75" i="63"/>
  <c r="C75" i="63"/>
  <c r="H74" i="63"/>
  <c r="C74" i="63"/>
  <c r="C67" i="63"/>
  <c r="H64" i="63"/>
  <c r="H63" i="63"/>
  <c r="H62" i="63"/>
  <c r="H60" i="63"/>
  <c r="H59" i="63"/>
  <c r="H58" i="63"/>
  <c r="G57" i="63"/>
  <c r="C56" i="63"/>
  <c r="C55" i="63"/>
  <c r="H54" i="63"/>
  <c r="C54" i="63"/>
  <c r="H53" i="63"/>
  <c r="C53" i="63"/>
  <c r="H52" i="63"/>
  <c r="C52" i="63"/>
  <c r="G51" i="63"/>
  <c r="C51" i="63"/>
  <c r="C50" i="63"/>
  <c r="C49" i="63"/>
  <c r="H48" i="63"/>
  <c r="C48" i="63"/>
  <c r="H47" i="63"/>
  <c r="C47" i="63"/>
  <c r="H46" i="63"/>
  <c r="C46" i="63"/>
  <c r="H45" i="63"/>
  <c r="C45" i="63"/>
  <c r="H44" i="63"/>
  <c r="C44" i="63"/>
  <c r="G43" i="63"/>
  <c r="B43" i="63"/>
  <c r="C40" i="63"/>
  <c r="C39" i="63"/>
  <c r="H38" i="63"/>
  <c r="C38" i="63"/>
  <c r="H37" i="63"/>
  <c r="C37" i="63"/>
  <c r="H36" i="63"/>
  <c r="C36" i="63"/>
  <c r="H35" i="63"/>
  <c r="C35" i="63"/>
  <c r="G34" i="63"/>
  <c r="B34" i="63"/>
  <c r="H30" i="63"/>
  <c r="H29" i="63"/>
  <c r="H28" i="63"/>
  <c r="C28" i="63"/>
  <c r="H27" i="63"/>
  <c r="C27" i="63"/>
  <c r="H26" i="63"/>
  <c r="H25" i="63"/>
  <c r="H24" i="63"/>
  <c r="H23" i="63"/>
  <c r="H22" i="63"/>
  <c r="H21" i="63"/>
  <c r="H20" i="63"/>
  <c r="G19" i="63"/>
  <c r="B19" i="63"/>
  <c r="H16" i="63"/>
  <c r="B16" i="63"/>
  <c r="H15" i="63"/>
  <c r="B15" i="63"/>
  <c r="H13" i="63"/>
  <c r="H12" i="63"/>
  <c r="H11" i="63"/>
  <c r="B11" i="63"/>
  <c r="H9" i="63"/>
  <c r="B9" i="63"/>
  <c r="H8" i="63"/>
  <c r="B8" i="63"/>
  <c r="H7" i="63"/>
  <c r="H6" i="63"/>
  <c r="H5" i="63"/>
  <c r="B5" i="63"/>
  <c r="H4" i="63"/>
  <c r="J54" i="66"/>
  <c r="D28" i="66"/>
  <c r="D27" i="66"/>
  <c r="D26" i="66"/>
  <c r="D25" i="66"/>
  <c r="D24" i="66"/>
  <c r="D23" i="66"/>
  <c r="D22" i="66"/>
  <c r="D21" i="66"/>
  <c r="J16" i="66"/>
  <c r="J15" i="66"/>
  <c r="J12" i="66"/>
  <c r="J11" i="66"/>
  <c r="J9" i="66"/>
  <c r="J6" i="66"/>
  <c r="J5" i="66"/>
  <c r="C79" i="66"/>
  <c r="H78" i="66"/>
  <c r="C78" i="66"/>
  <c r="H77" i="66"/>
  <c r="C77" i="66"/>
  <c r="H76" i="66"/>
  <c r="C76" i="66"/>
  <c r="H75" i="66"/>
  <c r="C75" i="66"/>
  <c r="H74" i="66"/>
  <c r="C74" i="66"/>
  <c r="C67" i="66"/>
  <c r="H64" i="66"/>
  <c r="H63" i="66"/>
  <c r="H62" i="66"/>
  <c r="H60" i="66"/>
  <c r="H59" i="66"/>
  <c r="H58" i="66"/>
  <c r="G57" i="66"/>
  <c r="C56" i="66"/>
  <c r="C55" i="66"/>
  <c r="H54" i="66"/>
  <c r="C54" i="66"/>
  <c r="H53" i="66"/>
  <c r="C53" i="66"/>
  <c r="H52" i="66"/>
  <c r="C52" i="66"/>
  <c r="G51" i="66"/>
  <c r="C51" i="66"/>
  <c r="C50" i="66"/>
  <c r="C49" i="66"/>
  <c r="H48" i="66"/>
  <c r="C48" i="66"/>
  <c r="H47" i="66"/>
  <c r="C47" i="66"/>
  <c r="H46" i="66"/>
  <c r="C46" i="66"/>
  <c r="H45" i="66"/>
  <c r="C45" i="66"/>
  <c r="H44" i="66"/>
  <c r="C44" i="66"/>
  <c r="G43" i="66"/>
  <c r="B43" i="66"/>
  <c r="C40" i="66"/>
  <c r="C39" i="66"/>
  <c r="H38" i="66"/>
  <c r="C38" i="66"/>
  <c r="H37" i="66"/>
  <c r="C37" i="66"/>
  <c r="H36" i="66"/>
  <c r="C36" i="66"/>
  <c r="H35" i="66"/>
  <c r="C35" i="66"/>
  <c r="G34" i="66"/>
  <c r="B34" i="66"/>
  <c r="H30" i="66"/>
  <c r="H29" i="66"/>
  <c r="H28" i="66"/>
  <c r="C28" i="66"/>
  <c r="H27" i="66"/>
  <c r="C27" i="66"/>
  <c r="H26" i="66"/>
  <c r="H25" i="66"/>
  <c r="H24" i="66"/>
  <c r="H23" i="66"/>
  <c r="H22" i="66"/>
  <c r="H21" i="66"/>
  <c r="H20" i="66"/>
  <c r="G19" i="66"/>
  <c r="B19" i="66"/>
  <c r="H16" i="66"/>
  <c r="B16" i="66"/>
  <c r="H15" i="66"/>
  <c r="B15" i="66"/>
  <c r="H13" i="66"/>
  <c r="H12" i="66"/>
  <c r="H11" i="66"/>
  <c r="B11" i="66"/>
  <c r="H9" i="66"/>
  <c r="B9" i="66"/>
  <c r="H8" i="66"/>
  <c r="B8" i="66"/>
  <c r="H7" i="66"/>
  <c r="H6" i="66"/>
  <c r="H5" i="66"/>
  <c r="B5" i="66"/>
  <c r="H4" i="66"/>
  <c r="D28" i="62"/>
  <c r="D27" i="62"/>
  <c r="D26" i="62"/>
  <c r="D25" i="62"/>
  <c r="D24" i="62"/>
  <c r="D23" i="62"/>
  <c r="D22" i="62"/>
  <c r="D21" i="62"/>
  <c r="D20" i="62"/>
  <c r="I11" i="62"/>
  <c r="I6" i="62"/>
  <c r="I5" i="62"/>
  <c r="J79" i="73" l="1"/>
  <c r="J55" i="79"/>
  <c r="K54" i="79" s="1"/>
  <c r="D29" i="76"/>
  <c r="E29" i="76" s="1"/>
  <c r="J8" i="72"/>
  <c r="J8" i="73"/>
  <c r="J8" i="76"/>
  <c r="J8" i="79"/>
  <c r="J8" i="78"/>
  <c r="J79" i="77"/>
  <c r="K75" i="77" s="1"/>
  <c r="J79" i="78"/>
  <c r="K78" i="78" s="1"/>
  <c r="J65" i="74"/>
  <c r="D68" i="79"/>
  <c r="K35" i="79"/>
  <c r="K38" i="79"/>
  <c r="J39" i="78"/>
  <c r="K37" i="78" s="1"/>
  <c r="N16" i="101"/>
  <c r="N160" i="101"/>
  <c r="N170" i="101"/>
  <c r="J55" i="77"/>
  <c r="N125" i="101"/>
  <c r="J49" i="79"/>
  <c r="K47" i="79" s="1"/>
  <c r="D41" i="76"/>
  <c r="J8" i="74"/>
  <c r="J8" i="75"/>
  <c r="J8" i="77"/>
  <c r="D41" i="67"/>
  <c r="D68" i="95"/>
  <c r="E65" i="95" s="1"/>
  <c r="J65" i="95"/>
  <c r="D29" i="66"/>
  <c r="E29" i="66" s="1"/>
  <c r="D29" i="64"/>
  <c r="E29" i="64" s="1"/>
  <c r="D29" i="65"/>
  <c r="E29" i="65" s="1"/>
  <c r="J49" i="65"/>
  <c r="K45" i="65" s="1"/>
  <c r="J55" i="65"/>
  <c r="K53" i="65" s="1"/>
  <c r="D68" i="65"/>
  <c r="E67" i="65" s="1"/>
  <c r="J8" i="67"/>
  <c r="J8" i="95"/>
  <c r="D41" i="95"/>
  <c r="E36" i="95" s="1"/>
  <c r="D41" i="63"/>
  <c r="J55" i="63"/>
  <c r="K53" i="63" s="1"/>
  <c r="J65" i="63"/>
  <c r="K59" i="63" s="1"/>
  <c r="J8" i="64"/>
  <c r="D41" i="64"/>
  <c r="J39" i="64"/>
  <c r="K36" i="64" s="1"/>
  <c r="J55" i="64"/>
  <c r="K52" i="64" s="1"/>
  <c r="D68" i="66"/>
  <c r="E66" i="66" s="1"/>
  <c r="I8" i="62"/>
  <c r="J8" i="63"/>
  <c r="D41" i="65"/>
  <c r="E40" i="65" s="1"/>
  <c r="D68" i="67"/>
  <c r="E66" i="67" s="1"/>
  <c r="J65" i="67"/>
  <c r="K59" i="67" s="1"/>
  <c r="J8" i="66"/>
  <c r="J65" i="66"/>
  <c r="K59" i="66" s="1"/>
  <c r="D68" i="64"/>
  <c r="E67" i="64" s="1"/>
  <c r="J79" i="64"/>
  <c r="K78" i="64" s="1"/>
  <c r="J39" i="63"/>
  <c r="K38" i="63" s="1"/>
  <c r="J39" i="65"/>
  <c r="J39" i="95"/>
  <c r="K37" i="95" s="1"/>
  <c r="J79" i="67"/>
  <c r="K78" i="67" s="1"/>
  <c r="D41" i="74"/>
  <c r="E39" i="74" s="1"/>
  <c r="J55" i="75"/>
  <c r="K54" i="75" s="1"/>
  <c r="J65" i="75"/>
  <c r="K61" i="75" s="1"/>
  <c r="D41" i="73"/>
  <c r="D29" i="78"/>
  <c r="E29" i="78" s="1"/>
  <c r="J49" i="78"/>
  <c r="K47" i="78" s="1"/>
  <c r="D68" i="72"/>
  <c r="E67" i="72" s="1"/>
  <c r="D68" i="73"/>
  <c r="E67" i="73" s="1"/>
  <c r="N185" i="101"/>
  <c r="J55" i="76"/>
  <c r="K54" i="76" s="1"/>
  <c r="J49" i="75"/>
  <c r="K45" i="75" s="1"/>
  <c r="D29" i="73"/>
  <c r="D29" i="77"/>
  <c r="E29" i="77" s="1"/>
  <c r="D80" i="64"/>
  <c r="E80" i="64" s="1"/>
  <c r="J65" i="64"/>
  <c r="K64" i="64" s="1"/>
  <c r="J65" i="65"/>
  <c r="K59" i="65" s="1"/>
  <c r="E55" i="63"/>
  <c r="J49" i="95"/>
  <c r="K47" i="95" s="1"/>
  <c r="J49" i="64"/>
  <c r="K45" i="64" s="1"/>
  <c r="D29" i="63"/>
  <c r="E29" i="63" s="1"/>
  <c r="D80" i="76"/>
  <c r="E80" i="76" s="1"/>
  <c r="N154" i="101"/>
  <c r="N140" i="101"/>
  <c r="J55" i="78"/>
  <c r="K53" i="78" s="1"/>
  <c r="D29" i="72"/>
  <c r="E28" i="72" s="1"/>
  <c r="D29" i="74"/>
  <c r="E29" i="74" s="1"/>
  <c r="D29" i="79"/>
  <c r="E29" i="79" s="1"/>
  <c r="J65" i="79"/>
  <c r="K59" i="79" s="1"/>
  <c r="J49" i="74"/>
  <c r="J49" i="76"/>
  <c r="K48" i="76" s="1"/>
  <c r="J39" i="72"/>
  <c r="K37" i="72" s="1"/>
  <c r="J39" i="75"/>
  <c r="K37" i="75" s="1"/>
  <c r="D4" i="72"/>
  <c r="D4" i="73"/>
  <c r="D9" i="73" s="1"/>
  <c r="D4" i="74"/>
  <c r="D9" i="74" s="1"/>
  <c r="D5" i="75"/>
  <c r="D4" i="76"/>
  <c r="D9" i="76" s="1"/>
  <c r="D4" i="77"/>
  <c r="D9" i="77" s="1"/>
  <c r="D4" i="79"/>
  <c r="D9" i="79" s="1"/>
  <c r="D4" i="78"/>
  <c r="D9" i="78" s="1"/>
  <c r="D5" i="72"/>
  <c r="D5" i="73"/>
  <c r="D5" i="74"/>
  <c r="D4" i="75"/>
  <c r="D9" i="75" s="1"/>
  <c r="D5" i="76"/>
  <c r="D5" i="77"/>
  <c r="D5" i="79"/>
  <c r="D5" i="78"/>
  <c r="J39" i="74"/>
  <c r="K36" i="74" s="1"/>
  <c r="J39" i="77"/>
  <c r="K35" i="77" s="1"/>
  <c r="K36" i="79"/>
  <c r="D29" i="75"/>
  <c r="E29" i="75" s="1"/>
  <c r="D80" i="77"/>
  <c r="E80" i="77" s="1"/>
  <c r="D29" i="67"/>
  <c r="E29" i="67" s="1"/>
  <c r="J49" i="63"/>
  <c r="K47" i="63" s="1"/>
  <c r="J55" i="66"/>
  <c r="K54" i="66" s="1"/>
  <c r="K60" i="64"/>
  <c r="K53" i="64"/>
  <c r="J39" i="66"/>
  <c r="K38" i="66" s="1"/>
  <c r="J31" i="65"/>
  <c r="K27" i="65" s="1"/>
  <c r="J31" i="67"/>
  <c r="K27" i="67" s="1"/>
  <c r="J49" i="67"/>
  <c r="K47" i="67" s="1"/>
  <c r="D68" i="62"/>
  <c r="E61" i="62" s="1"/>
  <c r="E44" i="62"/>
  <c r="D80" i="78"/>
  <c r="E80" i="78" s="1"/>
  <c r="K59" i="78"/>
  <c r="K60" i="78"/>
  <c r="K62" i="78"/>
  <c r="K63" i="78"/>
  <c r="K64" i="78"/>
  <c r="J31" i="78"/>
  <c r="K31" i="78" s="1"/>
  <c r="K75" i="78"/>
  <c r="K76" i="78"/>
  <c r="K77" i="78"/>
  <c r="E79" i="78"/>
  <c r="K74" i="78"/>
  <c r="K38" i="78"/>
  <c r="K36" i="78"/>
  <c r="E36" i="78"/>
  <c r="E37" i="78"/>
  <c r="E38" i="78"/>
  <c r="E39" i="78"/>
  <c r="E40" i="78"/>
  <c r="E56" i="78"/>
  <c r="E55" i="78"/>
  <c r="E54" i="78"/>
  <c r="E53" i="78"/>
  <c r="E52" i="78"/>
  <c r="E51" i="78"/>
  <c r="K48" i="78"/>
  <c r="K46" i="78"/>
  <c r="K44" i="78"/>
  <c r="E45" i="78"/>
  <c r="E46" i="78"/>
  <c r="E47" i="78"/>
  <c r="E48" i="78"/>
  <c r="E49" i="78"/>
  <c r="E50" i="78"/>
  <c r="E66" i="78"/>
  <c r="E65" i="78"/>
  <c r="E64" i="78"/>
  <c r="E63" i="78"/>
  <c r="E62" i="78"/>
  <c r="E61" i="78"/>
  <c r="E60" i="78"/>
  <c r="E67" i="78"/>
  <c r="E35" i="78"/>
  <c r="E44" i="78"/>
  <c r="K58" i="78"/>
  <c r="E24" i="78"/>
  <c r="E28" i="78"/>
  <c r="J79" i="79"/>
  <c r="K75" i="79" s="1"/>
  <c r="K64" i="79"/>
  <c r="K37" i="79"/>
  <c r="D41" i="79"/>
  <c r="E36" i="79" s="1"/>
  <c r="E80" i="79"/>
  <c r="E78" i="79"/>
  <c r="E77" i="79"/>
  <c r="E76" i="79"/>
  <c r="E75" i="79"/>
  <c r="E74" i="79"/>
  <c r="E79" i="79"/>
  <c r="E56" i="79"/>
  <c r="E55" i="79"/>
  <c r="E54" i="79"/>
  <c r="E53" i="79"/>
  <c r="E52" i="79"/>
  <c r="E51" i="79"/>
  <c r="K48" i="79"/>
  <c r="K46" i="79"/>
  <c r="K44" i="79"/>
  <c r="E45" i="79"/>
  <c r="E46" i="79"/>
  <c r="E47" i="79"/>
  <c r="E48" i="79"/>
  <c r="E49" i="79"/>
  <c r="E50" i="79"/>
  <c r="K53" i="79"/>
  <c r="E66" i="79"/>
  <c r="E65" i="79"/>
  <c r="E64" i="79"/>
  <c r="E63" i="79"/>
  <c r="E62" i="79"/>
  <c r="E61" i="79"/>
  <c r="E60" i="79"/>
  <c r="E67" i="79"/>
  <c r="E44" i="79"/>
  <c r="E26" i="79"/>
  <c r="E28" i="79"/>
  <c r="J31" i="79"/>
  <c r="K31" i="79" s="1"/>
  <c r="K60" i="77"/>
  <c r="K61" i="77"/>
  <c r="K62" i="77"/>
  <c r="K63" i="77"/>
  <c r="K64" i="77"/>
  <c r="J49" i="77"/>
  <c r="K44" i="77" s="1"/>
  <c r="E45" i="77"/>
  <c r="E47" i="77"/>
  <c r="E49" i="77"/>
  <c r="D41" i="77"/>
  <c r="E38" i="77" s="1"/>
  <c r="K78" i="77"/>
  <c r="K77" i="77"/>
  <c r="E56" i="77"/>
  <c r="E55" i="77"/>
  <c r="E54" i="77"/>
  <c r="E53" i="77"/>
  <c r="E52" i="77"/>
  <c r="E51" i="77"/>
  <c r="E46" i="77"/>
  <c r="E48" i="77"/>
  <c r="E50" i="77"/>
  <c r="K53" i="77"/>
  <c r="K54" i="77"/>
  <c r="E66" i="77"/>
  <c r="E65" i="77"/>
  <c r="E64" i="77"/>
  <c r="E63" i="77"/>
  <c r="E62" i="77"/>
  <c r="E61" i="77"/>
  <c r="E60" i="77"/>
  <c r="E44" i="77"/>
  <c r="K52" i="77"/>
  <c r="K58" i="77"/>
  <c r="E67" i="77"/>
  <c r="E28" i="77"/>
  <c r="E26" i="77"/>
  <c r="E24" i="77"/>
  <c r="E22" i="77"/>
  <c r="E20" i="77"/>
  <c r="J31" i="77"/>
  <c r="K21" i="77" s="1"/>
  <c r="J79" i="76"/>
  <c r="K78" i="76" s="1"/>
  <c r="K59" i="76"/>
  <c r="K61" i="76"/>
  <c r="K63" i="76"/>
  <c r="K60" i="76"/>
  <c r="K62" i="76"/>
  <c r="K64" i="76"/>
  <c r="D68" i="76"/>
  <c r="E66" i="76" s="1"/>
  <c r="K38" i="76"/>
  <c r="K37" i="76"/>
  <c r="K36" i="76"/>
  <c r="K35" i="76"/>
  <c r="E36" i="76"/>
  <c r="E37" i="76"/>
  <c r="E38" i="76"/>
  <c r="E39" i="76"/>
  <c r="E40" i="76"/>
  <c r="E56" i="76"/>
  <c r="E55" i="76"/>
  <c r="E54" i="76"/>
  <c r="E53" i="76"/>
  <c r="E52" i="76"/>
  <c r="E51" i="76"/>
  <c r="K45" i="76"/>
  <c r="E45" i="76"/>
  <c r="E46" i="76"/>
  <c r="E47" i="76"/>
  <c r="E48" i="76"/>
  <c r="E49" i="76"/>
  <c r="E50" i="76"/>
  <c r="K53" i="76"/>
  <c r="E35" i="76"/>
  <c r="E44" i="76"/>
  <c r="K58" i="76"/>
  <c r="E24" i="76"/>
  <c r="E22" i="76"/>
  <c r="E20" i="76"/>
  <c r="E26" i="76"/>
  <c r="E28" i="76"/>
  <c r="J31" i="76"/>
  <c r="K31" i="76" s="1"/>
  <c r="K75" i="75"/>
  <c r="K77" i="75"/>
  <c r="D80" i="75"/>
  <c r="E80" i="75" s="1"/>
  <c r="K62" i="75"/>
  <c r="K64" i="75"/>
  <c r="D68" i="75"/>
  <c r="E62" i="75" s="1"/>
  <c r="D57" i="75"/>
  <c r="E52" i="75" s="1"/>
  <c r="D41" i="75"/>
  <c r="E39" i="75" s="1"/>
  <c r="K76" i="75"/>
  <c r="K78" i="75"/>
  <c r="K74" i="75"/>
  <c r="E40" i="75"/>
  <c r="K36" i="75"/>
  <c r="K38" i="75"/>
  <c r="K48" i="75"/>
  <c r="K60" i="75"/>
  <c r="K59" i="75"/>
  <c r="K58" i="75"/>
  <c r="K53" i="75"/>
  <c r="K35" i="75"/>
  <c r="K44" i="75"/>
  <c r="K31" i="75"/>
  <c r="K28" i="75"/>
  <c r="K27" i="75"/>
  <c r="K26" i="75"/>
  <c r="K25" i="75"/>
  <c r="K24" i="75"/>
  <c r="K23" i="75"/>
  <c r="K22" i="75"/>
  <c r="K21" i="75"/>
  <c r="K20" i="75"/>
  <c r="E21" i="75"/>
  <c r="E22" i="75"/>
  <c r="E23" i="75"/>
  <c r="E24" i="75"/>
  <c r="E25" i="75"/>
  <c r="E26" i="75"/>
  <c r="E27" i="75"/>
  <c r="E28" i="75"/>
  <c r="K29" i="75"/>
  <c r="K30" i="75"/>
  <c r="E20" i="75"/>
  <c r="D80" i="74"/>
  <c r="E80" i="74" s="1"/>
  <c r="K59" i="74"/>
  <c r="K60" i="74"/>
  <c r="K62" i="74"/>
  <c r="K64" i="74"/>
  <c r="K61" i="74"/>
  <c r="K63" i="74"/>
  <c r="E21" i="74"/>
  <c r="E25" i="74"/>
  <c r="E23" i="74"/>
  <c r="E27" i="74"/>
  <c r="E20" i="74"/>
  <c r="E22" i="74"/>
  <c r="E24" i="74"/>
  <c r="E26" i="74"/>
  <c r="E28" i="74"/>
  <c r="K78" i="74"/>
  <c r="K77" i="74"/>
  <c r="K76" i="74"/>
  <c r="K75" i="74"/>
  <c r="K74" i="74"/>
  <c r="E38" i="74"/>
  <c r="E36" i="74"/>
  <c r="E40" i="74"/>
  <c r="E56" i="74"/>
  <c r="E55" i="74"/>
  <c r="E54" i="74"/>
  <c r="E53" i="74"/>
  <c r="E52" i="74"/>
  <c r="E51" i="74"/>
  <c r="K48" i="74"/>
  <c r="K47" i="74"/>
  <c r="E45" i="74"/>
  <c r="K45" i="74"/>
  <c r="E46" i="74"/>
  <c r="K46" i="74"/>
  <c r="E47" i="74"/>
  <c r="E48" i="74"/>
  <c r="E49" i="74"/>
  <c r="E50" i="74"/>
  <c r="K53" i="74"/>
  <c r="K54" i="74"/>
  <c r="E66" i="74"/>
  <c r="E65" i="74"/>
  <c r="E64" i="74"/>
  <c r="E63" i="74"/>
  <c r="E62" i="74"/>
  <c r="E61" i="74"/>
  <c r="E60" i="74"/>
  <c r="E67" i="74"/>
  <c r="E44" i="74"/>
  <c r="K52" i="74"/>
  <c r="K58" i="74"/>
  <c r="K44" i="74"/>
  <c r="J31" i="74"/>
  <c r="K22" i="74" s="1"/>
  <c r="D80" i="73"/>
  <c r="E77" i="73" s="1"/>
  <c r="J65" i="73"/>
  <c r="K59" i="73" s="1"/>
  <c r="J55" i="73"/>
  <c r="K52" i="73" s="1"/>
  <c r="J49" i="73"/>
  <c r="K46" i="73" s="1"/>
  <c r="J39" i="73"/>
  <c r="K36" i="73" s="1"/>
  <c r="K75" i="73"/>
  <c r="K76" i="73"/>
  <c r="K77" i="73"/>
  <c r="K78" i="73"/>
  <c r="K74" i="73"/>
  <c r="E40" i="73"/>
  <c r="E39" i="73"/>
  <c r="E38" i="73"/>
  <c r="E37" i="73"/>
  <c r="E36" i="73"/>
  <c r="E35" i="73"/>
  <c r="E61" i="73"/>
  <c r="E63" i="73"/>
  <c r="E65" i="73"/>
  <c r="E62" i="73"/>
  <c r="E64" i="73"/>
  <c r="E66" i="73"/>
  <c r="D57" i="73"/>
  <c r="E53" i="73" s="1"/>
  <c r="E60" i="73"/>
  <c r="E29" i="73"/>
  <c r="E28" i="73"/>
  <c r="E27" i="73"/>
  <c r="E26" i="73"/>
  <c r="E25" i="73"/>
  <c r="E21" i="73"/>
  <c r="E22" i="73"/>
  <c r="E23" i="73"/>
  <c r="E24" i="73"/>
  <c r="E20" i="73"/>
  <c r="J31" i="73"/>
  <c r="K31" i="73" s="1"/>
  <c r="E63" i="72"/>
  <c r="K52" i="72"/>
  <c r="J49" i="72"/>
  <c r="K46" i="72" s="1"/>
  <c r="D41" i="72"/>
  <c r="E39" i="72" s="1"/>
  <c r="J79" i="72"/>
  <c r="K78" i="72" s="1"/>
  <c r="E75" i="72"/>
  <c r="K63" i="72"/>
  <c r="K62" i="72"/>
  <c r="K64" i="72"/>
  <c r="K61" i="72"/>
  <c r="K60" i="72"/>
  <c r="K59" i="72"/>
  <c r="E61" i="72"/>
  <c r="E65" i="72"/>
  <c r="K58" i="72"/>
  <c r="E80" i="72"/>
  <c r="K75" i="72"/>
  <c r="E40" i="72"/>
  <c r="K45" i="72"/>
  <c r="E62" i="72"/>
  <c r="E64" i="72"/>
  <c r="E66" i="72"/>
  <c r="D57" i="72"/>
  <c r="E51" i="72" s="1"/>
  <c r="E60" i="72"/>
  <c r="E25" i="72"/>
  <c r="J31" i="72"/>
  <c r="K21" i="72" s="1"/>
  <c r="B134" i="101"/>
  <c r="E80" i="95"/>
  <c r="J79" i="95"/>
  <c r="K78" i="95" s="1"/>
  <c r="E79" i="95"/>
  <c r="E78" i="95"/>
  <c r="E77" i="95"/>
  <c r="E76" i="95"/>
  <c r="E75" i="95"/>
  <c r="J55" i="95"/>
  <c r="K54" i="95" s="1"/>
  <c r="D29" i="95"/>
  <c r="E29" i="95" s="1"/>
  <c r="K36" i="95"/>
  <c r="E37" i="95"/>
  <c r="E56" i="95"/>
  <c r="E55" i="95"/>
  <c r="E54" i="95"/>
  <c r="E53" i="95"/>
  <c r="E52" i="95"/>
  <c r="E51" i="95"/>
  <c r="K46" i="95"/>
  <c r="E45" i="95"/>
  <c r="E46" i="95"/>
  <c r="E47" i="95"/>
  <c r="E48" i="95"/>
  <c r="E49" i="95"/>
  <c r="E50" i="95"/>
  <c r="K59" i="95"/>
  <c r="E64" i="95"/>
  <c r="E60" i="95"/>
  <c r="K60" i="95"/>
  <c r="K61" i="95"/>
  <c r="K62" i="95"/>
  <c r="K63" i="95"/>
  <c r="K64" i="95"/>
  <c r="E67" i="95"/>
  <c r="E35" i="95"/>
  <c r="E44" i="95"/>
  <c r="K58" i="95"/>
  <c r="J31" i="95"/>
  <c r="K26" i="95" s="1"/>
  <c r="D80" i="67"/>
  <c r="E80" i="67" s="1"/>
  <c r="K60" i="67"/>
  <c r="K64" i="67"/>
  <c r="K63" i="67"/>
  <c r="J55" i="67"/>
  <c r="K54" i="67" s="1"/>
  <c r="J39" i="67"/>
  <c r="K37" i="67" s="1"/>
  <c r="E36" i="67"/>
  <c r="E37" i="67"/>
  <c r="E38" i="67"/>
  <c r="E39" i="67"/>
  <c r="E40" i="67"/>
  <c r="E56" i="67"/>
  <c r="E55" i="67"/>
  <c r="E54" i="67"/>
  <c r="E53" i="67"/>
  <c r="E52" i="67"/>
  <c r="E51" i="67"/>
  <c r="K46" i="67"/>
  <c r="E45" i="67"/>
  <c r="E46" i="67"/>
  <c r="E47" i="67"/>
  <c r="E48" i="67"/>
  <c r="E49" i="67"/>
  <c r="E50" i="67"/>
  <c r="E63" i="67"/>
  <c r="E35" i="67"/>
  <c r="E44" i="67"/>
  <c r="K58" i="67"/>
  <c r="K22" i="67"/>
  <c r="E21" i="67"/>
  <c r="E23" i="67"/>
  <c r="E25" i="67"/>
  <c r="E27" i="67"/>
  <c r="J79" i="65"/>
  <c r="K78" i="65" s="1"/>
  <c r="E65" i="65"/>
  <c r="E75" i="65"/>
  <c r="E76" i="65"/>
  <c r="E77" i="65"/>
  <c r="E78" i="65"/>
  <c r="E79" i="65"/>
  <c r="E74" i="65"/>
  <c r="E39" i="65"/>
  <c r="K36" i="65"/>
  <c r="K37" i="65"/>
  <c r="K38" i="65"/>
  <c r="K46" i="65"/>
  <c r="K48" i="65"/>
  <c r="E64" i="65"/>
  <c r="D57" i="65"/>
  <c r="E51" i="65" s="1"/>
  <c r="K35" i="65"/>
  <c r="K44" i="65"/>
  <c r="E27" i="65"/>
  <c r="K61" i="64"/>
  <c r="E21" i="64"/>
  <c r="E27" i="64"/>
  <c r="E22" i="64"/>
  <c r="E26" i="64"/>
  <c r="K75" i="64"/>
  <c r="K76" i="64"/>
  <c r="K77" i="64"/>
  <c r="K74" i="64"/>
  <c r="E40" i="64"/>
  <c r="E39" i="64"/>
  <c r="E38" i="64"/>
  <c r="E37" i="64"/>
  <c r="E36" i="64"/>
  <c r="E35" i="64"/>
  <c r="K46" i="64"/>
  <c r="K48" i="64"/>
  <c r="E51" i="64"/>
  <c r="K35" i="64"/>
  <c r="K44" i="64"/>
  <c r="J31" i="64"/>
  <c r="K26" i="64" s="1"/>
  <c r="K61" i="63"/>
  <c r="K64" i="63"/>
  <c r="D68" i="63"/>
  <c r="E66" i="63" s="1"/>
  <c r="J79" i="63"/>
  <c r="K78" i="63" s="1"/>
  <c r="D80" i="63"/>
  <c r="E80" i="63" s="1"/>
  <c r="K35" i="63"/>
  <c r="E36" i="63"/>
  <c r="E37" i="63"/>
  <c r="E38" i="63"/>
  <c r="E39" i="63"/>
  <c r="E40" i="63"/>
  <c r="E56" i="63"/>
  <c r="K48" i="63"/>
  <c r="K46" i="63"/>
  <c r="K44" i="63"/>
  <c r="E50" i="63"/>
  <c r="E35" i="63"/>
  <c r="E44" i="63"/>
  <c r="K31" i="63"/>
  <c r="K23" i="63"/>
  <c r="K22" i="63"/>
  <c r="K21" i="63"/>
  <c r="K20" i="63"/>
  <c r="E22" i="63"/>
  <c r="E24" i="63"/>
  <c r="K24" i="63"/>
  <c r="K25" i="63"/>
  <c r="K26" i="63"/>
  <c r="K27" i="63"/>
  <c r="K28" i="63"/>
  <c r="K29" i="63"/>
  <c r="K30" i="63"/>
  <c r="J79" i="66"/>
  <c r="K75" i="66" s="1"/>
  <c r="D80" i="66"/>
  <c r="E80" i="66" s="1"/>
  <c r="J49" i="66"/>
  <c r="K48" i="66" s="1"/>
  <c r="D41" i="66"/>
  <c r="E37" i="66" s="1"/>
  <c r="K35" i="66"/>
  <c r="K53" i="66"/>
  <c r="K62" i="66"/>
  <c r="E26" i="66"/>
  <c r="E22" i="66"/>
  <c r="J31" i="66"/>
  <c r="K21" i="66" s="1"/>
  <c r="N144" i="100"/>
  <c r="C65" i="100"/>
  <c r="D16" i="63" s="1"/>
  <c r="C66" i="100"/>
  <c r="D16" i="64" s="1"/>
  <c r="C67" i="100"/>
  <c r="D16" i="66" s="1"/>
  <c r="C68" i="100"/>
  <c r="D16" i="67" s="1"/>
  <c r="C69" i="100"/>
  <c r="D16" i="95" s="1"/>
  <c r="C46" i="100"/>
  <c r="C47" i="100"/>
  <c r="C48" i="100"/>
  <c r="C49" i="100"/>
  <c r="C50" i="100"/>
  <c r="C45" i="100"/>
  <c r="C55" i="100"/>
  <c r="C56" i="100"/>
  <c r="C57" i="100"/>
  <c r="C58" i="100"/>
  <c r="C59" i="100"/>
  <c r="N54" i="100"/>
  <c r="N163" i="100"/>
  <c r="N162" i="100"/>
  <c r="N161" i="100"/>
  <c r="N130" i="100"/>
  <c r="N115" i="100"/>
  <c r="C79" i="100"/>
  <c r="D15" i="95" s="1"/>
  <c r="C78" i="100"/>
  <c r="D15" i="67" s="1"/>
  <c r="C77" i="100"/>
  <c r="D15" i="66" s="1"/>
  <c r="C76" i="100"/>
  <c r="D15" i="64" s="1"/>
  <c r="C75" i="100"/>
  <c r="D15" i="63" s="1"/>
  <c r="C74" i="100"/>
  <c r="N89" i="100"/>
  <c r="C64" i="100"/>
  <c r="N88" i="100"/>
  <c r="N87" i="100"/>
  <c r="N86" i="100"/>
  <c r="N85" i="100"/>
  <c r="N84" i="100"/>
  <c r="N53" i="100"/>
  <c r="C40" i="100"/>
  <c r="N52" i="100"/>
  <c r="N51" i="100"/>
  <c r="C39" i="100"/>
  <c r="N50" i="100"/>
  <c r="C38" i="100"/>
  <c r="N49" i="100"/>
  <c r="N48" i="100"/>
  <c r="C37" i="100"/>
  <c r="N47" i="100"/>
  <c r="C36" i="100"/>
  <c r="N46" i="100"/>
  <c r="C35" i="100"/>
  <c r="N45" i="100"/>
  <c r="N44" i="100"/>
  <c r="C30" i="100"/>
  <c r="N39" i="100"/>
  <c r="N38" i="100"/>
  <c r="C29" i="100"/>
  <c r="C28" i="100"/>
  <c r="N36" i="100"/>
  <c r="N35" i="100"/>
  <c r="C27" i="100"/>
  <c r="N34" i="100"/>
  <c r="C26" i="100"/>
  <c r="N33" i="100"/>
  <c r="C25" i="100"/>
  <c r="N32" i="100"/>
  <c r="N31" i="100"/>
  <c r="N30" i="100"/>
  <c r="N29" i="100"/>
  <c r="N28" i="100"/>
  <c r="N27" i="100"/>
  <c r="C20" i="100"/>
  <c r="N26" i="100"/>
  <c r="N25" i="100"/>
  <c r="C19" i="100"/>
  <c r="N24" i="100"/>
  <c r="C18" i="100"/>
  <c r="N23" i="100"/>
  <c r="N22" i="100"/>
  <c r="C17" i="100"/>
  <c r="N21" i="100"/>
  <c r="C16" i="100"/>
  <c r="C15" i="100"/>
  <c r="Q16" i="100"/>
  <c r="P16" i="100"/>
  <c r="O16" i="100"/>
  <c r="N15" i="100"/>
  <c r="N14" i="100"/>
  <c r="N13" i="100"/>
  <c r="N12" i="100"/>
  <c r="N11" i="100"/>
  <c r="N10" i="100"/>
  <c r="N9" i="100"/>
  <c r="N8" i="100"/>
  <c r="N7" i="100"/>
  <c r="N6" i="100"/>
  <c r="J78" i="87"/>
  <c r="J77" i="87"/>
  <c r="J76" i="87"/>
  <c r="J75" i="87"/>
  <c r="J74" i="87"/>
  <c r="D67" i="87"/>
  <c r="D66" i="87"/>
  <c r="D65" i="87"/>
  <c r="D64" i="87"/>
  <c r="D63" i="87"/>
  <c r="D62" i="87"/>
  <c r="D61" i="87"/>
  <c r="D60" i="87"/>
  <c r="J64" i="87"/>
  <c r="J63" i="87"/>
  <c r="J62" i="87"/>
  <c r="J61" i="87"/>
  <c r="J60" i="87"/>
  <c r="J59" i="87"/>
  <c r="J58" i="87"/>
  <c r="J54" i="87"/>
  <c r="J53" i="87"/>
  <c r="J52" i="87"/>
  <c r="J48" i="87"/>
  <c r="J47" i="87"/>
  <c r="J46" i="87"/>
  <c r="J45" i="87"/>
  <c r="J44" i="87"/>
  <c r="D57" i="87"/>
  <c r="J38" i="87"/>
  <c r="J37" i="87"/>
  <c r="J36" i="87"/>
  <c r="J35" i="87"/>
  <c r="D40" i="87"/>
  <c r="D39" i="87"/>
  <c r="D38" i="87"/>
  <c r="D37" i="87"/>
  <c r="D36" i="87"/>
  <c r="D35" i="87"/>
  <c r="J12" i="87"/>
  <c r="J11" i="87"/>
  <c r="J6" i="87"/>
  <c r="J5" i="87"/>
  <c r="D28" i="87"/>
  <c r="D27" i="87"/>
  <c r="D26" i="87"/>
  <c r="D25" i="87"/>
  <c r="D24" i="87"/>
  <c r="D23" i="87"/>
  <c r="D22" i="87"/>
  <c r="D21" i="87"/>
  <c r="D20" i="87"/>
  <c r="J16" i="87"/>
  <c r="J15" i="87"/>
  <c r="C79" i="87"/>
  <c r="H78" i="87"/>
  <c r="C78" i="87"/>
  <c r="H77" i="87"/>
  <c r="C77" i="87"/>
  <c r="H76" i="87"/>
  <c r="C76" i="87"/>
  <c r="H75" i="87"/>
  <c r="C75" i="87"/>
  <c r="H74" i="87"/>
  <c r="C74" i="87"/>
  <c r="C67" i="87"/>
  <c r="H64" i="87"/>
  <c r="H63" i="87"/>
  <c r="H62" i="87"/>
  <c r="H60" i="87"/>
  <c r="H59" i="87"/>
  <c r="H58" i="87"/>
  <c r="G57" i="87"/>
  <c r="C56" i="87"/>
  <c r="C55" i="87"/>
  <c r="H54" i="87"/>
  <c r="C54" i="87"/>
  <c r="H53" i="87"/>
  <c r="C53" i="87"/>
  <c r="H52" i="87"/>
  <c r="C52" i="87"/>
  <c r="G51" i="87"/>
  <c r="C51" i="87"/>
  <c r="C50" i="87"/>
  <c r="C49" i="87"/>
  <c r="H48" i="87"/>
  <c r="C48" i="87"/>
  <c r="H47" i="87"/>
  <c r="C47" i="87"/>
  <c r="H46" i="87"/>
  <c r="C46" i="87"/>
  <c r="H45" i="87"/>
  <c r="C45" i="87"/>
  <c r="H44" i="87"/>
  <c r="C44" i="87"/>
  <c r="G43" i="87"/>
  <c r="B43" i="87"/>
  <c r="C40" i="87"/>
  <c r="C39" i="87"/>
  <c r="H38" i="87"/>
  <c r="C38" i="87"/>
  <c r="H37" i="87"/>
  <c r="C37" i="87"/>
  <c r="H36" i="87"/>
  <c r="C36" i="87"/>
  <c r="H35" i="87"/>
  <c r="C35" i="87"/>
  <c r="G34" i="87"/>
  <c r="B34" i="87"/>
  <c r="H30" i="87"/>
  <c r="H29" i="87"/>
  <c r="H28" i="87"/>
  <c r="C28" i="87"/>
  <c r="H27" i="87"/>
  <c r="C27" i="87"/>
  <c r="H26" i="87"/>
  <c r="H25" i="87"/>
  <c r="H24" i="87"/>
  <c r="H23" i="87"/>
  <c r="H22" i="87"/>
  <c r="H21" i="87"/>
  <c r="H20" i="87"/>
  <c r="G19" i="87"/>
  <c r="B19" i="87"/>
  <c r="H16" i="87"/>
  <c r="B16" i="87"/>
  <c r="H15" i="87"/>
  <c r="B15" i="87"/>
  <c r="H13" i="87"/>
  <c r="H12" i="87"/>
  <c r="H11" i="87"/>
  <c r="B11" i="87"/>
  <c r="H9" i="87"/>
  <c r="B9" i="87"/>
  <c r="H8" i="87"/>
  <c r="B8" i="87"/>
  <c r="H7" i="87"/>
  <c r="H6" i="87"/>
  <c r="H5" i="87"/>
  <c r="B5" i="87"/>
  <c r="H4" i="87"/>
  <c r="E79" i="66" l="1"/>
  <c r="E79" i="64"/>
  <c r="K75" i="67"/>
  <c r="K74" i="77"/>
  <c r="K52" i="75"/>
  <c r="K52" i="76"/>
  <c r="K52" i="79"/>
  <c r="N160" i="100"/>
  <c r="K63" i="75"/>
  <c r="E62" i="64"/>
  <c r="E67" i="67"/>
  <c r="E62" i="95"/>
  <c r="E66" i="95"/>
  <c r="K45" i="63"/>
  <c r="K47" i="64"/>
  <c r="E21" i="72"/>
  <c r="E29" i="72"/>
  <c r="E27" i="76"/>
  <c r="E25" i="76"/>
  <c r="E21" i="76"/>
  <c r="E23" i="76"/>
  <c r="E21" i="77"/>
  <c r="E23" i="77"/>
  <c r="E25" i="77"/>
  <c r="E27" i="77"/>
  <c r="E22" i="79"/>
  <c r="E20" i="78"/>
  <c r="E26" i="78"/>
  <c r="E22" i="78"/>
  <c r="E20" i="79"/>
  <c r="E24" i="79"/>
  <c r="E27" i="78"/>
  <c r="E25" i="78"/>
  <c r="E23" i="78"/>
  <c r="E21" i="78"/>
  <c r="K37" i="64"/>
  <c r="K35" i="95"/>
  <c r="K38" i="95"/>
  <c r="K74" i="66"/>
  <c r="E60" i="64"/>
  <c r="E66" i="64"/>
  <c r="E61" i="64"/>
  <c r="E61" i="67"/>
  <c r="E61" i="95"/>
  <c r="E63" i="95"/>
  <c r="E39" i="95"/>
  <c r="E20" i="66"/>
  <c r="E24" i="66"/>
  <c r="E28" i="66"/>
  <c r="E76" i="76"/>
  <c r="E74" i="77"/>
  <c r="K76" i="77"/>
  <c r="K54" i="78"/>
  <c r="K46" i="75"/>
  <c r="K35" i="74"/>
  <c r="K35" i="78"/>
  <c r="E35" i="74"/>
  <c r="E37" i="74"/>
  <c r="E60" i="65"/>
  <c r="E66" i="65"/>
  <c r="E62" i="65"/>
  <c r="E63" i="65"/>
  <c r="K64" i="66"/>
  <c r="K60" i="66"/>
  <c r="E21" i="66"/>
  <c r="E23" i="66"/>
  <c r="E25" i="66"/>
  <c r="E27" i="66"/>
  <c r="K60" i="63"/>
  <c r="E61" i="65"/>
  <c r="E35" i="65"/>
  <c r="E20" i="65"/>
  <c r="E23" i="65"/>
  <c r="E25" i="65"/>
  <c r="E21" i="65"/>
  <c r="J79" i="87"/>
  <c r="K78" i="87" s="1"/>
  <c r="K77" i="67"/>
  <c r="K74" i="67"/>
  <c r="K76" i="67"/>
  <c r="K58" i="79"/>
  <c r="K58" i="66"/>
  <c r="K63" i="66"/>
  <c r="K61" i="66"/>
  <c r="K58" i="63"/>
  <c r="K62" i="63"/>
  <c r="K63" i="63"/>
  <c r="K63" i="64"/>
  <c r="K62" i="64"/>
  <c r="K59" i="64"/>
  <c r="E65" i="67"/>
  <c r="E60" i="67"/>
  <c r="E62" i="67"/>
  <c r="E64" i="67"/>
  <c r="K54" i="64"/>
  <c r="K54" i="63"/>
  <c r="K47" i="75"/>
  <c r="K47" i="76"/>
  <c r="K45" i="79"/>
  <c r="K45" i="78"/>
  <c r="K47" i="65"/>
  <c r="K37" i="74"/>
  <c r="K36" i="72"/>
  <c r="K38" i="74"/>
  <c r="K44" i="67"/>
  <c r="K48" i="67"/>
  <c r="K44" i="95"/>
  <c r="K48" i="95"/>
  <c r="E37" i="65"/>
  <c r="E36" i="77"/>
  <c r="K29" i="67"/>
  <c r="K26" i="67"/>
  <c r="K20" i="67"/>
  <c r="K24" i="67"/>
  <c r="K31" i="67"/>
  <c r="E28" i="64"/>
  <c r="E24" i="64"/>
  <c r="E20" i="64"/>
  <c r="E23" i="64"/>
  <c r="E25" i="64"/>
  <c r="D29" i="87"/>
  <c r="E29" i="87" s="1"/>
  <c r="E23" i="72"/>
  <c r="E27" i="72"/>
  <c r="J8" i="87"/>
  <c r="K53" i="95"/>
  <c r="K53" i="67"/>
  <c r="K74" i="65"/>
  <c r="K77" i="65"/>
  <c r="K76" i="65"/>
  <c r="K75" i="65"/>
  <c r="E75" i="67"/>
  <c r="K37" i="66"/>
  <c r="E20" i="63"/>
  <c r="E28" i="63"/>
  <c r="E27" i="63"/>
  <c r="E26" i="63"/>
  <c r="E23" i="63"/>
  <c r="E21" i="63"/>
  <c r="E25" i="63"/>
  <c r="K52" i="63"/>
  <c r="K37" i="63"/>
  <c r="E64" i="64"/>
  <c r="K38" i="64"/>
  <c r="E74" i="64"/>
  <c r="E78" i="64"/>
  <c r="E77" i="64"/>
  <c r="E76" i="64"/>
  <c r="E75" i="64"/>
  <c r="E65" i="64"/>
  <c r="E63" i="64"/>
  <c r="E28" i="65"/>
  <c r="E26" i="65"/>
  <c r="E24" i="65"/>
  <c r="E22" i="65"/>
  <c r="K24" i="65"/>
  <c r="E36" i="65"/>
  <c r="E38" i="65"/>
  <c r="E20" i="67"/>
  <c r="E28" i="67"/>
  <c r="E26" i="67"/>
  <c r="E24" i="67"/>
  <c r="E22" i="67"/>
  <c r="K45" i="67"/>
  <c r="K61" i="67"/>
  <c r="K62" i="67"/>
  <c r="K45" i="95"/>
  <c r="E40" i="95"/>
  <c r="E38" i="95"/>
  <c r="K52" i="65"/>
  <c r="K54" i="65"/>
  <c r="E35" i="66"/>
  <c r="K20" i="65"/>
  <c r="K31" i="65"/>
  <c r="K30" i="67"/>
  <c r="K28" i="67"/>
  <c r="K21" i="67"/>
  <c r="K23" i="67"/>
  <c r="K25" i="67"/>
  <c r="D5" i="66"/>
  <c r="E74" i="76"/>
  <c r="E78" i="76"/>
  <c r="K36" i="66"/>
  <c r="K36" i="63"/>
  <c r="E40" i="66"/>
  <c r="K58" i="64"/>
  <c r="D41" i="87"/>
  <c r="E39" i="87" s="1"/>
  <c r="K45" i="73"/>
  <c r="K74" i="76"/>
  <c r="K63" i="79"/>
  <c r="K60" i="79"/>
  <c r="E46" i="63"/>
  <c r="E52" i="63"/>
  <c r="E48" i="63"/>
  <c r="E54" i="63"/>
  <c r="E49" i="63"/>
  <c r="E47" i="63"/>
  <c r="E45" i="63"/>
  <c r="E51" i="63"/>
  <c r="E53" i="63"/>
  <c r="E67" i="66"/>
  <c r="K52" i="66"/>
  <c r="K45" i="66"/>
  <c r="K44" i="66"/>
  <c r="E36" i="66"/>
  <c r="K38" i="67"/>
  <c r="K29" i="65"/>
  <c r="K22" i="65"/>
  <c r="K26" i="65"/>
  <c r="K30" i="65"/>
  <c r="K28" i="65"/>
  <c r="K21" i="65"/>
  <c r="K23" i="65"/>
  <c r="K25" i="65"/>
  <c r="D5" i="63"/>
  <c r="D4" i="63"/>
  <c r="D9" i="63" s="1"/>
  <c r="D5" i="64"/>
  <c r="D4" i="64"/>
  <c r="D9" i="64" s="1"/>
  <c r="D4" i="66"/>
  <c r="D9" i="66" s="1"/>
  <c r="D5" i="67"/>
  <c r="D4" i="67"/>
  <c r="D9" i="67" s="1"/>
  <c r="D5" i="95"/>
  <c r="D4" i="95"/>
  <c r="D9" i="95" s="1"/>
  <c r="E78" i="77"/>
  <c r="E77" i="77"/>
  <c r="E76" i="77"/>
  <c r="E78" i="74"/>
  <c r="E45" i="75"/>
  <c r="E79" i="76"/>
  <c r="E77" i="76"/>
  <c r="E75" i="76"/>
  <c r="E79" i="77"/>
  <c r="E75" i="77"/>
  <c r="K61" i="79"/>
  <c r="K62" i="79"/>
  <c r="E61" i="75"/>
  <c r="K52" i="78"/>
  <c r="K44" i="76"/>
  <c r="K46" i="76"/>
  <c r="E20" i="72"/>
  <c r="E22" i="72"/>
  <c r="E24" i="72"/>
  <c r="E26" i="72"/>
  <c r="E27" i="79"/>
  <c r="E21" i="79"/>
  <c r="E23" i="79"/>
  <c r="E25" i="79"/>
  <c r="K38" i="77"/>
  <c r="E80" i="73"/>
  <c r="K44" i="72"/>
  <c r="K37" i="77"/>
  <c r="K36" i="77"/>
  <c r="K54" i="73"/>
  <c r="E36" i="75"/>
  <c r="K77" i="95"/>
  <c r="D68" i="87"/>
  <c r="E61" i="87" s="1"/>
  <c r="K75" i="95"/>
  <c r="E62" i="62"/>
  <c r="E67" i="62"/>
  <c r="E66" i="62"/>
  <c r="E63" i="62"/>
  <c r="E60" i="62"/>
  <c r="E64" i="62"/>
  <c r="E65" i="62"/>
  <c r="E47" i="62"/>
  <c r="E55" i="62"/>
  <c r="E52" i="62"/>
  <c r="E51" i="62"/>
  <c r="E56" i="62"/>
  <c r="E48" i="62"/>
  <c r="E53" i="62"/>
  <c r="E49" i="62"/>
  <c r="E45" i="62"/>
  <c r="E54" i="62"/>
  <c r="E50" i="62"/>
  <c r="E46" i="62"/>
  <c r="E74" i="78"/>
  <c r="E78" i="78"/>
  <c r="E77" i="78"/>
  <c r="E76" i="78"/>
  <c r="E75" i="78"/>
  <c r="K22" i="78"/>
  <c r="K30" i="78"/>
  <c r="K26" i="78"/>
  <c r="K20" i="78"/>
  <c r="K24" i="78"/>
  <c r="K28" i="78"/>
  <c r="K29" i="78"/>
  <c r="K21" i="78"/>
  <c r="K23" i="78"/>
  <c r="K25" i="78"/>
  <c r="K27" i="78"/>
  <c r="K74" i="79"/>
  <c r="K78" i="79"/>
  <c r="K76" i="79"/>
  <c r="K77" i="79"/>
  <c r="E39" i="79"/>
  <c r="E38" i="79"/>
  <c r="E35" i="79"/>
  <c r="E37" i="79"/>
  <c r="E40" i="79"/>
  <c r="K30" i="79"/>
  <c r="K20" i="79"/>
  <c r="K24" i="79"/>
  <c r="K28" i="79"/>
  <c r="K27" i="79"/>
  <c r="K26" i="79"/>
  <c r="K22" i="79"/>
  <c r="K29" i="79"/>
  <c r="K25" i="79"/>
  <c r="K23" i="79"/>
  <c r="K21" i="79"/>
  <c r="K46" i="77"/>
  <c r="K48" i="77"/>
  <c r="K45" i="77"/>
  <c r="K47" i="77"/>
  <c r="E37" i="77"/>
  <c r="E40" i="77"/>
  <c r="E35" i="77"/>
  <c r="E39" i="77"/>
  <c r="K30" i="77"/>
  <c r="K27" i="77"/>
  <c r="K25" i="77"/>
  <c r="K23" i="77"/>
  <c r="K31" i="77"/>
  <c r="K29" i="77"/>
  <c r="K28" i="77"/>
  <c r="K26" i="77"/>
  <c r="K24" i="77"/>
  <c r="K22" i="77"/>
  <c r="K20" i="77"/>
  <c r="K77" i="76"/>
  <c r="K76" i="76"/>
  <c r="K75" i="76"/>
  <c r="E67" i="76"/>
  <c r="E63" i="76"/>
  <c r="E61" i="76"/>
  <c r="E65" i="76"/>
  <c r="E60" i="76"/>
  <c r="E62" i="76"/>
  <c r="E64" i="76"/>
  <c r="K30" i="76"/>
  <c r="K22" i="76"/>
  <c r="K28" i="76"/>
  <c r="K27" i="76"/>
  <c r="K26" i="76"/>
  <c r="K25" i="76"/>
  <c r="K24" i="76"/>
  <c r="K20" i="76"/>
  <c r="K29" i="76"/>
  <c r="K23" i="76"/>
  <c r="K21" i="76"/>
  <c r="E75" i="75"/>
  <c r="E76" i="75"/>
  <c r="E79" i="75"/>
  <c r="E74" i="75"/>
  <c r="E78" i="75"/>
  <c r="E77" i="75"/>
  <c r="E65" i="75"/>
  <c r="E67" i="75"/>
  <c r="E63" i="75"/>
  <c r="E60" i="75"/>
  <c r="E66" i="75"/>
  <c r="E64" i="75"/>
  <c r="E49" i="75"/>
  <c r="E55" i="75"/>
  <c r="E51" i="75"/>
  <c r="E47" i="75"/>
  <c r="E53" i="75"/>
  <c r="E44" i="75"/>
  <c r="E46" i="75"/>
  <c r="E48" i="75"/>
  <c r="E50" i="75"/>
  <c r="E56" i="75"/>
  <c r="E54" i="75"/>
  <c r="E38" i="75"/>
  <c r="E35" i="75"/>
  <c r="E37" i="75"/>
  <c r="E74" i="74"/>
  <c r="E76" i="74"/>
  <c r="E79" i="74"/>
  <c r="E77" i="74"/>
  <c r="E75" i="74"/>
  <c r="K30" i="74"/>
  <c r="K25" i="74"/>
  <c r="K21" i="74"/>
  <c r="K26" i="74"/>
  <c r="K31" i="74"/>
  <c r="K29" i="74"/>
  <c r="K27" i="74"/>
  <c r="K23" i="74"/>
  <c r="K28" i="74"/>
  <c r="K24" i="74"/>
  <c r="K20" i="74"/>
  <c r="E75" i="73"/>
  <c r="E79" i="73"/>
  <c r="E78" i="73"/>
  <c r="E74" i="73"/>
  <c r="E76" i="73"/>
  <c r="K62" i="73"/>
  <c r="K60" i="73"/>
  <c r="K64" i="73"/>
  <c r="K58" i="73"/>
  <c r="K61" i="73"/>
  <c r="K63" i="73"/>
  <c r="K53" i="73"/>
  <c r="K47" i="73"/>
  <c r="K44" i="73"/>
  <c r="K48" i="73"/>
  <c r="E54" i="73"/>
  <c r="K37" i="73"/>
  <c r="K35" i="73"/>
  <c r="K38" i="73"/>
  <c r="K27" i="73"/>
  <c r="K29" i="73"/>
  <c r="K25" i="73"/>
  <c r="E50" i="73"/>
  <c r="E49" i="73"/>
  <c r="E48" i="73"/>
  <c r="E47" i="73"/>
  <c r="E46" i="73"/>
  <c r="E45" i="73"/>
  <c r="E44" i="73"/>
  <c r="E56" i="73"/>
  <c r="E52" i="73"/>
  <c r="E55" i="73"/>
  <c r="E51" i="73"/>
  <c r="K30" i="73"/>
  <c r="K28" i="73"/>
  <c r="K26" i="73"/>
  <c r="K24" i="73"/>
  <c r="K23" i="73"/>
  <c r="K22" i="73"/>
  <c r="K21" i="73"/>
  <c r="K20" i="73"/>
  <c r="K47" i="72"/>
  <c r="K48" i="72"/>
  <c r="K38" i="72"/>
  <c r="K35" i="72"/>
  <c r="E36" i="72"/>
  <c r="E38" i="72"/>
  <c r="E35" i="72"/>
  <c r="E37" i="72"/>
  <c r="K77" i="72"/>
  <c r="K74" i="72"/>
  <c r="K76" i="72"/>
  <c r="E78" i="72"/>
  <c r="E77" i="72"/>
  <c r="E76" i="72"/>
  <c r="E74" i="72"/>
  <c r="E79" i="72"/>
  <c r="E54" i="72"/>
  <c r="E55" i="72"/>
  <c r="E50" i="72"/>
  <c r="E49" i="72"/>
  <c r="E48" i="72"/>
  <c r="E47" i="72"/>
  <c r="E46" i="72"/>
  <c r="E45" i="72"/>
  <c r="E44" i="72"/>
  <c r="E56" i="72"/>
  <c r="E52" i="72"/>
  <c r="E53" i="72"/>
  <c r="K30" i="72"/>
  <c r="K27" i="72"/>
  <c r="K25" i="72"/>
  <c r="K23" i="72"/>
  <c r="K31" i="72"/>
  <c r="K29" i="72"/>
  <c r="K28" i="72"/>
  <c r="K26" i="72"/>
  <c r="K24" i="72"/>
  <c r="K22" i="72"/>
  <c r="K20" i="72"/>
  <c r="K74" i="95"/>
  <c r="K76" i="95"/>
  <c r="K52" i="95"/>
  <c r="K30" i="95"/>
  <c r="K21" i="95"/>
  <c r="K22" i="95"/>
  <c r="K25" i="95"/>
  <c r="E24" i="95"/>
  <c r="E25" i="95"/>
  <c r="E28" i="95"/>
  <c r="E20" i="95"/>
  <c r="E27" i="95"/>
  <c r="E26" i="95"/>
  <c r="E22" i="95"/>
  <c r="E21" i="95"/>
  <c r="E23" i="95"/>
  <c r="K31" i="95"/>
  <c r="K29" i="95"/>
  <c r="K27" i="95"/>
  <c r="K23" i="95"/>
  <c r="K28" i="95"/>
  <c r="K24" i="95"/>
  <c r="K20" i="95"/>
  <c r="E79" i="67"/>
  <c r="E77" i="67"/>
  <c r="E74" i="67"/>
  <c r="E78" i="67"/>
  <c r="E76" i="67"/>
  <c r="K52" i="67"/>
  <c r="K36" i="67"/>
  <c r="K35" i="67"/>
  <c r="K62" i="65"/>
  <c r="K60" i="65"/>
  <c r="K64" i="65"/>
  <c r="K58" i="65"/>
  <c r="K61" i="65"/>
  <c r="K63" i="65"/>
  <c r="E55" i="65"/>
  <c r="E54" i="65"/>
  <c r="E50" i="65"/>
  <c r="E49" i="65"/>
  <c r="E48" i="65"/>
  <c r="E47" i="65"/>
  <c r="E46" i="65"/>
  <c r="E45" i="65"/>
  <c r="E44" i="65"/>
  <c r="E56" i="65"/>
  <c r="E52" i="65"/>
  <c r="E53" i="65"/>
  <c r="E55" i="64"/>
  <c r="E54" i="64"/>
  <c r="K21" i="64"/>
  <c r="K30" i="64"/>
  <c r="K22" i="64"/>
  <c r="K25" i="64"/>
  <c r="E50" i="64"/>
  <c r="E49" i="64"/>
  <c r="E48" i="64"/>
  <c r="E47" i="64"/>
  <c r="E46" i="64"/>
  <c r="E45" i="64"/>
  <c r="E44" i="64"/>
  <c r="E56" i="64"/>
  <c r="E52" i="64"/>
  <c r="E53" i="64"/>
  <c r="K31" i="64"/>
  <c r="K29" i="64"/>
  <c r="K27" i="64"/>
  <c r="K23" i="64"/>
  <c r="K28" i="64"/>
  <c r="K24" i="64"/>
  <c r="K20" i="64"/>
  <c r="E67" i="63"/>
  <c r="E63" i="63"/>
  <c r="E61" i="63"/>
  <c r="E65" i="63"/>
  <c r="E60" i="63"/>
  <c r="E62" i="63"/>
  <c r="E64" i="63"/>
  <c r="K75" i="63"/>
  <c r="K77" i="63"/>
  <c r="K74" i="63"/>
  <c r="K76" i="63"/>
  <c r="E76" i="63"/>
  <c r="E74" i="63"/>
  <c r="E77" i="63"/>
  <c r="E78" i="63"/>
  <c r="E79" i="63"/>
  <c r="E75" i="63"/>
  <c r="K76" i="66"/>
  <c r="K77" i="66"/>
  <c r="K78" i="66"/>
  <c r="E75" i="66"/>
  <c r="E78" i="66"/>
  <c r="E76" i="66"/>
  <c r="E74" i="66"/>
  <c r="E77" i="66"/>
  <c r="E60" i="66"/>
  <c r="E63" i="66"/>
  <c r="E61" i="66"/>
  <c r="E65" i="66"/>
  <c r="E62" i="66"/>
  <c r="E64" i="66"/>
  <c r="K47" i="66"/>
  <c r="K46" i="66"/>
  <c r="E38" i="66"/>
  <c r="E39" i="66"/>
  <c r="K30" i="66"/>
  <c r="K27" i="66"/>
  <c r="K25" i="66"/>
  <c r="K23" i="66"/>
  <c r="K31" i="66"/>
  <c r="K29" i="66"/>
  <c r="K28" i="66"/>
  <c r="K26" i="66"/>
  <c r="K24" i="66"/>
  <c r="K22" i="66"/>
  <c r="K20" i="66"/>
  <c r="N16" i="100"/>
  <c r="D80" i="87"/>
  <c r="E80" i="87" s="1"/>
  <c r="J65" i="87"/>
  <c r="K62" i="87" s="1"/>
  <c r="J55" i="87"/>
  <c r="K53" i="87" s="1"/>
  <c r="J49" i="87"/>
  <c r="K45" i="87" s="1"/>
  <c r="J39" i="87"/>
  <c r="K36" i="87" s="1"/>
  <c r="K75" i="87"/>
  <c r="K74" i="87"/>
  <c r="E40" i="87"/>
  <c r="E38" i="87"/>
  <c r="E36" i="87"/>
  <c r="E50" i="87"/>
  <c r="E49" i="87"/>
  <c r="E48" i="87"/>
  <c r="E47" i="87"/>
  <c r="E46" i="87"/>
  <c r="E45" i="87"/>
  <c r="E44" i="87"/>
  <c r="E51" i="87"/>
  <c r="E52" i="87"/>
  <c r="E53" i="87"/>
  <c r="E54" i="87"/>
  <c r="E55" i="87"/>
  <c r="E56" i="87"/>
  <c r="E28" i="87"/>
  <c r="E25" i="87"/>
  <c r="E23" i="87"/>
  <c r="E21" i="87"/>
  <c r="J31" i="87"/>
  <c r="K23" i="87" s="1"/>
  <c r="J64" i="83"/>
  <c r="J63" i="83"/>
  <c r="J62" i="83"/>
  <c r="J61" i="83"/>
  <c r="J60" i="83"/>
  <c r="J59" i="83"/>
  <c r="J58" i="83"/>
  <c r="D67" i="83"/>
  <c r="D66" i="83"/>
  <c r="D65" i="83"/>
  <c r="D64" i="83"/>
  <c r="D63" i="83"/>
  <c r="D62" i="83"/>
  <c r="D61" i="83"/>
  <c r="D60" i="83"/>
  <c r="J54" i="83"/>
  <c r="J53" i="83"/>
  <c r="J52" i="83"/>
  <c r="J48" i="83"/>
  <c r="J47" i="83"/>
  <c r="J46" i="83"/>
  <c r="J45" i="83"/>
  <c r="J44" i="83"/>
  <c r="J38" i="83"/>
  <c r="J37" i="83"/>
  <c r="J36" i="83"/>
  <c r="J35" i="83"/>
  <c r="D40" i="83"/>
  <c r="D39" i="83"/>
  <c r="D38" i="83"/>
  <c r="D37" i="83"/>
  <c r="D36" i="83"/>
  <c r="D35" i="83"/>
  <c r="J78" i="83"/>
  <c r="J77" i="83"/>
  <c r="J76" i="83"/>
  <c r="J75" i="83"/>
  <c r="J74" i="83"/>
  <c r="J11" i="83"/>
  <c r="J6" i="83"/>
  <c r="J8" i="83" s="1"/>
  <c r="J5" i="83"/>
  <c r="D28" i="83"/>
  <c r="D27" i="83"/>
  <c r="D26" i="83"/>
  <c r="D25" i="83"/>
  <c r="D24" i="83"/>
  <c r="D23" i="83"/>
  <c r="D22" i="83"/>
  <c r="D21" i="83"/>
  <c r="D20" i="83"/>
  <c r="C79" i="83"/>
  <c r="H78" i="83"/>
  <c r="C78" i="83"/>
  <c r="H77" i="83"/>
  <c r="C77" i="83"/>
  <c r="H76" i="83"/>
  <c r="C76" i="83"/>
  <c r="H75" i="83"/>
  <c r="C75" i="83"/>
  <c r="H74" i="83"/>
  <c r="C74" i="83"/>
  <c r="C67" i="83"/>
  <c r="H64" i="83"/>
  <c r="H63" i="83"/>
  <c r="H62" i="83"/>
  <c r="H60" i="83"/>
  <c r="H59" i="83"/>
  <c r="H58" i="83"/>
  <c r="G57" i="83"/>
  <c r="C56" i="83"/>
  <c r="C55" i="83"/>
  <c r="H54" i="83"/>
  <c r="C54" i="83"/>
  <c r="H53" i="83"/>
  <c r="C53" i="83"/>
  <c r="H52" i="83"/>
  <c r="C52" i="83"/>
  <c r="G51" i="83"/>
  <c r="C51" i="83"/>
  <c r="C50" i="83"/>
  <c r="C49" i="83"/>
  <c r="H48" i="83"/>
  <c r="C48" i="83"/>
  <c r="H47" i="83"/>
  <c r="C47" i="83"/>
  <c r="H46" i="83"/>
  <c r="C46" i="83"/>
  <c r="H45" i="83"/>
  <c r="C45" i="83"/>
  <c r="H44" i="83"/>
  <c r="C44" i="83"/>
  <c r="G43" i="83"/>
  <c r="B43" i="83"/>
  <c r="C40" i="83"/>
  <c r="C39" i="83"/>
  <c r="H38" i="83"/>
  <c r="C38" i="83"/>
  <c r="H37" i="83"/>
  <c r="C37" i="83"/>
  <c r="H36" i="83"/>
  <c r="C36" i="83"/>
  <c r="H35" i="83"/>
  <c r="C35" i="83"/>
  <c r="G34" i="83"/>
  <c r="B34" i="83"/>
  <c r="H30" i="83"/>
  <c r="H29" i="83"/>
  <c r="H28" i="83"/>
  <c r="C28" i="83"/>
  <c r="H27" i="83"/>
  <c r="C27" i="83"/>
  <c r="H26" i="83"/>
  <c r="H25" i="83"/>
  <c r="H24" i="83"/>
  <c r="H23" i="83"/>
  <c r="H22" i="83"/>
  <c r="H21" i="83"/>
  <c r="H20" i="83"/>
  <c r="G19" i="83"/>
  <c r="B19" i="83"/>
  <c r="H16" i="83"/>
  <c r="B16" i="83"/>
  <c r="H15" i="83"/>
  <c r="B15" i="83"/>
  <c r="H13" i="83"/>
  <c r="H12" i="83"/>
  <c r="H11" i="83"/>
  <c r="B11" i="83"/>
  <c r="H9" i="83"/>
  <c r="B9" i="83"/>
  <c r="H8" i="83"/>
  <c r="B8" i="83"/>
  <c r="H7" i="83"/>
  <c r="H6" i="83"/>
  <c r="H5" i="83"/>
  <c r="B5" i="83"/>
  <c r="H4" i="83"/>
  <c r="J78" i="86"/>
  <c r="J77" i="86"/>
  <c r="J76" i="86"/>
  <c r="J75" i="86"/>
  <c r="J74" i="86"/>
  <c r="J64" i="86"/>
  <c r="J63" i="86"/>
  <c r="J62" i="86"/>
  <c r="J61" i="86"/>
  <c r="J60" i="86"/>
  <c r="J59" i="86"/>
  <c r="J58" i="86"/>
  <c r="D67" i="86"/>
  <c r="D66" i="86"/>
  <c r="D65" i="86"/>
  <c r="D64" i="86"/>
  <c r="D63" i="86"/>
  <c r="D62" i="86"/>
  <c r="D61" i="86"/>
  <c r="D60" i="86"/>
  <c r="J54" i="86"/>
  <c r="J53" i="86"/>
  <c r="J52" i="86"/>
  <c r="J48" i="86"/>
  <c r="J47" i="86"/>
  <c r="J46" i="86"/>
  <c r="J45" i="86"/>
  <c r="J44" i="86"/>
  <c r="J38" i="86"/>
  <c r="J37" i="86"/>
  <c r="J36" i="86"/>
  <c r="J35" i="86"/>
  <c r="D40" i="86"/>
  <c r="D39" i="86"/>
  <c r="D38" i="86"/>
  <c r="D37" i="86"/>
  <c r="D36" i="86"/>
  <c r="D35" i="86"/>
  <c r="D28" i="86"/>
  <c r="D27" i="86"/>
  <c r="D26" i="86"/>
  <c r="D25" i="86"/>
  <c r="D24" i="86"/>
  <c r="D23" i="86"/>
  <c r="D22" i="86"/>
  <c r="D21" i="86"/>
  <c r="D20" i="86"/>
  <c r="J16" i="86"/>
  <c r="J15" i="86"/>
  <c r="J12" i="86"/>
  <c r="J11" i="86"/>
  <c r="J6" i="86"/>
  <c r="J5" i="86"/>
  <c r="C79" i="86"/>
  <c r="H78" i="86"/>
  <c r="C78" i="86"/>
  <c r="H77" i="86"/>
  <c r="C77" i="86"/>
  <c r="H76" i="86"/>
  <c r="C76" i="86"/>
  <c r="H75" i="86"/>
  <c r="C75" i="86"/>
  <c r="H74" i="86"/>
  <c r="C74" i="86"/>
  <c r="C67" i="86"/>
  <c r="H64" i="86"/>
  <c r="H63" i="86"/>
  <c r="H62" i="86"/>
  <c r="H60" i="86"/>
  <c r="H59" i="86"/>
  <c r="H58" i="86"/>
  <c r="G57" i="86"/>
  <c r="C56" i="86"/>
  <c r="C55" i="86"/>
  <c r="H54" i="86"/>
  <c r="C54" i="86"/>
  <c r="H53" i="86"/>
  <c r="C53" i="86"/>
  <c r="H52" i="86"/>
  <c r="C52" i="86"/>
  <c r="G51" i="86"/>
  <c r="C51" i="86"/>
  <c r="C50" i="86"/>
  <c r="C49" i="86"/>
  <c r="H48" i="86"/>
  <c r="C48" i="86"/>
  <c r="H47" i="86"/>
  <c r="C47" i="86"/>
  <c r="H46" i="86"/>
  <c r="C46" i="86"/>
  <c r="H45" i="86"/>
  <c r="C45" i="86"/>
  <c r="H44" i="86"/>
  <c r="C44" i="86"/>
  <c r="G43" i="86"/>
  <c r="B43" i="86"/>
  <c r="C40" i="86"/>
  <c r="C39" i="86"/>
  <c r="H38" i="86"/>
  <c r="C38" i="86"/>
  <c r="H37" i="86"/>
  <c r="C37" i="86"/>
  <c r="H36" i="86"/>
  <c r="C36" i="86"/>
  <c r="H35" i="86"/>
  <c r="C35" i="86"/>
  <c r="G34" i="86"/>
  <c r="B34" i="86"/>
  <c r="H30" i="86"/>
  <c r="H29" i="86"/>
  <c r="H28" i="86"/>
  <c r="C28" i="86"/>
  <c r="H27" i="86"/>
  <c r="C27" i="86"/>
  <c r="H26" i="86"/>
  <c r="H25" i="86"/>
  <c r="H24" i="86"/>
  <c r="H23" i="86"/>
  <c r="H22" i="86"/>
  <c r="H21" i="86"/>
  <c r="H20" i="86"/>
  <c r="G19" i="86"/>
  <c r="B19" i="86"/>
  <c r="H16" i="86"/>
  <c r="B16" i="86"/>
  <c r="H15" i="86"/>
  <c r="B15" i="86"/>
  <c r="H13" i="86"/>
  <c r="H12" i="86"/>
  <c r="H11" i="86"/>
  <c r="B11" i="86"/>
  <c r="H9" i="86"/>
  <c r="B9" i="86"/>
  <c r="H8" i="86"/>
  <c r="B8" i="86"/>
  <c r="H7" i="86"/>
  <c r="H6" i="86"/>
  <c r="H5" i="86"/>
  <c r="B5" i="86"/>
  <c r="H4" i="86"/>
  <c r="J78" i="85"/>
  <c r="J77" i="85"/>
  <c r="J76" i="85"/>
  <c r="J75" i="85"/>
  <c r="J74" i="85"/>
  <c r="D67" i="85"/>
  <c r="D66" i="85"/>
  <c r="D65" i="85"/>
  <c r="D64" i="85"/>
  <c r="D63" i="85"/>
  <c r="D62" i="85"/>
  <c r="D61" i="85"/>
  <c r="D60" i="85"/>
  <c r="J64" i="85"/>
  <c r="J63" i="85"/>
  <c r="J62" i="85"/>
  <c r="J61" i="85"/>
  <c r="J60" i="85"/>
  <c r="J59" i="85"/>
  <c r="J58" i="85"/>
  <c r="J54" i="85"/>
  <c r="J53" i="85"/>
  <c r="J52" i="85"/>
  <c r="J48" i="85"/>
  <c r="J47" i="85"/>
  <c r="J46" i="85"/>
  <c r="J45" i="85"/>
  <c r="J44" i="85"/>
  <c r="J38" i="85"/>
  <c r="J37" i="85"/>
  <c r="J36" i="85"/>
  <c r="J35" i="85"/>
  <c r="D40" i="85"/>
  <c r="D39" i="85"/>
  <c r="D38" i="85"/>
  <c r="D37" i="85"/>
  <c r="D36" i="85"/>
  <c r="D35" i="85"/>
  <c r="D28" i="85"/>
  <c r="D27" i="85"/>
  <c r="D26" i="85"/>
  <c r="D25" i="85"/>
  <c r="D24" i="85"/>
  <c r="D23" i="85"/>
  <c r="D22" i="85"/>
  <c r="D21" i="85"/>
  <c r="D20" i="85"/>
  <c r="J16" i="85"/>
  <c r="J15" i="85"/>
  <c r="J12" i="85"/>
  <c r="J11" i="85"/>
  <c r="J6" i="85"/>
  <c r="J5" i="85"/>
  <c r="C79" i="85"/>
  <c r="H78" i="85"/>
  <c r="C78" i="85"/>
  <c r="H77" i="85"/>
  <c r="C77" i="85"/>
  <c r="H76" i="85"/>
  <c r="C76" i="85"/>
  <c r="H75" i="85"/>
  <c r="C75" i="85"/>
  <c r="H74" i="85"/>
  <c r="C74" i="85"/>
  <c r="C67" i="85"/>
  <c r="H64" i="85"/>
  <c r="H63" i="85"/>
  <c r="H62" i="85"/>
  <c r="H60" i="85"/>
  <c r="H59" i="85"/>
  <c r="H58" i="85"/>
  <c r="G57" i="85"/>
  <c r="C56" i="85"/>
  <c r="C55" i="85"/>
  <c r="H54" i="85"/>
  <c r="C54" i="85"/>
  <c r="H53" i="85"/>
  <c r="C53" i="85"/>
  <c r="H52" i="85"/>
  <c r="C52" i="85"/>
  <c r="G51" i="85"/>
  <c r="C51" i="85"/>
  <c r="C50" i="85"/>
  <c r="C49" i="85"/>
  <c r="H48" i="85"/>
  <c r="C48" i="85"/>
  <c r="H47" i="85"/>
  <c r="C47" i="85"/>
  <c r="H46" i="85"/>
  <c r="C46" i="85"/>
  <c r="H45" i="85"/>
  <c r="C45" i="85"/>
  <c r="H44" i="85"/>
  <c r="C44" i="85"/>
  <c r="G43" i="85"/>
  <c r="B43" i="85"/>
  <c r="C40" i="85"/>
  <c r="C39" i="85"/>
  <c r="H38" i="85"/>
  <c r="C38" i="85"/>
  <c r="H37" i="85"/>
  <c r="C37" i="85"/>
  <c r="H36" i="85"/>
  <c r="C36" i="85"/>
  <c r="H35" i="85"/>
  <c r="C35" i="85"/>
  <c r="G34" i="85"/>
  <c r="B34" i="85"/>
  <c r="H30" i="85"/>
  <c r="H29" i="85"/>
  <c r="H28" i="85"/>
  <c r="C28" i="85"/>
  <c r="H27" i="85"/>
  <c r="C27" i="85"/>
  <c r="H26" i="85"/>
  <c r="H25" i="85"/>
  <c r="H24" i="85"/>
  <c r="H23" i="85"/>
  <c r="H22" i="85"/>
  <c r="H21" i="85"/>
  <c r="H20" i="85"/>
  <c r="G19" i="85"/>
  <c r="B19" i="85"/>
  <c r="H16" i="85"/>
  <c r="B16" i="85"/>
  <c r="H15" i="85"/>
  <c r="B15" i="85"/>
  <c r="H13" i="85"/>
  <c r="H12" i="85"/>
  <c r="H11" i="85"/>
  <c r="B11" i="85"/>
  <c r="H9" i="85"/>
  <c r="B9" i="85"/>
  <c r="H8" i="85"/>
  <c r="B8" i="85"/>
  <c r="H7" i="85"/>
  <c r="H6" i="85"/>
  <c r="H5" i="85"/>
  <c r="B5" i="85"/>
  <c r="H4" i="85"/>
  <c r="J78" i="89"/>
  <c r="J77" i="89"/>
  <c r="J76" i="89"/>
  <c r="J75" i="89"/>
  <c r="J74" i="89"/>
  <c r="J64" i="89"/>
  <c r="J63" i="89"/>
  <c r="J62" i="89"/>
  <c r="J61" i="89"/>
  <c r="J60" i="89"/>
  <c r="J59" i="89"/>
  <c r="J58" i="89"/>
  <c r="D67" i="89"/>
  <c r="D66" i="89"/>
  <c r="D65" i="89"/>
  <c r="D64" i="89"/>
  <c r="D63" i="89"/>
  <c r="D62" i="89"/>
  <c r="D61" i="89"/>
  <c r="D60" i="89"/>
  <c r="J54" i="89"/>
  <c r="J53" i="89"/>
  <c r="J52" i="89"/>
  <c r="J48" i="89"/>
  <c r="J47" i="89"/>
  <c r="J46" i="89"/>
  <c r="J45" i="89"/>
  <c r="J44" i="89"/>
  <c r="J38" i="89"/>
  <c r="J37" i="89"/>
  <c r="J36" i="89"/>
  <c r="J35" i="89"/>
  <c r="D40" i="89"/>
  <c r="D39" i="89"/>
  <c r="D38" i="89"/>
  <c r="D37" i="89"/>
  <c r="D36" i="89"/>
  <c r="D35" i="89"/>
  <c r="D27" i="89"/>
  <c r="D26" i="89"/>
  <c r="D25" i="89"/>
  <c r="D24" i="89"/>
  <c r="D23" i="89"/>
  <c r="D22" i="89"/>
  <c r="D21" i="89"/>
  <c r="D20" i="89"/>
  <c r="J16" i="89"/>
  <c r="J15" i="89"/>
  <c r="J12" i="89"/>
  <c r="J11" i="89"/>
  <c r="J6" i="89"/>
  <c r="J8" i="89" s="1"/>
  <c r="J5" i="89"/>
  <c r="C79" i="89"/>
  <c r="H78" i="89"/>
  <c r="C78" i="89"/>
  <c r="H77" i="89"/>
  <c r="C77" i="89"/>
  <c r="H76" i="89"/>
  <c r="C76" i="89"/>
  <c r="H75" i="89"/>
  <c r="C75" i="89"/>
  <c r="H74" i="89"/>
  <c r="C74" i="89"/>
  <c r="C67" i="89"/>
  <c r="H64" i="89"/>
  <c r="H63" i="89"/>
  <c r="H62" i="89"/>
  <c r="H60" i="89"/>
  <c r="H59" i="89"/>
  <c r="H58" i="89"/>
  <c r="G57" i="89"/>
  <c r="C56" i="89"/>
  <c r="C55" i="89"/>
  <c r="H54" i="89"/>
  <c r="C54" i="89"/>
  <c r="H53" i="89"/>
  <c r="C53" i="89"/>
  <c r="H52" i="89"/>
  <c r="C52" i="89"/>
  <c r="G51" i="89"/>
  <c r="C51" i="89"/>
  <c r="C50" i="89"/>
  <c r="C49" i="89"/>
  <c r="H48" i="89"/>
  <c r="C48" i="89"/>
  <c r="H47" i="89"/>
  <c r="C47" i="89"/>
  <c r="H46" i="89"/>
  <c r="C46" i="89"/>
  <c r="H45" i="89"/>
  <c r="C45" i="89"/>
  <c r="H44" i="89"/>
  <c r="C44" i="89"/>
  <c r="G43" i="89"/>
  <c r="B43" i="89"/>
  <c r="C40" i="89"/>
  <c r="C39" i="89"/>
  <c r="H38" i="89"/>
  <c r="C38" i="89"/>
  <c r="H37" i="89"/>
  <c r="C37" i="89"/>
  <c r="H36" i="89"/>
  <c r="C36" i="89"/>
  <c r="H35" i="89"/>
  <c r="C35" i="89"/>
  <c r="G34" i="89"/>
  <c r="B34" i="89"/>
  <c r="H30" i="89"/>
  <c r="H29" i="89"/>
  <c r="H28" i="89"/>
  <c r="C28" i="89"/>
  <c r="H27" i="89"/>
  <c r="C27" i="89"/>
  <c r="H26" i="89"/>
  <c r="H25" i="89"/>
  <c r="H24" i="89"/>
  <c r="H23" i="89"/>
  <c r="H22" i="89"/>
  <c r="H21" i="89"/>
  <c r="H20" i="89"/>
  <c r="G19" i="89"/>
  <c r="B19" i="89"/>
  <c r="H16" i="89"/>
  <c r="B16" i="89"/>
  <c r="H15" i="89"/>
  <c r="B15" i="89"/>
  <c r="H13" i="89"/>
  <c r="H12" i="89"/>
  <c r="H11" i="89"/>
  <c r="B11" i="89"/>
  <c r="H9" i="89"/>
  <c r="B9" i="89"/>
  <c r="H8" i="89"/>
  <c r="B8" i="89"/>
  <c r="H7" i="89"/>
  <c r="H6" i="89"/>
  <c r="H5" i="89"/>
  <c r="B5" i="89"/>
  <c r="H4" i="89"/>
  <c r="J78" i="82"/>
  <c r="J77" i="82"/>
  <c r="J76" i="82"/>
  <c r="J75" i="82"/>
  <c r="J74" i="82"/>
  <c r="J64" i="82"/>
  <c r="J63" i="82"/>
  <c r="J62" i="82"/>
  <c r="J61" i="82"/>
  <c r="J60" i="82"/>
  <c r="J59" i="82"/>
  <c r="J58" i="82"/>
  <c r="D67" i="82"/>
  <c r="D66" i="82"/>
  <c r="D65" i="82"/>
  <c r="D64" i="82"/>
  <c r="D63" i="82"/>
  <c r="D62" i="82"/>
  <c r="D61" i="82"/>
  <c r="D60" i="82"/>
  <c r="J54" i="82"/>
  <c r="J53" i="82"/>
  <c r="J52" i="82"/>
  <c r="J48" i="82"/>
  <c r="J47" i="82"/>
  <c r="J46" i="82"/>
  <c r="J45" i="82"/>
  <c r="J44" i="82"/>
  <c r="J38" i="82"/>
  <c r="J37" i="82"/>
  <c r="J36" i="82"/>
  <c r="J35" i="82"/>
  <c r="D40" i="82"/>
  <c r="D39" i="82"/>
  <c r="D38" i="82"/>
  <c r="D37" i="82"/>
  <c r="D36" i="82"/>
  <c r="D35" i="82"/>
  <c r="D28" i="82"/>
  <c r="D27" i="82"/>
  <c r="D26" i="82"/>
  <c r="D25" i="82"/>
  <c r="D24" i="82"/>
  <c r="D23" i="82"/>
  <c r="D22" i="82"/>
  <c r="D21" i="82"/>
  <c r="D20" i="82"/>
  <c r="J16" i="82"/>
  <c r="J15" i="82"/>
  <c r="J12" i="82"/>
  <c r="J11" i="82"/>
  <c r="J6" i="82"/>
  <c r="J5" i="82"/>
  <c r="C79" i="82"/>
  <c r="H78" i="82"/>
  <c r="C78" i="82"/>
  <c r="H77" i="82"/>
  <c r="C77" i="82"/>
  <c r="H76" i="82"/>
  <c r="C76" i="82"/>
  <c r="H75" i="82"/>
  <c r="C75" i="82"/>
  <c r="H74" i="82"/>
  <c r="C74" i="82"/>
  <c r="C67" i="82"/>
  <c r="H64" i="82"/>
  <c r="H63" i="82"/>
  <c r="H62" i="82"/>
  <c r="H60" i="82"/>
  <c r="H59" i="82"/>
  <c r="H58" i="82"/>
  <c r="G57" i="82"/>
  <c r="C56" i="82"/>
  <c r="C55" i="82"/>
  <c r="H54" i="82"/>
  <c r="C54" i="82"/>
  <c r="H53" i="82"/>
  <c r="C53" i="82"/>
  <c r="H52" i="82"/>
  <c r="C52" i="82"/>
  <c r="G51" i="82"/>
  <c r="C51" i="82"/>
  <c r="C50" i="82"/>
  <c r="C49" i="82"/>
  <c r="H48" i="82"/>
  <c r="C48" i="82"/>
  <c r="H47" i="82"/>
  <c r="C47" i="82"/>
  <c r="H46" i="82"/>
  <c r="C46" i="82"/>
  <c r="H45" i="82"/>
  <c r="C45" i="82"/>
  <c r="H44" i="82"/>
  <c r="C44" i="82"/>
  <c r="G43" i="82"/>
  <c r="B43" i="82"/>
  <c r="C40" i="82"/>
  <c r="C39" i="82"/>
  <c r="H38" i="82"/>
  <c r="C38" i="82"/>
  <c r="H37" i="82"/>
  <c r="C37" i="82"/>
  <c r="H36" i="82"/>
  <c r="C36" i="82"/>
  <c r="H35" i="82"/>
  <c r="C35" i="82"/>
  <c r="G34" i="82"/>
  <c r="B34" i="82"/>
  <c r="H30" i="82"/>
  <c r="H29" i="82"/>
  <c r="H28" i="82"/>
  <c r="C28" i="82"/>
  <c r="H27" i="82"/>
  <c r="C27" i="82"/>
  <c r="H26" i="82"/>
  <c r="H25" i="82"/>
  <c r="H24" i="82"/>
  <c r="H23" i="82"/>
  <c r="H22" i="82"/>
  <c r="H21" i="82"/>
  <c r="H20" i="82"/>
  <c r="G19" i="82"/>
  <c r="B19" i="82"/>
  <c r="H16" i="82"/>
  <c r="B16" i="82"/>
  <c r="H15" i="82"/>
  <c r="B15" i="82"/>
  <c r="H13" i="82"/>
  <c r="H12" i="82"/>
  <c r="H11" i="82"/>
  <c r="B11" i="82"/>
  <c r="H9" i="82"/>
  <c r="B9" i="82"/>
  <c r="H8" i="82"/>
  <c r="B8" i="82"/>
  <c r="H7" i="82"/>
  <c r="H6" i="82"/>
  <c r="H5" i="82"/>
  <c r="B5" i="82"/>
  <c r="H4" i="82"/>
  <c r="J78" i="84"/>
  <c r="J77" i="84"/>
  <c r="J76" i="84"/>
  <c r="J75" i="84"/>
  <c r="J74" i="84"/>
  <c r="J64" i="84"/>
  <c r="J63" i="84"/>
  <c r="J62" i="84"/>
  <c r="J61" i="84"/>
  <c r="J60" i="84"/>
  <c r="J59" i="84"/>
  <c r="J58" i="84"/>
  <c r="J65" i="84" s="1"/>
  <c r="D67" i="84"/>
  <c r="D66" i="84"/>
  <c r="D65" i="84"/>
  <c r="D64" i="84"/>
  <c r="D63" i="84"/>
  <c r="D62" i="84"/>
  <c r="D61" i="84"/>
  <c r="D60" i="84"/>
  <c r="D68" i="84" s="1"/>
  <c r="J54" i="84"/>
  <c r="J53" i="84"/>
  <c r="J52" i="84"/>
  <c r="J48" i="84"/>
  <c r="J47" i="84"/>
  <c r="J46" i="84"/>
  <c r="J45" i="84"/>
  <c r="J44" i="84"/>
  <c r="J38" i="84"/>
  <c r="J37" i="84"/>
  <c r="J36" i="84"/>
  <c r="J35" i="84"/>
  <c r="D40" i="84"/>
  <c r="D39" i="84"/>
  <c r="D38" i="84"/>
  <c r="D37" i="84"/>
  <c r="D36" i="84"/>
  <c r="D35" i="84"/>
  <c r="D28" i="84"/>
  <c r="D27" i="84"/>
  <c r="D26" i="84"/>
  <c r="D25" i="84"/>
  <c r="D24" i="84"/>
  <c r="D23" i="84"/>
  <c r="D22" i="84"/>
  <c r="D21" i="84"/>
  <c r="D20" i="84"/>
  <c r="J16" i="84"/>
  <c r="J15" i="84"/>
  <c r="J12" i="84"/>
  <c r="J11" i="84"/>
  <c r="J6" i="84"/>
  <c r="J8" i="84" s="1"/>
  <c r="J5" i="84"/>
  <c r="C79" i="84"/>
  <c r="H78" i="84"/>
  <c r="C78" i="84"/>
  <c r="H77" i="84"/>
  <c r="C77" i="84"/>
  <c r="H76" i="84"/>
  <c r="C76" i="84"/>
  <c r="H75" i="84"/>
  <c r="C75" i="84"/>
  <c r="H74" i="84"/>
  <c r="C74" i="84"/>
  <c r="C67" i="84"/>
  <c r="H64" i="84"/>
  <c r="H63" i="84"/>
  <c r="H62" i="84"/>
  <c r="H60" i="84"/>
  <c r="H59" i="84"/>
  <c r="H58" i="84"/>
  <c r="G57" i="84"/>
  <c r="C56" i="84"/>
  <c r="C55" i="84"/>
  <c r="H54" i="84"/>
  <c r="C54" i="84"/>
  <c r="H53" i="84"/>
  <c r="C53" i="84"/>
  <c r="H52" i="84"/>
  <c r="C52" i="84"/>
  <c r="G51" i="84"/>
  <c r="C51" i="84"/>
  <c r="C50" i="84"/>
  <c r="C49" i="84"/>
  <c r="H48" i="84"/>
  <c r="C48" i="84"/>
  <c r="H47" i="84"/>
  <c r="C47" i="84"/>
  <c r="H46" i="84"/>
  <c r="C46" i="84"/>
  <c r="H45" i="84"/>
  <c r="C45" i="84"/>
  <c r="H44" i="84"/>
  <c r="C44" i="84"/>
  <c r="G43" i="84"/>
  <c r="B43" i="84"/>
  <c r="C40" i="84"/>
  <c r="C39" i="84"/>
  <c r="H38" i="84"/>
  <c r="C38" i="84"/>
  <c r="H37" i="84"/>
  <c r="C37" i="84"/>
  <c r="H36" i="84"/>
  <c r="C36" i="84"/>
  <c r="H35" i="84"/>
  <c r="C35" i="84"/>
  <c r="G34" i="84"/>
  <c r="B34" i="84"/>
  <c r="H30" i="84"/>
  <c r="H29" i="84"/>
  <c r="H28" i="84"/>
  <c r="C28" i="84"/>
  <c r="H27" i="84"/>
  <c r="C27" i="84"/>
  <c r="H26" i="84"/>
  <c r="H25" i="84"/>
  <c r="H24" i="84"/>
  <c r="H23" i="84"/>
  <c r="H22" i="84"/>
  <c r="H21" i="84"/>
  <c r="H20" i="84"/>
  <c r="G19" i="84"/>
  <c r="B19" i="84"/>
  <c r="H16" i="84"/>
  <c r="B16" i="84"/>
  <c r="H15" i="84"/>
  <c r="B15" i="84"/>
  <c r="H13" i="84"/>
  <c r="H12" i="84"/>
  <c r="H11" i="84"/>
  <c r="B11" i="84"/>
  <c r="H9" i="84"/>
  <c r="B9" i="84"/>
  <c r="H8" i="84"/>
  <c r="B8" i="84"/>
  <c r="H7" i="84"/>
  <c r="H6" i="84"/>
  <c r="H5" i="84"/>
  <c r="B5" i="84"/>
  <c r="H4" i="84"/>
  <c r="D75" i="81"/>
  <c r="J78" i="81"/>
  <c r="J77" i="81"/>
  <c r="J76" i="81"/>
  <c r="J75" i="81"/>
  <c r="J74" i="81"/>
  <c r="J64" i="81"/>
  <c r="J63" i="81"/>
  <c r="J62" i="81"/>
  <c r="J61" i="81"/>
  <c r="J60" i="81"/>
  <c r="J59" i="81"/>
  <c r="J58" i="81"/>
  <c r="D67" i="81"/>
  <c r="D66" i="81"/>
  <c r="D65" i="81"/>
  <c r="D64" i="81"/>
  <c r="D63" i="81"/>
  <c r="D62" i="81"/>
  <c r="D61" i="81"/>
  <c r="D60" i="81"/>
  <c r="J54" i="81"/>
  <c r="J53" i="81"/>
  <c r="J52" i="81"/>
  <c r="J48" i="81"/>
  <c r="J47" i="81"/>
  <c r="J46" i="81"/>
  <c r="J45" i="81"/>
  <c r="J44" i="81"/>
  <c r="J38" i="81"/>
  <c r="J37" i="81"/>
  <c r="J36" i="81"/>
  <c r="J35" i="81"/>
  <c r="D40" i="81"/>
  <c r="D39" i="81"/>
  <c r="D38" i="81"/>
  <c r="D37" i="81"/>
  <c r="D36" i="81"/>
  <c r="D35" i="81"/>
  <c r="D28" i="81"/>
  <c r="D27" i="81"/>
  <c r="D26" i="81"/>
  <c r="D25" i="81"/>
  <c r="D24" i="81"/>
  <c r="D23" i="81"/>
  <c r="D22" i="81"/>
  <c r="D21" i="81"/>
  <c r="D20" i="81"/>
  <c r="J16" i="81"/>
  <c r="J15" i="81"/>
  <c r="J12" i="81"/>
  <c r="J11" i="81"/>
  <c r="J6" i="81"/>
  <c r="J5" i="81"/>
  <c r="N180" i="99"/>
  <c r="N171" i="99"/>
  <c r="N172" i="99"/>
  <c r="N173" i="99"/>
  <c r="N174" i="99"/>
  <c r="N175" i="99"/>
  <c r="N176" i="99"/>
  <c r="N177" i="99"/>
  <c r="N178" i="99"/>
  <c r="N179" i="99"/>
  <c r="N157" i="99"/>
  <c r="N158" i="99"/>
  <c r="N159" i="99"/>
  <c r="N160" i="99"/>
  <c r="N161" i="99"/>
  <c r="N162" i="99"/>
  <c r="N163" i="99"/>
  <c r="N164" i="99"/>
  <c r="N156" i="99"/>
  <c r="O151" i="99"/>
  <c r="P151" i="99"/>
  <c r="Q151" i="99"/>
  <c r="R151" i="99"/>
  <c r="S151" i="99"/>
  <c r="T151" i="99"/>
  <c r="U151" i="99"/>
  <c r="N142" i="99"/>
  <c r="N143" i="99"/>
  <c r="N144" i="99"/>
  <c r="N145" i="99"/>
  <c r="N146" i="99"/>
  <c r="N147" i="99"/>
  <c r="N148" i="99"/>
  <c r="N149" i="99"/>
  <c r="N150" i="99"/>
  <c r="N141" i="99"/>
  <c r="N113" i="99"/>
  <c r="N114" i="99"/>
  <c r="N115" i="99"/>
  <c r="N116" i="99"/>
  <c r="N117" i="99"/>
  <c r="N118" i="99"/>
  <c r="N119" i="99"/>
  <c r="N120" i="99"/>
  <c r="N121" i="99"/>
  <c r="N112" i="99"/>
  <c r="N85" i="99"/>
  <c r="N86" i="99"/>
  <c r="N87" i="99"/>
  <c r="N88" i="99"/>
  <c r="N89" i="99"/>
  <c r="N90" i="99"/>
  <c r="N91" i="99"/>
  <c r="N92" i="99"/>
  <c r="N93" i="99"/>
  <c r="P71" i="99"/>
  <c r="Q71" i="99"/>
  <c r="R71" i="99"/>
  <c r="O71" i="99"/>
  <c r="N47" i="99"/>
  <c r="N48" i="99"/>
  <c r="N49" i="99"/>
  <c r="N50" i="99"/>
  <c r="N51" i="99"/>
  <c r="N52" i="99"/>
  <c r="N53" i="99"/>
  <c r="N46" i="99"/>
  <c r="P122" i="99"/>
  <c r="Q122" i="99"/>
  <c r="B132" i="99"/>
  <c r="B141" i="99"/>
  <c r="B133" i="99"/>
  <c r="B134" i="99"/>
  <c r="C108" i="99"/>
  <c r="D15" i="85" s="1"/>
  <c r="C109" i="99"/>
  <c r="D15" i="86" s="1"/>
  <c r="C110" i="99"/>
  <c r="D15" i="87" s="1"/>
  <c r="C111" i="99"/>
  <c r="D15" i="89" s="1"/>
  <c r="C95" i="99"/>
  <c r="D16" i="86" s="1"/>
  <c r="C96" i="99"/>
  <c r="D16" i="87" s="1"/>
  <c r="C97" i="99"/>
  <c r="D16" i="89" s="1"/>
  <c r="C55" i="99"/>
  <c r="C54" i="99"/>
  <c r="C53" i="99"/>
  <c r="C52" i="99"/>
  <c r="C51" i="99"/>
  <c r="C50" i="99"/>
  <c r="C49" i="99"/>
  <c r="C48" i="99"/>
  <c r="C40" i="99"/>
  <c r="C41" i="99"/>
  <c r="C42" i="99"/>
  <c r="C34" i="99"/>
  <c r="C35" i="99"/>
  <c r="C36" i="99"/>
  <c r="C37" i="99"/>
  <c r="C38" i="99"/>
  <c r="C39" i="99"/>
  <c r="C21" i="99"/>
  <c r="C22" i="99"/>
  <c r="C23" i="99"/>
  <c r="C24" i="99"/>
  <c r="C25" i="99"/>
  <c r="C26" i="99"/>
  <c r="C28" i="99"/>
  <c r="C29" i="99"/>
  <c r="D4" i="89"/>
  <c r="D9" i="89" s="1"/>
  <c r="C79" i="81"/>
  <c r="H78" i="81"/>
  <c r="C78" i="81"/>
  <c r="H77" i="81"/>
  <c r="C77" i="81"/>
  <c r="H76" i="81"/>
  <c r="C76" i="81"/>
  <c r="H75" i="81"/>
  <c r="C75" i="81"/>
  <c r="H74" i="81"/>
  <c r="C74" i="81"/>
  <c r="C67" i="81"/>
  <c r="H64" i="81"/>
  <c r="H63" i="81"/>
  <c r="H62" i="81"/>
  <c r="H60" i="81"/>
  <c r="H59" i="81"/>
  <c r="H58" i="81"/>
  <c r="G57" i="81"/>
  <c r="C56" i="81"/>
  <c r="C55" i="81"/>
  <c r="H54" i="81"/>
  <c r="C54" i="81"/>
  <c r="H53" i="81"/>
  <c r="C53" i="81"/>
  <c r="H52" i="81"/>
  <c r="C52" i="81"/>
  <c r="G51" i="81"/>
  <c r="C51" i="81"/>
  <c r="C50" i="81"/>
  <c r="C49" i="81"/>
  <c r="H48" i="81"/>
  <c r="C48" i="81"/>
  <c r="H47" i="81"/>
  <c r="C47" i="81"/>
  <c r="H46" i="81"/>
  <c r="C46" i="81"/>
  <c r="H45" i="81"/>
  <c r="C45" i="81"/>
  <c r="H44" i="81"/>
  <c r="C44" i="81"/>
  <c r="G43" i="81"/>
  <c r="B43" i="81"/>
  <c r="C40" i="81"/>
  <c r="C39" i="81"/>
  <c r="H38" i="81"/>
  <c r="C38" i="81"/>
  <c r="H37" i="81"/>
  <c r="C37" i="81"/>
  <c r="H36" i="81"/>
  <c r="C36" i="81"/>
  <c r="H35" i="81"/>
  <c r="C35" i="81"/>
  <c r="G34" i="81"/>
  <c r="B34" i="81"/>
  <c r="H30" i="81"/>
  <c r="H29" i="81"/>
  <c r="H28" i="81"/>
  <c r="C28" i="81"/>
  <c r="H27" i="81"/>
  <c r="C27" i="81"/>
  <c r="H26" i="81"/>
  <c r="H25" i="81"/>
  <c r="H24" i="81"/>
  <c r="H23" i="81"/>
  <c r="H22" i="81"/>
  <c r="H21" i="81"/>
  <c r="H20" i="81"/>
  <c r="G19" i="81"/>
  <c r="B19" i="81"/>
  <c r="H16" i="81"/>
  <c r="B16" i="81"/>
  <c r="H15" i="81"/>
  <c r="B15" i="81"/>
  <c r="H13" i="81"/>
  <c r="H12" i="81"/>
  <c r="H11" i="81"/>
  <c r="B11" i="81"/>
  <c r="H9" i="81"/>
  <c r="B9" i="81"/>
  <c r="H8" i="81"/>
  <c r="B8" i="81"/>
  <c r="H7" i="81"/>
  <c r="H6" i="81"/>
  <c r="H5" i="81"/>
  <c r="B5" i="81"/>
  <c r="H4" i="81"/>
  <c r="C107" i="99"/>
  <c r="D15" i="84" s="1"/>
  <c r="C106" i="99"/>
  <c r="D15" i="83" s="1"/>
  <c r="C105" i="99"/>
  <c r="D15" i="82" s="1"/>
  <c r="C104" i="99"/>
  <c r="D15" i="81" s="1"/>
  <c r="C103" i="99"/>
  <c r="C94" i="99"/>
  <c r="D16" i="85" s="1"/>
  <c r="C93" i="99"/>
  <c r="D16" i="84" s="1"/>
  <c r="C92" i="99"/>
  <c r="D16" i="83" s="1"/>
  <c r="C91" i="99"/>
  <c r="D16" i="82" s="1"/>
  <c r="C90" i="99"/>
  <c r="D16" i="81" s="1"/>
  <c r="C89" i="99"/>
  <c r="C20" i="99"/>
  <c r="J78" i="92"/>
  <c r="J77" i="92"/>
  <c r="J76" i="92"/>
  <c r="J75" i="92"/>
  <c r="J74" i="92"/>
  <c r="J64" i="92"/>
  <c r="J63" i="92"/>
  <c r="J62" i="92"/>
  <c r="J61" i="92"/>
  <c r="J60" i="92"/>
  <c r="J59" i="92"/>
  <c r="J58" i="92"/>
  <c r="D67" i="92"/>
  <c r="D66" i="92"/>
  <c r="D65" i="92"/>
  <c r="D64" i="92"/>
  <c r="D63" i="92"/>
  <c r="D62" i="92"/>
  <c r="D60" i="92"/>
  <c r="D61" i="92"/>
  <c r="J54" i="92"/>
  <c r="J53" i="92"/>
  <c r="J52" i="92"/>
  <c r="J55" i="92" s="1"/>
  <c r="K53" i="92" s="1"/>
  <c r="J54" i="94"/>
  <c r="J48" i="92"/>
  <c r="J47" i="92"/>
  <c r="J46" i="92"/>
  <c r="J45" i="92"/>
  <c r="J44" i="92"/>
  <c r="J49" i="92" s="1"/>
  <c r="J38" i="92"/>
  <c r="J37" i="92"/>
  <c r="J36" i="92"/>
  <c r="J35" i="92"/>
  <c r="D40" i="92"/>
  <c r="D39" i="92"/>
  <c r="D38" i="92"/>
  <c r="D37" i="92"/>
  <c r="D36" i="92"/>
  <c r="D35" i="92"/>
  <c r="D28" i="92"/>
  <c r="D27" i="92"/>
  <c r="D26" i="92"/>
  <c r="D25" i="92"/>
  <c r="D24" i="92"/>
  <c r="D23" i="92"/>
  <c r="D22" i="92"/>
  <c r="D21" i="92"/>
  <c r="D20" i="92"/>
  <c r="J16" i="92"/>
  <c r="J15" i="92"/>
  <c r="J12" i="92"/>
  <c r="J11" i="92"/>
  <c r="J9" i="92"/>
  <c r="J6" i="92"/>
  <c r="J5" i="92"/>
  <c r="C79" i="92"/>
  <c r="H78" i="92"/>
  <c r="C78" i="92"/>
  <c r="H77" i="92"/>
  <c r="C77" i="92"/>
  <c r="H76" i="92"/>
  <c r="C76" i="92"/>
  <c r="H75" i="92"/>
  <c r="C75" i="92"/>
  <c r="H74" i="92"/>
  <c r="C74" i="92"/>
  <c r="C67" i="92"/>
  <c r="H64" i="92"/>
  <c r="H63" i="92"/>
  <c r="H62" i="92"/>
  <c r="H60" i="92"/>
  <c r="H59" i="92"/>
  <c r="H58" i="92"/>
  <c r="G57" i="92"/>
  <c r="C56" i="92"/>
  <c r="C55" i="92"/>
  <c r="H54" i="92"/>
  <c r="C54" i="92"/>
  <c r="H53" i="92"/>
  <c r="C53" i="92"/>
  <c r="H52" i="92"/>
  <c r="C52" i="92"/>
  <c r="G51" i="92"/>
  <c r="C51" i="92"/>
  <c r="C50" i="92"/>
  <c r="C49" i="92"/>
  <c r="H48" i="92"/>
  <c r="C48" i="92"/>
  <c r="H47" i="92"/>
  <c r="C47" i="92"/>
  <c r="H46" i="92"/>
  <c r="C46" i="92"/>
  <c r="H45" i="92"/>
  <c r="C45" i="92"/>
  <c r="H44" i="92"/>
  <c r="C44" i="92"/>
  <c r="G43" i="92"/>
  <c r="B43" i="92"/>
  <c r="C40" i="92"/>
  <c r="C39" i="92"/>
  <c r="H38" i="92"/>
  <c r="C38" i="92"/>
  <c r="H37" i="92"/>
  <c r="C37" i="92"/>
  <c r="H36" i="92"/>
  <c r="C36" i="92"/>
  <c r="H35" i="92"/>
  <c r="C35" i="92"/>
  <c r="G34" i="92"/>
  <c r="B34" i="92"/>
  <c r="H30" i="92"/>
  <c r="H29" i="92"/>
  <c r="H28" i="92"/>
  <c r="C28" i="92"/>
  <c r="H27" i="92"/>
  <c r="C27" i="92"/>
  <c r="H26" i="92"/>
  <c r="H25" i="92"/>
  <c r="H24" i="92"/>
  <c r="H23" i="92"/>
  <c r="H22" i="92"/>
  <c r="H21" i="92"/>
  <c r="H20" i="92"/>
  <c r="G19" i="92"/>
  <c r="B19" i="92"/>
  <c r="H16" i="92"/>
  <c r="B16" i="92"/>
  <c r="H15" i="92"/>
  <c r="B15" i="92"/>
  <c r="H13" i="92"/>
  <c r="H12" i="92"/>
  <c r="H11" i="92"/>
  <c r="B11" i="92"/>
  <c r="H9" i="92"/>
  <c r="B9" i="92"/>
  <c r="H8" i="92"/>
  <c r="B8" i="92"/>
  <c r="H7" i="92"/>
  <c r="H6" i="92"/>
  <c r="H5" i="92"/>
  <c r="B5" i="92"/>
  <c r="H4" i="92"/>
  <c r="J78" i="94"/>
  <c r="J77" i="94"/>
  <c r="J76" i="94"/>
  <c r="J75" i="94"/>
  <c r="J74" i="94"/>
  <c r="J64" i="94"/>
  <c r="J63" i="94"/>
  <c r="J62" i="94"/>
  <c r="J61" i="94"/>
  <c r="J60" i="94"/>
  <c r="J59" i="94"/>
  <c r="J58" i="94"/>
  <c r="D67" i="94"/>
  <c r="D66" i="94"/>
  <c r="D65" i="94"/>
  <c r="D64" i="94"/>
  <c r="D63" i="94"/>
  <c r="D62" i="94"/>
  <c r="D61" i="94"/>
  <c r="D60" i="94"/>
  <c r="J53" i="94"/>
  <c r="J52" i="94"/>
  <c r="J48" i="94"/>
  <c r="J47" i="94"/>
  <c r="J46" i="94"/>
  <c r="J45" i="94"/>
  <c r="J44" i="94"/>
  <c r="K76" i="87" l="1"/>
  <c r="K77" i="87"/>
  <c r="E62" i="87"/>
  <c r="K63" i="87"/>
  <c r="J55" i="83"/>
  <c r="J8" i="92"/>
  <c r="E20" i="87"/>
  <c r="E22" i="87"/>
  <c r="E24" i="87"/>
  <c r="E26" i="87"/>
  <c r="E66" i="87"/>
  <c r="J8" i="85"/>
  <c r="E35" i="87"/>
  <c r="E37" i="87"/>
  <c r="D29" i="85"/>
  <c r="E29" i="85" s="1"/>
  <c r="J8" i="86"/>
  <c r="J65" i="92"/>
  <c r="K59" i="92" s="1"/>
  <c r="D68" i="82"/>
  <c r="E67" i="82" s="1"/>
  <c r="D68" i="92"/>
  <c r="E67" i="92" s="1"/>
  <c r="N122" i="99"/>
  <c r="K54" i="92"/>
  <c r="J39" i="92"/>
  <c r="K36" i="92" s="1"/>
  <c r="J40" i="86"/>
  <c r="K40" i="86" s="1"/>
  <c r="E27" i="87"/>
  <c r="J8" i="81"/>
  <c r="J8" i="82"/>
  <c r="K38" i="86"/>
  <c r="J79" i="92"/>
  <c r="K76" i="92" s="1"/>
  <c r="E60" i="87"/>
  <c r="E64" i="87"/>
  <c r="J49" i="85"/>
  <c r="K45" i="85" s="1"/>
  <c r="J31" i="81"/>
  <c r="K31" i="81" s="1"/>
  <c r="J49" i="89"/>
  <c r="K48" i="89" s="1"/>
  <c r="J31" i="86"/>
  <c r="K31" i="86" s="1"/>
  <c r="J65" i="89"/>
  <c r="K59" i="89" s="1"/>
  <c r="J39" i="83"/>
  <c r="D29" i="84"/>
  <c r="E29" i="84" s="1"/>
  <c r="J55" i="89"/>
  <c r="J39" i="89"/>
  <c r="K38" i="89" s="1"/>
  <c r="J65" i="85"/>
  <c r="J49" i="86"/>
  <c r="K45" i="86" s="1"/>
  <c r="J49" i="83"/>
  <c r="K46" i="83" s="1"/>
  <c r="D41" i="89"/>
  <c r="E36" i="89" s="1"/>
  <c r="D29" i="86"/>
  <c r="E29" i="86" s="1"/>
  <c r="B117" i="99"/>
  <c r="D29" i="83"/>
  <c r="E29" i="83" s="1"/>
  <c r="D57" i="89"/>
  <c r="E55" i="89" s="1"/>
  <c r="J79" i="86"/>
  <c r="J79" i="83"/>
  <c r="K77" i="83" s="1"/>
  <c r="N165" i="99"/>
  <c r="N155" i="99"/>
  <c r="N151" i="99"/>
  <c r="D68" i="89"/>
  <c r="E65" i="89" s="1"/>
  <c r="E67" i="87"/>
  <c r="E65" i="87"/>
  <c r="E63" i="87"/>
  <c r="K54" i="87"/>
  <c r="J31" i="83"/>
  <c r="K21" i="83" s="1"/>
  <c r="D68" i="85"/>
  <c r="E65" i="85" s="1"/>
  <c r="J65" i="83"/>
  <c r="K63" i="83" s="1"/>
  <c r="J79" i="89"/>
  <c r="K76" i="89" s="1"/>
  <c r="D5" i="81"/>
  <c r="D5" i="87"/>
  <c r="D4" i="87"/>
  <c r="D9" i="87" s="1"/>
  <c r="D4" i="81"/>
  <c r="D9" i="81" s="1"/>
  <c r="D5" i="84"/>
  <c r="D4" i="82"/>
  <c r="D9" i="82" s="1"/>
  <c r="D5" i="85"/>
  <c r="D5" i="86"/>
  <c r="D5" i="83"/>
  <c r="D5" i="89"/>
  <c r="D4" i="84"/>
  <c r="D9" i="84" s="1"/>
  <c r="D5" i="82"/>
  <c r="D4" i="85"/>
  <c r="D9" i="85" s="1"/>
  <c r="D4" i="86"/>
  <c r="D9" i="86" s="1"/>
  <c r="D4" i="83"/>
  <c r="D9" i="83" s="1"/>
  <c r="K52" i="92"/>
  <c r="D41" i="85"/>
  <c r="E38" i="85" s="1"/>
  <c r="J39" i="85"/>
  <c r="K38" i="85" s="1"/>
  <c r="J55" i="85"/>
  <c r="K52" i="85" s="1"/>
  <c r="D29" i="89"/>
  <c r="E29" i="89" s="1"/>
  <c r="D41" i="84"/>
  <c r="E37" i="84" s="1"/>
  <c r="J39" i="84"/>
  <c r="K38" i="84" s="1"/>
  <c r="D57" i="84"/>
  <c r="E55" i="84" s="1"/>
  <c r="J49" i="84"/>
  <c r="K47" i="84" s="1"/>
  <c r="K78" i="84"/>
  <c r="J55" i="86"/>
  <c r="K53" i="86" s="1"/>
  <c r="J65" i="86"/>
  <c r="K63" i="86" s="1"/>
  <c r="D68" i="81"/>
  <c r="E67" i="81" s="1"/>
  <c r="K58" i="86"/>
  <c r="D80" i="89"/>
  <c r="E80" i="89" s="1"/>
  <c r="J79" i="85"/>
  <c r="K75" i="85" s="1"/>
  <c r="D29" i="81"/>
  <c r="J55" i="84"/>
  <c r="K54" i="84" s="1"/>
  <c r="J31" i="84"/>
  <c r="K31" i="84" s="1"/>
  <c r="E78" i="87"/>
  <c r="E76" i="87"/>
  <c r="E74" i="87"/>
  <c r="E79" i="87"/>
  <c r="E77" i="87"/>
  <c r="E75" i="87"/>
  <c r="K59" i="87"/>
  <c r="K64" i="87"/>
  <c r="K61" i="87"/>
  <c r="K58" i="87"/>
  <c r="K60" i="87"/>
  <c r="K52" i="87"/>
  <c r="K44" i="87"/>
  <c r="K48" i="87"/>
  <c r="K46" i="87"/>
  <c r="K47" i="87"/>
  <c r="K35" i="87"/>
  <c r="K37" i="87"/>
  <c r="K38" i="87"/>
  <c r="K30" i="87"/>
  <c r="K21" i="87"/>
  <c r="K25" i="87"/>
  <c r="K27" i="87"/>
  <c r="K31" i="87"/>
  <c r="K29" i="87"/>
  <c r="K28" i="87"/>
  <c r="K26" i="87"/>
  <c r="K24" i="87"/>
  <c r="K22" i="87"/>
  <c r="K20" i="87"/>
  <c r="K64" i="83"/>
  <c r="D68" i="83"/>
  <c r="E61" i="83" s="1"/>
  <c r="D57" i="83"/>
  <c r="E52" i="83" s="1"/>
  <c r="D41" i="83"/>
  <c r="E40" i="83" s="1"/>
  <c r="D80" i="83"/>
  <c r="E80" i="83" s="1"/>
  <c r="K36" i="83"/>
  <c r="K37" i="83"/>
  <c r="K38" i="83"/>
  <c r="K59" i="83"/>
  <c r="K54" i="83"/>
  <c r="K53" i="83"/>
  <c r="K52" i="83"/>
  <c r="K35" i="83"/>
  <c r="K75" i="86"/>
  <c r="K77" i="86"/>
  <c r="D80" i="86"/>
  <c r="E80" i="86" s="1"/>
  <c r="K62" i="86"/>
  <c r="D68" i="86"/>
  <c r="E67" i="86" s="1"/>
  <c r="D41" i="86"/>
  <c r="E40" i="86" s="1"/>
  <c r="K76" i="86"/>
  <c r="K78" i="86"/>
  <c r="K74" i="86"/>
  <c r="D57" i="86"/>
  <c r="E52" i="86" s="1"/>
  <c r="E22" i="86"/>
  <c r="E23" i="86"/>
  <c r="E24" i="86"/>
  <c r="E25" i="86"/>
  <c r="E26" i="86"/>
  <c r="E27" i="86"/>
  <c r="E28" i="86"/>
  <c r="E20" i="86"/>
  <c r="K74" i="85"/>
  <c r="D80" i="85"/>
  <c r="E80" i="85" s="1"/>
  <c r="K59" i="85"/>
  <c r="K60" i="85"/>
  <c r="K61" i="85"/>
  <c r="K62" i="85"/>
  <c r="K63" i="85"/>
  <c r="D57" i="85"/>
  <c r="E52" i="85" s="1"/>
  <c r="E62" i="85"/>
  <c r="K64" i="85"/>
  <c r="K58" i="85"/>
  <c r="E23" i="85"/>
  <c r="E27" i="85"/>
  <c r="J31" i="85"/>
  <c r="K29" i="85" s="1"/>
  <c r="K60" i="89"/>
  <c r="K64" i="89"/>
  <c r="K63" i="89"/>
  <c r="E23" i="89"/>
  <c r="E21" i="89"/>
  <c r="E24" i="89"/>
  <c r="E28" i="89"/>
  <c r="E77" i="89"/>
  <c r="E76" i="89"/>
  <c r="E75" i="89"/>
  <c r="E74" i="89"/>
  <c r="K75" i="89"/>
  <c r="E78" i="89"/>
  <c r="E79" i="89"/>
  <c r="K35" i="89"/>
  <c r="E39" i="89"/>
  <c r="K47" i="89"/>
  <c r="K53" i="89"/>
  <c r="K54" i="89"/>
  <c r="E66" i="89"/>
  <c r="E62" i="89"/>
  <c r="E35" i="89"/>
  <c r="K52" i="89"/>
  <c r="K58" i="89"/>
  <c r="J31" i="89"/>
  <c r="K22" i="89" s="1"/>
  <c r="J79" i="82"/>
  <c r="K78" i="82" s="1"/>
  <c r="D80" i="82"/>
  <c r="E80" i="82" s="1"/>
  <c r="J65" i="82"/>
  <c r="K59" i="82" s="1"/>
  <c r="J55" i="82"/>
  <c r="K52" i="82" s="1"/>
  <c r="J49" i="82"/>
  <c r="K46" i="82" s="1"/>
  <c r="J39" i="82"/>
  <c r="K37" i="82" s="1"/>
  <c r="D41" i="82"/>
  <c r="E39" i="82" s="1"/>
  <c r="D29" i="82"/>
  <c r="E29" i="82" s="1"/>
  <c r="E61" i="82"/>
  <c r="E63" i="82"/>
  <c r="E65" i="82"/>
  <c r="E62" i="82"/>
  <c r="E64" i="82"/>
  <c r="E66" i="82"/>
  <c r="E60" i="82"/>
  <c r="J31" i="82"/>
  <c r="E80" i="84"/>
  <c r="K59" i="84"/>
  <c r="K60" i="84"/>
  <c r="K62" i="84"/>
  <c r="K64" i="84"/>
  <c r="K61" i="84"/>
  <c r="K63" i="84"/>
  <c r="K35" i="84"/>
  <c r="E54" i="84"/>
  <c r="K48" i="84"/>
  <c r="E48" i="84"/>
  <c r="E66" i="84"/>
  <c r="E65" i="84"/>
  <c r="E64" i="84"/>
  <c r="E63" i="84"/>
  <c r="E62" i="84"/>
  <c r="E61" i="84"/>
  <c r="E60" i="84"/>
  <c r="E67" i="84"/>
  <c r="K58" i="84"/>
  <c r="E26" i="84"/>
  <c r="D80" i="81"/>
  <c r="E80" i="81" s="1"/>
  <c r="E61" i="81"/>
  <c r="E65" i="81"/>
  <c r="D41" i="81"/>
  <c r="E40" i="81" s="1"/>
  <c r="E29" i="81"/>
  <c r="J79" i="81"/>
  <c r="K75" i="81" s="1"/>
  <c r="J65" i="81"/>
  <c r="K64" i="81" s="1"/>
  <c r="J55" i="81"/>
  <c r="K54" i="81" s="1"/>
  <c r="J49" i="81"/>
  <c r="K45" i="81" s="1"/>
  <c r="J39" i="81"/>
  <c r="K36" i="81" s="1"/>
  <c r="E62" i="81"/>
  <c r="E64" i="81"/>
  <c r="E66" i="81"/>
  <c r="E60" i="81"/>
  <c r="D80" i="92"/>
  <c r="E80" i="92" s="1"/>
  <c r="K58" i="92"/>
  <c r="D41" i="92"/>
  <c r="E39" i="92" s="1"/>
  <c r="D29" i="92"/>
  <c r="E28" i="92" s="1"/>
  <c r="K75" i="92"/>
  <c r="K74" i="92"/>
  <c r="K37" i="92"/>
  <c r="K45" i="92"/>
  <c r="K46" i="92"/>
  <c r="K47" i="92"/>
  <c r="K48" i="92"/>
  <c r="E63" i="92"/>
  <c r="E62" i="92"/>
  <c r="E66" i="92"/>
  <c r="K35" i="92"/>
  <c r="K44" i="92"/>
  <c r="J31" i="92"/>
  <c r="K31" i="92" s="1"/>
  <c r="J38" i="94"/>
  <c r="J37" i="94"/>
  <c r="J36" i="94"/>
  <c r="J35" i="94"/>
  <c r="D40" i="94"/>
  <c r="D39" i="94"/>
  <c r="D38" i="94"/>
  <c r="D37" i="94"/>
  <c r="D36" i="94"/>
  <c r="D35" i="94"/>
  <c r="D28" i="94"/>
  <c r="D27" i="94"/>
  <c r="D26" i="94"/>
  <c r="D25" i="94"/>
  <c r="D24" i="94"/>
  <c r="D23" i="94"/>
  <c r="D22" i="94"/>
  <c r="D21" i="94"/>
  <c r="D20" i="94"/>
  <c r="J16" i="94"/>
  <c r="J15" i="94"/>
  <c r="J12" i="94"/>
  <c r="J11" i="94"/>
  <c r="J9" i="94"/>
  <c r="J6" i="94"/>
  <c r="J5" i="94"/>
  <c r="D80" i="94"/>
  <c r="E80" i="94" s="1"/>
  <c r="C79" i="94"/>
  <c r="H78" i="94"/>
  <c r="C78" i="94"/>
  <c r="H77" i="94"/>
  <c r="C77" i="94"/>
  <c r="H76" i="94"/>
  <c r="C76" i="94"/>
  <c r="H75" i="94"/>
  <c r="C75" i="94"/>
  <c r="J79" i="94"/>
  <c r="H74" i="94"/>
  <c r="C74" i="94"/>
  <c r="C67" i="94"/>
  <c r="J65" i="94"/>
  <c r="K60" i="94" s="1"/>
  <c r="H64" i="94"/>
  <c r="H63" i="94"/>
  <c r="H62" i="94"/>
  <c r="H60" i="94"/>
  <c r="D68" i="94"/>
  <c r="E67" i="94" s="1"/>
  <c r="H59" i="94"/>
  <c r="H58" i="94"/>
  <c r="G57" i="94"/>
  <c r="C56" i="94"/>
  <c r="J55" i="94"/>
  <c r="K52" i="94" s="1"/>
  <c r="C55" i="94"/>
  <c r="K54" i="94"/>
  <c r="H54" i="94"/>
  <c r="C54" i="94"/>
  <c r="H53" i="94"/>
  <c r="C53" i="94"/>
  <c r="H52" i="94"/>
  <c r="C52" i="94"/>
  <c r="G51" i="94"/>
  <c r="C51" i="94"/>
  <c r="C50" i="94"/>
  <c r="C49" i="94"/>
  <c r="H48" i="94"/>
  <c r="C48" i="94"/>
  <c r="H47" i="94"/>
  <c r="C47" i="94"/>
  <c r="H46" i="94"/>
  <c r="C46" i="94"/>
  <c r="H45" i="94"/>
  <c r="C45" i="94"/>
  <c r="J49" i="94"/>
  <c r="H44" i="94"/>
  <c r="C44" i="94"/>
  <c r="G43" i="94"/>
  <c r="B43" i="94"/>
  <c r="C40" i="94"/>
  <c r="C39" i="94"/>
  <c r="H38" i="94"/>
  <c r="C38" i="94"/>
  <c r="H37" i="94"/>
  <c r="C37" i="94"/>
  <c r="H36" i="94"/>
  <c r="C36" i="94"/>
  <c r="H35" i="94"/>
  <c r="C35" i="94"/>
  <c r="G34" i="94"/>
  <c r="B34" i="94"/>
  <c r="H30" i="94"/>
  <c r="H29" i="94"/>
  <c r="H28" i="94"/>
  <c r="C28" i="94"/>
  <c r="H27" i="94"/>
  <c r="C27" i="94"/>
  <c r="H26" i="94"/>
  <c r="H25" i="94"/>
  <c r="H24" i="94"/>
  <c r="H23" i="94"/>
  <c r="H22" i="94"/>
  <c r="H21" i="94"/>
  <c r="H20" i="94"/>
  <c r="G19" i="94"/>
  <c r="B19" i="94"/>
  <c r="H16" i="94"/>
  <c r="B16" i="94"/>
  <c r="H15" i="94"/>
  <c r="B15" i="94"/>
  <c r="H13" i="94"/>
  <c r="H12" i="94"/>
  <c r="H11" i="94"/>
  <c r="B11" i="94"/>
  <c r="H9" i="94"/>
  <c r="B9" i="94"/>
  <c r="H8" i="94"/>
  <c r="B8" i="94"/>
  <c r="H7" i="94"/>
  <c r="H6" i="94"/>
  <c r="H5" i="94"/>
  <c r="B5" i="94"/>
  <c r="H4" i="94"/>
  <c r="J78" i="91"/>
  <c r="J77" i="91"/>
  <c r="J76" i="91"/>
  <c r="J75" i="91"/>
  <c r="J74" i="91"/>
  <c r="J64" i="91"/>
  <c r="J63" i="91"/>
  <c r="J62" i="91"/>
  <c r="J61" i="91"/>
  <c r="J60" i="91"/>
  <c r="J59" i="91"/>
  <c r="J58" i="91"/>
  <c r="D67" i="91"/>
  <c r="D66" i="91"/>
  <c r="D65" i="91"/>
  <c r="D64" i="91"/>
  <c r="D63" i="91"/>
  <c r="D62" i="91"/>
  <c r="D61" i="91"/>
  <c r="D60" i="91"/>
  <c r="J54" i="91"/>
  <c r="J53" i="91"/>
  <c r="J52" i="91"/>
  <c r="J48" i="91"/>
  <c r="J47" i="91"/>
  <c r="J46" i="91"/>
  <c r="J45" i="91"/>
  <c r="J38" i="91"/>
  <c r="J37" i="91"/>
  <c r="J36" i="91"/>
  <c r="J35" i="91"/>
  <c r="D40" i="91"/>
  <c r="D39" i="91"/>
  <c r="D38" i="91"/>
  <c r="D37" i="91"/>
  <c r="D36" i="91"/>
  <c r="D41" i="91" s="1"/>
  <c r="D35" i="91"/>
  <c r="J28" i="91"/>
  <c r="J27" i="91"/>
  <c r="J26" i="91"/>
  <c r="J25" i="91"/>
  <c r="J24" i="91"/>
  <c r="J23" i="91"/>
  <c r="J22" i="91"/>
  <c r="J21" i="91"/>
  <c r="J20" i="91"/>
  <c r="D28" i="91"/>
  <c r="D27" i="91"/>
  <c r="D26" i="91"/>
  <c r="D25" i="91"/>
  <c r="D24" i="91"/>
  <c r="D23" i="91"/>
  <c r="D22" i="91"/>
  <c r="D21" i="91"/>
  <c r="D20" i="91"/>
  <c r="J16" i="91"/>
  <c r="J15" i="91"/>
  <c r="J12" i="91"/>
  <c r="J11" i="91"/>
  <c r="J9" i="91"/>
  <c r="J6" i="91"/>
  <c r="J8" i="91" s="1"/>
  <c r="J5" i="91"/>
  <c r="C79" i="91"/>
  <c r="H78" i="91"/>
  <c r="C78" i="91"/>
  <c r="H77" i="91"/>
  <c r="C77" i="91"/>
  <c r="H76" i="91"/>
  <c r="C76" i="91"/>
  <c r="H75" i="91"/>
  <c r="C75" i="91"/>
  <c r="H74" i="91"/>
  <c r="C74" i="91"/>
  <c r="C67" i="91"/>
  <c r="H64" i="91"/>
  <c r="H63" i="91"/>
  <c r="H62" i="91"/>
  <c r="H60" i="91"/>
  <c r="H59" i="91"/>
  <c r="H58" i="91"/>
  <c r="G57" i="91"/>
  <c r="C56" i="91"/>
  <c r="C55" i="91"/>
  <c r="H54" i="91"/>
  <c r="C54" i="91"/>
  <c r="H53" i="91"/>
  <c r="C53" i="91"/>
  <c r="H52" i="91"/>
  <c r="C52" i="91"/>
  <c r="G51" i="91"/>
  <c r="C51" i="91"/>
  <c r="C50" i="91"/>
  <c r="C49" i="91"/>
  <c r="H48" i="91"/>
  <c r="C48" i="91"/>
  <c r="H47" i="91"/>
  <c r="C47" i="91"/>
  <c r="H46" i="91"/>
  <c r="C46" i="91"/>
  <c r="H45" i="91"/>
  <c r="C45" i="91"/>
  <c r="H44" i="91"/>
  <c r="C44" i="91"/>
  <c r="G43" i="91"/>
  <c r="B43" i="91"/>
  <c r="C40" i="91"/>
  <c r="C39" i="91"/>
  <c r="H38" i="91"/>
  <c r="C38" i="91"/>
  <c r="H37" i="91"/>
  <c r="C37" i="91"/>
  <c r="H36" i="91"/>
  <c r="C36" i="91"/>
  <c r="H35" i="91"/>
  <c r="C35" i="91"/>
  <c r="G34" i="91"/>
  <c r="B34" i="91"/>
  <c r="H30" i="91"/>
  <c r="H29" i="91"/>
  <c r="H28" i="91"/>
  <c r="C28" i="91"/>
  <c r="H27" i="91"/>
  <c r="C27" i="91"/>
  <c r="H26" i="91"/>
  <c r="H25" i="91"/>
  <c r="H24" i="91"/>
  <c r="H23" i="91"/>
  <c r="H22" i="91"/>
  <c r="H21" i="91"/>
  <c r="H20" i="91"/>
  <c r="D29" i="91"/>
  <c r="E29" i="91" s="1"/>
  <c r="G19" i="91"/>
  <c r="B19" i="91"/>
  <c r="H16" i="91"/>
  <c r="B16" i="91"/>
  <c r="H15" i="91"/>
  <c r="B15" i="91"/>
  <c r="H13" i="91"/>
  <c r="H12" i="91"/>
  <c r="H11" i="91"/>
  <c r="B11" i="91"/>
  <c r="H9" i="91"/>
  <c r="B9" i="91"/>
  <c r="H8" i="91"/>
  <c r="B8" i="91"/>
  <c r="H7" i="91"/>
  <c r="H6" i="91"/>
  <c r="H5" i="91"/>
  <c r="B5" i="91"/>
  <c r="H4" i="91"/>
  <c r="J78" i="93"/>
  <c r="J77" i="93"/>
  <c r="J76" i="93"/>
  <c r="J75" i="93"/>
  <c r="J74" i="93"/>
  <c r="D67" i="93"/>
  <c r="D66" i="93"/>
  <c r="D65" i="93"/>
  <c r="D64" i="93"/>
  <c r="D63" i="93"/>
  <c r="D62" i="93"/>
  <c r="D61" i="93"/>
  <c r="D60" i="93"/>
  <c r="J64" i="93"/>
  <c r="J63" i="93"/>
  <c r="J62" i="93"/>
  <c r="J61" i="93"/>
  <c r="J60" i="93"/>
  <c r="J59" i="93"/>
  <c r="J58" i="93"/>
  <c r="J54" i="93"/>
  <c r="J53" i="93"/>
  <c r="J52" i="93"/>
  <c r="J48" i="93"/>
  <c r="J47" i="93"/>
  <c r="J46" i="93"/>
  <c r="J45" i="93"/>
  <c r="J44" i="93"/>
  <c r="J38" i="93"/>
  <c r="J37" i="93"/>
  <c r="J36" i="93"/>
  <c r="J35" i="93"/>
  <c r="D40" i="93"/>
  <c r="D39" i="93"/>
  <c r="D38" i="93"/>
  <c r="D37" i="93"/>
  <c r="D36" i="93"/>
  <c r="D35" i="93"/>
  <c r="D25" i="93"/>
  <c r="D24" i="93"/>
  <c r="D23" i="93"/>
  <c r="D22" i="93"/>
  <c r="D21" i="93"/>
  <c r="D20" i="93"/>
  <c r="D26" i="93"/>
  <c r="D27" i="93"/>
  <c r="D28" i="93"/>
  <c r="J12" i="93"/>
  <c r="J6" i="93"/>
  <c r="J5" i="93"/>
  <c r="J5" i="71"/>
  <c r="J5" i="80"/>
  <c r="J5" i="90"/>
  <c r="J11" i="93"/>
  <c r="J9" i="93"/>
  <c r="B129" i="98"/>
  <c r="B128" i="98"/>
  <c r="J16" i="93"/>
  <c r="J15" i="93"/>
  <c r="C79" i="93"/>
  <c r="H78" i="93"/>
  <c r="C78" i="93"/>
  <c r="H77" i="93"/>
  <c r="C77" i="93"/>
  <c r="H76" i="93"/>
  <c r="C76" i="93"/>
  <c r="H75" i="93"/>
  <c r="C75" i="93"/>
  <c r="H74" i="93"/>
  <c r="C74" i="93"/>
  <c r="C67" i="93"/>
  <c r="H64" i="93"/>
  <c r="H63" i="93"/>
  <c r="H62" i="93"/>
  <c r="H60" i="93"/>
  <c r="H59" i="93"/>
  <c r="H58" i="93"/>
  <c r="G57" i="93"/>
  <c r="C56" i="93"/>
  <c r="C55" i="93"/>
  <c r="H54" i="93"/>
  <c r="C54" i="93"/>
  <c r="H53" i="93"/>
  <c r="C53" i="93"/>
  <c r="H52" i="93"/>
  <c r="C52" i="93"/>
  <c r="G51" i="93"/>
  <c r="C51" i="93"/>
  <c r="C50" i="93"/>
  <c r="C49" i="93"/>
  <c r="H48" i="93"/>
  <c r="C48" i="93"/>
  <c r="H47" i="93"/>
  <c r="C47" i="93"/>
  <c r="H46" i="93"/>
  <c r="C46" i="93"/>
  <c r="H45" i="93"/>
  <c r="C45" i="93"/>
  <c r="H44" i="93"/>
  <c r="C44" i="93"/>
  <c r="G43" i="93"/>
  <c r="B43" i="93"/>
  <c r="C40" i="93"/>
  <c r="C39" i="93"/>
  <c r="H38" i="93"/>
  <c r="C38" i="93"/>
  <c r="H37" i="93"/>
  <c r="C37" i="93"/>
  <c r="H36" i="93"/>
  <c r="C36" i="93"/>
  <c r="H35" i="93"/>
  <c r="C35" i="93"/>
  <c r="G34" i="93"/>
  <c r="B34" i="93"/>
  <c r="H30" i="93"/>
  <c r="H29" i="93"/>
  <c r="H28" i="93"/>
  <c r="C28" i="93"/>
  <c r="H27" i="93"/>
  <c r="C27" i="93"/>
  <c r="H26" i="93"/>
  <c r="H25" i="93"/>
  <c r="H24" i="93"/>
  <c r="H23" i="93"/>
  <c r="H22" i="93"/>
  <c r="H21" i="93"/>
  <c r="H20" i="93"/>
  <c r="G19" i="93"/>
  <c r="B19" i="93"/>
  <c r="B19" i="90"/>
  <c r="H16" i="93"/>
  <c r="B16" i="93"/>
  <c r="H15" i="93"/>
  <c r="B15" i="93"/>
  <c r="H13" i="93"/>
  <c r="H12" i="93"/>
  <c r="H11" i="93"/>
  <c r="B11" i="93"/>
  <c r="H9" i="93"/>
  <c r="B9" i="93"/>
  <c r="H8" i="93"/>
  <c r="B8" i="93"/>
  <c r="H7" i="93"/>
  <c r="H6" i="93"/>
  <c r="H5" i="93"/>
  <c r="B5" i="93"/>
  <c r="H4" i="93"/>
  <c r="J129" i="98"/>
  <c r="L98" i="98"/>
  <c r="M98" i="98"/>
  <c r="O66" i="98"/>
  <c r="O67" i="98"/>
  <c r="O68" i="98"/>
  <c r="O65" i="98"/>
  <c r="L69" i="98"/>
  <c r="M69" i="98"/>
  <c r="N69" i="98"/>
  <c r="K69" i="98"/>
  <c r="B130" i="98"/>
  <c r="B122" i="98"/>
  <c r="B123" i="98"/>
  <c r="C83" i="98"/>
  <c r="D16" i="91" s="1"/>
  <c r="C84" i="98"/>
  <c r="D16" i="92" s="1"/>
  <c r="C85" i="98"/>
  <c r="D16" i="93" s="1"/>
  <c r="C86" i="98"/>
  <c r="D16" i="94" s="1"/>
  <c r="J128" i="98"/>
  <c r="J127" i="98"/>
  <c r="J126" i="98"/>
  <c r="J116" i="98"/>
  <c r="J115" i="98"/>
  <c r="J108" i="98"/>
  <c r="J107" i="98"/>
  <c r="J106" i="98"/>
  <c r="J105" i="98"/>
  <c r="J104" i="98"/>
  <c r="C97" i="98"/>
  <c r="D15" i="94" s="1"/>
  <c r="C96" i="98"/>
  <c r="D15" i="93" s="1"/>
  <c r="C95" i="98"/>
  <c r="D15" i="92" s="1"/>
  <c r="C94" i="98"/>
  <c r="D15" i="91" s="1"/>
  <c r="C93" i="98"/>
  <c r="C82" i="98"/>
  <c r="C73" i="98"/>
  <c r="C72" i="98"/>
  <c r="C70" i="98"/>
  <c r="C62" i="98"/>
  <c r="C61" i="98"/>
  <c r="V60" i="98"/>
  <c r="C60" i="98"/>
  <c r="V59" i="98"/>
  <c r="C59" i="98"/>
  <c r="V58" i="98"/>
  <c r="C58" i="98"/>
  <c r="V57" i="98"/>
  <c r="Q50" i="98"/>
  <c r="Q49" i="98"/>
  <c r="J49" i="98"/>
  <c r="C49" i="98"/>
  <c r="Q48" i="98"/>
  <c r="J48" i="98"/>
  <c r="C48" i="98"/>
  <c r="Q47" i="98"/>
  <c r="J47" i="98"/>
  <c r="C47" i="98"/>
  <c r="Q46" i="98"/>
  <c r="J46" i="98"/>
  <c r="C46" i="98"/>
  <c r="Q45" i="98"/>
  <c r="J45" i="98"/>
  <c r="C45" i="98"/>
  <c r="J40" i="98"/>
  <c r="J39" i="98"/>
  <c r="C33" i="98"/>
  <c r="J38" i="98"/>
  <c r="J37" i="98"/>
  <c r="J36" i="98"/>
  <c r="C32" i="98"/>
  <c r="J35" i="98"/>
  <c r="C31" i="98"/>
  <c r="J34" i="98"/>
  <c r="C30" i="98"/>
  <c r="J33" i="98"/>
  <c r="C29" i="98"/>
  <c r="J32" i="98"/>
  <c r="C28" i="98"/>
  <c r="J31" i="98"/>
  <c r="J30" i="98"/>
  <c r="J29" i="98"/>
  <c r="J28" i="98"/>
  <c r="J27" i="98"/>
  <c r="J26" i="98"/>
  <c r="J25" i="98"/>
  <c r="J24" i="98"/>
  <c r="J23" i="98"/>
  <c r="C21" i="98"/>
  <c r="J22" i="98"/>
  <c r="C20" i="98"/>
  <c r="J21" i="98"/>
  <c r="C18" i="98"/>
  <c r="C17" i="98"/>
  <c r="D4" i="94"/>
  <c r="D9" i="94" s="1"/>
  <c r="C6" i="98"/>
  <c r="J78" i="90"/>
  <c r="J77" i="90"/>
  <c r="J76" i="90"/>
  <c r="J75" i="90"/>
  <c r="J74" i="90"/>
  <c r="J64" i="90"/>
  <c r="J63" i="90"/>
  <c r="J62" i="90"/>
  <c r="J61" i="90"/>
  <c r="J60" i="90"/>
  <c r="J59" i="90"/>
  <c r="J58" i="90"/>
  <c r="D67" i="90"/>
  <c r="D66" i="90"/>
  <c r="D65" i="90"/>
  <c r="D64" i="90"/>
  <c r="D63" i="90"/>
  <c r="D62" i="90"/>
  <c r="D61" i="90"/>
  <c r="D60" i="90"/>
  <c r="J53" i="90"/>
  <c r="J52" i="90"/>
  <c r="J48" i="90"/>
  <c r="J47" i="90"/>
  <c r="J46" i="90"/>
  <c r="J45" i="90"/>
  <c r="J44" i="90"/>
  <c r="K35" i="90"/>
  <c r="D40" i="90"/>
  <c r="D39" i="90"/>
  <c r="D38" i="90"/>
  <c r="D37" i="90"/>
  <c r="D36" i="90"/>
  <c r="D35" i="90"/>
  <c r="G19" i="90"/>
  <c r="D28" i="90"/>
  <c r="D27" i="90"/>
  <c r="D26" i="90"/>
  <c r="D25" i="90"/>
  <c r="D24" i="90"/>
  <c r="D23" i="90"/>
  <c r="D22" i="90"/>
  <c r="D21" i="90"/>
  <c r="D20" i="90"/>
  <c r="J16" i="90"/>
  <c r="J15" i="90"/>
  <c r="J12" i="90"/>
  <c r="J11" i="90"/>
  <c r="J9" i="90"/>
  <c r="J6" i="90"/>
  <c r="C79" i="90"/>
  <c r="H78" i="90"/>
  <c r="C78" i="90"/>
  <c r="H77" i="90"/>
  <c r="C77" i="90"/>
  <c r="H76" i="90"/>
  <c r="C76" i="90"/>
  <c r="H75" i="90"/>
  <c r="C75" i="90"/>
  <c r="H74" i="90"/>
  <c r="C74" i="90"/>
  <c r="H64" i="90"/>
  <c r="H63" i="90"/>
  <c r="H62" i="90"/>
  <c r="H60" i="90"/>
  <c r="H59" i="90"/>
  <c r="H58" i="90"/>
  <c r="G57" i="90"/>
  <c r="C56" i="90"/>
  <c r="C55" i="90"/>
  <c r="H54" i="90"/>
  <c r="C54" i="90"/>
  <c r="H53" i="90"/>
  <c r="C53" i="90"/>
  <c r="H52" i="90"/>
  <c r="C52" i="90"/>
  <c r="G51" i="90"/>
  <c r="C51" i="90"/>
  <c r="C50" i="90"/>
  <c r="C49" i="90"/>
  <c r="H48" i="90"/>
  <c r="C48" i="90"/>
  <c r="H47" i="90"/>
  <c r="C47" i="90"/>
  <c r="H46" i="90"/>
  <c r="C46" i="90"/>
  <c r="H45" i="90"/>
  <c r="C45" i="90"/>
  <c r="H44" i="90"/>
  <c r="C44" i="90"/>
  <c r="G43" i="90"/>
  <c r="B43" i="90"/>
  <c r="C40" i="90"/>
  <c r="C39" i="90"/>
  <c r="H38" i="90"/>
  <c r="C38" i="90"/>
  <c r="H37" i="90"/>
  <c r="C37" i="90"/>
  <c r="H36" i="90"/>
  <c r="C36" i="90"/>
  <c r="H35" i="90"/>
  <c r="C35" i="90"/>
  <c r="G34" i="90"/>
  <c r="B34" i="90"/>
  <c r="H30" i="90"/>
  <c r="H29" i="90"/>
  <c r="H28" i="90"/>
  <c r="C28" i="90"/>
  <c r="H27" i="90"/>
  <c r="C27" i="90"/>
  <c r="H26" i="90"/>
  <c r="H25" i="90"/>
  <c r="H24" i="90"/>
  <c r="H23" i="90"/>
  <c r="H22" i="90"/>
  <c r="H21" i="90"/>
  <c r="H20" i="90"/>
  <c r="H16" i="90"/>
  <c r="B16" i="90"/>
  <c r="H15" i="90"/>
  <c r="B15" i="90"/>
  <c r="H13" i="90"/>
  <c r="H12" i="90"/>
  <c r="H11" i="90"/>
  <c r="B11" i="90"/>
  <c r="H9" i="90"/>
  <c r="B9" i="90"/>
  <c r="H8" i="90"/>
  <c r="B8" i="90"/>
  <c r="H6" i="90"/>
  <c r="H5" i="90"/>
  <c r="B5" i="90"/>
  <c r="H4" i="90"/>
  <c r="I79" i="62"/>
  <c r="J54" i="80"/>
  <c r="M94" i="97"/>
  <c r="M95" i="97"/>
  <c r="M96" i="97"/>
  <c r="M93" i="97"/>
  <c r="D28" i="80"/>
  <c r="D27" i="80"/>
  <c r="D26" i="80"/>
  <c r="D25" i="80"/>
  <c r="D24" i="80"/>
  <c r="D23" i="80"/>
  <c r="D22" i="80"/>
  <c r="D21" i="80"/>
  <c r="D20" i="80"/>
  <c r="J16" i="80"/>
  <c r="J15" i="80"/>
  <c r="J12" i="80"/>
  <c r="J11" i="80"/>
  <c r="J9" i="80"/>
  <c r="J6" i="80"/>
  <c r="J6" i="71"/>
  <c r="D96" i="97"/>
  <c r="D15" i="80" s="1"/>
  <c r="D97" i="97"/>
  <c r="H75" i="80"/>
  <c r="H76" i="80"/>
  <c r="H77" i="80"/>
  <c r="H78" i="80"/>
  <c r="H74" i="80"/>
  <c r="C75" i="80"/>
  <c r="C76" i="80"/>
  <c r="C77" i="80"/>
  <c r="C78" i="80"/>
  <c r="C79" i="80"/>
  <c r="C74" i="80"/>
  <c r="H59" i="80"/>
  <c r="H60" i="80"/>
  <c r="H62" i="80"/>
  <c r="H63" i="80"/>
  <c r="H64" i="80"/>
  <c r="H58" i="80"/>
  <c r="G57" i="80"/>
  <c r="C67" i="80"/>
  <c r="H53" i="80"/>
  <c r="H54" i="80"/>
  <c r="H52" i="80"/>
  <c r="G51" i="80"/>
  <c r="H45" i="80"/>
  <c r="H46" i="80"/>
  <c r="H47" i="80"/>
  <c r="H48" i="80"/>
  <c r="H44" i="80"/>
  <c r="G43" i="80"/>
  <c r="C45" i="80"/>
  <c r="C46" i="80"/>
  <c r="C47" i="80"/>
  <c r="C48" i="80"/>
  <c r="C49" i="80"/>
  <c r="C50" i="80"/>
  <c r="C51" i="80"/>
  <c r="C52" i="80"/>
  <c r="C53" i="80"/>
  <c r="C54" i="80"/>
  <c r="C55" i="80"/>
  <c r="C56" i="80"/>
  <c r="C44" i="80"/>
  <c r="B43" i="80"/>
  <c r="H36" i="80"/>
  <c r="H37" i="80"/>
  <c r="H38" i="80"/>
  <c r="H35" i="80"/>
  <c r="G34" i="80"/>
  <c r="C36" i="80"/>
  <c r="C37" i="80"/>
  <c r="C38" i="80"/>
  <c r="C39" i="80"/>
  <c r="C40" i="80"/>
  <c r="C35" i="80"/>
  <c r="B34" i="80"/>
  <c r="H21" i="80"/>
  <c r="H22" i="80"/>
  <c r="H23" i="80"/>
  <c r="H24" i="80"/>
  <c r="H25" i="80"/>
  <c r="H26" i="80"/>
  <c r="H27" i="80"/>
  <c r="H28" i="80"/>
  <c r="H29" i="80"/>
  <c r="H30" i="80"/>
  <c r="H20" i="80"/>
  <c r="G19" i="80"/>
  <c r="C27" i="80"/>
  <c r="C28" i="80"/>
  <c r="B19" i="80"/>
  <c r="H16" i="80"/>
  <c r="H15" i="80"/>
  <c r="H12" i="80"/>
  <c r="H13" i="80"/>
  <c r="H11" i="80"/>
  <c r="H5" i="80"/>
  <c r="H6" i="80"/>
  <c r="H7" i="80"/>
  <c r="H8" i="80"/>
  <c r="H9" i="80"/>
  <c r="H4" i="80"/>
  <c r="B16" i="80"/>
  <c r="B15" i="80"/>
  <c r="B11" i="80"/>
  <c r="B9" i="80"/>
  <c r="B8" i="80"/>
  <c r="B5" i="80"/>
  <c r="J65" i="91" l="1"/>
  <c r="K58" i="94"/>
  <c r="K64" i="94"/>
  <c r="E75" i="83"/>
  <c r="K74" i="89"/>
  <c r="K78" i="89"/>
  <c r="K77" i="89"/>
  <c r="K61" i="83"/>
  <c r="E63" i="81"/>
  <c r="E67" i="85"/>
  <c r="E60" i="85"/>
  <c r="E66" i="85"/>
  <c r="E63" i="86"/>
  <c r="K48" i="83"/>
  <c r="E37" i="89"/>
  <c r="E36" i="84"/>
  <c r="K29" i="84"/>
  <c r="K23" i="84"/>
  <c r="K27" i="84"/>
  <c r="E21" i="86"/>
  <c r="C63" i="98"/>
  <c r="K36" i="85"/>
  <c r="E64" i="85"/>
  <c r="K45" i="83"/>
  <c r="K37" i="84"/>
  <c r="K28" i="86"/>
  <c r="K31" i="83"/>
  <c r="E22" i="84"/>
  <c r="E26" i="89"/>
  <c r="E22" i="89"/>
  <c r="E20" i="89"/>
  <c r="E20" i="85"/>
  <c r="E25" i="85"/>
  <c r="E21" i="85"/>
  <c r="E25" i="89"/>
  <c r="J8" i="71"/>
  <c r="D41" i="93"/>
  <c r="E39" i="93" s="1"/>
  <c r="C50" i="98"/>
  <c r="K35" i="86"/>
  <c r="E44" i="84"/>
  <c r="K26" i="82"/>
  <c r="K20" i="82"/>
  <c r="E20" i="84"/>
  <c r="E28" i="84"/>
  <c r="E24" i="84"/>
  <c r="K53" i="84"/>
  <c r="E40" i="84"/>
  <c r="K75" i="84"/>
  <c r="E60" i="89"/>
  <c r="E64" i="89"/>
  <c r="K45" i="89"/>
  <c r="E40" i="89"/>
  <c r="E38" i="89"/>
  <c r="K37" i="89"/>
  <c r="K61" i="89"/>
  <c r="K62" i="89"/>
  <c r="E28" i="85"/>
  <c r="E26" i="85"/>
  <c r="E24" i="85"/>
  <c r="E22" i="85"/>
  <c r="E61" i="85"/>
  <c r="E63" i="85"/>
  <c r="K48" i="85"/>
  <c r="E39" i="85"/>
  <c r="K76" i="85"/>
  <c r="K44" i="86"/>
  <c r="K48" i="86"/>
  <c r="K60" i="86"/>
  <c r="K76" i="83"/>
  <c r="D15" i="62"/>
  <c r="K78" i="85"/>
  <c r="K77" i="84"/>
  <c r="K74" i="83"/>
  <c r="K78" i="83"/>
  <c r="K77" i="92"/>
  <c r="J124" i="98"/>
  <c r="K63" i="92"/>
  <c r="K64" i="92"/>
  <c r="K59" i="91"/>
  <c r="K64" i="91"/>
  <c r="K61" i="92"/>
  <c r="K60" i="92"/>
  <c r="K62" i="92"/>
  <c r="E60" i="92"/>
  <c r="E64" i="92"/>
  <c r="E65" i="92"/>
  <c r="E61" i="92"/>
  <c r="K52" i="84"/>
  <c r="K53" i="85"/>
  <c r="E50" i="84"/>
  <c r="E46" i="84"/>
  <c r="E52" i="84"/>
  <c r="E56" i="84"/>
  <c r="E44" i="89"/>
  <c r="E50" i="89"/>
  <c r="E56" i="89"/>
  <c r="J49" i="91"/>
  <c r="K46" i="91" s="1"/>
  <c r="K38" i="92"/>
  <c r="K78" i="92"/>
  <c r="K44" i="83"/>
  <c r="K47" i="83"/>
  <c r="K44" i="84"/>
  <c r="K44" i="89"/>
  <c r="K46" i="89"/>
  <c r="K46" i="85"/>
  <c r="K39" i="86"/>
  <c r="K36" i="84"/>
  <c r="K36" i="89"/>
  <c r="K35" i="85"/>
  <c r="K37" i="85"/>
  <c r="K36" i="86"/>
  <c r="K37" i="86"/>
  <c r="J39" i="94"/>
  <c r="K37" i="94" s="1"/>
  <c r="E38" i="84"/>
  <c r="E35" i="84"/>
  <c r="E39" i="84"/>
  <c r="E37" i="85"/>
  <c r="E36" i="85"/>
  <c r="K21" i="84"/>
  <c r="K25" i="84"/>
  <c r="K20" i="84"/>
  <c r="K22" i="84"/>
  <c r="K24" i="84"/>
  <c r="K26" i="84"/>
  <c r="K20" i="86"/>
  <c r="J8" i="93"/>
  <c r="J8" i="94"/>
  <c r="J8" i="80"/>
  <c r="D29" i="80"/>
  <c r="E29" i="80" s="1"/>
  <c r="J8" i="90"/>
  <c r="E27" i="89"/>
  <c r="K24" i="86"/>
  <c r="K22" i="86"/>
  <c r="K26" i="86"/>
  <c r="K29" i="83"/>
  <c r="K25" i="83"/>
  <c r="K27" i="83"/>
  <c r="K23" i="83"/>
  <c r="K20" i="83"/>
  <c r="K29" i="86"/>
  <c r="K21" i="86"/>
  <c r="K23" i="86"/>
  <c r="K25" i="86"/>
  <c r="K27" i="86"/>
  <c r="K30" i="86"/>
  <c r="K30" i="83"/>
  <c r="K28" i="83"/>
  <c r="K26" i="83"/>
  <c r="K24" i="83"/>
  <c r="K22" i="83"/>
  <c r="O69" i="98"/>
  <c r="D68" i="91"/>
  <c r="E67" i="91" s="1"/>
  <c r="J79" i="91"/>
  <c r="K76" i="91" s="1"/>
  <c r="K28" i="84"/>
  <c r="K30" i="84"/>
  <c r="J50" i="98"/>
  <c r="E64" i="83"/>
  <c r="K46" i="84"/>
  <c r="K44" i="85"/>
  <c r="K47" i="85"/>
  <c r="K46" i="86"/>
  <c r="K45" i="84"/>
  <c r="K47" i="86"/>
  <c r="E27" i="84"/>
  <c r="E25" i="84"/>
  <c r="E23" i="84"/>
  <c r="E21" i="84"/>
  <c r="K59" i="86"/>
  <c r="K36" i="82"/>
  <c r="E20" i="83"/>
  <c r="E28" i="83"/>
  <c r="E27" i="83"/>
  <c r="E26" i="83"/>
  <c r="E25" i="83"/>
  <c r="E24" i="83"/>
  <c r="E23" i="83"/>
  <c r="E22" i="83"/>
  <c r="E46" i="89"/>
  <c r="E52" i="89"/>
  <c r="E48" i="89"/>
  <c r="E54" i="89"/>
  <c r="E49" i="89"/>
  <c r="E47" i="89"/>
  <c r="E45" i="89"/>
  <c r="E51" i="89"/>
  <c r="E53" i="89"/>
  <c r="E49" i="84"/>
  <c r="E47" i="84"/>
  <c r="E45" i="84"/>
  <c r="E51" i="84"/>
  <c r="E53" i="84"/>
  <c r="E21" i="83"/>
  <c r="K74" i="84"/>
  <c r="K76" i="84"/>
  <c r="K75" i="83"/>
  <c r="E75" i="82"/>
  <c r="K77" i="85"/>
  <c r="E79" i="83"/>
  <c r="K61" i="86"/>
  <c r="K58" i="83"/>
  <c r="K60" i="83"/>
  <c r="K62" i="83"/>
  <c r="K64" i="86"/>
  <c r="E67" i="89"/>
  <c r="E61" i="89"/>
  <c r="E63" i="89"/>
  <c r="K54" i="86"/>
  <c r="K62" i="91"/>
  <c r="E29" i="92"/>
  <c r="J98" i="98"/>
  <c r="D4" i="93"/>
  <c r="D9" i="93" s="1"/>
  <c r="D4" i="91"/>
  <c r="D9" i="91" s="1"/>
  <c r="D5" i="92"/>
  <c r="D4" i="92"/>
  <c r="D9" i="92" s="1"/>
  <c r="D5" i="94"/>
  <c r="D5" i="93"/>
  <c r="D5" i="91"/>
  <c r="K61" i="94"/>
  <c r="E40" i="92"/>
  <c r="D29" i="90"/>
  <c r="E29" i="90" s="1"/>
  <c r="E56" i="90"/>
  <c r="J55" i="90"/>
  <c r="K53" i="90" s="1"/>
  <c r="E80" i="80"/>
  <c r="J79" i="80"/>
  <c r="K78" i="80" s="1"/>
  <c r="J31" i="91"/>
  <c r="K30" i="91" s="1"/>
  <c r="J39" i="93"/>
  <c r="K36" i="93" s="1"/>
  <c r="D68" i="93"/>
  <c r="D80" i="93"/>
  <c r="E80" i="93" s="1"/>
  <c r="K52" i="86"/>
  <c r="E35" i="85"/>
  <c r="K54" i="85"/>
  <c r="E40" i="85"/>
  <c r="J65" i="90"/>
  <c r="K61" i="90" s="1"/>
  <c r="E36" i="83"/>
  <c r="E38" i="83"/>
  <c r="K45" i="82"/>
  <c r="E40" i="82"/>
  <c r="K54" i="82"/>
  <c r="D68" i="80"/>
  <c r="E66" i="80" s="1"/>
  <c r="J49" i="90"/>
  <c r="K47" i="90" s="1"/>
  <c r="E66" i="83"/>
  <c r="E62" i="83"/>
  <c r="E60" i="83"/>
  <c r="E67" i="83"/>
  <c r="E65" i="83"/>
  <c r="E63" i="83"/>
  <c r="E44" i="83"/>
  <c r="E48" i="83"/>
  <c r="E55" i="83"/>
  <c r="E46" i="83"/>
  <c r="E50" i="83"/>
  <c r="E53" i="83"/>
  <c r="E51" i="83"/>
  <c r="E45" i="83"/>
  <c r="E47" i="83"/>
  <c r="E49" i="83"/>
  <c r="E56" i="83"/>
  <c r="E54" i="83"/>
  <c r="E35" i="83"/>
  <c r="E37" i="83"/>
  <c r="E39" i="83"/>
  <c r="E77" i="83"/>
  <c r="E74" i="83"/>
  <c r="E78" i="83"/>
  <c r="E76" i="83"/>
  <c r="E74" i="86"/>
  <c r="E75" i="86"/>
  <c r="E78" i="86"/>
  <c r="E79" i="86"/>
  <c r="E77" i="86"/>
  <c r="E76" i="86"/>
  <c r="E64" i="86"/>
  <c r="E60" i="86"/>
  <c r="E65" i="86"/>
  <c r="E61" i="86"/>
  <c r="E66" i="86"/>
  <c r="E62" i="86"/>
  <c r="E56" i="86"/>
  <c r="E53" i="86"/>
  <c r="E37" i="86"/>
  <c r="E35" i="86"/>
  <c r="E39" i="86"/>
  <c r="E36" i="86"/>
  <c r="E38" i="86"/>
  <c r="E50" i="86"/>
  <c r="E49" i="86"/>
  <c r="E48" i="86"/>
  <c r="E47" i="86"/>
  <c r="E46" i="86"/>
  <c r="E45" i="86"/>
  <c r="E44" i="86"/>
  <c r="E55" i="86"/>
  <c r="E51" i="86"/>
  <c r="E54" i="86"/>
  <c r="E76" i="85"/>
  <c r="E74" i="85"/>
  <c r="E77" i="85"/>
  <c r="E78" i="85"/>
  <c r="E79" i="85"/>
  <c r="E75" i="85"/>
  <c r="E50" i="85"/>
  <c r="E55" i="85"/>
  <c r="E45" i="85"/>
  <c r="E53" i="85"/>
  <c r="E51" i="85"/>
  <c r="E49" i="85"/>
  <c r="E48" i="85"/>
  <c r="E47" i="85"/>
  <c r="E46" i="85"/>
  <c r="E44" i="85"/>
  <c r="E56" i="85"/>
  <c r="E54" i="85"/>
  <c r="K20" i="85"/>
  <c r="K31" i="85"/>
  <c r="K27" i="85"/>
  <c r="K26" i="85"/>
  <c r="K25" i="85"/>
  <c r="K24" i="85"/>
  <c r="K23" i="85"/>
  <c r="K22" i="85"/>
  <c r="K21" i="85"/>
  <c r="K30" i="85"/>
  <c r="K28" i="85"/>
  <c r="K30" i="89"/>
  <c r="K25" i="89"/>
  <c r="K21" i="89"/>
  <c r="K26" i="89"/>
  <c r="K31" i="89"/>
  <c r="K29" i="89"/>
  <c r="K27" i="89"/>
  <c r="K23" i="89"/>
  <c r="K28" i="89"/>
  <c r="K24" i="89"/>
  <c r="K20" i="89"/>
  <c r="K75" i="82"/>
  <c r="K77" i="82"/>
  <c r="K74" i="82"/>
  <c r="K76" i="82"/>
  <c r="E78" i="82"/>
  <c r="E79" i="82"/>
  <c r="E74" i="82"/>
  <c r="E76" i="82"/>
  <c r="E77" i="82"/>
  <c r="K62" i="82"/>
  <c r="K60" i="82"/>
  <c r="K64" i="82"/>
  <c r="K58" i="82"/>
  <c r="K61" i="82"/>
  <c r="K63" i="82"/>
  <c r="K53" i="82"/>
  <c r="K47" i="82"/>
  <c r="K44" i="82"/>
  <c r="K48" i="82"/>
  <c r="K35" i="82"/>
  <c r="K38" i="82"/>
  <c r="E36" i="82"/>
  <c r="E38" i="82"/>
  <c r="E35" i="82"/>
  <c r="E37" i="82"/>
  <c r="K30" i="82"/>
  <c r="K22" i="82"/>
  <c r="K21" i="82"/>
  <c r="K25" i="82"/>
  <c r="E24" i="82"/>
  <c r="E23" i="82"/>
  <c r="E28" i="82"/>
  <c r="E20" i="82"/>
  <c r="E27" i="82"/>
  <c r="E22" i="82"/>
  <c r="E26" i="82"/>
  <c r="E21" i="82"/>
  <c r="E25" i="82"/>
  <c r="E50" i="82"/>
  <c r="E49" i="82"/>
  <c r="E48" i="82"/>
  <c r="E47" i="82"/>
  <c r="E46" i="82"/>
  <c r="E45" i="82"/>
  <c r="E44" i="82"/>
  <c r="E56" i="82"/>
  <c r="E52" i="82"/>
  <c r="E55" i="82"/>
  <c r="E51" i="82"/>
  <c r="E54" i="82"/>
  <c r="E53" i="82"/>
  <c r="K31" i="82"/>
  <c r="K29" i="82"/>
  <c r="K27" i="82"/>
  <c r="K23" i="82"/>
  <c r="K28" i="82"/>
  <c r="K24" i="82"/>
  <c r="E79" i="84"/>
  <c r="E74" i="84"/>
  <c r="E76" i="84"/>
  <c r="E78" i="84"/>
  <c r="E77" i="84"/>
  <c r="E75" i="84"/>
  <c r="K37" i="81"/>
  <c r="E28" i="81"/>
  <c r="E76" i="81"/>
  <c r="E35" i="81"/>
  <c r="E39" i="81"/>
  <c r="E37" i="81"/>
  <c r="E79" i="81"/>
  <c r="E24" i="81"/>
  <c r="E36" i="81"/>
  <c r="E38" i="81"/>
  <c r="E75" i="81"/>
  <c r="E23" i="81"/>
  <c r="E21" i="81"/>
  <c r="E26" i="81"/>
  <c r="K35" i="81"/>
  <c r="E74" i="81"/>
  <c r="E77" i="81"/>
  <c r="E78" i="81"/>
  <c r="E20" i="81"/>
  <c r="E22" i="81"/>
  <c r="E25" i="81"/>
  <c r="E27" i="81"/>
  <c r="K74" i="81"/>
  <c r="K76" i="81"/>
  <c r="K77" i="81"/>
  <c r="K78" i="81"/>
  <c r="K63" i="81"/>
  <c r="K59" i="81"/>
  <c r="K62" i="81"/>
  <c r="K58" i="81"/>
  <c r="K61" i="81"/>
  <c r="K60" i="81"/>
  <c r="K53" i="81"/>
  <c r="K52" i="81"/>
  <c r="K44" i="81"/>
  <c r="K48" i="81"/>
  <c r="K46" i="81"/>
  <c r="K47" i="81"/>
  <c r="K38" i="81"/>
  <c r="K30" i="81"/>
  <c r="K26" i="81"/>
  <c r="K21" i="81"/>
  <c r="K28" i="81"/>
  <c r="K24" i="81"/>
  <c r="K23" i="81"/>
  <c r="E50" i="81"/>
  <c r="E49" i="81"/>
  <c r="E48" i="81"/>
  <c r="E47" i="81"/>
  <c r="E46" i="81"/>
  <c r="E45" i="81"/>
  <c r="E44" i="81"/>
  <c r="E56" i="81"/>
  <c r="E52" i="81"/>
  <c r="E53" i="81"/>
  <c r="E54" i="81"/>
  <c r="E55" i="81"/>
  <c r="E51" i="81"/>
  <c r="K29" i="81"/>
  <c r="K27" i="81"/>
  <c r="K25" i="81"/>
  <c r="K22" i="81"/>
  <c r="K20" i="81"/>
  <c r="E76" i="92"/>
  <c r="E74" i="92"/>
  <c r="E78" i="92"/>
  <c r="E79" i="92"/>
  <c r="E75" i="92"/>
  <c r="E77" i="92"/>
  <c r="K53" i="94"/>
  <c r="E36" i="92"/>
  <c r="E38" i="92"/>
  <c r="E35" i="92"/>
  <c r="E37" i="92"/>
  <c r="K30" i="92"/>
  <c r="K26" i="92"/>
  <c r="K22" i="92"/>
  <c r="K28" i="92"/>
  <c r="K24" i="92"/>
  <c r="E20" i="92"/>
  <c r="E25" i="92"/>
  <c r="E23" i="92"/>
  <c r="E27" i="92"/>
  <c r="E21" i="92"/>
  <c r="E22" i="92"/>
  <c r="E24" i="92"/>
  <c r="E26" i="92"/>
  <c r="E50" i="92"/>
  <c r="E49" i="92"/>
  <c r="E48" i="92"/>
  <c r="E47" i="92"/>
  <c r="E46" i="92"/>
  <c r="E45" i="92"/>
  <c r="E44" i="92"/>
  <c r="E56" i="92"/>
  <c r="E52" i="92"/>
  <c r="E55" i="92"/>
  <c r="E51" i="92"/>
  <c r="E54" i="92"/>
  <c r="E53" i="92"/>
  <c r="K29" i="92"/>
  <c r="K27" i="92"/>
  <c r="K25" i="92"/>
  <c r="K23" i="92"/>
  <c r="K21" i="92"/>
  <c r="K20" i="92"/>
  <c r="K75" i="94"/>
  <c r="K77" i="94"/>
  <c r="E77" i="94"/>
  <c r="E74" i="94"/>
  <c r="E75" i="94"/>
  <c r="E76" i="94"/>
  <c r="E78" i="94"/>
  <c r="E79" i="94"/>
  <c r="K63" i="94"/>
  <c r="K62" i="94"/>
  <c r="K59" i="94"/>
  <c r="D41" i="94"/>
  <c r="E40" i="94" s="1"/>
  <c r="D29" i="94"/>
  <c r="E29" i="94" s="1"/>
  <c r="K76" i="94"/>
  <c r="K78" i="94"/>
  <c r="K74" i="94"/>
  <c r="K36" i="94"/>
  <c r="K45" i="94"/>
  <c r="K46" i="94"/>
  <c r="K47" i="94"/>
  <c r="K48" i="94"/>
  <c r="E61" i="94"/>
  <c r="E63" i="94"/>
  <c r="E65" i="94"/>
  <c r="E62" i="94"/>
  <c r="E64" i="94"/>
  <c r="E66" i="94"/>
  <c r="E53" i="94"/>
  <c r="K44" i="94"/>
  <c r="E60" i="94"/>
  <c r="J31" i="94"/>
  <c r="K21" i="94" s="1"/>
  <c r="D80" i="91"/>
  <c r="E77" i="91" s="1"/>
  <c r="K60" i="91"/>
  <c r="K63" i="91"/>
  <c r="K61" i="91"/>
  <c r="K58" i="91"/>
  <c r="J55" i="91"/>
  <c r="K52" i="91" s="1"/>
  <c r="J39" i="91"/>
  <c r="K37" i="91" s="1"/>
  <c r="K75" i="91"/>
  <c r="E40" i="91"/>
  <c r="E39" i="91"/>
  <c r="E38" i="91"/>
  <c r="E37" i="91"/>
  <c r="E36" i="91"/>
  <c r="E35" i="91"/>
  <c r="K45" i="91"/>
  <c r="K47" i="91"/>
  <c r="E61" i="91"/>
  <c r="E65" i="91"/>
  <c r="E64" i="91"/>
  <c r="K31" i="91"/>
  <c r="K26" i="91"/>
  <c r="K22" i="91"/>
  <c r="E21" i="91"/>
  <c r="E22" i="91"/>
  <c r="E23" i="91"/>
  <c r="E24" i="91"/>
  <c r="E25" i="91"/>
  <c r="E26" i="91"/>
  <c r="E27" i="91"/>
  <c r="E28" i="91"/>
  <c r="E20" i="91"/>
  <c r="J79" i="93"/>
  <c r="K78" i="93" s="1"/>
  <c r="E66" i="93"/>
  <c r="J65" i="93"/>
  <c r="K64" i="93" s="1"/>
  <c r="J55" i="93"/>
  <c r="K53" i="93" s="1"/>
  <c r="J49" i="93"/>
  <c r="K46" i="93" s="1"/>
  <c r="E55" i="93"/>
  <c r="D29" i="93"/>
  <c r="E29" i="93" s="1"/>
  <c r="E40" i="93"/>
  <c r="E38" i="93"/>
  <c r="E36" i="93"/>
  <c r="J31" i="93"/>
  <c r="K31" i="93" s="1"/>
  <c r="J79" i="90"/>
  <c r="K76" i="90" s="1"/>
  <c r="D68" i="90"/>
  <c r="E66" i="90" s="1"/>
  <c r="D41" i="90"/>
  <c r="E36" i="90" s="1"/>
  <c r="E80" i="90"/>
  <c r="E77" i="90"/>
  <c r="E76" i="90"/>
  <c r="E75" i="90"/>
  <c r="E74" i="90"/>
  <c r="E78" i="90"/>
  <c r="E79" i="90"/>
  <c r="K36" i="90"/>
  <c r="K37" i="90"/>
  <c r="K38" i="90"/>
  <c r="E55" i="90"/>
  <c r="E53" i="90"/>
  <c r="E51" i="90"/>
  <c r="E48" i="90"/>
  <c r="E50" i="90"/>
  <c r="E44" i="90"/>
  <c r="E22" i="90"/>
  <c r="J31" i="90"/>
  <c r="K22" i="90" s="1"/>
  <c r="J65" i="80"/>
  <c r="K59" i="80" s="1"/>
  <c r="J55" i="80"/>
  <c r="K53" i="80" s="1"/>
  <c r="J49" i="80"/>
  <c r="K48" i="80" s="1"/>
  <c r="E56" i="80"/>
  <c r="J39" i="80"/>
  <c r="K36" i="80" s="1"/>
  <c r="D41" i="80"/>
  <c r="E35" i="80" s="1"/>
  <c r="J31" i="80"/>
  <c r="K31" i="80" s="1"/>
  <c r="K76" i="93" l="1"/>
  <c r="K37" i="93"/>
  <c r="K35" i="94"/>
  <c r="K38" i="94"/>
  <c r="E26" i="90"/>
  <c r="K59" i="90"/>
  <c r="K52" i="90"/>
  <c r="K54" i="90"/>
  <c r="K74" i="91"/>
  <c r="K44" i="91"/>
  <c r="K48" i="91"/>
  <c r="E35" i="93"/>
  <c r="E37" i="93"/>
  <c r="K20" i="91"/>
  <c r="K24" i="91"/>
  <c r="K28" i="91"/>
  <c r="E79" i="93"/>
  <c r="E75" i="93"/>
  <c r="K77" i="91"/>
  <c r="K74" i="93"/>
  <c r="K77" i="93"/>
  <c r="K78" i="91"/>
  <c r="E60" i="91"/>
  <c r="E66" i="91"/>
  <c r="E62" i="91"/>
  <c r="E63" i="91"/>
  <c r="K45" i="93"/>
  <c r="K38" i="91"/>
  <c r="K35" i="93"/>
  <c r="K38" i="93"/>
  <c r="K75" i="80"/>
  <c r="E20" i="90"/>
  <c r="E24" i="90"/>
  <c r="E28" i="90"/>
  <c r="E21" i="90"/>
  <c r="E23" i="90"/>
  <c r="E25" i="90"/>
  <c r="E27" i="90"/>
  <c r="K77" i="80"/>
  <c r="K45" i="90"/>
  <c r="K48" i="90"/>
  <c r="K74" i="80"/>
  <c r="K76" i="80"/>
  <c r="K44" i="90"/>
  <c r="K46" i="90"/>
  <c r="K75" i="90"/>
  <c r="K62" i="90"/>
  <c r="E74" i="93"/>
  <c r="E78" i="93"/>
  <c r="E77" i="93"/>
  <c r="E76" i="93"/>
  <c r="K35" i="91"/>
  <c r="E79" i="91"/>
  <c r="E78" i="91"/>
  <c r="K29" i="91"/>
  <c r="K21" i="91"/>
  <c r="K23" i="91"/>
  <c r="K25" i="91"/>
  <c r="K27" i="91"/>
  <c r="E49" i="90"/>
  <c r="E47" i="90"/>
  <c r="E46" i="90"/>
  <c r="E45" i="90"/>
  <c r="E52" i="90"/>
  <c r="E54" i="90"/>
  <c r="E74" i="91"/>
  <c r="K75" i="93"/>
  <c r="K36" i="91"/>
  <c r="E80" i="91"/>
  <c r="E61" i="80"/>
  <c r="K54" i="93"/>
  <c r="K54" i="91"/>
  <c r="E65" i="80"/>
  <c r="K63" i="90"/>
  <c r="E63" i="80"/>
  <c r="E67" i="80"/>
  <c r="K58" i="90"/>
  <c r="K64" i="90"/>
  <c r="K60" i="90"/>
  <c r="E60" i="80"/>
  <c r="E62" i="80"/>
  <c r="E64" i="80"/>
  <c r="E54" i="94"/>
  <c r="E37" i="94"/>
  <c r="E35" i="94"/>
  <c r="E39" i="94"/>
  <c r="E36" i="94"/>
  <c r="E38" i="94"/>
  <c r="E22" i="94"/>
  <c r="E26" i="94"/>
  <c r="E20" i="94"/>
  <c r="E24" i="94"/>
  <c r="E28" i="94"/>
  <c r="E21" i="94"/>
  <c r="E23" i="94"/>
  <c r="E25" i="94"/>
  <c r="E27" i="94"/>
  <c r="E50" i="94"/>
  <c r="E49" i="94"/>
  <c r="E48" i="94"/>
  <c r="E47" i="94"/>
  <c r="E46" i="94"/>
  <c r="E45" i="94"/>
  <c r="E44" i="94"/>
  <c r="E56" i="94"/>
  <c r="E52" i="94"/>
  <c r="E55" i="94"/>
  <c r="E51" i="94"/>
  <c r="K30" i="94"/>
  <c r="K27" i="94"/>
  <c r="K25" i="94"/>
  <c r="K23" i="94"/>
  <c r="K31" i="94"/>
  <c r="K29" i="94"/>
  <c r="K28" i="94"/>
  <c r="K26" i="94"/>
  <c r="K24" i="94"/>
  <c r="K22" i="94"/>
  <c r="K20" i="94"/>
  <c r="E76" i="91"/>
  <c r="E75" i="91"/>
  <c r="K53" i="91"/>
  <c r="E50" i="91"/>
  <c r="E49" i="91"/>
  <c r="E48" i="91"/>
  <c r="E47" i="91"/>
  <c r="E46" i="91"/>
  <c r="E45" i="91"/>
  <c r="E44" i="91"/>
  <c r="E56" i="91"/>
  <c r="E52" i="91"/>
  <c r="E55" i="91"/>
  <c r="E51" i="91"/>
  <c r="E54" i="91"/>
  <c r="E53" i="91"/>
  <c r="E61" i="93"/>
  <c r="E67" i="93"/>
  <c r="E63" i="93"/>
  <c r="E65" i="93"/>
  <c r="E60" i="93"/>
  <c r="E62" i="93"/>
  <c r="E64" i="93"/>
  <c r="K62" i="93"/>
  <c r="K60" i="93"/>
  <c r="K58" i="93"/>
  <c r="K63" i="93"/>
  <c r="K61" i="93"/>
  <c r="K59" i="93"/>
  <c r="K52" i="93"/>
  <c r="K47" i="93"/>
  <c r="K44" i="93"/>
  <c r="K48" i="93"/>
  <c r="E51" i="93"/>
  <c r="E47" i="93"/>
  <c r="E56" i="93"/>
  <c r="E45" i="93"/>
  <c r="E49" i="93"/>
  <c r="E53" i="93"/>
  <c r="E44" i="93"/>
  <c r="E46" i="93"/>
  <c r="E48" i="93"/>
  <c r="E50" i="93"/>
  <c r="E54" i="93"/>
  <c r="E52" i="93"/>
  <c r="E24" i="93"/>
  <c r="E25" i="93"/>
  <c r="E20" i="93"/>
  <c r="E22" i="93"/>
  <c r="E28" i="93"/>
  <c r="E26" i="93"/>
  <c r="E23" i="93"/>
  <c r="E21" i="93"/>
  <c r="E27" i="93"/>
  <c r="K29" i="93"/>
  <c r="K27" i="93"/>
  <c r="K24" i="93"/>
  <c r="K23" i="93"/>
  <c r="K22" i="93"/>
  <c r="K21" i="93"/>
  <c r="K20" i="93"/>
  <c r="K30" i="93"/>
  <c r="K28" i="93"/>
  <c r="K26" i="93"/>
  <c r="K25" i="93"/>
  <c r="K74" i="90"/>
  <c r="K78" i="90"/>
  <c r="K77" i="90"/>
  <c r="E61" i="90"/>
  <c r="E67" i="90"/>
  <c r="E63" i="90"/>
  <c r="E60" i="90"/>
  <c r="E62" i="90"/>
  <c r="E65" i="90"/>
  <c r="E64" i="90"/>
  <c r="E40" i="90"/>
  <c r="E35" i="90"/>
  <c r="E39" i="90"/>
  <c r="E38" i="90"/>
  <c r="E37" i="90"/>
  <c r="K28" i="90"/>
  <c r="K25" i="90"/>
  <c r="K20" i="90"/>
  <c r="K26" i="90"/>
  <c r="K31" i="90"/>
  <c r="K29" i="90"/>
  <c r="K27" i="90"/>
  <c r="K23" i="90"/>
  <c r="K30" i="90"/>
  <c r="K24" i="90"/>
  <c r="K21" i="90"/>
  <c r="E79" i="80"/>
  <c r="E78" i="80"/>
  <c r="E74" i="80"/>
  <c r="E75" i="80"/>
  <c r="E76" i="80"/>
  <c r="E77" i="80"/>
  <c r="K60" i="80"/>
  <c r="K64" i="80"/>
  <c r="K61" i="80"/>
  <c r="K58" i="80"/>
  <c r="K62" i="80"/>
  <c r="K63" i="80"/>
  <c r="K52" i="80"/>
  <c r="D68" i="71"/>
  <c r="E66" i="71" s="1"/>
  <c r="K54" i="80"/>
  <c r="K45" i="80"/>
  <c r="K47" i="80"/>
  <c r="K44" i="80"/>
  <c r="K46" i="80"/>
  <c r="E49" i="80"/>
  <c r="E45" i="80"/>
  <c r="E53" i="80"/>
  <c r="E47" i="80"/>
  <c r="E51" i="80"/>
  <c r="E55" i="80"/>
  <c r="E44" i="80"/>
  <c r="E46" i="80"/>
  <c r="E48" i="80"/>
  <c r="E50" i="80"/>
  <c r="E52" i="80"/>
  <c r="E54" i="80"/>
  <c r="K37" i="80"/>
  <c r="K35" i="80"/>
  <c r="K38" i="80"/>
  <c r="E39" i="80"/>
  <c r="E40" i="80"/>
  <c r="E37" i="80"/>
  <c r="E38" i="80"/>
  <c r="E36" i="80"/>
  <c r="K30" i="80"/>
  <c r="K25" i="80"/>
  <c r="K26" i="80"/>
  <c r="K29" i="80"/>
  <c r="K21" i="80"/>
  <c r="K20" i="80"/>
  <c r="K24" i="80"/>
  <c r="K27" i="80"/>
  <c r="K23" i="80"/>
  <c r="K28" i="80"/>
  <c r="K22" i="80"/>
  <c r="E27" i="80"/>
  <c r="E20" i="80"/>
  <c r="E28" i="80"/>
  <c r="E23" i="80"/>
  <c r="E24" i="80"/>
  <c r="E25" i="80"/>
  <c r="E21" i="80"/>
  <c r="E26" i="80"/>
  <c r="E22" i="80"/>
  <c r="J55" i="71"/>
  <c r="K53" i="71" s="1"/>
  <c r="J79" i="71"/>
  <c r="K78" i="71" s="1"/>
  <c r="D80" i="71"/>
  <c r="E80" i="71" s="1"/>
  <c r="J65" i="71"/>
  <c r="K64" i="71" s="1"/>
  <c r="J49" i="71"/>
  <c r="K44" i="71" s="1"/>
  <c r="E45" i="71"/>
  <c r="G34" i="71"/>
  <c r="D28" i="71"/>
  <c r="D27" i="71"/>
  <c r="D26" i="71"/>
  <c r="D25" i="71"/>
  <c r="D24" i="71"/>
  <c r="D23" i="71"/>
  <c r="D22" i="71"/>
  <c r="D21" i="71"/>
  <c r="D20" i="71"/>
  <c r="E61" i="71" l="1"/>
  <c r="E67" i="71"/>
  <c r="E60" i="71"/>
  <c r="E63" i="71"/>
  <c r="E62" i="71"/>
  <c r="K52" i="71"/>
  <c r="K75" i="71"/>
  <c r="K77" i="71"/>
  <c r="K74" i="71"/>
  <c r="K76" i="71"/>
  <c r="E79" i="71"/>
  <c r="E75" i="71"/>
  <c r="E76" i="71"/>
  <c r="E77" i="71"/>
  <c r="E78" i="71"/>
  <c r="E74" i="71"/>
  <c r="K60" i="71"/>
  <c r="K63" i="71"/>
  <c r="K61" i="71"/>
  <c r="K62" i="71"/>
  <c r="K58" i="71"/>
  <c r="K59" i="71"/>
  <c r="K48" i="71"/>
  <c r="K47" i="71"/>
  <c r="K46" i="71"/>
  <c r="K45" i="71"/>
  <c r="E56" i="71"/>
  <c r="E52" i="71"/>
  <c r="E48" i="71"/>
  <c r="E44" i="71"/>
  <c r="E53" i="71"/>
  <c r="E49" i="71"/>
  <c r="E54" i="71"/>
  <c r="E50" i="71"/>
  <c r="E46" i="71"/>
  <c r="E55" i="71"/>
  <c r="E51" i="71"/>
  <c r="D41" i="71"/>
  <c r="E36" i="71" s="1"/>
  <c r="K36" i="71"/>
  <c r="J12" i="71"/>
  <c r="J11" i="71"/>
  <c r="J9" i="71"/>
  <c r="J31" i="71"/>
  <c r="D29" i="71"/>
  <c r="E29" i="71" s="1"/>
  <c r="J16" i="71"/>
  <c r="J15" i="71"/>
  <c r="G57" i="71"/>
  <c r="G51" i="71"/>
  <c r="G43" i="71"/>
  <c r="B43" i="71"/>
  <c r="B34" i="71"/>
  <c r="G19" i="71"/>
  <c r="B19" i="71"/>
  <c r="H16" i="71"/>
  <c r="H15" i="71"/>
  <c r="H12" i="71"/>
  <c r="H13" i="71"/>
  <c r="H11" i="71"/>
  <c r="H9" i="71"/>
  <c r="H8" i="71"/>
  <c r="H5" i="71"/>
  <c r="H6" i="71"/>
  <c r="H4" i="71"/>
  <c r="B16" i="71"/>
  <c r="B15" i="71"/>
  <c r="B12" i="71"/>
  <c r="B11" i="71"/>
  <c r="B9" i="71"/>
  <c r="B8" i="71"/>
  <c r="B5" i="71"/>
  <c r="B6" i="71"/>
  <c r="D95" i="97"/>
  <c r="D15" i="71" s="1"/>
  <c r="D94" i="97"/>
  <c r="D93" i="97"/>
  <c r="D15" i="90" s="1"/>
  <c r="M115" i="97"/>
  <c r="M116" i="97"/>
  <c r="M117" i="97"/>
  <c r="M114" i="97"/>
  <c r="M104" i="97"/>
  <c r="M105" i="97"/>
  <c r="M106" i="97"/>
  <c r="M107" i="97"/>
  <c r="M108" i="97"/>
  <c r="M97" i="97"/>
  <c r="M99" i="97" s="1"/>
  <c r="K70" i="97"/>
  <c r="K71" i="97"/>
  <c r="K68" i="97"/>
  <c r="H59" i="62"/>
  <c r="H60" i="62"/>
  <c r="H62" i="62"/>
  <c r="H63" i="62"/>
  <c r="H64" i="62"/>
  <c r="H58" i="62"/>
  <c r="G57" i="62"/>
  <c r="H53" i="62"/>
  <c r="H54" i="62"/>
  <c r="H52" i="62"/>
  <c r="G51" i="62"/>
  <c r="H45" i="62"/>
  <c r="H46" i="62"/>
  <c r="H47" i="62"/>
  <c r="H48" i="62"/>
  <c r="H44" i="62"/>
  <c r="G43" i="62"/>
  <c r="H36" i="62"/>
  <c r="H37" i="62"/>
  <c r="H38" i="62"/>
  <c r="H35" i="62"/>
  <c r="G34" i="62"/>
  <c r="C67" i="62"/>
  <c r="C68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44" i="62"/>
  <c r="B43" i="62"/>
  <c r="C36" i="62"/>
  <c r="C37" i="62"/>
  <c r="C38" i="62"/>
  <c r="C39" i="62"/>
  <c r="C40" i="62"/>
  <c r="C35" i="62"/>
  <c r="B34" i="62"/>
  <c r="H21" i="62"/>
  <c r="H22" i="62"/>
  <c r="H23" i="62"/>
  <c r="H24" i="62"/>
  <c r="H25" i="62"/>
  <c r="H26" i="62"/>
  <c r="H27" i="62"/>
  <c r="H28" i="62"/>
  <c r="H29" i="62"/>
  <c r="H30" i="62"/>
  <c r="H20" i="62"/>
  <c r="G19" i="62"/>
  <c r="C27" i="62"/>
  <c r="C28" i="62"/>
  <c r="B19" i="62"/>
  <c r="H16" i="62"/>
  <c r="H15" i="62"/>
  <c r="H12" i="62"/>
  <c r="H13" i="62"/>
  <c r="H11" i="62"/>
  <c r="H9" i="62"/>
  <c r="H8" i="62"/>
  <c r="H5" i="62"/>
  <c r="H6" i="62"/>
  <c r="H4" i="62"/>
  <c r="B16" i="62"/>
  <c r="B15" i="62"/>
  <c r="B11" i="62"/>
  <c r="B9" i="62"/>
  <c r="B8" i="62"/>
  <c r="B5" i="62"/>
  <c r="K31" i="71" l="1"/>
  <c r="K20" i="71"/>
  <c r="K24" i="71"/>
  <c r="K27" i="71"/>
  <c r="K23" i="71"/>
  <c r="E28" i="71"/>
  <c r="E24" i="71"/>
  <c r="E20" i="71"/>
  <c r="K28" i="71"/>
  <c r="K22" i="71"/>
  <c r="E27" i="71"/>
  <c r="E23" i="71"/>
  <c r="K29" i="71"/>
  <c r="K25" i="71"/>
  <c r="K21" i="71"/>
  <c r="E26" i="71"/>
  <c r="E22" i="71"/>
  <c r="K30" i="71"/>
  <c r="K26" i="71"/>
  <c r="E25" i="71"/>
  <c r="E21" i="71"/>
  <c r="E39" i="71"/>
  <c r="E35" i="71"/>
  <c r="E38" i="71"/>
  <c r="E37" i="71"/>
  <c r="E40" i="71"/>
  <c r="K35" i="71"/>
  <c r="K37" i="71"/>
  <c r="K38" i="71"/>
  <c r="E75" i="62"/>
  <c r="J74" i="62"/>
  <c r="I65" i="62"/>
  <c r="J61" i="62" s="1"/>
  <c r="I55" i="62"/>
  <c r="J54" i="62" s="1"/>
  <c r="I39" i="62"/>
  <c r="J36" i="62" s="1"/>
  <c r="D41" i="62"/>
  <c r="E38" i="62" s="1"/>
  <c r="I49" i="62"/>
  <c r="I31" i="62"/>
  <c r="J20" i="62" s="1"/>
  <c r="D29" i="62"/>
  <c r="E26" i="62" s="1"/>
  <c r="E68" i="61"/>
  <c r="K65" i="61"/>
  <c r="K55" i="61"/>
  <c r="K53" i="61"/>
  <c r="K49" i="61"/>
  <c r="E57" i="61"/>
  <c r="E40" i="61"/>
  <c r="E39" i="61"/>
  <c r="E38" i="61"/>
  <c r="E37" i="61"/>
  <c r="E36" i="61"/>
  <c r="E35" i="61"/>
  <c r="E41" i="61"/>
  <c r="J31" i="61"/>
  <c r="J22" i="61"/>
  <c r="J26" i="61"/>
  <c r="J24" i="61"/>
  <c r="J28" i="61"/>
  <c r="E29" i="61"/>
  <c r="D27" i="61"/>
  <c r="D24" i="61"/>
  <c r="D85" i="97"/>
  <c r="D84" i="97"/>
  <c r="D16" i="80" s="1"/>
  <c r="D16" i="90"/>
  <c r="D75" i="97"/>
  <c r="D69" i="97"/>
  <c r="D64" i="97"/>
  <c r="D63" i="97"/>
  <c r="D62" i="97"/>
  <c r="D61" i="97"/>
  <c r="D57" i="97"/>
  <c r="D56" i="97"/>
  <c r="D53" i="97"/>
  <c r="D52" i="97"/>
  <c r="D51" i="97"/>
  <c r="D50" i="97"/>
  <c r="D20" i="97"/>
  <c r="D16" i="62" l="1"/>
  <c r="J39" i="62"/>
  <c r="J30" i="61"/>
  <c r="J29" i="61"/>
  <c r="K27" i="61"/>
  <c r="K25" i="61"/>
  <c r="E22" i="61"/>
  <c r="E21" i="61"/>
  <c r="E25" i="61"/>
  <c r="E20" i="61"/>
  <c r="J12" i="61"/>
  <c r="E80" i="61"/>
  <c r="J77" i="62"/>
  <c r="J76" i="62"/>
  <c r="D16" i="71"/>
  <c r="E35" i="62"/>
  <c r="E20" i="62"/>
  <c r="J37" i="62"/>
  <c r="J35" i="62"/>
  <c r="J78" i="62"/>
  <c r="J75" i="62"/>
  <c r="E78" i="62"/>
  <c r="E79" i="62"/>
  <c r="E76" i="62"/>
  <c r="E77" i="62"/>
  <c r="E74" i="62"/>
  <c r="E80" i="62"/>
  <c r="J58" i="62"/>
  <c r="J62" i="62"/>
  <c r="J59" i="62"/>
  <c r="J64" i="62"/>
  <c r="J63" i="62"/>
  <c r="J60" i="62"/>
  <c r="J53" i="62"/>
  <c r="J52" i="62"/>
  <c r="J45" i="62"/>
  <c r="J44" i="62"/>
  <c r="J48" i="62"/>
  <c r="J47" i="62"/>
  <c r="J38" i="62"/>
  <c r="J46" i="62"/>
  <c r="E37" i="62"/>
  <c r="E40" i="62"/>
  <c r="E36" i="62"/>
  <c r="E39" i="62"/>
  <c r="K59" i="61"/>
  <c r="K60" i="61"/>
  <c r="K63" i="61"/>
  <c r="K45" i="61"/>
  <c r="K47" i="61"/>
  <c r="E23" i="61"/>
  <c r="E26" i="61"/>
  <c r="K30" i="61"/>
  <c r="E77" i="61"/>
  <c r="K23" i="61"/>
  <c r="K21" i="61"/>
  <c r="K29" i="61"/>
  <c r="K20" i="61"/>
  <c r="J28" i="62"/>
  <c r="J25" i="62"/>
  <c r="J30" i="62"/>
  <c r="D28" i="61"/>
  <c r="E65" i="61"/>
  <c r="J29" i="62"/>
  <c r="J21" i="62"/>
  <c r="J24" i="62"/>
  <c r="D20" i="61"/>
  <c r="D22" i="61"/>
  <c r="D26" i="61"/>
  <c r="E24" i="61"/>
  <c r="E27" i="61"/>
  <c r="J21" i="61"/>
  <c r="J23" i="61"/>
  <c r="J25" i="61"/>
  <c r="J27" i="61"/>
  <c r="E28" i="61"/>
  <c r="K22" i="61"/>
  <c r="K24" i="61"/>
  <c r="K26" i="61"/>
  <c r="K28" i="61"/>
  <c r="J27" i="62"/>
  <c r="J23" i="62"/>
  <c r="E25" i="62"/>
  <c r="E21" i="62"/>
  <c r="J26" i="62"/>
  <c r="J22" i="62"/>
  <c r="D21" i="61"/>
  <c r="D23" i="61"/>
  <c r="D25" i="61"/>
  <c r="J20" i="61"/>
  <c r="E29" i="62"/>
  <c r="E22" i="62"/>
  <c r="E24" i="62"/>
  <c r="E23" i="62"/>
  <c r="E28" i="62"/>
  <c r="E27" i="62"/>
  <c r="K61" i="61"/>
  <c r="K58" i="61"/>
  <c r="E60" i="61"/>
  <c r="E62" i="61"/>
  <c r="E64" i="61"/>
  <c r="E66" i="61"/>
  <c r="J79" i="61"/>
  <c r="K77" i="61" s="1"/>
  <c r="K52" i="61"/>
  <c r="K54" i="61"/>
  <c r="E61" i="61"/>
  <c r="E63" i="61"/>
  <c r="E67" i="61"/>
  <c r="K62" i="61"/>
  <c r="K64" i="61"/>
  <c r="E56" i="61"/>
  <c r="E45" i="61"/>
  <c r="E47" i="61"/>
  <c r="E49" i="61"/>
  <c r="E51" i="61"/>
  <c r="E53" i="61"/>
  <c r="E44" i="61"/>
  <c r="E46" i="61"/>
  <c r="E48" i="61"/>
  <c r="E50" i="61"/>
  <c r="E52" i="61"/>
  <c r="E54" i="61"/>
  <c r="E55" i="61"/>
  <c r="K44" i="61"/>
  <c r="K46" i="61"/>
  <c r="K48" i="61"/>
  <c r="J39" i="61"/>
  <c r="K39" i="61" s="1"/>
  <c r="D4" i="71"/>
  <c r="D9" i="71" s="1"/>
  <c r="D29" i="61" l="1"/>
  <c r="D4" i="62"/>
  <c r="D9" i="62" s="1"/>
  <c r="D4" i="80"/>
  <c r="D9" i="80" s="1"/>
  <c r="D5" i="80"/>
  <c r="D5" i="90"/>
  <c r="D4" i="90"/>
  <c r="E79" i="61"/>
  <c r="E75" i="61"/>
  <c r="E78" i="61"/>
  <c r="E76" i="61"/>
  <c r="E74" i="61"/>
  <c r="D5" i="71"/>
  <c r="K79" i="61"/>
  <c r="K76" i="61"/>
  <c r="K78" i="61"/>
  <c r="K74" i="61"/>
  <c r="K75" i="61"/>
  <c r="K37" i="61"/>
  <c r="K36" i="61"/>
  <c r="K38" i="61"/>
  <c r="K35" i="61"/>
  <c r="H79" i="61"/>
  <c r="H75" i="61"/>
  <c r="H76" i="61"/>
  <c r="H77" i="61"/>
  <c r="H78" i="61"/>
  <c r="H74" i="61"/>
  <c r="C80" i="61"/>
  <c r="C75" i="61"/>
  <c r="C76" i="61"/>
  <c r="C77" i="61"/>
  <c r="C78" i="61"/>
  <c r="C79" i="61"/>
  <c r="C74" i="61"/>
  <c r="H65" i="61"/>
  <c r="H59" i="61"/>
  <c r="H60" i="61"/>
  <c r="H62" i="61"/>
  <c r="H63" i="61"/>
  <c r="H64" i="61"/>
  <c r="H58" i="61"/>
  <c r="G57" i="61"/>
  <c r="H55" i="61"/>
  <c r="H53" i="61"/>
  <c r="H54" i="61"/>
  <c r="H52" i="61"/>
  <c r="G51" i="61"/>
  <c r="H49" i="61"/>
  <c r="H45" i="61"/>
  <c r="H46" i="61"/>
  <c r="H47" i="61"/>
  <c r="H48" i="61"/>
  <c r="H44" i="61"/>
  <c r="G43" i="61"/>
  <c r="C57" i="61"/>
  <c r="C45" i="61"/>
  <c r="C46" i="61"/>
  <c r="C47" i="61"/>
  <c r="C48" i="61"/>
  <c r="C49" i="61"/>
  <c r="C50" i="61"/>
  <c r="C51" i="61"/>
  <c r="C52" i="61"/>
  <c r="C53" i="61"/>
  <c r="C54" i="61"/>
  <c r="C55" i="61"/>
  <c r="C56" i="61"/>
  <c r="C44" i="61"/>
  <c r="B43" i="61"/>
  <c r="H36" i="61"/>
  <c r="H37" i="61"/>
  <c r="H38" i="61"/>
  <c r="H39" i="61"/>
  <c r="H35" i="61"/>
  <c r="G34" i="61"/>
  <c r="C41" i="61"/>
  <c r="C36" i="61"/>
  <c r="C37" i="61"/>
  <c r="C38" i="61"/>
  <c r="C39" i="61"/>
  <c r="C40" i="61"/>
  <c r="C35" i="61"/>
  <c r="B34" i="61"/>
  <c r="H31" i="61"/>
  <c r="H21" i="61"/>
  <c r="H22" i="61"/>
  <c r="H23" i="61"/>
  <c r="H24" i="61"/>
  <c r="H25" i="61"/>
  <c r="H26" i="61"/>
  <c r="H27" i="61"/>
  <c r="H28" i="61"/>
  <c r="H29" i="61"/>
  <c r="H30" i="61"/>
  <c r="H20" i="61"/>
  <c r="G19" i="61"/>
  <c r="C27" i="61"/>
  <c r="C28" i="61"/>
  <c r="C29" i="61"/>
  <c r="B19" i="61"/>
  <c r="H16" i="61"/>
  <c r="H15" i="61"/>
  <c r="H12" i="61"/>
  <c r="H13" i="61"/>
  <c r="H11" i="61"/>
  <c r="H9" i="61"/>
  <c r="H8" i="61"/>
  <c r="H5" i="61"/>
  <c r="H6" i="61"/>
  <c r="H4" i="61"/>
  <c r="B11" i="61"/>
  <c r="B9" i="61"/>
  <c r="B8" i="61"/>
  <c r="B5" i="61"/>
  <c r="D40" i="97" l="1"/>
  <c r="AY102" i="100"/>
  <c r="D57" i="66" l="1"/>
  <c r="E56" i="66" l="1"/>
  <c r="E51" i="66"/>
  <c r="E52" i="66"/>
  <c r="E50" i="66"/>
  <c r="E53" i="66"/>
  <c r="E54" i="66"/>
  <c r="E46" i="66"/>
  <c r="E48" i="66"/>
  <c r="E55" i="66"/>
  <c r="E45" i="66"/>
  <c r="E44" i="66"/>
  <c r="E47" i="66"/>
  <c r="E49" i="66"/>
  <c r="D11" i="97" l="1"/>
  <c r="D7" i="97" l="1"/>
  <c r="E14" i="97"/>
  <c r="D14" i="97" s="1"/>
  <c r="D5" i="61" l="1"/>
  <c r="D4" i="61"/>
  <c r="D9" i="61" s="1"/>
</calcChain>
</file>

<file path=xl/comments1.xml><?xml version="1.0" encoding="utf-8"?>
<comments xmlns="http://schemas.openxmlformats.org/spreadsheetml/2006/main">
  <authors>
    <author>Tembo, Paul (DCF)</author>
  </authors>
  <commentList>
    <comment ref="J15" authorId="0">
      <text>
        <r>
          <rPr>
            <b/>
            <sz val="9"/>
            <color indexed="81"/>
            <rFont val="Tahoma"/>
            <family val="2"/>
          </rPr>
          <t>Tembo, Paul (DCF):</t>
        </r>
        <r>
          <rPr>
            <sz val="9"/>
            <color indexed="81"/>
            <rFont val="Tahoma"/>
            <family val="2"/>
          </rPr>
          <t xml:space="preserve">
From Report 038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Tembo, Paul (DCF):</t>
        </r>
        <r>
          <rPr>
            <sz val="9"/>
            <color indexed="81"/>
            <rFont val="Tahoma"/>
            <family val="2"/>
          </rPr>
          <t xml:space="preserve">
From Report 038</t>
        </r>
      </text>
    </comment>
  </commentList>
</comments>
</file>

<file path=xl/sharedStrings.xml><?xml version="1.0" encoding="utf-8"?>
<sst xmlns="http://schemas.openxmlformats.org/spreadsheetml/2006/main" count="4694" uniqueCount="420">
  <si>
    <t>Region:</t>
  </si>
  <si>
    <t>West</t>
  </si>
  <si>
    <t>% of Child Caseload in Placement</t>
  </si>
  <si>
    <t>% Clinical Cases that are Placement Cases</t>
  </si>
  <si>
    <t>All DCF Consumers (Adults and Children)</t>
  </si>
  <si>
    <r>
      <t xml:space="preserve">White </t>
    </r>
    <r>
      <rPr>
        <vertAlign val="superscript"/>
        <sz val="10"/>
        <rFont val="Arial"/>
        <family val="2"/>
      </rPr>
      <t>(1)</t>
    </r>
  </si>
  <si>
    <t>Spanish</t>
  </si>
  <si>
    <r>
      <t xml:space="preserve">Hispanic/Latino </t>
    </r>
    <r>
      <rPr>
        <vertAlign val="superscript"/>
        <sz val="10"/>
        <rFont val="Arial"/>
        <family val="2"/>
      </rPr>
      <t>(2)</t>
    </r>
  </si>
  <si>
    <t>Khmer (Cambodian)</t>
  </si>
  <si>
    <r>
      <t xml:space="preserve">Black </t>
    </r>
    <r>
      <rPr>
        <vertAlign val="superscript"/>
        <sz val="10"/>
        <rFont val="Arial"/>
        <family val="2"/>
      </rPr>
      <t>(1)</t>
    </r>
  </si>
  <si>
    <t xml:space="preserve">Portuguese                                                                      </t>
  </si>
  <si>
    <r>
      <t xml:space="preserve">Asian </t>
    </r>
    <r>
      <rPr>
        <vertAlign val="superscript"/>
        <sz val="10"/>
        <rFont val="Arial"/>
        <family val="2"/>
      </rPr>
      <t>(1)</t>
    </r>
  </si>
  <si>
    <t>Haitian Creole</t>
  </si>
  <si>
    <r>
      <t xml:space="preserve">Native American </t>
    </r>
    <r>
      <rPr>
        <vertAlign val="superscript"/>
        <sz val="10"/>
        <rFont val="Arial"/>
        <family val="2"/>
      </rPr>
      <t>(1)</t>
    </r>
  </si>
  <si>
    <t>Cape Verdean Creole</t>
  </si>
  <si>
    <r>
      <t>Pacific Islander</t>
    </r>
    <r>
      <rPr>
        <vertAlign val="superscript"/>
        <sz val="10"/>
        <rFont val="Arial"/>
        <family val="2"/>
      </rPr>
      <t>(1)</t>
    </r>
  </si>
  <si>
    <t>Vietnamese</t>
  </si>
  <si>
    <r>
      <t xml:space="preserve">Multi-Racial </t>
    </r>
    <r>
      <rPr>
        <vertAlign val="superscript"/>
        <sz val="10"/>
        <rFont val="Arial"/>
        <family val="2"/>
      </rPr>
      <t>(1) (3)</t>
    </r>
  </si>
  <si>
    <t>Chinese</t>
  </si>
  <si>
    <t>Unable to Determine</t>
  </si>
  <si>
    <t>Lao</t>
  </si>
  <si>
    <t>Missing</t>
  </si>
  <si>
    <t>American Sign Language</t>
  </si>
  <si>
    <t>Total Consumers</t>
  </si>
  <si>
    <t>Other</t>
  </si>
  <si>
    <r>
      <t xml:space="preserve">(1) </t>
    </r>
    <r>
      <rPr>
        <sz val="9"/>
        <rFont val="Arial"/>
        <family val="2"/>
      </rPr>
      <t xml:space="preserve">Excluding Hispanic/Latino  </t>
    </r>
    <r>
      <rPr>
        <vertAlign val="superscript"/>
        <sz val="9"/>
        <rFont val="Arial"/>
        <family val="2"/>
      </rPr>
      <t/>
    </r>
  </si>
  <si>
    <t>English/Unspecified</t>
  </si>
  <si>
    <r>
      <t xml:space="preserve">(2) </t>
    </r>
    <r>
      <rPr>
        <sz val="9"/>
        <rFont val="Arial"/>
        <family val="2"/>
      </rPr>
      <t xml:space="preserve">Hispanic/Latino includes all races, </t>
    </r>
    <r>
      <rPr>
        <vertAlign val="superscript"/>
        <sz val="9"/>
        <rFont val="Arial"/>
        <family val="2"/>
      </rPr>
      <t>(3)</t>
    </r>
    <r>
      <rPr>
        <sz val="9"/>
        <rFont val="Arial"/>
        <family val="2"/>
      </rPr>
      <t xml:space="preserve"> Multi-racial = two or more races</t>
    </r>
  </si>
  <si>
    <t xml:space="preserve">Children Less than 18 Years Old in Placement </t>
  </si>
  <si>
    <t>Protective</t>
  </si>
  <si>
    <t>0 - 2 Years Old</t>
  </si>
  <si>
    <t>Alternative Response</t>
  </si>
  <si>
    <t>3 - 5 Years Old</t>
  </si>
  <si>
    <t>Voluntary Request</t>
  </si>
  <si>
    <t>6 - 11 Years Old</t>
  </si>
  <si>
    <t>CRA Referral (Children Requiring Assistance)</t>
  </si>
  <si>
    <t>12 - 17 Years Old</t>
  </si>
  <si>
    <t>Court Referral</t>
  </si>
  <si>
    <t>Total Children in Placement</t>
  </si>
  <si>
    <t>Other/Unspecified</t>
  </si>
  <si>
    <t>Foster Care - Kinship</t>
  </si>
  <si>
    <t>.5 Years or Less</t>
  </si>
  <si>
    <t>Foster Care - Child-Specific</t>
  </si>
  <si>
    <t>&gt;.5 Years - 1 Year</t>
  </si>
  <si>
    <t>Foster Care - Unrestricted</t>
  </si>
  <si>
    <t>&gt;1 Year - 2 Years</t>
  </si>
  <si>
    <t>Foster Care - Pre-adoptive</t>
  </si>
  <si>
    <t>&gt;2 Years - 4 Years</t>
  </si>
  <si>
    <t>Foster Care - Independent Living</t>
  </si>
  <si>
    <t>&gt;4 Years</t>
  </si>
  <si>
    <t>Foster Care - IFC (Contracted)</t>
  </si>
  <si>
    <t>Congregate Care - Group Home</t>
  </si>
  <si>
    <t>Congregate Care - Continuum</t>
  </si>
  <si>
    <t>Congregate Care - Residential</t>
  </si>
  <si>
    <t>Male</t>
  </si>
  <si>
    <t>Congregate  Care - STARR (short-term residential)</t>
  </si>
  <si>
    <t>Female</t>
  </si>
  <si>
    <t>Congregate Care - Teen Parenting</t>
  </si>
  <si>
    <t>Unspecified</t>
  </si>
  <si>
    <t>Non-Referral Location</t>
  </si>
  <si>
    <t>"On Run" from Placement</t>
  </si>
  <si>
    <t>Family Reunification</t>
  </si>
  <si>
    <t>Adoption</t>
  </si>
  <si>
    <t>Guardianship</t>
  </si>
  <si>
    <r>
      <t xml:space="preserve">APPLA </t>
    </r>
    <r>
      <rPr>
        <vertAlign val="superscript"/>
        <sz val="10"/>
        <rFont val="Arial"/>
        <family val="2"/>
      </rPr>
      <t>(1)</t>
    </r>
  </si>
  <si>
    <t>Permanent Care with Kin</t>
  </si>
  <si>
    <t>Stabilize Intact Family</t>
  </si>
  <si>
    <t>Unspecified as of run-date</t>
  </si>
  <si>
    <r>
      <t xml:space="preserve">(1) </t>
    </r>
    <r>
      <rPr>
        <sz val="9"/>
        <rFont val="Arial"/>
        <family val="2"/>
      </rPr>
      <t>Alternative Planned Permanent Living Arrangement</t>
    </r>
  </si>
  <si>
    <t xml:space="preserve">Summation of percentages may not equal 100% due to </t>
  </si>
  <si>
    <t>rounding-off.</t>
  </si>
  <si>
    <t>* = less than 1% after rounding-off</t>
  </si>
  <si>
    <t xml:space="preserve">Children Less than 18 Years Old Not in Placement </t>
  </si>
  <si>
    <t>Total Children Not in Placement</t>
  </si>
  <si>
    <t>*</t>
  </si>
  <si>
    <r>
      <t xml:space="preserve">Statewide Totals             </t>
    </r>
    <r>
      <rPr>
        <b/>
        <i/>
        <sz val="12"/>
        <rFont val="Arial"/>
        <family val="2"/>
      </rPr>
      <t>(statewide statistics are based on regional offices and contracted agencies data)</t>
    </r>
  </si>
  <si>
    <t>DCF Region: Western</t>
  </si>
  <si>
    <t>Greenfield</t>
  </si>
  <si>
    <t>Holyoke</t>
  </si>
  <si>
    <t>North Central</t>
  </si>
  <si>
    <t>Pittsfield</t>
  </si>
  <si>
    <t>Robert Van Wart</t>
  </si>
  <si>
    <t>South Central</t>
  </si>
  <si>
    <t>Cambridge</t>
  </si>
  <si>
    <t>Cape Ann</t>
  </si>
  <si>
    <t>Framingham</t>
  </si>
  <si>
    <t>Haverhill</t>
  </si>
  <si>
    <t>Lawrence</t>
  </si>
  <si>
    <t>Lowell</t>
  </si>
  <si>
    <t>Malden</t>
  </si>
  <si>
    <t>Lynn</t>
  </si>
  <si>
    <t>Arlington</t>
  </si>
  <si>
    <t>Brockton</t>
  </si>
  <si>
    <t>Cape Cod</t>
  </si>
  <si>
    <t>Coastal</t>
  </si>
  <si>
    <t>Fall River</t>
  </si>
  <si>
    <t>New Bedford</t>
  </si>
  <si>
    <t>Plymouth</t>
  </si>
  <si>
    <t>Taunton/Attleboro</t>
  </si>
  <si>
    <t>DCF Region: Southern</t>
  </si>
  <si>
    <t>DCF Region: Northern</t>
  </si>
  <si>
    <t>DCF Region: Boston</t>
  </si>
  <si>
    <t>Dimock Street</t>
  </si>
  <si>
    <t>Harbor</t>
  </si>
  <si>
    <t>Hyde Park</t>
  </si>
  <si>
    <t>Park Street</t>
  </si>
  <si>
    <t>Western</t>
  </si>
  <si>
    <t>Northern</t>
  </si>
  <si>
    <t>Southern</t>
  </si>
  <si>
    <t>Boston</t>
  </si>
  <si>
    <t>Springfield</t>
  </si>
  <si>
    <t>Total:</t>
  </si>
  <si>
    <t>Boston Regional Office</t>
  </si>
  <si>
    <t>Judge Baker Children's Center-Reg.</t>
  </si>
  <si>
    <t>Northern Regional Office</t>
  </si>
  <si>
    <t>Southern Regional Office</t>
  </si>
  <si>
    <t>Special Investigations/Case Inv-Reg</t>
  </si>
  <si>
    <t>Western Regional Office</t>
  </si>
  <si>
    <t xml:space="preserve"> Month 1 of Report Quarter</t>
  </si>
  <si>
    <t xml:space="preserve"> Month 2 of Report Quarter</t>
  </si>
  <si>
    <t xml:space="preserve"> Month 3 of Report Quarter</t>
  </si>
  <si>
    <t>Metro Regional Office</t>
  </si>
  <si>
    <t>State Wide Investigations = Inv Supportted +Inv Unsupportted</t>
  </si>
  <si>
    <t>Unsupp</t>
  </si>
  <si>
    <t>Supp</t>
  </si>
  <si>
    <t>No Concern</t>
  </si>
  <si>
    <t>Concern</t>
  </si>
  <si>
    <t>Adoption Contract Region</t>
  </si>
  <si>
    <t>CENTRAL OFFICE REGION</t>
  </si>
  <si>
    <t>Central MA Regional Office</t>
  </si>
  <si>
    <t>Division of Field Ops. and Support</t>
  </si>
  <si>
    <t>Northeast Regional Office</t>
  </si>
  <si>
    <t>Southeast Regional Office</t>
  </si>
  <si>
    <t>Total</t>
  </si>
  <si>
    <t>Ave. Clinical Cases Closed Per Month</t>
  </si>
  <si>
    <t>Alternate Caretaker (non-relative)</t>
  </si>
  <si>
    <t>Alternate Caretaker (relative)</t>
  </si>
  <si>
    <t>Group Home (non-DCF)</t>
  </si>
  <si>
    <t>Hospital (acute)</t>
  </si>
  <si>
    <t>Institution</t>
  </si>
  <si>
    <t>Not in Placement</t>
  </si>
  <si>
    <t>On the Run</t>
  </si>
  <si>
    <t>Placement Service</t>
  </si>
  <si>
    <t>Child Totals</t>
  </si>
  <si>
    <t>Clinical Cases</t>
  </si>
  <si>
    <t>Case Type</t>
  </si>
  <si>
    <t>Clinical</t>
  </si>
  <si>
    <t>Pending Response</t>
  </si>
  <si>
    <t xml:space="preserve">Clinical Cases w/Child &lt;18 in Plcme </t>
  </si>
  <si>
    <t>Race</t>
  </si>
  <si>
    <t>American Indian/Alaskan Native</t>
  </si>
  <si>
    <t>Asian</t>
  </si>
  <si>
    <t>Black</t>
  </si>
  <si>
    <t>Declined</t>
  </si>
  <si>
    <t>Hispanic/Latino</t>
  </si>
  <si>
    <t>Multi-Racial</t>
  </si>
  <si>
    <t>Native Hawaiian or Other Pacific Islander</t>
  </si>
  <si>
    <t>White</t>
  </si>
  <si>
    <t>Language</t>
  </si>
  <si>
    <t>English</t>
  </si>
  <si>
    <t>French</t>
  </si>
  <si>
    <t>Greek</t>
  </si>
  <si>
    <t>Italian</t>
  </si>
  <si>
    <t>Polish</t>
  </si>
  <si>
    <t>Portuguese</t>
  </si>
  <si>
    <t>Russian</t>
  </si>
  <si>
    <t>Thai</t>
  </si>
  <si>
    <t>Unknown</t>
  </si>
  <si>
    <t>Yiddish</t>
  </si>
  <si>
    <t>51A Report</t>
  </si>
  <si>
    <t>Alt Resp</t>
  </si>
  <si>
    <t>CHINS</t>
  </si>
  <si>
    <t>CRA</t>
  </si>
  <si>
    <t>Institutional Abuse</t>
  </si>
  <si>
    <t>Safe Haven</t>
  </si>
  <si>
    <t>Voluntary</t>
  </si>
  <si>
    <t>Voluntary Application</t>
  </si>
  <si>
    <t/>
  </si>
  <si>
    <t>Most Recent Intake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</si>
  <si>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</si>
  <si>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</si>
  <si>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</si>
  <si>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</si>
  <si>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</si>
  <si>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</si>
  <si>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</si>
  <si>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</si>
  <si>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</si>
  <si>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</si>
  <si>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</si>
  <si>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</si>
  <si>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</si>
  <si>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</si>
  <si>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</si>
  <si>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</si>
  <si>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</si>
  <si>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</si>
  <si>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Age Groups</t>
  </si>
  <si>
    <t>Caring Together</t>
  </si>
  <si>
    <t>Foster Care</t>
  </si>
  <si>
    <t>STARR</t>
  </si>
  <si>
    <t>Group Home</t>
  </si>
  <si>
    <t>Teen Parenting</t>
  </si>
  <si>
    <t>IFC</t>
  </si>
  <si>
    <t xml:space="preserve">Placement Type </t>
  </si>
  <si>
    <t>(.5yr or less)</t>
  </si>
  <si>
    <t>(&gt; .5-1yr)</t>
  </si>
  <si>
    <t>(&gt;1-1.5yrs)</t>
  </si>
  <si>
    <t>(&gt;1.5-2yrs)</t>
  </si>
  <si>
    <t>(&gt;2-4yrs)</t>
  </si>
  <si>
    <t>&gt;  4yrs</t>
  </si>
  <si>
    <t>Continuous Time in Placement</t>
  </si>
  <si>
    <t>Gender</t>
  </si>
  <si>
    <t>Service Plan Goal</t>
  </si>
  <si>
    <t>Alternative Planned Permanent Living Arrangement</t>
  </si>
  <si>
    <t>Permanency Through Adoption</t>
  </si>
  <si>
    <t>Permanency Through Care with Kin</t>
  </si>
  <si>
    <t>Permanency Through Guardianship</t>
  </si>
  <si>
    <t>Permanency Through Reunification of the Family</t>
  </si>
  <si>
    <t>Permanency Through Stabilization of the Family</t>
  </si>
  <si>
    <t>Race: Children less than 18 in Placement</t>
  </si>
  <si>
    <t>Age Groups : Children Less Than 18 Not In Placement</t>
  </si>
  <si>
    <t>Data</t>
  </si>
  <si>
    <t>Regional Offiice</t>
  </si>
  <si>
    <t>Sum of Age : 0-2</t>
  </si>
  <si>
    <t>Sum of Age : 3-5</t>
  </si>
  <si>
    <t>Sum of Age : 6-11</t>
  </si>
  <si>
    <t>Sum of Age : 12-17</t>
  </si>
  <si>
    <t>Sum of Total</t>
  </si>
  <si>
    <t>Boston Region</t>
  </si>
  <si>
    <t>Northern Region</t>
  </si>
  <si>
    <t>Southern Region</t>
  </si>
  <si>
    <t>Western Region</t>
  </si>
  <si>
    <t>Grand Total</t>
  </si>
  <si>
    <t>Statewide Totals</t>
  </si>
  <si>
    <t>Ave. Clinical Cases Opened Per Month</t>
  </si>
  <si>
    <t>Row Labels</t>
  </si>
  <si>
    <t>Child Adopted</t>
  </si>
  <si>
    <t>Guardianship Granted</t>
  </si>
  <si>
    <t>Division Of QMPD</t>
  </si>
  <si>
    <t xml:space="preserve">(1) Excluding Hispanic/Latino  </t>
  </si>
  <si>
    <t>(2) Hispanic/Latino includes all races, (3) Multi-racial = two or more races</t>
  </si>
  <si>
    <t>(1) Alternative Planned Permanent Living Arrangement</t>
  </si>
  <si>
    <t>Dimock St. Area Office</t>
  </si>
  <si>
    <t>Harbor Area Office</t>
  </si>
  <si>
    <t>Hyde Park Area Office</t>
  </si>
  <si>
    <t>Park St. Area Office</t>
  </si>
  <si>
    <t>Area Wide Screened In For Investiagtion Non Emergency Response</t>
  </si>
  <si>
    <t xml:space="preserve">Area Wide Screened In For Investiagtion Emergency Response </t>
  </si>
  <si>
    <t>Area Wide Initial Assessment  = Concern + No Concern</t>
  </si>
  <si>
    <t>Most Recent Intake : Children Less Than 18 Not In Placement</t>
  </si>
  <si>
    <t>Solutions for Living (PAS Bos)</t>
  </si>
  <si>
    <t>Arlington Area Office</t>
  </si>
  <si>
    <t>Brockton Area Office</t>
  </si>
  <si>
    <t>Cape Cod Area Office</t>
  </si>
  <si>
    <t>Coastal Area Office</t>
  </si>
  <si>
    <t>Fall River Area Office</t>
  </si>
  <si>
    <t>New Bedford Area Office</t>
  </si>
  <si>
    <t>Plymouth Area Office</t>
  </si>
  <si>
    <t>Taunton/Attleboro Area Office</t>
  </si>
  <si>
    <t>Solutions for Living (PAS SE)</t>
  </si>
  <si>
    <t>Ctr Human Dev (PAS West)</t>
  </si>
  <si>
    <t>Greenfield Area Office</t>
  </si>
  <si>
    <t>Holyoke Area Office</t>
  </si>
  <si>
    <t>North Central Area Office</t>
  </si>
  <si>
    <t>Pittsfield Area Office</t>
  </si>
  <si>
    <t>Robert Van Wart Area Office</t>
  </si>
  <si>
    <t>South Central Area Office</t>
  </si>
  <si>
    <t>Springfield Area Office</t>
  </si>
  <si>
    <t>Worcester East Area Office</t>
  </si>
  <si>
    <t>Worcester West Area Office</t>
  </si>
  <si>
    <t>Cambridge Area Office</t>
  </si>
  <si>
    <t>Cape Ann Area Office</t>
  </si>
  <si>
    <t>Framingham Area Office</t>
  </si>
  <si>
    <t>Haverhill Area Office</t>
  </si>
  <si>
    <t>Lawrence Area Office</t>
  </si>
  <si>
    <t>Lowell Area Office</t>
  </si>
  <si>
    <t>Lynn Area Office</t>
  </si>
  <si>
    <t>Malden Area Office</t>
  </si>
  <si>
    <t>Solutions for Living (PAS NE)</t>
  </si>
  <si>
    <t>Area Wide Screened In For  Initial Assessment</t>
  </si>
  <si>
    <t>MA DCF: CQI/OMPA</t>
  </si>
  <si>
    <t>State Wide Screened In For Investigation Non Emergency Response</t>
  </si>
  <si>
    <t xml:space="preserve">State Wide Screened In For Investigation Emergency Response </t>
  </si>
  <si>
    <t>Family Networks</t>
  </si>
  <si>
    <t>The Continuum</t>
  </si>
  <si>
    <t>Residential School</t>
  </si>
  <si>
    <t>FRFC</t>
  </si>
  <si>
    <t>Family Residence</t>
  </si>
  <si>
    <t>Tier I Child Specific</t>
  </si>
  <si>
    <t>Tier I Independent Living</t>
  </si>
  <si>
    <t>Tier I Kinship</t>
  </si>
  <si>
    <t>Tier I Pre-Adoptive</t>
  </si>
  <si>
    <t>Tier I Unrestricted</t>
  </si>
  <si>
    <t xml:space="preserve">Area Wide Screened In For Investigation Emergency Response </t>
  </si>
  <si>
    <t>Area Wide Screened In For Investigation Non Emergency Response</t>
  </si>
  <si>
    <t>All DCF : Race</t>
  </si>
  <si>
    <t>All DCF  :Language</t>
  </si>
  <si>
    <t>CRA.</t>
  </si>
  <si>
    <t>Comprehensive FC</t>
  </si>
  <si>
    <t>Contracted Foster Care</t>
  </si>
  <si>
    <t>Departmental Foster Care</t>
  </si>
  <si>
    <t>Complex Foster Care Medical</t>
  </si>
  <si>
    <t>Child Home-Based Rehabilitation</t>
  </si>
  <si>
    <t>Emergency Shelter Homes</t>
  </si>
  <si>
    <t>IFC One</t>
  </si>
  <si>
    <t>Multiple Acute Level A</t>
  </si>
  <si>
    <t>Multiple Acute Level B</t>
  </si>
  <si>
    <t>Sibling</t>
  </si>
  <si>
    <t>Teen Parent</t>
  </si>
  <si>
    <t>Transitions to Adulthood</t>
  </si>
  <si>
    <t>IFC Skill Level 1</t>
  </si>
  <si>
    <t>Sibling Rate</t>
  </si>
  <si>
    <t>Enhanced Therapeutic</t>
  </si>
  <si>
    <t xml:space="preserve">Date of Report Used </t>
  </si>
  <si>
    <t>Judge Baker Children's Center-</t>
  </si>
  <si>
    <t>Special Investigations/Case In</t>
  </si>
  <si>
    <r>
      <t xml:space="preserve">DCF Region: Boston </t>
    </r>
    <r>
      <rPr>
        <b/>
        <i/>
        <sz val="10"/>
        <rFont val="Arial"/>
        <family val="2"/>
      </rPr>
      <t>(regional statistics are based on area offices and contracted agencies data)</t>
    </r>
  </si>
  <si>
    <r>
      <t xml:space="preserve">Statewide Totals    </t>
    </r>
    <r>
      <rPr>
        <b/>
        <i/>
        <sz val="12"/>
        <rFont val="Arial"/>
        <family val="2"/>
      </rPr>
      <t>(statewide statistics are based on regional offices and contracted agencies data)</t>
    </r>
  </si>
  <si>
    <r>
      <t xml:space="preserve">DCF Region: Northern </t>
    </r>
    <r>
      <rPr>
        <b/>
        <i/>
        <sz val="10"/>
        <rFont val="Arial"/>
        <family val="2"/>
      </rPr>
      <t>(regional statistics are based on area offices and contracted agencies data)</t>
    </r>
  </si>
  <si>
    <r>
      <t xml:space="preserve">DCF Region: Southern  </t>
    </r>
    <r>
      <rPr>
        <b/>
        <i/>
        <sz val="10"/>
        <rFont val="Arial"/>
        <family val="2"/>
      </rPr>
      <t>(regional statistics are based on area offices and contracted agencies data)</t>
    </r>
  </si>
  <si>
    <r>
      <t xml:space="preserve">DCF Region: Western </t>
    </r>
    <r>
      <rPr>
        <b/>
        <i/>
        <sz val="11"/>
        <rFont val="Arial"/>
        <family val="2"/>
      </rPr>
      <t>(regional statistics are based on area offices and contracted agencies data)</t>
    </r>
  </si>
  <si>
    <t>German</t>
  </si>
  <si>
    <t>Group Home 1:4</t>
  </si>
  <si>
    <t>Independent Living</t>
  </si>
  <si>
    <t>Intensive 1:2 Group Home (specialty)</t>
  </si>
  <si>
    <t>Intensive 1:3</t>
  </si>
  <si>
    <t>Intensive 1:3 GH with Expanded Nursing (specialty)</t>
  </si>
  <si>
    <t>Medically Complex Needs Group Home (specialty)</t>
  </si>
  <si>
    <t>Pre-Independent Living</t>
  </si>
  <si>
    <t>Enhanced Teen Parenting 1:4</t>
  </si>
  <si>
    <t>House Parent</t>
  </si>
  <si>
    <t>TLP 1:5</t>
  </si>
  <si>
    <t>Adjusted GH 1:3</t>
  </si>
  <si>
    <t>Adjusted GH 1:3 Subcontract</t>
  </si>
  <si>
    <t>Adjusted GH 1:4 Subcontract</t>
  </si>
  <si>
    <t>% Screened In For Investigations</t>
  </si>
  <si>
    <t>% Screened In For Initial Assessment</t>
  </si>
  <si>
    <t>Glossary Of Terms</t>
  </si>
  <si>
    <t>A 51A report is a report of abuse and/or neglect, from either a mandated reporter or another concerned individual received by DCF.</t>
  </si>
  <si>
    <t>Count of all 51A reports that were screened in for an emergency response, non-emergency response reporting period as a percentage of the total 51A reports for that same period.</t>
  </si>
  <si>
    <t>Count of all 51A reports that were screened in for an initial assessment during the reporting period as a percentage of the total 51A reports for that same period.</t>
  </si>
  <si>
    <t>% Supported Investigations</t>
  </si>
  <si>
    <t>% Concern Found</t>
  </si>
  <si>
    <t>% Children  in  Caseload Placement</t>
  </si>
  <si>
    <t>Count of all investigations that were supported during the reporting period as a percentage of the total all investigations for that same period.</t>
  </si>
  <si>
    <t>Count of Initial Assessments with a substantiated “concern” for future abuse or neglect during the reporting period as a percentage of the total all Initial Assessmentsfor that same period.</t>
  </si>
  <si>
    <t xml:space="preserve">Count of clinical cases during the reporting period as a percentage of all placement cases for that same period. </t>
  </si>
  <si>
    <t>Count of children under 18 in placement during the reporting period as a percentage of the total children under 18 in the caseload for that same period.</t>
  </si>
  <si>
    <t xml:space="preserve">      --</t>
  </si>
  <si>
    <t xml:space="preserve"> ---</t>
  </si>
  <si>
    <t>Central MA Region</t>
  </si>
  <si>
    <t>Central MA Office</t>
  </si>
  <si>
    <t xml:space="preserve"> </t>
  </si>
  <si>
    <t>First tab</t>
  </si>
  <si>
    <t>Children Under 18 in Caseload (06/30/2016)</t>
  </si>
  <si>
    <t>Family Residential</t>
  </si>
  <si>
    <t>Children Less Than 18 In Placement: Most Recent Intake</t>
  </si>
  <si>
    <t>Children Less Than 18 Not In Placement :Most Recent Intake</t>
  </si>
  <si>
    <r>
      <t xml:space="preserve">DCF Region: Central MA </t>
    </r>
    <r>
      <rPr>
        <b/>
        <i/>
        <sz val="11"/>
        <rFont val="Arial"/>
        <family val="2"/>
      </rPr>
      <t>(regional statistics are based on area offices and contracted agencies data)</t>
    </r>
  </si>
  <si>
    <t>DCF Region: Central MA</t>
  </si>
  <si>
    <t>51A Reports (Q4'FY2016)</t>
  </si>
  <si>
    <t>Central Regional Office</t>
  </si>
  <si>
    <t>fid metrics</t>
  </si>
  <si>
    <t>Concern+no concern</t>
  </si>
  <si>
    <t>Count of Case Type</t>
  </si>
  <si>
    <t>Judge Baker Children's Center- Total</t>
  </si>
  <si>
    <t>Special Investigations/Case In Total</t>
  </si>
  <si>
    <t>Central MA</t>
  </si>
  <si>
    <t>State Wide Screened In For Substantional Concern</t>
  </si>
  <si>
    <t>Worcester East</t>
  </si>
  <si>
    <t>Worcester West</t>
  </si>
  <si>
    <t># Substantiated Concern</t>
  </si>
  <si>
    <t>Total Investigations</t>
  </si>
  <si>
    <t>Substantiated concern</t>
  </si>
  <si>
    <t>Ave. Clinical Cases Opened per Month (Jul - Sept 2016)</t>
  </si>
  <si>
    <t>Ave. Clinical Cases Closed Per Month (Jul - Sept 2016)</t>
  </si>
  <si>
    <t>Children &lt;18 Pending Response (09/30/2016)</t>
  </si>
  <si>
    <t>Children Under 18 in Caseload (09/30/2016)</t>
  </si>
  <si>
    <t>Children Under 18 in Placement (09/30/2016)</t>
  </si>
  <si>
    <t>Clinical Cases (09/30/2016)</t>
  </si>
  <si>
    <t>Adoption Cases (09/30/2016)</t>
  </si>
  <si>
    <t>Clinical Cases w/Child &lt;18 in Plcme (09/30/2016)</t>
  </si>
  <si>
    <t>Race (09/30/2016)</t>
  </si>
  <si>
    <t>Primary Language  (09/30/2016)</t>
  </si>
  <si>
    <t>Most Recent Intake  (09/30/2016)</t>
  </si>
  <si>
    <t>Age Groups  (09/30/2016)</t>
  </si>
  <si>
    <t>Placement Type  (09/30/2016)</t>
  </si>
  <si>
    <t>Continuous Time in Placement  (09/30/2016)</t>
  </si>
  <si>
    <t>Gender  (09/30/2016)</t>
  </si>
  <si>
    <t>Service Plan Goal  (09/30/2016)</t>
  </si>
  <si>
    <t>Race  (09/30/2016)</t>
  </si>
  <si>
    <t>Q1 FY2017</t>
  </si>
  <si>
    <t>Q1  FY2017</t>
  </si>
  <si>
    <t>Q1  FY  2017</t>
  </si>
  <si>
    <r>
      <t>White</t>
    </r>
    <r>
      <rPr>
        <vertAlign val="superscript"/>
        <sz val="10"/>
        <rFont val="Arial"/>
        <family val="2"/>
      </rPr>
      <t xml:space="preserve"> (1)</t>
    </r>
  </si>
  <si>
    <r>
      <t>APPLA</t>
    </r>
    <r>
      <rPr>
        <vertAlign val="superscript"/>
        <sz val="10"/>
        <rFont val="Arial"/>
        <family val="2"/>
      </rPr>
      <t xml:space="preserve"> (1)</t>
    </r>
  </si>
  <si>
    <r>
      <t>Native American</t>
    </r>
    <r>
      <rPr>
        <vertAlign val="superscript"/>
        <sz val="10"/>
        <rFont val="Arial"/>
        <family val="2"/>
      </rPr>
      <t xml:space="preserve"> (1)</t>
    </r>
  </si>
  <si>
    <r>
      <t>Asian</t>
    </r>
    <r>
      <rPr>
        <vertAlign val="superscript"/>
        <sz val="10"/>
        <rFont val="Arial"/>
        <family val="2"/>
      </rPr>
      <t xml:space="preserve"> (1)</t>
    </r>
  </si>
  <si>
    <r>
      <t>Multi-Racial</t>
    </r>
    <r>
      <rPr>
        <vertAlign val="superscript"/>
        <sz val="10"/>
        <rFont val="Arial"/>
        <family val="2"/>
      </rPr>
      <t xml:space="preserve"> (1) (3)</t>
    </r>
  </si>
  <si>
    <r>
      <t>Black</t>
    </r>
    <r>
      <rPr>
        <vertAlign val="superscript"/>
        <sz val="10"/>
        <rFont val="Arial"/>
        <family val="2"/>
      </rPr>
      <t xml:space="preserve"> (1)</t>
    </r>
  </si>
  <si>
    <t xml:space="preserve">Service Plan Goal :Children less than 18 in Placement </t>
  </si>
  <si>
    <t>51A Reports (Q1' FY2017)</t>
  </si>
  <si>
    <t>Children Less Than 18 In Placement : Age Groups</t>
  </si>
  <si>
    <t>Children Less Than 18 In Placement Continuous Time in Placement</t>
  </si>
  <si>
    <t xml:space="preserve">Children Less Than 18 In Placement :Placement Type </t>
  </si>
  <si>
    <t>Children Less than 18 Years Old in Placement  : Gender</t>
  </si>
  <si>
    <t>51A Reports (Q1'FY2017)</t>
  </si>
  <si>
    <t>Q1 FY 2017</t>
  </si>
  <si>
    <t>State Wide Screened In For Substantiated Concern</t>
  </si>
  <si>
    <t>Substantiated Concern</t>
  </si>
  <si>
    <t>Pas 1 and Pas 1</t>
  </si>
  <si>
    <t>51A Reports (Q1, FY'2017)</t>
  </si>
  <si>
    <t>Responses (Q1, FY'2017)) (includes Hotline)</t>
  </si>
  <si>
    <t>% Screened-In for Response (Q1, FY'2017)</t>
  </si>
  <si>
    <t>% Supported Responses (Q1, FY'2017)</t>
  </si>
  <si>
    <t>Substantiated Concern (Q1, FY'2017)</t>
  </si>
  <si>
    <t>Adoptions Legalized (Q1, FY'2017)</t>
  </si>
  <si>
    <t>Guardianships Legalized (Q1, FY'2017)</t>
  </si>
  <si>
    <t>Region /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</si>
</sst>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mm\-yy;@"/>
    <numFmt numFmtId="166" formatCode="0.0_)"/>
  </numFmts>
  <fonts count="61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vertAlign val="superscript"/>
      <sz val="9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i/>
      <sz val="12"/>
      <name val="Arial"/>
      <family val="2"/>
    </font>
    <font>
      <sz val="9"/>
      <color theme="1"/>
      <name val="Arial"/>
      <family val="2"/>
    </font>
    <font>
      <sz val="10"/>
      <name val="Segoe UI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theme="1"/>
      <name val="Arial"/>
      <family val="2"/>
    </font>
    <font>
      <b/>
      <sz val="10"/>
      <name val="Segoe UI"/>
      <family val="2"/>
    </font>
    <font>
      <b/>
      <i/>
      <sz val="10"/>
      <name val="Segoe UI"/>
      <family val="2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8"/>
      <name val="Times New Roman"/>
      <family val="1"/>
    </font>
    <font>
      <u/>
      <sz val="10"/>
      <color theme="10"/>
      <name val="Arial"/>
      <family val="2"/>
    </font>
    <font>
      <u/>
      <sz val="7"/>
      <color theme="10"/>
      <name val="Arial"/>
      <family val="2"/>
    </font>
    <font>
      <sz val="10"/>
      <name val="Courier"/>
      <family val="3"/>
    </font>
    <font>
      <b/>
      <sz val="9"/>
      <color indexed="8"/>
      <name val="Arial"/>
      <family val="2"/>
    </font>
    <font>
      <b/>
      <sz val="9"/>
      <name val="Calibri"/>
      <family val="2"/>
      <scheme val="minor"/>
    </font>
    <font>
      <sz val="9"/>
      <color rgb="FF00B050"/>
      <name val="Arial"/>
      <family val="2"/>
    </font>
    <font>
      <b/>
      <sz val="8"/>
      <name val="Segoe UI"/>
      <family val="2"/>
    </font>
    <font>
      <b/>
      <sz val="12"/>
      <name val="Segoe UI"/>
      <family val="2"/>
    </font>
    <font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9"/>
      <color rgb="FFFF0000"/>
      <name val="Arial"/>
      <family val="2"/>
    </font>
    <font>
      <i/>
      <sz val="10"/>
      <color rgb="FFFF0000"/>
      <name val="Segoe UI"/>
      <family val="2"/>
    </font>
    <font>
      <sz val="10"/>
      <color theme="1"/>
      <name val="Segoe U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90">
        <stop position="0">
          <color theme="4" tint="0.59999389629810485"/>
        </stop>
        <stop position="0.5">
          <color theme="0"/>
        </stop>
        <stop position="1">
          <color theme="4" tint="0.59999389629810485"/>
        </stop>
      </gradient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3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/>
    <xf numFmtId="166" fontId="50" fillId="0" borderId="0"/>
  </cellStyleXfs>
  <cellXfs count="978">
    <xf numFmtId="0" fontId="0" fillId="0" borderId="0" xfId="0"/>
    <xf numFmtId="0" fontId="3" fillId="0" borderId="1" xfId="123" applyFont="1" applyBorder="1" applyAlignment="1">
      <alignment horizontal="center" vertical="center"/>
    </xf>
    <xf numFmtId="0" fontId="4" fillId="0" borderId="2" xfId="123" applyFont="1" applyBorder="1" applyAlignment="1">
      <alignment vertical="center"/>
    </xf>
    <xf numFmtId="0" fontId="2" fillId="0" borderId="3" xfId="123" applyFont="1" applyBorder="1" applyAlignment="1">
      <alignment horizontal="center" vertical="center"/>
    </xf>
    <xf numFmtId="0" fontId="3" fillId="0" borderId="2" xfId="123" applyFont="1" applyBorder="1" applyAlignment="1">
      <alignment horizontal="center" vertical="center"/>
    </xf>
    <xf numFmtId="0" fontId="3" fillId="0" borderId="3" xfId="123" applyFont="1" applyBorder="1" applyAlignment="1">
      <alignment horizontal="center" vertical="center"/>
    </xf>
    <xf numFmtId="0" fontId="2" fillId="0" borderId="3" xfId="123" applyFont="1" applyBorder="1" applyAlignment="1">
      <alignment vertical="center"/>
    </xf>
    <xf numFmtId="0" fontId="4" fillId="0" borderId="2" xfId="123" applyFont="1" applyBorder="1" applyAlignment="1">
      <alignment horizontal="left" vertical="center"/>
    </xf>
    <xf numFmtId="0" fontId="3" fillId="0" borderId="4" xfId="123" applyFont="1" applyBorder="1" applyAlignment="1">
      <alignment horizontal="center" vertical="center"/>
    </xf>
    <xf numFmtId="0" fontId="2" fillId="0" borderId="0" xfId="123"/>
    <xf numFmtId="0" fontId="5" fillId="0" borderId="5" xfId="123" applyFont="1" applyBorder="1" applyAlignment="1">
      <alignment horizontal="center" vertical="center"/>
    </xf>
    <xf numFmtId="0" fontId="2" fillId="0" borderId="6" xfId="123" applyBorder="1" applyAlignment="1">
      <alignment vertical="center"/>
    </xf>
    <xf numFmtId="0" fontId="5" fillId="0" borderId="6" xfId="123" applyFont="1" applyBorder="1" applyAlignment="1">
      <alignment horizontal="center" vertical="center"/>
    </xf>
    <xf numFmtId="0" fontId="2" fillId="0" borderId="6" xfId="123" applyBorder="1" applyAlignment="1">
      <alignment horizontal="center" vertical="center"/>
    </xf>
    <xf numFmtId="0" fontId="5" fillId="0" borderId="7" xfId="123" applyFont="1" applyBorder="1" applyAlignment="1">
      <alignment horizontal="center" vertical="center"/>
    </xf>
    <xf numFmtId="0" fontId="2" fillId="0" borderId="5" xfId="123" applyBorder="1" applyAlignment="1">
      <alignment horizontal="center" vertical="center"/>
    </xf>
    <xf numFmtId="0" fontId="2" fillId="0" borderId="3" xfId="123" applyBorder="1" applyAlignment="1">
      <alignment vertical="center"/>
    </xf>
    <xf numFmtId="0" fontId="2" fillId="0" borderId="3" xfId="123" applyBorder="1" applyAlignment="1">
      <alignment horizontal="center" vertical="center"/>
    </xf>
    <xf numFmtId="0" fontId="2" fillId="0" borderId="7" xfId="123" applyBorder="1" applyAlignment="1">
      <alignment horizontal="center" vertical="center"/>
    </xf>
    <xf numFmtId="0" fontId="6" fillId="0" borderId="5" xfId="123" applyFont="1" applyBorder="1" applyAlignment="1">
      <alignment horizontal="center" vertical="center"/>
    </xf>
    <xf numFmtId="0" fontId="2" fillId="0" borderId="0" xfId="123" applyFont="1" applyBorder="1" applyAlignment="1">
      <alignment vertical="center"/>
    </xf>
    <xf numFmtId="3" fontId="2" fillId="0" borderId="0" xfId="123" applyNumberFormat="1" applyFont="1" applyFill="1" applyBorder="1" applyAlignment="1">
      <alignment horizontal="right" vertical="center"/>
    </xf>
    <xf numFmtId="3" fontId="6" fillId="0" borderId="0" xfId="123" applyNumberFormat="1" applyFont="1" applyBorder="1" applyAlignment="1">
      <alignment horizontal="center" vertical="center"/>
    </xf>
    <xf numFmtId="0" fontId="6" fillId="0" borderId="0" xfId="123" applyFont="1" applyBorder="1" applyAlignment="1">
      <alignment vertical="center"/>
    </xf>
    <xf numFmtId="0" fontId="6" fillId="0" borderId="0" xfId="123" applyFont="1" applyBorder="1" applyAlignment="1">
      <alignment horizontal="center" vertical="center"/>
    </xf>
    <xf numFmtId="0" fontId="6" fillId="0" borderId="7" xfId="123" applyFont="1" applyBorder="1" applyAlignment="1">
      <alignment horizontal="center" vertical="center"/>
    </xf>
    <xf numFmtId="0" fontId="6" fillId="0" borderId="0" xfId="123" applyFont="1"/>
    <xf numFmtId="0" fontId="7" fillId="0" borderId="0" xfId="123" applyFont="1" applyBorder="1" applyAlignment="1">
      <alignment vertical="center"/>
    </xf>
    <xf numFmtId="9" fontId="2" fillId="0" borderId="0" xfId="123" applyNumberFormat="1" applyFont="1" applyFill="1" applyBorder="1" applyAlignment="1">
      <alignment horizontal="right" vertical="center"/>
    </xf>
    <xf numFmtId="164" fontId="6" fillId="0" borderId="0" xfId="124" applyNumberFormat="1" applyFont="1" applyBorder="1" applyAlignment="1">
      <alignment horizontal="center" vertical="center"/>
    </xf>
    <xf numFmtId="9" fontId="6" fillId="0" borderId="0" xfId="124" applyNumberFormat="1" applyFont="1" applyBorder="1" applyAlignment="1">
      <alignment horizontal="right" vertical="center"/>
    </xf>
    <xf numFmtId="9" fontId="8" fillId="0" borderId="0" xfId="123" applyNumberFormat="1" applyFont="1" applyBorder="1" applyAlignment="1">
      <alignment horizontal="right" vertical="center"/>
    </xf>
    <xf numFmtId="3" fontId="8" fillId="0" borderId="0" xfId="123" applyNumberFormat="1" applyFont="1" applyBorder="1" applyAlignment="1">
      <alignment horizontal="right" vertical="center"/>
    </xf>
    <xf numFmtId="0" fontId="2" fillId="0" borderId="0" xfId="123" applyFont="1"/>
    <xf numFmtId="3" fontId="9" fillId="0" borderId="0" xfId="123" applyNumberFormat="1" applyFont="1" applyFill="1" applyBorder="1" applyAlignment="1">
      <alignment horizontal="right" vertical="center"/>
    </xf>
    <xf numFmtId="0" fontId="2" fillId="0" borderId="8" xfId="123" applyBorder="1" applyAlignment="1">
      <alignment horizontal="center" vertical="center"/>
    </xf>
    <xf numFmtId="0" fontId="2" fillId="0" borderId="9" xfId="123" applyBorder="1" applyAlignment="1">
      <alignment horizontal="center" vertical="center"/>
    </xf>
    <xf numFmtId="0" fontId="10" fillId="0" borderId="5" xfId="123" applyFont="1" applyBorder="1" applyAlignment="1">
      <alignment horizontal="center" vertical="center"/>
    </xf>
    <xf numFmtId="0" fontId="10" fillId="0" borderId="7" xfId="123" applyFont="1" applyBorder="1" applyAlignment="1">
      <alignment horizontal="center" vertical="center"/>
    </xf>
    <xf numFmtId="0" fontId="12" fillId="0" borderId="0" xfId="123" applyFont="1"/>
    <xf numFmtId="0" fontId="13" fillId="0" borderId="0" xfId="123" applyFont="1" applyBorder="1" applyAlignment="1">
      <alignment vertical="center"/>
    </xf>
    <xf numFmtId="0" fontId="2" fillId="0" borderId="0" xfId="123" applyBorder="1" applyAlignment="1">
      <alignment vertical="center"/>
    </xf>
    <xf numFmtId="0" fontId="5" fillId="0" borderId="0" xfId="123" applyFont="1" applyBorder="1" applyAlignment="1">
      <alignment horizontal="center" vertical="center"/>
    </xf>
    <xf numFmtId="0" fontId="11" fillId="0" borderId="0" xfId="123" applyFont="1" applyBorder="1" applyAlignment="1">
      <alignment horizontal="center" vertical="center"/>
    </xf>
    <xf numFmtId="0" fontId="14" fillId="0" borderId="0" xfId="123" applyFont="1" applyBorder="1" applyAlignment="1">
      <alignment horizontal="center" vertical="center"/>
    </xf>
    <xf numFmtId="0" fontId="2" fillId="0" borderId="0" xfId="123" applyBorder="1" applyAlignment="1">
      <alignment horizontal="center" vertical="center"/>
    </xf>
    <xf numFmtId="9" fontId="2" fillId="0" borderId="5" xfId="124" applyFont="1" applyBorder="1" applyAlignment="1">
      <alignment horizontal="right" vertical="center"/>
    </xf>
    <xf numFmtId="0" fontId="15" fillId="0" borderId="0" xfId="123" applyFont="1" applyBorder="1" applyAlignment="1">
      <alignment vertical="center"/>
    </xf>
    <xf numFmtId="9" fontId="2" fillId="0" borderId="0" xfId="123" applyNumberFormat="1" applyFont="1" applyBorder="1" applyAlignment="1">
      <alignment horizontal="center" vertical="center"/>
    </xf>
    <xf numFmtId="9" fontId="2" fillId="0" borderId="0" xfId="124" applyFont="1" applyFill="1" applyBorder="1" applyAlignment="1">
      <alignment horizontal="right" vertical="center"/>
    </xf>
    <xf numFmtId="9" fontId="2" fillId="0" borderId="7" xfId="124" applyFont="1" applyBorder="1" applyAlignment="1">
      <alignment horizontal="right" vertical="center"/>
    </xf>
    <xf numFmtId="3" fontId="2" fillId="0" borderId="0" xfId="125" applyNumberFormat="1" applyFont="1" applyFill="1" applyBorder="1" applyAlignment="1" applyProtection="1">
      <alignment horizontal="left" vertical="center"/>
    </xf>
    <xf numFmtId="0" fontId="2" fillId="0" borderId="0" xfId="126" applyNumberFormat="1" applyFont="1" applyFill="1" applyBorder="1" applyAlignment="1" applyProtection="1">
      <alignment vertical="center"/>
    </xf>
    <xf numFmtId="0" fontId="2" fillId="0" borderId="0" xfId="123" applyFont="1" applyAlignment="1">
      <alignment vertical="center"/>
    </xf>
    <xf numFmtId="9" fontId="7" fillId="0" borderId="5" xfId="124" applyFont="1" applyBorder="1" applyAlignment="1">
      <alignment horizontal="right" vertical="center"/>
    </xf>
    <xf numFmtId="9" fontId="7" fillId="0" borderId="7" xfId="124" applyFont="1" applyBorder="1" applyAlignment="1">
      <alignment horizontal="right" vertical="center"/>
    </xf>
    <xf numFmtId="0" fontId="6" fillId="0" borderId="5" xfId="123" applyFont="1" applyBorder="1" applyAlignment="1">
      <alignment vertical="center"/>
    </xf>
    <xf numFmtId="9" fontId="7" fillId="0" borderId="0" xfId="123" applyNumberFormat="1" applyFont="1" applyBorder="1" applyAlignment="1">
      <alignment horizontal="center" vertical="center"/>
    </xf>
    <xf numFmtId="0" fontId="6" fillId="0" borderId="7" xfId="123" applyFont="1" applyBorder="1" applyAlignment="1">
      <alignment vertical="center"/>
    </xf>
    <xf numFmtId="0" fontId="17" fillId="0" borderId="0" xfId="123" applyFont="1" applyBorder="1" applyAlignment="1">
      <alignment vertical="center"/>
    </xf>
    <xf numFmtId="3" fontId="7" fillId="0" borderId="0" xfId="123" applyNumberFormat="1" applyFont="1" applyBorder="1" applyAlignment="1">
      <alignment horizontal="right" vertical="center"/>
    </xf>
    <xf numFmtId="9" fontId="7" fillId="0" borderId="0" xfId="123" applyNumberFormat="1" applyFont="1" applyFill="1" applyBorder="1" applyAlignment="1">
      <alignment horizontal="right" vertical="center"/>
    </xf>
    <xf numFmtId="0" fontId="2" fillId="0" borderId="5" xfId="123" applyFont="1" applyBorder="1" applyAlignment="1">
      <alignment horizontal="center" vertical="center"/>
    </xf>
    <xf numFmtId="0" fontId="18" fillId="0" borderId="0" xfId="123" applyFont="1" applyBorder="1" applyAlignment="1">
      <alignment vertical="center"/>
    </xf>
    <xf numFmtId="9" fontId="9" fillId="0" borderId="0" xfId="123" applyNumberFormat="1" applyFont="1" applyFill="1" applyBorder="1" applyAlignment="1">
      <alignment horizontal="right" vertical="center"/>
    </xf>
    <xf numFmtId="0" fontId="2" fillId="0" borderId="7" xfId="123" applyFont="1" applyBorder="1" applyAlignment="1">
      <alignment horizontal="center" vertical="center"/>
    </xf>
    <xf numFmtId="3" fontId="18" fillId="0" borderId="0" xfId="125" applyNumberFormat="1" applyFont="1" applyFill="1" applyBorder="1" applyAlignment="1" applyProtection="1">
      <alignment vertical="center"/>
    </xf>
    <xf numFmtId="3" fontId="7" fillId="0" borderId="0" xfId="123" applyNumberFormat="1" applyFont="1" applyFill="1" applyBorder="1" applyAlignment="1">
      <alignment horizontal="right" vertical="center"/>
    </xf>
    <xf numFmtId="9" fontId="7" fillId="0" borderId="0" xfId="124" applyFont="1" applyFill="1" applyBorder="1" applyAlignment="1">
      <alignment horizontal="right" vertical="center"/>
    </xf>
    <xf numFmtId="0" fontId="2" fillId="0" borderId="8" xfId="123" applyFont="1" applyBorder="1" applyAlignment="1">
      <alignment horizontal="center" vertical="center"/>
    </xf>
    <xf numFmtId="0" fontId="18" fillId="0" borderId="6" xfId="123" quotePrefix="1" applyFont="1" applyBorder="1" applyAlignment="1">
      <alignment vertical="center"/>
    </xf>
    <xf numFmtId="3" fontId="7" fillId="0" borderId="0" xfId="123" applyNumberFormat="1" applyFont="1" applyBorder="1" applyAlignment="1">
      <alignment horizontal="center" vertical="center"/>
    </xf>
    <xf numFmtId="0" fontId="2" fillId="0" borderId="0" xfId="123" applyFont="1" applyBorder="1" applyAlignment="1">
      <alignment horizontal="center" vertical="center"/>
    </xf>
    <xf numFmtId="0" fontId="2" fillId="0" borderId="9" xfId="123" applyFont="1" applyBorder="1" applyAlignment="1">
      <alignment horizontal="center" vertical="center"/>
    </xf>
    <xf numFmtId="9" fontId="2" fillId="0" borderId="0" xfId="124" applyFont="1" applyBorder="1" applyAlignment="1">
      <alignment horizontal="center" vertical="center"/>
    </xf>
    <xf numFmtId="9" fontId="7" fillId="0" borderId="0" xfId="124" applyFont="1" applyBorder="1" applyAlignment="1">
      <alignment horizontal="center" vertical="center"/>
    </xf>
    <xf numFmtId="3" fontId="19" fillId="0" borderId="0" xfId="123" applyNumberFormat="1" applyFont="1" applyFill="1" applyBorder="1" applyAlignment="1">
      <alignment horizontal="right" vertical="center"/>
    </xf>
    <xf numFmtId="9" fontId="19" fillId="0" borderId="0" xfId="124" applyFont="1" applyFill="1" applyBorder="1" applyAlignment="1">
      <alignment horizontal="right" vertical="center"/>
    </xf>
    <xf numFmtId="0" fontId="6" fillId="0" borderId="0" xfId="123" applyFont="1" applyAlignment="1">
      <alignment vertical="center"/>
    </xf>
    <xf numFmtId="9" fontId="2" fillId="0" borderId="5" xfId="124" applyFont="1" applyBorder="1" applyAlignment="1">
      <alignment horizontal="center" vertical="center"/>
    </xf>
    <xf numFmtId="0" fontId="20" fillId="0" borderId="0" xfId="123" applyFont="1" applyBorder="1" applyAlignment="1">
      <alignment horizontal="center" vertical="center"/>
    </xf>
    <xf numFmtId="9" fontId="2" fillId="0" borderId="7" xfId="124" applyFont="1" applyBorder="1" applyAlignment="1">
      <alignment horizontal="center" vertical="center"/>
    </xf>
    <xf numFmtId="9" fontId="7" fillId="0" borderId="5" xfId="124" applyFont="1" applyBorder="1" applyAlignment="1">
      <alignment horizontal="center" vertical="center"/>
    </xf>
    <xf numFmtId="9" fontId="7" fillId="0" borderId="7" xfId="124" applyFont="1" applyBorder="1" applyAlignment="1">
      <alignment horizontal="center" vertical="center"/>
    </xf>
    <xf numFmtId="0" fontId="20" fillId="0" borderId="5" xfId="123" applyFont="1" applyBorder="1" applyAlignment="1">
      <alignment horizontal="center" vertical="center"/>
    </xf>
    <xf numFmtId="0" fontId="20" fillId="0" borderId="7" xfId="123" applyFont="1" applyBorder="1" applyAlignment="1">
      <alignment horizontal="center" vertical="center"/>
    </xf>
    <xf numFmtId="3" fontId="6" fillId="0" borderId="5" xfId="123" applyNumberFormat="1" applyFont="1" applyBorder="1" applyAlignment="1">
      <alignment horizontal="center" vertical="center"/>
    </xf>
    <xf numFmtId="9" fontId="6" fillId="0" borderId="0" xfId="124" applyFont="1" applyBorder="1" applyAlignment="1">
      <alignment horizontal="center" vertical="center"/>
    </xf>
    <xf numFmtId="3" fontId="6" fillId="0" borderId="7" xfId="123" applyNumberFormat="1" applyFont="1" applyBorder="1" applyAlignment="1">
      <alignment horizontal="center" vertical="center"/>
    </xf>
    <xf numFmtId="9" fontId="2" fillId="0" borderId="0" xfId="124" applyBorder="1" applyAlignment="1">
      <alignment horizontal="center" vertical="center"/>
    </xf>
    <xf numFmtId="3" fontId="2" fillId="0" borderId="5" xfId="123" applyNumberFormat="1" applyBorder="1" applyAlignment="1">
      <alignment horizontal="center" vertical="center"/>
    </xf>
    <xf numFmtId="0" fontId="15" fillId="0" borderId="0" xfId="123" applyFont="1" applyBorder="1" applyAlignment="1">
      <alignment horizontal="center" vertical="center"/>
    </xf>
    <xf numFmtId="3" fontId="2" fillId="0" borderId="7" xfId="123" applyNumberFormat="1" applyBorder="1" applyAlignment="1">
      <alignment horizontal="center" vertical="center"/>
    </xf>
    <xf numFmtId="0" fontId="18" fillId="0" borderId="0" xfId="123" applyFont="1" applyAlignment="1">
      <alignment vertical="center"/>
    </xf>
    <xf numFmtId="0" fontId="7" fillId="0" borderId="0" xfId="123" applyFont="1" applyAlignment="1">
      <alignment vertical="center"/>
    </xf>
    <xf numFmtId="3" fontId="21" fillId="0" borderId="0" xfId="123" applyNumberFormat="1" applyFont="1" applyFill="1" applyBorder="1" applyAlignment="1">
      <alignment horizontal="right" vertical="center"/>
    </xf>
    <xf numFmtId="9" fontId="21" fillId="0" borderId="0" xfId="123" applyNumberFormat="1" applyFont="1" applyFill="1" applyBorder="1" applyAlignment="1">
      <alignment horizontal="right" vertical="center"/>
    </xf>
    <xf numFmtId="0" fontId="7" fillId="0" borderId="0" xfId="123" applyFont="1"/>
    <xf numFmtId="0" fontId="6" fillId="0" borderId="8" xfId="123" applyFont="1" applyBorder="1" applyAlignment="1">
      <alignment vertical="center"/>
    </xf>
    <xf numFmtId="0" fontId="13" fillId="0" borderId="6" xfId="123" applyFont="1" applyBorder="1" applyAlignment="1">
      <alignment vertical="center"/>
    </xf>
    <xf numFmtId="3" fontId="18" fillId="0" borderId="6" xfId="125" applyNumberFormat="1" applyFont="1" applyFill="1" applyBorder="1" applyAlignment="1" applyProtection="1">
      <alignment vertical="center"/>
    </xf>
    <xf numFmtId="3" fontId="9" fillId="0" borderId="6" xfId="123" applyNumberFormat="1" applyFont="1" applyFill="1" applyBorder="1" applyAlignment="1">
      <alignment horizontal="right" vertical="center"/>
    </xf>
    <xf numFmtId="9" fontId="9" fillId="0" borderId="6" xfId="123" applyNumberFormat="1" applyFont="1" applyFill="1" applyBorder="1" applyAlignment="1">
      <alignment horizontal="right" vertical="center"/>
    </xf>
    <xf numFmtId="9" fontId="2" fillId="0" borderId="6" xfId="124" applyFont="1" applyBorder="1" applyAlignment="1">
      <alignment horizontal="center" vertical="center"/>
    </xf>
    <xf numFmtId="0" fontId="6" fillId="0" borderId="6" xfId="123" applyFont="1" applyBorder="1" applyAlignment="1">
      <alignment vertical="center"/>
    </xf>
    <xf numFmtId="0" fontId="6" fillId="0" borderId="6" xfId="123" applyFont="1" applyBorder="1"/>
    <xf numFmtId="9" fontId="2" fillId="0" borderId="9" xfId="124" applyFont="1" applyBorder="1" applyAlignment="1">
      <alignment horizontal="right" vertical="center"/>
    </xf>
    <xf numFmtId="0" fontId="22" fillId="0" borderId="0" xfId="123" applyFont="1" applyBorder="1" applyAlignment="1">
      <alignment vertical="center"/>
    </xf>
    <xf numFmtId="3" fontId="23" fillId="0" borderId="0" xfId="123" applyNumberFormat="1" applyFont="1" applyFill="1" applyBorder="1" applyAlignment="1">
      <alignment horizontal="right" vertical="center"/>
    </xf>
    <xf numFmtId="9" fontId="23" fillId="0" borderId="0" xfId="124" applyFont="1" applyFill="1" applyBorder="1" applyAlignment="1">
      <alignment horizontal="right" vertical="center"/>
    </xf>
    <xf numFmtId="0" fontId="6" fillId="0" borderId="6" xfId="123" applyFont="1" applyBorder="1" applyAlignment="1">
      <alignment horizontal="center" vertical="center"/>
    </xf>
    <xf numFmtId="0" fontId="2" fillId="0" borderId="6" xfId="123" applyFont="1" applyBorder="1" applyAlignment="1">
      <alignment vertical="center"/>
    </xf>
    <xf numFmtId="0" fontId="6" fillId="0" borderId="9" xfId="123" applyFont="1" applyBorder="1" applyAlignment="1">
      <alignment horizontal="center" vertical="center"/>
    </xf>
    <xf numFmtId="0" fontId="2" fillId="0" borderId="0" xfId="123" applyAlignment="1">
      <alignment vertical="center"/>
    </xf>
    <xf numFmtId="0" fontId="2" fillId="0" borderId="0" xfId="123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25" fillId="0" borderId="0" xfId="123" applyNumberFormat="1" applyFont="1" applyFill="1" applyBorder="1" applyAlignment="1">
      <alignment horizontal="right" vertical="center"/>
    </xf>
    <xf numFmtId="0" fontId="25" fillId="0" borderId="0" xfId="123" applyFont="1" applyBorder="1" applyAlignment="1">
      <alignment vertical="center"/>
    </xf>
    <xf numFmtId="0" fontId="28" fillId="0" borderId="0" xfId="0" applyNumberFormat="1" applyFont="1" applyFill="1" applyBorder="1" applyAlignment="1" applyProtection="1"/>
    <xf numFmtId="0" fontId="28" fillId="2" borderId="0" xfId="0" applyNumberFormat="1" applyFont="1" applyFill="1" applyBorder="1" applyAlignment="1" applyProtection="1"/>
    <xf numFmtId="0" fontId="28" fillId="0" borderId="13" xfId="0" applyNumberFormat="1" applyFont="1" applyFill="1" applyBorder="1" applyAlignment="1" applyProtection="1"/>
    <xf numFmtId="0" fontId="28" fillId="0" borderId="14" xfId="0" applyNumberFormat="1" applyFont="1" applyFill="1" applyBorder="1" applyAlignment="1" applyProtection="1"/>
    <xf numFmtId="0" fontId="28" fillId="2" borderId="0" xfId="0" applyNumberFormat="1" applyFont="1" applyFill="1" applyBorder="1" applyAlignment="1" applyProtection="1">
      <alignment wrapText="1"/>
    </xf>
    <xf numFmtId="3" fontId="28" fillId="0" borderId="13" xfId="0" applyNumberFormat="1" applyFont="1" applyFill="1" applyBorder="1" applyAlignment="1" applyProtection="1"/>
    <xf numFmtId="3" fontId="28" fillId="0" borderId="0" xfId="0" applyNumberFormat="1" applyFont="1" applyFill="1" applyBorder="1" applyAlignment="1" applyProtection="1"/>
    <xf numFmtId="3" fontId="28" fillId="0" borderId="14" xfId="0" applyNumberFormat="1" applyFont="1" applyFill="1" applyBorder="1" applyAlignment="1" applyProtection="1"/>
    <xf numFmtId="3" fontId="28" fillId="0" borderId="15" xfId="0" applyNumberFormat="1" applyFont="1" applyFill="1" applyBorder="1" applyAlignment="1" applyProtection="1"/>
    <xf numFmtId="3" fontId="28" fillId="0" borderId="16" xfId="0" applyNumberFormat="1" applyFont="1" applyFill="1" applyBorder="1" applyAlignment="1" applyProtection="1"/>
    <xf numFmtId="3" fontId="28" fillId="0" borderId="17" xfId="0" applyNumberFormat="1" applyFont="1" applyFill="1" applyBorder="1" applyAlignment="1" applyProtection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28" fillId="0" borderId="10" xfId="0" applyNumberFormat="1" applyFont="1" applyFill="1" applyBorder="1" applyAlignment="1" applyProtection="1"/>
    <xf numFmtId="0" fontId="0" fillId="2" borderId="0" xfId="0" applyFill="1"/>
    <xf numFmtId="1" fontId="0" fillId="2" borderId="0" xfId="0" applyNumberFormat="1" applyFill="1"/>
    <xf numFmtId="1" fontId="0" fillId="0" borderId="0" xfId="0" applyNumberFormat="1" applyFill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0" xfId="0" applyFill="1" applyBorder="1"/>
    <xf numFmtId="3" fontId="8" fillId="0" borderId="0" xfId="123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 applyProtection="1">
      <alignment horizontal="center"/>
    </xf>
    <xf numFmtId="0" fontId="29" fillId="2" borderId="0" xfId="0" applyFont="1" applyFill="1"/>
    <xf numFmtId="0" fontId="34" fillId="0" borderId="0" xfId="0" applyNumberFormat="1" applyFont="1" applyFill="1" applyBorder="1" applyAlignment="1" applyProtection="1"/>
    <xf numFmtId="0" fontId="33" fillId="2" borderId="0" xfId="0" applyNumberFormat="1" applyFont="1" applyFill="1" applyBorder="1" applyAlignment="1" applyProtection="1"/>
    <xf numFmtId="0" fontId="28" fillId="2" borderId="18" xfId="0" applyNumberFormat="1" applyFont="1" applyFill="1" applyBorder="1" applyAlignment="1" applyProtection="1"/>
    <xf numFmtId="0" fontId="28" fillId="0" borderId="19" xfId="0" applyNumberFormat="1" applyFont="1" applyFill="1" applyBorder="1" applyAlignment="1" applyProtection="1"/>
    <xf numFmtId="0" fontId="28" fillId="0" borderId="20" xfId="0" applyNumberFormat="1" applyFont="1" applyFill="1" applyBorder="1" applyAlignment="1" applyProtection="1"/>
    <xf numFmtId="0" fontId="28" fillId="0" borderId="21" xfId="0" applyNumberFormat="1" applyFont="1" applyFill="1" applyBorder="1" applyAlignment="1" applyProtection="1"/>
    <xf numFmtId="0" fontId="28" fillId="0" borderId="22" xfId="0" applyNumberFormat="1" applyFont="1" applyFill="1" applyBorder="1" applyAlignment="1" applyProtection="1"/>
    <xf numFmtId="0" fontId="28" fillId="0" borderId="23" xfId="0" applyNumberFormat="1" applyFont="1" applyFill="1" applyBorder="1" applyAlignment="1" applyProtection="1"/>
    <xf numFmtId="0" fontId="28" fillId="0" borderId="24" xfId="0" applyNumberFormat="1" applyFont="1" applyFill="1" applyBorder="1" applyAlignment="1" applyProtection="1"/>
    <xf numFmtId="0" fontId="28" fillId="2" borderId="23" xfId="0" applyNumberFormat="1" applyFont="1" applyFill="1" applyBorder="1" applyAlignment="1" applyProtection="1"/>
    <xf numFmtId="0" fontId="28" fillId="0" borderId="25" xfId="0" applyNumberFormat="1" applyFont="1" applyFill="1" applyBorder="1" applyAlignment="1" applyProtection="1"/>
    <xf numFmtId="0" fontId="28" fillId="0" borderId="26" xfId="0" applyNumberFormat="1" applyFont="1" applyFill="1" applyBorder="1" applyAlignment="1" applyProtection="1"/>
    <xf numFmtId="0" fontId="28" fillId="4" borderId="18" xfId="0" applyNumberFormat="1" applyFont="1" applyFill="1" applyBorder="1" applyAlignment="1" applyProtection="1"/>
    <xf numFmtId="0" fontId="28" fillId="6" borderId="18" xfId="0" applyNumberFormat="1" applyFont="1" applyFill="1" applyBorder="1" applyAlignment="1" applyProtection="1"/>
    <xf numFmtId="0" fontId="28" fillId="7" borderId="20" xfId="0" applyNumberFormat="1" applyFont="1" applyFill="1" applyBorder="1" applyAlignment="1" applyProtection="1"/>
    <xf numFmtId="0" fontId="28" fillId="7" borderId="18" xfId="0" applyNumberFormat="1" applyFont="1" applyFill="1" applyBorder="1" applyAlignment="1" applyProtection="1"/>
    <xf numFmtId="0" fontId="28" fillId="9" borderId="20" xfId="0" applyNumberFormat="1" applyFont="1" applyFill="1" applyBorder="1" applyAlignment="1" applyProtection="1"/>
    <xf numFmtId="0" fontId="0" fillId="0" borderId="22" xfId="0" applyBorder="1"/>
    <xf numFmtId="0" fontId="0" fillId="0" borderId="0" xfId="0" applyFill="1" applyBorder="1"/>
    <xf numFmtId="0" fontId="28" fillId="2" borderId="20" xfId="0" applyNumberFormat="1" applyFont="1" applyFill="1" applyBorder="1" applyAlignment="1" applyProtection="1"/>
    <xf numFmtId="0" fontId="28" fillId="2" borderId="21" xfId="0" applyNumberFormat="1" applyFont="1" applyFill="1" applyBorder="1" applyAlignment="1" applyProtection="1"/>
    <xf numFmtId="0" fontId="28" fillId="2" borderId="24" xfId="0" applyNumberFormat="1" applyFont="1" applyFill="1" applyBorder="1" applyAlignment="1" applyProtection="1"/>
    <xf numFmtId="0" fontId="29" fillId="0" borderId="0" xfId="0" applyFont="1" applyFill="1"/>
    <xf numFmtId="0" fontId="0" fillId="0" borderId="18" xfId="0" applyFill="1" applyBorder="1"/>
    <xf numFmtId="0" fontId="28" fillId="2" borderId="31" xfId="0" applyNumberFormat="1" applyFont="1" applyFill="1" applyBorder="1" applyAlignment="1" applyProtection="1"/>
    <xf numFmtId="0" fontId="0" fillId="11" borderId="18" xfId="0" applyFill="1" applyBorder="1"/>
    <xf numFmtId="0" fontId="0" fillId="12" borderId="18" xfId="0" applyFill="1" applyBorder="1"/>
    <xf numFmtId="0" fontId="0" fillId="0" borderId="18" xfId="0" applyBorder="1"/>
    <xf numFmtId="0" fontId="35" fillId="0" borderId="18" xfId="0" applyFont="1" applyBorder="1"/>
    <xf numFmtId="0" fontId="28" fillId="0" borderId="18" xfId="0" applyNumberFormat="1" applyFont="1" applyFill="1" applyBorder="1" applyAlignment="1" applyProtection="1"/>
    <xf numFmtId="0" fontId="28" fillId="9" borderId="18" xfId="0" applyNumberFormat="1" applyFont="1" applyFill="1" applyBorder="1" applyAlignment="1" applyProtection="1"/>
    <xf numFmtId="0" fontId="0" fillId="0" borderId="25" xfId="0" applyBorder="1"/>
    <xf numFmtId="0" fontId="0" fillId="0" borderId="26" xfId="0" applyBorder="1"/>
    <xf numFmtId="0" fontId="0" fillId="6" borderId="18" xfId="0" applyFill="1" applyBorder="1"/>
    <xf numFmtId="0" fontId="0" fillId="4" borderId="18" xfId="0" applyFill="1" applyBorder="1"/>
    <xf numFmtId="0" fontId="0" fillId="7" borderId="18" xfId="0" applyFill="1" applyBorder="1"/>
    <xf numFmtId="0" fontId="0" fillId="5" borderId="18" xfId="0" applyFill="1" applyBorder="1"/>
    <xf numFmtId="0" fontId="0" fillId="9" borderId="18" xfId="0" applyFill="1" applyBorder="1"/>
    <xf numFmtId="0" fontId="0" fillId="0" borderId="19" xfId="0" applyBorder="1"/>
    <xf numFmtId="0" fontId="0" fillId="0" borderId="25" xfId="0" applyFill="1" applyBorder="1"/>
    <xf numFmtId="0" fontId="29" fillId="0" borderId="18" xfId="0" applyFont="1" applyBorder="1"/>
    <xf numFmtId="0" fontId="0" fillId="0" borderId="26" xfId="0" applyFill="1" applyBorder="1"/>
    <xf numFmtId="0" fontId="6" fillId="0" borderId="0" xfId="123" applyFont="1" applyFill="1" applyAlignment="1">
      <alignment vertical="center"/>
    </xf>
    <xf numFmtId="0" fontId="15" fillId="0" borderId="0" xfId="123" applyFont="1" applyFill="1" applyBorder="1" applyAlignment="1">
      <alignment horizontal="center" vertical="center"/>
    </xf>
    <xf numFmtId="0" fontId="0" fillId="0" borderId="20" xfId="0" applyFill="1" applyBorder="1"/>
    <xf numFmtId="0" fontId="0" fillId="0" borderId="20" xfId="0" applyBorder="1"/>
    <xf numFmtId="0" fontId="0" fillId="0" borderId="21" xfId="0" applyBorder="1"/>
    <xf numFmtId="0" fontId="0" fillId="0" borderId="29" xfId="0" applyBorder="1"/>
    <xf numFmtId="0" fontId="28" fillId="0" borderId="32" xfId="0" applyNumberFormat="1" applyFont="1" applyFill="1" applyBorder="1" applyAlignment="1" applyProtection="1"/>
    <xf numFmtId="0" fontId="0" fillId="0" borderId="32" xfId="0" applyBorder="1"/>
    <xf numFmtId="0" fontId="36" fillId="0" borderId="0" xfId="0" applyFont="1"/>
    <xf numFmtId="0" fontId="37" fillId="0" borderId="19" xfId="0" applyNumberFormat="1" applyFont="1" applyFill="1" applyBorder="1" applyAlignment="1" applyProtection="1"/>
    <xf numFmtId="0" fontId="37" fillId="0" borderId="20" xfId="0" applyNumberFormat="1" applyFont="1" applyFill="1" applyBorder="1" applyAlignment="1" applyProtection="1"/>
    <xf numFmtId="0" fontId="37" fillId="0" borderId="27" xfId="0" applyNumberFormat="1" applyFont="1" applyFill="1" applyBorder="1" applyAlignment="1" applyProtection="1"/>
    <xf numFmtId="0" fontId="37" fillId="0" borderId="29" xfId="0" applyNumberFormat="1" applyFont="1" applyFill="1" applyBorder="1" applyAlignment="1" applyProtection="1"/>
    <xf numFmtId="0" fontId="36" fillId="0" borderId="18" xfId="0" applyFont="1" applyBorder="1"/>
    <xf numFmtId="0" fontId="36" fillId="0" borderId="4" xfId="0" applyFont="1" applyBorder="1"/>
    <xf numFmtId="0" fontId="37" fillId="0" borderId="18" xfId="0" applyNumberFormat="1" applyFont="1" applyFill="1" applyBorder="1" applyAlignment="1" applyProtection="1"/>
    <xf numFmtId="0" fontId="29" fillId="0" borderId="19" xfId="0" applyFont="1" applyBorder="1"/>
    <xf numFmtId="0" fontId="29" fillId="0" borderId="20" xfId="0" applyFont="1" applyBorder="1"/>
    <xf numFmtId="0" fontId="29" fillId="0" borderId="21" xfId="0" applyFont="1" applyBorder="1"/>
    <xf numFmtId="9" fontId="6" fillId="0" borderId="0" xfId="124" applyNumberFormat="1" applyFont="1" applyFill="1" applyBorder="1" applyAlignment="1">
      <alignment horizontal="right" vertical="center"/>
    </xf>
    <xf numFmtId="0" fontId="6" fillId="0" borderId="0" xfId="123" applyFont="1" applyFill="1"/>
    <xf numFmtId="0" fontId="3" fillId="0" borderId="1" xfId="123" applyFont="1" applyFill="1" applyBorder="1" applyAlignment="1">
      <alignment horizontal="center" vertical="center"/>
    </xf>
    <xf numFmtId="0" fontId="3" fillId="0" borderId="2" xfId="123" applyFont="1" applyFill="1" applyBorder="1" applyAlignment="1">
      <alignment horizontal="center" vertical="center"/>
    </xf>
    <xf numFmtId="0" fontId="3" fillId="0" borderId="4" xfId="123" applyFont="1" applyFill="1" applyBorder="1" applyAlignment="1">
      <alignment horizontal="center" vertical="center"/>
    </xf>
    <xf numFmtId="0" fontId="2" fillId="0" borderId="0" xfId="123" applyFill="1"/>
    <xf numFmtId="0" fontId="5" fillId="0" borderId="5" xfId="123" applyFont="1" applyFill="1" applyBorder="1" applyAlignment="1">
      <alignment horizontal="center" vertical="center"/>
    </xf>
    <xf numFmtId="0" fontId="2" fillId="0" borderId="6" xfId="123" applyFill="1" applyBorder="1" applyAlignment="1">
      <alignment vertical="center"/>
    </xf>
    <xf numFmtId="0" fontId="5" fillId="0" borderId="6" xfId="123" applyFont="1" applyFill="1" applyBorder="1" applyAlignment="1">
      <alignment horizontal="center" vertical="center"/>
    </xf>
    <xf numFmtId="0" fontId="2" fillId="0" borderId="6" xfId="123" applyFill="1" applyBorder="1" applyAlignment="1">
      <alignment horizontal="center" vertical="center"/>
    </xf>
    <xf numFmtId="0" fontId="5" fillId="0" borderId="7" xfId="123" applyFont="1" applyFill="1" applyBorder="1" applyAlignment="1">
      <alignment horizontal="center" vertical="center"/>
    </xf>
    <xf numFmtId="0" fontId="2" fillId="0" borderId="5" xfId="123" applyFill="1" applyBorder="1" applyAlignment="1">
      <alignment horizontal="center" vertical="center"/>
    </xf>
    <xf numFmtId="0" fontId="2" fillId="0" borderId="3" xfId="123" applyFill="1" applyBorder="1" applyAlignment="1">
      <alignment vertical="center"/>
    </xf>
    <xf numFmtId="0" fontId="2" fillId="0" borderId="3" xfId="123" applyFill="1" applyBorder="1" applyAlignment="1">
      <alignment horizontal="center" vertical="center"/>
    </xf>
    <xf numFmtId="0" fontId="2" fillId="0" borderId="7" xfId="123" applyFill="1" applyBorder="1" applyAlignment="1">
      <alignment horizontal="center" vertical="center"/>
    </xf>
    <xf numFmtId="0" fontId="6" fillId="0" borderId="5" xfId="123" applyFont="1" applyFill="1" applyBorder="1" applyAlignment="1">
      <alignment horizontal="center" vertical="center"/>
    </xf>
    <xf numFmtId="0" fontId="2" fillId="0" borderId="0" xfId="123" applyFont="1" applyFill="1" applyBorder="1" applyAlignment="1">
      <alignment vertical="center"/>
    </xf>
    <xf numFmtId="3" fontId="6" fillId="0" borderId="0" xfId="123" applyNumberFormat="1" applyFont="1" applyFill="1" applyBorder="1" applyAlignment="1">
      <alignment horizontal="center" vertical="center"/>
    </xf>
    <xf numFmtId="0" fontId="6" fillId="0" borderId="0" xfId="123" applyFont="1" applyFill="1" applyBorder="1" applyAlignment="1">
      <alignment vertical="center"/>
    </xf>
    <xf numFmtId="0" fontId="6" fillId="0" borderId="0" xfId="123" applyFont="1" applyFill="1" applyBorder="1" applyAlignment="1">
      <alignment horizontal="center" vertical="center"/>
    </xf>
    <xf numFmtId="0" fontId="6" fillId="0" borderId="7" xfId="123" applyFont="1" applyFill="1" applyBorder="1" applyAlignment="1">
      <alignment horizontal="center" vertical="center"/>
    </xf>
    <xf numFmtId="0" fontId="7" fillId="0" borderId="0" xfId="123" applyFont="1" applyFill="1" applyBorder="1" applyAlignment="1">
      <alignment vertical="center"/>
    </xf>
    <xf numFmtId="164" fontId="6" fillId="0" borderId="0" xfId="124" applyNumberFormat="1" applyFont="1" applyFill="1" applyBorder="1" applyAlignment="1">
      <alignment horizontal="center" vertical="center"/>
    </xf>
    <xf numFmtId="9" fontId="8" fillId="0" borderId="0" xfId="123" applyNumberFormat="1" applyFont="1" applyFill="1" applyBorder="1" applyAlignment="1">
      <alignment horizontal="right" vertical="center"/>
    </xf>
    <xf numFmtId="0" fontId="2" fillId="0" borderId="8" xfId="123" applyFill="1" applyBorder="1" applyAlignment="1">
      <alignment horizontal="center" vertical="center"/>
    </xf>
    <xf numFmtId="0" fontId="2" fillId="0" borderId="9" xfId="123" applyFill="1" applyBorder="1" applyAlignment="1">
      <alignment horizontal="center" vertical="center"/>
    </xf>
    <xf numFmtId="0" fontId="10" fillId="0" borderId="5" xfId="123" applyFont="1" applyFill="1" applyBorder="1" applyAlignment="1">
      <alignment horizontal="center" vertical="center"/>
    </xf>
    <xf numFmtId="0" fontId="10" fillId="0" borderId="7" xfId="123" applyFont="1" applyFill="1" applyBorder="1" applyAlignment="1">
      <alignment horizontal="center" vertical="center"/>
    </xf>
    <xf numFmtId="0" fontId="12" fillId="0" borderId="0" xfId="123" applyFont="1" applyFill="1"/>
    <xf numFmtId="0" fontId="13" fillId="0" borderId="0" xfId="123" applyFont="1" applyFill="1" applyBorder="1" applyAlignment="1">
      <alignment vertical="center"/>
    </xf>
    <xf numFmtId="0" fontId="2" fillId="0" borderId="0" xfId="123" applyFill="1" applyBorder="1" applyAlignment="1">
      <alignment vertical="center"/>
    </xf>
    <xf numFmtId="0" fontId="5" fillId="0" borderId="0" xfId="123" applyFont="1" applyFill="1" applyBorder="1" applyAlignment="1">
      <alignment horizontal="center" vertical="center"/>
    </xf>
    <xf numFmtId="0" fontId="11" fillId="0" borderId="0" xfId="123" applyFont="1" applyFill="1" applyBorder="1" applyAlignment="1">
      <alignment horizontal="center" vertical="center"/>
    </xf>
    <xf numFmtId="0" fontId="14" fillId="0" borderId="0" xfId="123" applyFont="1" applyFill="1" applyBorder="1" applyAlignment="1">
      <alignment horizontal="center" vertical="center"/>
    </xf>
    <xf numFmtId="0" fontId="2" fillId="0" borderId="0" xfId="123" applyFill="1" applyBorder="1" applyAlignment="1">
      <alignment horizontal="center" vertical="center"/>
    </xf>
    <xf numFmtId="9" fontId="2" fillId="0" borderId="5" xfId="124" applyFont="1" applyFill="1" applyBorder="1" applyAlignment="1">
      <alignment horizontal="right" vertical="center"/>
    </xf>
    <xf numFmtId="0" fontId="15" fillId="0" borderId="0" xfId="123" applyFont="1" applyFill="1" applyBorder="1" applyAlignment="1">
      <alignment vertical="center"/>
    </xf>
    <xf numFmtId="9" fontId="2" fillId="0" borderId="0" xfId="123" applyNumberFormat="1" applyFont="1" applyFill="1" applyBorder="1" applyAlignment="1">
      <alignment horizontal="center" vertical="center"/>
    </xf>
    <xf numFmtId="9" fontId="2" fillId="0" borderId="7" xfId="124" applyFont="1" applyFill="1" applyBorder="1" applyAlignment="1">
      <alignment horizontal="right" vertical="center"/>
    </xf>
    <xf numFmtId="0" fontId="2" fillId="0" borderId="0" xfId="123" applyFont="1" applyFill="1" applyAlignment="1">
      <alignment vertical="center"/>
    </xf>
    <xf numFmtId="9" fontId="7" fillId="0" borderId="5" xfId="124" applyFont="1" applyFill="1" applyBorder="1" applyAlignment="1">
      <alignment horizontal="right" vertical="center"/>
    </xf>
    <xf numFmtId="9" fontId="7" fillId="0" borderId="7" xfId="124" applyFont="1" applyFill="1" applyBorder="1" applyAlignment="1">
      <alignment horizontal="right" vertical="center"/>
    </xf>
    <xf numFmtId="0" fontId="6" fillId="0" borderId="5" xfId="123" applyFont="1" applyFill="1" applyBorder="1" applyAlignment="1">
      <alignment vertical="center"/>
    </xf>
    <xf numFmtId="9" fontId="7" fillId="0" borderId="0" xfId="123" applyNumberFormat="1" applyFont="1" applyFill="1" applyBorder="1" applyAlignment="1">
      <alignment horizontal="center" vertical="center"/>
    </xf>
    <xf numFmtId="0" fontId="6" fillId="0" borderId="7" xfId="123" applyFont="1" applyFill="1" applyBorder="1" applyAlignment="1">
      <alignment vertical="center"/>
    </xf>
    <xf numFmtId="0" fontId="17" fillId="0" borderId="0" xfId="123" applyFont="1" applyFill="1" applyBorder="1" applyAlignment="1">
      <alignment vertical="center"/>
    </xf>
    <xf numFmtId="0" fontId="2" fillId="0" borderId="5" xfId="123" applyFont="1" applyFill="1" applyBorder="1" applyAlignment="1">
      <alignment horizontal="center" vertical="center"/>
    </xf>
    <xf numFmtId="0" fontId="18" fillId="0" borderId="0" xfId="123" applyFont="1" applyFill="1" applyBorder="1" applyAlignment="1">
      <alignment vertical="center"/>
    </xf>
    <xf numFmtId="0" fontId="2" fillId="0" borderId="7" xfId="123" applyFont="1" applyFill="1" applyBorder="1" applyAlignment="1">
      <alignment horizontal="center" vertical="center"/>
    </xf>
    <xf numFmtId="0" fontId="2" fillId="0" borderId="8" xfId="123" applyFont="1" applyFill="1" applyBorder="1" applyAlignment="1">
      <alignment horizontal="center" vertical="center"/>
    </xf>
    <xf numFmtId="0" fontId="18" fillId="0" borderId="6" xfId="123" quotePrefix="1" applyFont="1" applyFill="1" applyBorder="1" applyAlignment="1">
      <alignment vertical="center"/>
    </xf>
    <xf numFmtId="3" fontId="7" fillId="0" borderId="0" xfId="123" applyNumberFormat="1" applyFont="1" applyFill="1" applyBorder="1" applyAlignment="1">
      <alignment horizontal="center" vertical="center"/>
    </xf>
    <xf numFmtId="0" fontId="2" fillId="0" borderId="0" xfId="123" applyFont="1" applyFill="1" applyBorder="1" applyAlignment="1">
      <alignment horizontal="center" vertical="center"/>
    </xf>
    <xf numFmtId="0" fontId="2" fillId="0" borderId="9" xfId="123" applyFont="1" applyFill="1" applyBorder="1" applyAlignment="1">
      <alignment horizontal="center" vertical="center"/>
    </xf>
    <xf numFmtId="0" fontId="2" fillId="0" borderId="0" xfId="123" applyFont="1" applyFill="1"/>
    <xf numFmtId="9" fontId="2" fillId="0" borderId="0" xfId="124" applyFont="1" applyFill="1" applyBorder="1" applyAlignment="1">
      <alignment horizontal="center" vertical="center"/>
    </xf>
    <xf numFmtId="9" fontId="7" fillId="0" borderId="0" xfId="124" applyFont="1" applyFill="1" applyBorder="1" applyAlignment="1">
      <alignment horizontal="center" vertical="center"/>
    </xf>
    <xf numFmtId="9" fontId="2" fillId="0" borderId="5" xfId="124" applyFont="1" applyFill="1" applyBorder="1" applyAlignment="1">
      <alignment horizontal="center" vertical="center"/>
    </xf>
    <xf numFmtId="0" fontId="20" fillId="0" borderId="0" xfId="123" applyFont="1" applyFill="1" applyBorder="1" applyAlignment="1">
      <alignment horizontal="center" vertical="center"/>
    </xf>
    <xf numFmtId="9" fontId="2" fillId="0" borderId="7" xfId="124" applyFont="1" applyFill="1" applyBorder="1" applyAlignment="1">
      <alignment horizontal="center" vertical="center"/>
    </xf>
    <xf numFmtId="9" fontId="7" fillId="0" borderId="5" xfId="124" applyFont="1" applyFill="1" applyBorder="1" applyAlignment="1">
      <alignment horizontal="center" vertical="center"/>
    </xf>
    <xf numFmtId="9" fontId="7" fillId="0" borderId="7" xfId="124" applyFont="1" applyFill="1" applyBorder="1" applyAlignment="1">
      <alignment horizontal="center" vertical="center"/>
    </xf>
    <xf numFmtId="0" fontId="20" fillId="0" borderId="5" xfId="123" applyFont="1" applyFill="1" applyBorder="1" applyAlignment="1">
      <alignment horizontal="center" vertical="center"/>
    </xf>
    <xf numFmtId="0" fontId="20" fillId="0" borderId="7" xfId="123" applyFont="1" applyFill="1" applyBorder="1" applyAlignment="1">
      <alignment horizontal="center" vertical="center"/>
    </xf>
    <xf numFmtId="3" fontId="6" fillId="0" borderId="5" xfId="123" applyNumberFormat="1" applyFont="1" applyFill="1" applyBorder="1" applyAlignment="1">
      <alignment horizontal="center" vertical="center"/>
    </xf>
    <xf numFmtId="9" fontId="6" fillId="0" borderId="0" xfId="124" applyFont="1" applyFill="1" applyBorder="1" applyAlignment="1">
      <alignment horizontal="center" vertical="center"/>
    </xf>
    <xf numFmtId="3" fontId="6" fillId="0" borderId="7" xfId="123" applyNumberFormat="1" applyFont="1" applyFill="1" applyBorder="1" applyAlignment="1">
      <alignment horizontal="center" vertical="center"/>
    </xf>
    <xf numFmtId="9" fontId="2" fillId="0" borderId="0" xfId="124" applyFill="1" applyBorder="1" applyAlignment="1">
      <alignment horizontal="center" vertical="center"/>
    </xf>
    <xf numFmtId="3" fontId="2" fillId="0" borderId="5" xfId="123" applyNumberFormat="1" applyFill="1" applyBorder="1" applyAlignment="1">
      <alignment horizontal="center" vertical="center"/>
    </xf>
    <xf numFmtId="3" fontId="2" fillId="0" borderId="7" xfId="123" applyNumberFormat="1" applyFill="1" applyBorder="1" applyAlignment="1">
      <alignment horizontal="center" vertical="center"/>
    </xf>
    <xf numFmtId="0" fontId="18" fillId="0" borderId="0" xfId="123" applyFont="1" applyFill="1" applyAlignment="1">
      <alignment vertical="center"/>
    </xf>
    <xf numFmtId="0" fontId="7" fillId="0" borderId="0" xfId="123" applyFont="1" applyFill="1" applyAlignment="1">
      <alignment vertical="center"/>
    </xf>
    <xf numFmtId="0" fontId="7" fillId="0" borderId="0" xfId="123" applyFont="1" applyFill="1"/>
    <xf numFmtId="0" fontId="6" fillId="0" borderId="8" xfId="123" applyFont="1" applyFill="1" applyBorder="1" applyAlignment="1">
      <alignment vertical="center"/>
    </xf>
    <xf numFmtId="0" fontId="13" fillId="0" borderId="6" xfId="123" applyFont="1" applyFill="1" applyBorder="1" applyAlignment="1">
      <alignment vertical="center"/>
    </xf>
    <xf numFmtId="9" fontId="2" fillId="0" borderId="6" xfId="124" applyFont="1" applyFill="1" applyBorder="1" applyAlignment="1">
      <alignment horizontal="center" vertical="center"/>
    </xf>
    <xf numFmtId="0" fontId="6" fillId="0" borderId="6" xfId="123" applyFont="1" applyFill="1" applyBorder="1" applyAlignment="1">
      <alignment vertical="center"/>
    </xf>
    <xf numFmtId="0" fontId="6" fillId="0" borderId="6" xfId="123" applyFont="1" applyFill="1" applyBorder="1"/>
    <xf numFmtId="9" fontId="2" fillId="0" borderId="9" xfId="124" applyFont="1" applyFill="1" applyBorder="1" applyAlignment="1">
      <alignment horizontal="right" vertical="center"/>
    </xf>
    <xf numFmtId="0" fontId="22" fillId="0" borderId="0" xfId="123" applyFont="1" applyFill="1" applyBorder="1" applyAlignment="1">
      <alignment vertical="center"/>
    </xf>
    <xf numFmtId="0" fontId="6" fillId="0" borderId="6" xfId="123" applyFont="1" applyFill="1" applyBorder="1" applyAlignment="1">
      <alignment horizontal="center" vertical="center"/>
    </xf>
    <xf numFmtId="0" fontId="2" fillId="0" borderId="6" xfId="123" applyFont="1" applyFill="1" applyBorder="1" applyAlignment="1">
      <alignment vertical="center"/>
    </xf>
    <xf numFmtId="0" fontId="6" fillId="0" borderId="9" xfId="123" applyFont="1" applyFill="1" applyBorder="1" applyAlignment="1">
      <alignment horizontal="center" vertical="center"/>
    </xf>
    <xf numFmtId="0" fontId="2" fillId="0" borderId="0" xfId="123" applyFill="1" applyAlignment="1">
      <alignment vertical="center"/>
    </xf>
    <xf numFmtId="0" fontId="2" fillId="0" borderId="0" xfId="123" applyFill="1" applyAlignment="1">
      <alignment horizontal="center" vertical="center"/>
    </xf>
    <xf numFmtId="0" fontId="4" fillId="0" borderId="2" xfId="123" applyFont="1" applyFill="1" applyBorder="1" applyAlignment="1">
      <alignment vertical="center"/>
    </xf>
    <xf numFmtId="0" fontId="2" fillId="0" borderId="3" xfId="123" applyFont="1" applyFill="1" applyBorder="1" applyAlignment="1">
      <alignment horizontal="center" vertical="center"/>
    </xf>
    <xf numFmtId="0" fontId="3" fillId="0" borderId="3" xfId="123" applyFont="1" applyFill="1" applyBorder="1" applyAlignment="1">
      <alignment horizontal="center" vertical="center"/>
    </xf>
    <xf numFmtId="0" fontId="2" fillId="0" borderId="3" xfId="123" applyFont="1" applyFill="1" applyBorder="1" applyAlignment="1">
      <alignment vertical="center"/>
    </xf>
    <xf numFmtId="0" fontId="4" fillId="0" borderId="2" xfId="123" applyFont="1" applyFill="1" applyBorder="1" applyAlignment="1">
      <alignment horizontal="left" vertical="center"/>
    </xf>
    <xf numFmtId="0" fontId="25" fillId="0" borderId="0" xfId="123" applyFont="1" applyFill="1" applyBorder="1" applyAlignment="1">
      <alignment vertical="center"/>
    </xf>
    <xf numFmtId="9" fontId="6" fillId="0" borderId="0" xfId="127" applyFont="1" applyFill="1"/>
    <xf numFmtId="0" fontId="0" fillId="0" borderId="0" xfId="0" applyFill="1"/>
    <xf numFmtId="0" fontId="0" fillId="0" borderId="23" xfId="0" applyBorder="1"/>
    <xf numFmtId="0" fontId="0" fillId="0" borderId="24" xfId="0" applyBorder="1"/>
    <xf numFmtId="3" fontId="38" fillId="0" borderId="0" xfId="123" applyNumberFormat="1" applyFont="1" applyFill="1" applyBorder="1" applyAlignment="1">
      <alignment horizontal="right" vertical="center"/>
    </xf>
    <xf numFmtId="9" fontId="38" fillId="0" borderId="0" xfId="124" applyFont="1" applyFill="1" applyBorder="1" applyAlignment="1">
      <alignment horizontal="right" vertical="center"/>
    </xf>
    <xf numFmtId="3" fontId="39" fillId="0" borderId="0" xfId="123" applyNumberFormat="1" applyFont="1" applyFill="1" applyBorder="1" applyAlignment="1">
      <alignment horizontal="right" vertical="center"/>
    </xf>
    <xf numFmtId="9" fontId="39" fillId="0" borderId="0" xfId="124" applyFont="1" applyFill="1" applyBorder="1" applyAlignment="1">
      <alignment horizontal="right" vertical="center"/>
    </xf>
    <xf numFmtId="3" fontId="28" fillId="0" borderId="22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/>
    <xf numFmtId="0" fontId="28" fillId="0" borderId="35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1" fontId="0" fillId="0" borderId="0" xfId="0" applyNumberFormat="1" applyFill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33" fillId="10" borderId="0" xfId="0" applyNumberFormat="1" applyFont="1" applyFill="1" applyBorder="1" applyAlignment="1" applyProtection="1"/>
    <xf numFmtId="0" fontId="29" fillId="10" borderId="0" xfId="0" applyFont="1" applyFill="1"/>
    <xf numFmtId="0" fontId="35" fillId="0" borderId="18" xfId="0" applyFont="1" applyFill="1" applyBorder="1"/>
    <xf numFmtId="0" fontId="29" fillId="2" borderId="0" xfId="0" applyFont="1" applyFill="1" applyAlignment="1">
      <alignment horizontal="center"/>
    </xf>
    <xf numFmtId="0" fontId="36" fillId="0" borderId="0" xfId="0" applyFont="1" applyFill="1" applyBorder="1"/>
    <xf numFmtId="0" fontId="37" fillId="0" borderId="0" xfId="0" applyNumberFormat="1" applyFont="1" applyFill="1" applyBorder="1" applyAlignment="1" applyProtection="1"/>
    <xf numFmtId="0" fontId="40" fillId="0" borderId="18" xfId="0" applyNumberFormat="1" applyFont="1" applyFill="1" applyBorder="1" applyAlignment="1" applyProtection="1"/>
    <xf numFmtId="0" fontId="41" fillId="0" borderId="18" xfId="0" applyFont="1" applyBorder="1"/>
    <xf numFmtId="0" fontId="42" fillId="0" borderId="18" xfId="0" applyNumberFormat="1" applyFont="1" applyFill="1" applyBorder="1" applyAlignment="1" applyProtection="1"/>
    <xf numFmtId="0" fontId="0" fillId="13" borderId="0" xfId="0" applyFill="1"/>
    <xf numFmtId="0" fontId="0" fillId="13" borderId="18" xfId="0" applyFill="1" applyBorder="1"/>
    <xf numFmtId="0" fontId="0" fillId="14" borderId="0" xfId="0" applyFill="1"/>
    <xf numFmtId="0" fontId="0" fillId="14" borderId="18" xfId="0" applyFill="1" applyBorder="1"/>
    <xf numFmtId="0" fontId="2" fillId="0" borderId="2" xfId="123" applyFill="1" applyBorder="1" applyAlignment="1">
      <alignment vertical="center"/>
    </xf>
    <xf numFmtId="0" fontId="42" fillId="0" borderId="0" xfId="0" applyNumberFormat="1" applyFont="1" applyFill="1" applyBorder="1" applyAlignment="1" applyProtection="1"/>
    <xf numFmtId="3" fontId="28" fillId="0" borderId="18" xfId="0" applyNumberFormat="1" applyFont="1" applyFill="1" applyBorder="1" applyAlignment="1" applyProtection="1"/>
    <xf numFmtId="3" fontId="28" fillId="0" borderId="25" xfId="0" applyNumberFormat="1" applyFont="1" applyFill="1" applyBorder="1" applyAlignment="1" applyProtection="1"/>
    <xf numFmtId="3" fontId="28" fillId="0" borderId="26" xfId="0" applyNumberFormat="1" applyFont="1" applyFill="1" applyBorder="1" applyAlignment="1" applyProtection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28" fillId="2" borderId="41" xfId="0" applyNumberFormat="1" applyFont="1" applyFill="1" applyBorder="1" applyAlignment="1" applyProtection="1"/>
    <xf numFmtId="0" fontId="28" fillId="2" borderId="42" xfId="0" applyNumberFormat="1" applyFont="1" applyFill="1" applyBorder="1" applyAlignment="1" applyProtection="1"/>
    <xf numFmtId="0" fontId="0" fillId="0" borderId="27" xfId="0" applyBorder="1"/>
    <xf numFmtId="3" fontId="0" fillId="0" borderId="18" xfId="0" applyNumberFormat="1" applyFill="1" applyBorder="1"/>
    <xf numFmtId="0" fontId="0" fillId="0" borderId="21" xfId="0" applyFill="1" applyBorder="1"/>
    <xf numFmtId="0" fontId="0" fillId="0" borderId="0" xfId="0" applyFont="1" applyFill="1"/>
    <xf numFmtId="0" fontId="28" fillId="0" borderId="40" xfId="0" applyNumberFormat="1" applyFont="1" applyFill="1" applyBorder="1" applyAlignment="1" applyProtection="1"/>
    <xf numFmtId="0" fontId="0" fillId="0" borderId="19" xfId="0" applyFill="1" applyBorder="1"/>
    <xf numFmtId="0" fontId="28" fillId="0" borderId="1" xfId="0" applyNumberFormat="1" applyFont="1" applyFill="1" applyBorder="1" applyAlignment="1" applyProtection="1"/>
    <xf numFmtId="0" fontId="0" fillId="0" borderId="1" xfId="0" applyBorder="1"/>
    <xf numFmtId="0" fontId="35" fillId="2" borderId="18" xfId="0" applyFont="1" applyFill="1" applyBorder="1"/>
    <xf numFmtId="0" fontId="37" fillId="0" borderId="10" xfId="0" applyNumberFormat="1" applyFont="1" applyFill="1" applyBorder="1" applyAlignment="1" applyProtection="1"/>
    <xf numFmtId="0" fontId="40" fillId="0" borderId="1" xfId="0" applyNumberFormat="1" applyFont="1" applyFill="1" applyBorder="1" applyAlignment="1" applyProtection="1"/>
    <xf numFmtId="0" fontId="37" fillId="0" borderId="21" xfId="0" applyNumberFormat="1" applyFont="1" applyFill="1" applyBorder="1" applyAlignment="1" applyProtection="1"/>
    <xf numFmtId="0" fontId="0" fillId="0" borderId="18" xfId="0" applyNumberFormat="1" applyBorder="1"/>
    <xf numFmtId="0" fontId="0" fillId="0" borderId="25" xfId="0" applyBorder="1" applyAlignment="1">
      <alignment horizontal="left" indent="1"/>
    </xf>
    <xf numFmtId="0" fontId="0" fillId="0" borderId="26" xfId="0" applyNumberFormat="1" applyBorder="1"/>
    <xf numFmtId="0" fontId="28" fillId="10" borderId="0" xfId="0" applyNumberFormat="1" applyFont="1" applyFill="1" applyBorder="1" applyAlignment="1" applyProtection="1"/>
    <xf numFmtId="3" fontId="28" fillId="0" borderId="19" xfId="0" applyNumberFormat="1" applyFont="1" applyFill="1" applyBorder="1" applyAlignment="1" applyProtection="1"/>
    <xf numFmtId="3" fontId="28" fillId="0" borderId="20" xfId="0" applyNumberFormat="1" applyFont="1" applyFill="1" applyBorder="1" applyAlignment="1" applyProtection="1"/>
    <xf numFmtId="3" fontId="28" fillId="0" borderId="21" xfId="0" applyNumberFormat="1" applyFont="1" applyFill="1" applyBorder="1" applyAlignment="1" applyProtection="1"/>
    <xf numFmtId="0" fontId="28" fillId="10" borderId="0" xfId="0" applyNumberFormat="1" applyFont="1" applyFill="1" applyBorder="1" applyAlignment="1" applyProtection="1">
      <alignment wrapText="1"/>
    </xf>
    <xf numFmtId="0" fontId="42" fillId="0" borderId="25" xfId="0" applyNumberFormat="1" applyFont="1" applyFill="1" applyBorder="1" applyAlignment="1" applyProtection="1"/>
    <xf numFmtId="0" fontId="42" fillId="0" borderId="26" xfId="0" applyNumberFormat="1" applyFont="1" applyFill="1" applyBorder="1" applyAlignment="1" applyProtection="1"/>
    <xf numFmtId="0" fontId="0" fillId="10" borderId="0" xfId="0" applyFill="1"/>
    <xf numFmtId="3" fontId="0" fillId="0" borderId="18" xfId="0" applyNumberFormat="1" applyBorder="1"/>
    <xf numFmtId="0" fontId="37" fillId="0" borderId="40" xfId="0" applyNumberFormat="1" applyFont="1" applyFill="1" applyBorder="1" applyAlignment="1" applyProtection="1"/>
    <xf numFmtId="0" fontId="37" fillId="0" borderId="41" xfId="0" applyNumberFormat="1" applyFont="1" applyFill="1" applyBorder="1" applyAlignment="1" applyProtection="1"/>
    <xf numFmtId="0" fontId="37" fillId="0" borderId="42" xfId="0" applyNumberFormat="1" applyFont="1" applyFill="1" applyBorder="1" applyAlignment="1" applyProtection="1"/>
    <xf numFmtId="0" fontId="40" fillId="0" borderId="20" xfId="0" applyNumberFormat="1" applyFont="1" applyFill="1" applyBorder="1" applyAlignment="1" applyProtection="1"/>
    <xf numFmtId="0" fontId="40" fillId="0" borderId="21" xfId="0" applyNumberFormat="1" applyFont="1" applyFill="1" applyBorder="1" applyAlignment="1" applyProtection="1"/>
    <xf numFmtId="0" fontId="40" fillId="0" borderId="23" xfId="0" applyNumberFormat="1" applyFont="1" applyFill="1" applyBorder="1" applyAlignment="1" applyProtection="1"/>
    <xf numFmtId="0" fontId="42" fillId="0" borderId="19" xfId="0" applyNumberFormat="1" applyFont="1" applyFill="1" applyBorder="1" applyAlignment="1" applyProtection="1"/>
    <xf numFmtId="0" fontId="35" fillId="0" borderId="25" xfId="0" applyFont="1" applyBorder="1"/>
    <xf numFmtId="0" fontId="35" fillId="0" borderId="0" xfId="0" applyFont="1" applyBorder="1"/>
    <xf numFmtId="0" fontId="0" fillId="0" borderId="0" xfId="0" applyNumberFormat="1"/>
    <xf numFmtId="0" fontId="0" fillId="2" borderId="18" xfId="0" applyFill="1" applyBorder="1"/>
    <xf numFmtId="0" fontId="0" fillId="2" borderId="22" xfId="0" applyFill="1" applyBorder="1"/>
    <xf numFmtId="0" fontId="0" fillId="2" borderId="23" xfId="0" applyFill="1" applyBorder="1"/>
    <xf numFmtId="3" fontId="6" fillId="0" borderId="0" xfId="123" applyNumberFormat="1" applyFont="1" applyFill="1"/>
    <xf numFmtId="3" fontId="28" fillId="0" borderId="23" xfId="0" applyNumberFormat="1" applyFont="1" applyFill="1" applyBorder="1" applyAlignment="1" applyProtection="1"/>
    <xf numFmtId="3" fontId="28" fillId="0" borderId="24" xfId="0" applyNumberFormat="1" applyFont="1" applyFill="1" applyBorder="1" applyAlignment="1" applyProtection="1"/>
    <xf numFmtId="0" fontId="28" fillId="2" borderId="33" xfId="0" applyNumberFormat="1" applyFont="1" applyFill="1" applyBorder="1" applyAlignment="1" applyProtection="1"/>
    <xf numFmtId="3" fontId="0" fillId="0" borderId="0" xfId="0" applyNumberFormat="1"/>
    <xf numFmtId="0" fontId="20" fillId="0" borderId="6" xfId="123" applyFont="1" applyFill="1" applyBorder="1" applyAlignment="1">
      <alignment vertical="center"/>
    </xf>
    <xf numFmtId="0" fontId="20" fillId="0" borderId="0" xfId="123" applyFont="1" applyFill="1" applyBorder="1" applyAlignment="1">
      <alignment vertical="center"/>
    </xf>
    <xf numFmtId="0" fontId="6" fillId="0" borderId="3" xfId="123" applyFont="1" applyFill="1" applyBorder="1"/>
    <xf numFmtId="0" fontId="4" fillId="0" borderId="0" xfId="123" applyFont="1" applyFill="1" applyBorder="1" applyAlignment="1">
      <alignment vertical="center"/>
    </xf>
    <xf numFmtId="0" fontId="3" fillId="0" borderId="0" xfId="123" applyFont="1" applyFill="1" applyBorder="1" applyAlignment="1">
      <alignment horizontal="center" vertical="center"/>
    </xf>
    <xf numFmtId="49" fontId="4" fillId="0" borderId="0" xfId="123" applyNumberFormat="1" applyFont="1" applyFill="1" applyBorder="1" applyAlignment="1">
      <alignment horizontal="left" vertical="center"/>
    </xf>
    <xf numFmtId="0" fontId="6" fillId="0" borderId="0" xfId="123" applyFont="1" applyFill="1" applyBorder="1"/>
    <xf numFmtId="0" fontId="2" fillId="0" borderId="0" xfId="123" applyFont="1" applyFill="1" applyBorder="1"/>
    <xf numFmtId="0" fontId="5" fillId="0" borderId="2" xfId="0" applyFont="1" applyFill="1" applyBorder="1" applyAlignment="1">
      <alignment vertical="center"/>
    </xf>
    <xf numFmtId="0" fontId="4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123" applyFont="1" applyFill="1" applyBorder="1" applyAlignment="1">
      <alignment horizontal="center" vertical="center"/>
    </xf>
    <xf numFmtId="0" fontId="44" fillId="0" borderId="2" xfId="123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2" xfId="123" applyFont="1" applyFill="1" applyBorder="1" applyAlignment="1">
      <alignment vertical="center"/>
    </xf>
    <xf numFmtId="0" fontId="44" fillId="0" borderId="2" xfId="123" applyFont="1" applyFill="1" applyBorder="1" applyAlignment="1">
      <alignment vertical="center"/>
    </xf>
    <xf numFmtId="0" fontId="45" fillId="0" borderId="2" xfId="123" applyFont="1" applyFill="1" applyBorder="1" applyAlignment="1">
      <alignment horizontal="left" vertical="center"/>
    </xf>
    <xf numFmtId="0" fontId="45" fillId="0" borderId="2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17" fontId="28" fillId="2" borderId="10" xfId="0" applyNumberFormat="1" applyFont="1" applyFill="1" applyBorder="1" applyAlignment="1" applyProtection="1"/>
    <xf numFmtId="17" fontId="28" fillId="2" borderId="11" xfId="0" applyNumberFormat="1" applyFont="1" applyFill="1" applyBorder="1" applyAlignment="1" applyProtection="1"/>
    <xf numFmtId="17" fontId="28" fillId="2" borderId="12" xfId="0" applyNumberFormat="1" applyFont="1" applyFill="1" applyBorder="1" applyAlignment="1" applyProtection="1"/>
    <xf numFmtId="0" fontId="0" fillId="2" borderId="24" xfId="0" applyFill="1" applyBorder="1"/>
    <xf numFmtId="3" fontId="0" fillId="0" borderId="0" xfId="0" applyNumberFormat="1" applyBorder="1"/>
    <xf numFmtId="3" fontId="0" fillId="0" borderId="14" xfId="0" applyNumberFormat="1" applyBorder="1"/>
    <xf numFmtId="0" fontId="0" fillId="15" borderId="0" xfId="0" applyFill="1"/>
    <xf numFmtId="165" fontId="28" fillId="2" borderId="10" xfId="0" applyNumberFormat="1" applyFont="1" applyFill="1" applyBorder="1" applyAlignment="1" applyProtection="1"/>
    <xf numFmtId="165" fontId="28" fillId="2" borderId="11" xfId="0" applyNumberFormat="1" applyFont="1" applyFill="1" applyBorder="1" applyAlignment="1" applyProtection="1"/>
    <xf numFmtId="165" fontId="28" fillId="2" borderId="12" xfId="0" applyNumberFormat="1" applyFont="1" applyFill="1" applyBorder="1" applyAlignment="1" applyProtection="1"/>
    <xf numFmtId="0" fontId="28" fillId="15" borderId="0" xfId="0" applyNumberFormat="1" applyFont="1" applyFill="1" applyBorder="1" applyAlignment="1" applyProtection="1"/>
    <xf numFmtId="0" fontId="0" fillId="4" borderId="0" xfId="0" applyFill="1"/>
    <xf numFmtId="0" fontId="29" fillId="4" borderId="0" xfId="0" applyFont="1" applyFill="1"/>
    <xf numFmtId="0" fontId="0" fillId="10" borderId="23" xfId="0" applyFill="1" applyBorder="1"/>
    <xf numFmtId="0" fontId="0" fillId="10" borderId="18" xfId="0" applyFill="1" applyBorder="1"/>
    <xf numFmtId="0" fontId="29" fillId="15" borderId="0" xfId="0" applyFont="1" applyFill="1"/>
    <xf numFmtId="0" fontId="28" fillId="15" borderId="20" xfId="0" applyNumberFormat="1" applyFont="1" applyFill="1" applyBorder="1" applyAlignment="1" applyProtection="1"/>
    <xf numFmtId="0" fontId="28" fillId="12" borderId="20" xfId="0" applyNumberFormat="1" applyFont="1" applyFill="1" applyBorder="1" applyAlignment="1" applyProtection="1"/>
    <xf numFmtId="0" fontId="0" fillId="18" borderId="20" xfId="0" applyFill="1" applyBorder="1"/>
    <xf numFmtId="0" fontId="0" fillId="7" borderId="20" xfId="0" applyFill="1" applyBorder="1"/>
    <xf numFmtId="0" fontId="28" fillId="12" borderId="18" xfId="0" applyNumberFormat="1" applyFont="1" applyFill="1" applyBorder="1" applyAlignment="1" applyProtection="1"/>
    <xf numFmtId="0" fontId="0" fillId="18" borderId="18" xfId="0" applyFill="1" applyBorder="1"/>
    <xf numFmtId="0" fontId="0" fillId="3" borderId="18" xfId="0" applyFill="1" applyBorder="1"/>
    <xf numFmtId="0" fontId="0" fillId="7" borderId="23" xfId="0" applyFill="1" applyBorder="1"/>
    <xf numFmtId="0" fontId="0" fillId="9" borderId="23" xfId="0" applyFill="1" applyBorder="1"/>
    <xf numFmtId="0" fontId="0" fillId="12" borderId="23" xfId="0" applyFill="1" applyBorder="1"/>
    <xf numFmtId="0" fontId="0" fillId="18" borderId="23" xfId="0" applyFill="1" applyBorder="1"/>
    <xf numFmtId="0" fontId="0" fillId="2" borderId="26" xfId="0" applyFill="1" applyBorder="1"/>
    <xf numFmtId="0" fontId="0" fillId="12" borderId="20" xfId="0" applyFill="1" applyBorder="1"/>
    <xf numFmtId="0" fontId="0" fillId="10" borderId="20" xfId="0" applyFill="1" applyBorder="1"/>
    <xf numFmtId="0" fontId="0" fillId="10" borderId="21" xfId="0" applyFill="1" applyBorder="1"/>
    <xf numFmtId="0" fontId="0" fillId="10" borderId="24" xfId="0" applyFill="1" applyBorder="1"/>
    <xf numFmtId="3" fontId="6" fillId="0" borderId="6" xfId="123" applyNumberFormat="1" applyFont="1" applyFill="1" applyBorder="1" applyAlignment="1">
      <alignment horizontal="center" vertical="center"/>
    </xf>
    <xf numFmtId="0" fontId="28" fillId="17" borderId="18" xfId="0" applyNumberFormat="1" applyFont="1" applyFill="1" applyBorder="1" applyAlignment="1" applyProtection="1"/>
    <xf numFmtId="17" fontId="28" fillId="2" borderId="19" xfId="0" applyNumberFormat="1" applyFont="1" applyFill="1" applyBorder="1" applyAlignment="1" applyProtection="1"/>
    <xf numFmtId="17" fontId="28" fillId="2" borderId="18" xfId="0" applyNumberFormat="1" applyFont="1" applyFill="1" applyBorder="1" applyAlignment="1" applyProtection="1"/>
    <xf numFmtId="17" fontId="28" fillId="2" borderId="20" xfId="0" applyNumberFormat="1" applyFont="1" applyFill="1" applyBorder="1" applyAlignment="1" applyProtection="1"/>
    <xf numFmtId="17" fontId="28" fillId="2" borderId="21" xfId="0" applyNumberFormat="1" applyFont="1" applyFill="1" applyBorder="1" applyAlignment="1" applyProtection="1"/>
    <xf numFmtId="0" fontId="28" fillId="2" borderId="22" xfId="0" applyNumberFormat="1" applyFont="1" applyFill="1" applyBorder="1" applyAlignment="1" applyProtection="1"/>
    <xf numFmtId="3" fontId="28" fillId="2" borderId="22" xfId="0" applyNumberFormat="1" applyFont="1" applyFill="1" applyBorder="1" applyAlignment="1" applyProtection="1"/>
    <xf numFmtId="17" fontId="28" fillId="2" borderId="0" xfId="0" applyNumberFormat="1" applyFont="1" applyFill="1" applyBorder="1" applyAlignment="1" applyProtection="1"/>
    <xf numFmtId="3" fontId="28" fillId="2" borderId="18" xfId="0" applyNumberFormat="1" applyFont="1" applyFill="1" applyBorder="1" applyAlignment="1" applyProtection="1"/>
    <xf numFmtId="0" fontId="28" fillId="4" borderId="0" xfId="0" applyNumberFormat="1" applyFont="1" applyFill="1" applyBorder="1" applyAlignment="1" applyProtection="1"/>
    <xf numFmtId="17" fontId="0" fillId="0" borderId="18" xfId="0" applyNumberFormat="1" applyBorder="1"/>
    <xf numFmtId="3" fontId="28" fillId="2" borderId="15" xfId="0" applyNumberFormat="1" applyFont="1" applyFill="1" applyBorder="1" applyAlignment="1" applyProtection="1"/>
    <xf numFmtId="0" fontId="0" fillId="4" borderId="0" xfId="0" applyFill="1" applyBorder="1"/>
    <xf numFmtId="3" fontId="0" fillId="0" borderId="25" xfId="0" applyNumberFormat="1" applyBorder="1"/>
    <xf numFmtId="0" fontId="0" fillId="2" borderId="39" xfId="0" applyFill="1" applyBorder="1"/>
    <xf numFmtId="0" fontId="42" fillId="0" borderId="1" xfId="0" applyNumberFormat="1" applyFont="1" applyFill="1" applyBorder="1" applyAlignment="1" applyProtection="1"/>
    <xf numFmtId="17" fontId="28" fillId="2" borderId="40" xfId="0" applyNumberFormat="1" applyFont="1" applyFill="1" applyBorder="1" applyAlignment="1" applyProtection="1"/>
    <xf numFmtId="17" fontId="28" fillId="10" borderId="19" xfId="0" applyNumberFormat="1" applyFont="1" applyFill="1" applyBorder="1" applyAlignment="1" applyProtection="1"/>
    <xf numFmtId="17" fontId="28" fillId="10" borderId="20" xfId="0" applyNumberFormat="1" applyFont="1" applyFill="1" applyBorder="1" applyAlignment="1" applyProtection="1"/>
    <xf numFmtId="17" fontId="28" fillId="10" borderId="21" xfId="0" applyNumberFormat="1" applyFont="1" applyFill="1" applyBorder="1" applyAlignment="1" applyProtection="1"/>
    <xf numFmtId="0" fontId="0" fillId="10" borderId="0" xfId="0" applyFill="1" applyBorder="1"/>
    <xf numFmtId="3" fontId="0" fillId="0" borderId="23" xfId="0" applyNumberFormat="1" applyBorder="1"/>
    <xf numFmtId="0" fontId="0" fillId="10" borderId="19" xfId="0" applyFill="1" applyBorder="1"/>
    <xf numFmtId="0" fontId="29" fillId="10" borderId="25" xfId="0" applyFont="1" applyFill="1" applyBorder="1"/>
    <xf numFmtId="0" fontId="29" fillId="10" borderId="18" xfId="0" applyFont="1" applyFill="1" applyBorder="1"/>
    <xf numFmtId="0" fontId="29" fillId="10" borderId="26" xfId="0" applyFont="1" applyFill="1" applyBorder="1"/>
    <xf numFmtId="0" fontId="42" fillId="10" borderId="25" xfId="0" applyNumberFormat="1" applyFont="1" applyFill="1" applyBorder="1" applyAlignment="1" applyProtection="1"/>
    <xf numFmtId="0" fontId="28" fillId="10" borderId="25" xfId="0" applyNumberFormat="1" applyFont="1" applyFill="1" applyBorder="1" applyAlignment="1" applyProtection="1"/>
    <xf numFmtId="0" fontId="0" fillId="10" borderId="22" xfId="0" applyFill="1" applyBorder="1"/>
    <xf numFmtId="0" fontId="28" fillId="10" borderId="44" xfId="0" applyNumberFormat="1" applyFont="1" applyFill="1" applyBorder="1" applyAlignment="1" applyProtection="1"/>
    <xf numFmtId="0" fontId="28" fillId="10" borderId="18" xfId="0" applyNumberFormat="1" applyFont="1" applyFill="1" applyBorder="1" applyAlignment="1" applyProtection="1"/>
    <xf numFmtId="0" fontId="28" fillId="13" borderId="18" xfId="0" applyNumberFormat="1" applyFont="1" applyFill="1" applyBorder="1" applyAlignment="1" applyProtection="1"/>
    <xf numFmtId="0" fontId="28" fillId="17" borderId="18" xfId="0" applyNumberFormat="1" applyFont="1" applyFill="1" applyBorder="1" applyAlignment="1" applyProtection="1">
      <alignment horizontal="center"/>
    </xf>
    <xf numFmtId="0" fontId="28" fillId="9" borderId="18" xfId="0" applyNumberFormat="1" applyFont="1" applyFill="1" applyBorder="1" applyAlignment="1" applyProtection="1">
      <alignment horizontal="center"/>
    </xf>
    <xf numFmtId="0" fontId="33" fillId="4" borderId="0" xfId="0" applyNumberFormat="1" applyFont="1" applyFill="1" applyBorder="1" applyAlignment="1" applyProtection="1"/>
    <xf numFmtId="0" fontId="40" fillId="2" borderId="27" xfId="0" applyNumberFormat="1" applyFont="1" applyFill="1" applyBorder="1" applyAlignment="1" applyProtection="1"/>
    <xf numFmtId="0" fontId="40" fillId="2" borderId="25" xfId="0" applyNumberFormat="1" applyFont="1" applyFill="1" applyBorder="1" applyAlignment="1" applyProtection="1"/>
    <xf numFmtId="0" fontId="40" fillId="2" borderId="18" xfId="0" applyNumberFormat="1" applyFont="1" applyFill="1" applyBorder="1" applyAlignment="1" applyProtection="1"/>
    <xf numFmtId="0" fontId="40" fillId="2" borderId="26" xfId="0" applyNumberFormat="1" applyFont="1" applyFill="1" applyBorder="1" applyAlignment="1" applyProtection="1"/>
    <xf numFmtId="0" fontId="40" fillId="2" borderId="1" xfId="0" applyNumberFormat="1" applyFont="1" applyFill="1" applyBorder="1" applyAlignment="1" applyProtection="1"/>
    <xf numFmtId="0" fontId="40" fillId="2" borderId="28" xfId="0" applyNumberFormat="1" applyFont="1" applyFill="1" applyBorder="1" applyAlignment="1" applyProtection="1"/>
    <xf numFmtId="3" fontId="0" fillId="0" borderId="26" xfId="0" applyNumberFormat="1" applyBorder="1"/>
    <xf numFmtId="0" fontId="0" fillId="2" borderId="18" xfId="0" applyFont="1" applyFill="1" applyBorder="1"/>
    <xf numFmtId="14" fontId="38" fillId="2" borderId="1" xfId="123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left"/>
    </xf>
    <xf numFmtId="0" fontId="43" fillId="0" borderId="0" xfId="0" applyNumberFormat="1" applyFont="1" applyFill="1" applyBorder="1"/>
    <xf numFmtId="0" fontId="0" fillId="0" borderId="0" xfId="0" applyFill="1" applyBorder="1" applyAlignment="1">
      <alignment horizontal="left" indent="1"/>
    </xf>
    <xf numFmtId="0" fontId="0" fillId="0" borderId="0" xfId="0" applyNumberFormat="1" applyFill="1" applyBorder="1"/>
    <xf numFmtId="0" fontId="7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" fontId="28" fillId="2" borderId="0" xfId="0" applyNumberFormat="1" applyFont="1" applyFill="1" applyBorder="1" applyAlignment="1" applyProtection="1"/>
    <xf numFmtId="0" fontId="28" fillId="0" borderId="48" xfId="0" applyNumberFormat="1" applyFont="1" applyFill="1" applyBorder="1" applyAlignment="1" applyProtection="1"/>
    <xf numFmtId="0" fontId="28" fillId="0" borderId="3" xfId="0" applyNumberFormat="1" applyFont="1" applyFill="1" applyBorder="1" applyAlignment="1" applyProtection="1"/>
    <xf numFmtId="0" fontId="28" fillId="0" borderId="49" xfId="0" applyNumberFormat="1" applyFont="1" applyFill="1" applyBorder="1" applyAlignment="1" applyProtection="1"/>
    <xf numFmtId="0" fontId="28" fillId="0" borderId="5" xfId="0" applyNumberFormat="1" applyFont="1" applyFill="1" applyBorder="1" applyAlignment="1" applyProtection="1"/>
    <xf numFmtId="0" fontId="28" fillId="0" borderId="7" xfId="0" applyNumberFormat="1" applyFont="1" applyFill="1" applyBorder="1" applyAlignment="1" applyProtection="1"/>
    <xf numFmtId="3" fontId="28" fillId="0" borderId="5" xfId="0" applyNumberFormat="1" applyFont="1" applyFill="1" applyBorder="1" applyAlignment="1" applyProtection="1"/>
    <xf numFmtId="3" fontId="28" fillId="0" borderId="7" xfId="0" applyNumberFormat="1" applyFont="1" applyFill="1" applyBorder="1" applyAlignment="1" applyProtection="1"/>
    <xf numFmtId="0" fontId="33" fillId="0" borderId="20" xfId="0" applyNumberFormat="1" applyFont="1" applyFill="1" applyBorder="1" applyAlignment="1" applyProtection="1">
      <alignment horizontal="center"/>
    </xf>
    <xf numFmtId="0" fontId="33" fillId="0" borderId="21" xfId="0" applyNumberFormat="1" applyFont="1" applyFill="1" applyBorder="1" applyAlignment="1" applyProtection="1">
      <alignment horizontal="center"/>
    </xf>
    <xf numFmtId="0" fontId="0" fillId="12" borderId="27" xfId="0" applyFill="1" applyBorder="1"/>
    <xf numFmtId="0" fontId="0" fillId="12" borderId="1" xfId="0" applyFill="1" applyBorder="1"/>
    <xf numFmtId="0" fontId="0" fillId="14" borderId="1" xfId="0" applyFill="1" applyBorder="1"/>
    <xf numFmtId="0" fontId="0" fillId="12" borderId="28" xfId="0" applyFill="1" applyBorder="1"/>
    <xf numFmtId="0" fontId="0" fillId="2" borderId="20" xfId="0" applyFill="1" applyBorder="1"/>
    <xf numFmtId="0" fontId="0" fillId="2" borderId="29" xfId="0" applyFill="1" applyBorder="1"/>
    <xf numFmtId="0" fontId="0" fillId="2" borderId="32" xfId="0" applyFill="1" applyBorder="1"/>
    <xf numFmtId="0" fontId="0" fillId="2" borderId="30" xfId="0" applyFill="1" applyBorder="1"/>
    <xf numFmtId="0" fontId="28" fillId="10" borderId="20" xfId="0" applyNumberFormat="1" applyFont="1" applyFill="1" applyBorder="1" applyAlignment="1" applyProtection="1"/>
    <xf numFmtId="0" fontId="28" fillId="17" borderId="20" xfId="0" applyNumberFormat="1" applyFont="1" applyFill="1" applyBorder="1" applyAlignment="1" applyProtection="1"/>
    <xf numFmtId="0" fontId="0" fillId="17" borderId="18" xfId="0" applyFill="1" applyBorder="1"/>
    <xf numFmtId="0" fontId="0" fillId="17" borderId="23" xfId="0" applyFill="1" applyBorder="1"/>
    <xf numFmtId="0" fontId="6" fillId="2" borderId="23" xfId="0" applyFont="1" applyFill="1" applyBorder="1"/>
    <xf numFmtId="0" fontId="29" fillId="2" borderId="22" xfId="0" applyFont="1" applyFill="1" applyBorder="1"/>
    <xf numFmtId="0" fontId="29" fillId="2" borderId="23" xfId="0" applyFont="1" applyFill="1" applyBorder="1"/>
    <xf numFmtId="3" fontId="28" fillId="10" borderId="0" xfId="0" applyNumberFormat="1" applyFont="1" applyFill="1" applyBorder="1" applyAlignment="1" applyProtection="1"/>
    <xf numFmtId="0" fontId="28" fillId="15" borderId="0" xfId="0" applyNumberFormat="1" applyFont="1" applyFill="1" applyBorder="1" applyAlignment="1" applyProtection="1">
      <alignment horizontal="center"/>
    </xf>
    <xf numFmtId="0" fontId="28" fillId="15" borderId="0" xfId="0" applyNumberFormat="1" applyFont="1" applyFill="1" applyBorder="1" applyAlignment="1" applyProtection="1">
      <alignment wrapText="1"/>
    </xf>
    <xf numFmtId="3" fontId="28" fillId="15" borderId="0" xfId="0" applyNumberFormat="1" applyFont="1" applyFill="1" applyBorder="1" applyAlignment="1" applyProtection="1"/>
    <xf numFmtId="3" fontId="0" fillId="2" borderId="50" xfId="0" applyNumberFormat="1" applyFill="1" applyBorder="1"/>
    <xf numFmtId="0" fontId="0" fillId="2" borderId="50" xfId="0" applyFill="1" applyBorder="1"/>
    <xf numFmtId="0" fontId="0" fillId="0" borderId="51" xfId="0" applyBorder="1"/>
    <xf numFmtId="3" fontId="0" fillId="15" borderId="0" xfId="0" applyNumberFormat="1" applyFill="1"/>
    <xf numFmtId="0" fontId="29" fillId="15" borderId="0" xfId="0" applyFont="1" applyFill="1" applyAlignment="1">
      <alignment wrapText="1"/>
    </xf>
    <xf numFmtId="1" fontId="0" fillId="15" borderId="0" xfId="0" applyNumberFormat="1" applyFill="1"/>
    <xf numFmtId="0" fontId="29" fillId="15" borderId="0" xfId="0" applyFont="1" applyFill="1" applyAlignment="1">
      <alignment horizontal="center"/>
    </xf>
    <xf numFmtId="0" fontId="0" fillId="15" borderId="0" xfId="0" applyFill="1" applyBorder="1"/>
    <xf numFmtId="0" fontId="28" fillId="2" borderId="43" xfId="0" applyNumberFormat="1" applyFont="1" applyFill="1" applyBorder="1" applyAlignment="1" applyProtection="1"/>
    <xf numFmtId="0" fontId="28" fillId="0" borderId="8" xfId="0" applyNumberFormat="1" applyFont="1" applyFill="1" applyBorder="1" applyAlignment="1" applyProtection="1"/>
    <xf numFmtId="0" fontId="28" fillId="0" borderId="28" xfId="0" applyNumberFormat="1" applyFont="1" applyFill="1" applyBorder="1" applyAlignment="1" applyProtection="1"/>
    <xf numFmtId="0" fontId="0" fillId="4" borderId="0" xfId="0" applyFont="1" applyFill="1"/>
    <xf numFmtId="0" fontId="29" fillId="4" borderId="0" xfId="0" applyFont="1" applyFill="1" applyAlignment="1">
      <alignment horizontal="center"/>
    </xf>
    <xf numFmtId="0" fontId="38" fillId="0" borderId="19" xfId="0" applyFont="1" applyBorder="1"/>
    <xf numFmtId="0" fontId="38" fillId="0" borderId="20" xfId="0" applyFont="1" applyBorder="1"/>
    <xf numFmtId="0" fontId="38" fillId="0" borderId="21" xfId="0" applyFont="1" applyBorder="1"/>
    <xf numFmtId="0" fontId="38" fillId="0" borderId="25" xfId="0" applyFont="1" applyBorder="1"/>
    <xf numFmtId="0" fontId="38" fillId="0" borderId="18" xfId="0" applyFont="1" applyBorder="1"/>
    <xf numFmtId="0" fontId="38" fillId="0" borderId="18" xfId="0" applyFont="1" applyFill="1" applyBorder="1"/>
    <xf numFmtId="0" fontId="38" fillId="0" borderId="26" xfId="0" applyFont="1" applyBorder="1"/>
    <xf numFmtId="3" fontId="38" fillId="0" borderId="18" xfId="0" applyNumberFormat="1" applyFont="1" applyBorder="1"/>
    <xf numFmtId="3" fontId="38" fillId="0" borderId="18" xfId="0" applyNumberFormat="1" applyFont="1" applyFill="1" applyBorder="1"/>
    <xf numFmtId="0" fontId="38" fillId="0" borderId="22" xfId="0" applyFont="1" applyBorder="1"/>
    <xf numFmtId="0" fontId="38" fillId="0" borderId="23" xfId="0" applyFont="1" applyBorder="1"/>
    <xf numFmtId="3" fontId="38" fillId="0" borderId="23" xfId="0" applyNumberFormat="1" applyFont="1" applyBorder="1"/>
    <xf numFmtId="0" fontId="38" fillId="0" borderId="24" xfId="0" applyFont="1" applyBorder="1"/>
    <xf numFmtId="0" fontId="6" fillId="2" borderId="18" xfId="0" applyFont="1" applyFill="1" applyBorder="1"/>
    <xf numFmtId="0" fontId="0" fillId="0" borderId="43" xfId="0" applyFill="1" applyBorder="1"/>
    <xf numFmtId="0" fontId="29" fillId="2" borderId="0" xfId="0" applyFont="1" applyFill="1" applyAlignment="1"/>
    <xf numFmtId="0" fontId="47" fillId="2" borderId="20" xfId="0" applyNumberFormat="1" applyFont="1" applyFill="1" applyBorder="1" applyAlignment="1" applyProtection="1"/>
    <xf numFmtId="0" fontId="28" fillId="2" borderId="18" xfId="0" applyNumberFormat="1" applyFont="1" applyFill="1" applyBorder="1" applyAlignment="1" applyProtection="1">
      <alignment horizontal="center"/>
    </xf>
    <xf numFmtId="0" fontId="6" fillId="2" borderId="18" xfId="0" applyFont="1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28" fillId="13" borderId="18" xfId="0" applyNumberFormat="1" applyFont="1" applyFill="1" applyBorder="1" applyAlignment="1" applyProtection="1">
      <alignment horizontal="center"/>
    </xf>
    <xf numFmtId="0" fontId="0" fillId="13" borderId="18" xfId="0" applyFill="1" applyBorder="1" applyAlignment="1">
      <alignment horizontal="center"/>
    </xf>
    <xf numFmtId="0" fontId="28" fillId="7" borderId="18" xfId="0" applyNumberFormat="1" applyFont="1" applyFill="1" applyBorder="1" applyAlignment="1" applyProtection="1">
      <alignment horizontal="center"/>
    </xf>
    <xf numFmtId="0" fontId="0" fillId="7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41" xfId="0" applyNumberFormat="1" applyFont="1" applyFill="1" applyBorder="1" applyAlignment="1" applyProtection="1">
      <alignment horizontal="center"/>
    </xf>
    <xf numFmtId="0" fontId="40" fillId="0" borderId="20" xfId="0" applyNumberFormat="1" applyFont="1" applyFill="1" applyBorder="1" applyAlignment="1" applyProtection="1">
      <alignment horizontal="center"/>
    </xf>
    <xf numFmtId="0" fontId="0" fillId="0" borderId="18" xfId="0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42" xfId="0" applyNumberFormat="1" applyFont="1" applyFill="1" applyBorder="1" applyAlignment="1" applyProtection="1">
      <alignment horizontal="center"/>
    </xf>
    <xf numFmtId="0" fontId="0" fillId="0" borderId="26" xfId="0" applyBorder="1" applyAlignment="1">
      <alignment horizontal="center"/>
    </xf>
    <xf numFmtId="0" fontId="29" fillId="19" borderId="0" xfId="0" applyFont="1" applyFill="1"/>
    <xf numFmtId="0" fontId="33" fillId="19" borderId="0" xfId="0" applyNumberFormat="1" applyFont="1" applyFill="1" applyBorder="1" applyAlignment="1" applyProtection="1"/>
    <xf numFmtId="0" fontId="28" fillId="19" borderId="0" xfId="0" applyNumberFormat="1" applyFont="1" applyFill="1" applyBorder="1" applyAlignment="1" applyProtection="1"/>
    <xf numFmtId="0" fontId="28" fillId="19" borderId="0" xfId="0" applyNumberFormat="1" applyFont="1" applyFill="1" applyBorder="1" applyAlignment="1" applyProtection="1">
      <alignment wrapText="1"/>
    </xf>
    <xf numFmtId="0" fontId="29" fillId="19" borderId="0" xfId="0" applyFont="1" applyFill="1" applyAlignment="1">
      <alignment horizontal="left" vertical="center" wrapText="1"/>
    </xf>
    <xf numFmtId="0" fontId="29" fillId="19" borderId="19" xfId="0" applyFont="1" applyFill="1" applyBorder="1"/>
    <xf numFmtId="0" fontId="29" fillId="19" borderId="20" xfId="0" applyFont="1" applyFill="1" applyBorder="1"/>
    <xf numFmtId="0" fontId="29" fillId="19" borderId="21" xfId="0" applyFont="1" applyFill="1" applyBorder="1"/>
    <xf numFmtId="0" fontId="0" fillId="19" borderId="25" xfId="0" applyFill="1" applyBorder="1"/>
    <xf numFmtId="0" fontId="0" fillId="19" borderId="22" xfId="0" applyFill="1" applyBorder="1"/>
    <xf numFmtId="0" fontId="0" fillId="19" borderId="23" xfId="0" applyFill="1" applyBorder="1"/>
    <xf numFmtId="0" fontId="29" fillId="19" borderId="0" xfId="0" applyFont="1" applyFill="1" applyAlignment="1">
      <alignment wrapText="1"/>
    </xf>
    <xf numFmtId="0" fontId="0" fillId="19" borderId="0" xfId="0" applyFill="1"/>
    <xf numFmtId="0" fontId="0" fillId="10" borderId="0" xfId="0" applyFill="1" applyAlignment="1">
      <alignment horizontal="center"/>
    </xf>
    <xf numFmtId="0" fontId="0" fillId="6" borderId="0" xfId="0" applyFill="1"/>
    <xf numFmtId="0" fontId="28" fillId="6" borderId="0" xfId="0" applyNumberFormat="1" applyFont="1" applyFill="1" applyBorder="1" applyAlignment="1" applyProtection="1"/>
    <xf numFmtId="0" fontId="28" fillId="20" borderId="18" xfId="0" applyNumberFormat="1" applyFont="1" applyFill="1" applyBorder="1" applyAlignment="1" applyProtection="1"/>
    <xf numFmtId="0" fontId="0" fillId="20" borderId="18" xfId="0" applyFill="1" applyBorder="1"/>
    <xf numFmtId="0" fontId="0" fillId="0" borderId="18" xfId="0" applyFont="1" applyBorder="1"/>
    <xf numFmtId="0" fontId="2" fillId="0" borderId="0" xfId="1" applyAlignment="1">
      <alignment wrapText="1"/>
    </xf>
    <xf numFmtId="0" fontId="2" fillId="0" borderId="0" xfId="1"/>
    <xf numFmtId="0" fontId="2" fillId="0" borderId="0" xfId="1" applyFill="1"/>
    <xf numFmtId="0" fontId="17" fillId="9" borderId="0" xfId="1" applyFont="1" applyFill="1" applyAlignment="1">
      <alignment wrapText="1"/>
    </xf>
    <xf numFmtId="0" fontId="17" fillId="0" borderId="0" xfId="1" applyFont="1" applyFill="1" applyAlignment="1">
      <alignment wrapText="1"/>
    </xf>
    <xf numFmtId="0" fontId="2" fillId="0" borderId="0" xfId="1" applyBorder="1"/>
    <xf numFmtId="49" fontId="49" fillId="0" borderId="0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29" applyFont="1" applyAlignment="1">
      <alignment wrapText="1"/>
    </xf>
    <xf numFmtId="0" fontId="20" fillId="9" borderId="0" xfId="129" applyFont="1" applyFill="1" applyAlignment="1">
      <alignment wrapText="1"/>
    </xf>
    <xf numFmtId="0" fontId="7" fillId="9" borderId="0" xfId="1" applyFont="1" applyFill="1" applyAlignment="1">
      <alignment wrapText="1"/>
    </xf>
    <xf numFmtId="0" fontId="7" fillId="0" borderId="0" xfId="1" applyFont="1" applyAlignment="1">
      <alignment wrapText="1"/>
    </xf>
    <xf numFmtId="0" fontId="7" fillId="0" borderId="0" xfId="1" applyFont="1" applyFill="1" applyAlignment="1">
      <alignment wrapText="1"/>
    </xf>
    <xf numFmtId="0" fontId="20" fillId="16" borderId="0" xfId="129" applyFont="1" applyFill="1" applyAlignment="1">
      <alignment wrapText="1"/>
    </xf>
    <xf numFmtId="0" fontId="2" fillId="16" borderId="0" xfId="1" applyFill="1"/>
    <xf numFmtId="0" fontId="20" fillId="9" borderId="0" xfId="123" applyFont="1" applyFill="1" applyBorder="1" applyAlignment="1">
      <alignment vertical="center" wrapText="1"/>
    </xf>
    <xf numFmtId="0" fontId="20" fillId="0" borderId="0" xfId="123" applyFont="1" applyFill="1" applyBorder="1" applyAlignment="1">
      <alignment vertical="center" wrapText="1"/>
    </xf>
    <xf numFmtId="0" fontId="20" fillId="9" borderId="0" xfId="1" applyFont="1" applyFill="1" applyAlignment="1">
      <alignment wrapText="1"/>
    </xf>
    <xf numFmtId="0" fontId="20" fillId="0" borderId="0" xfId="1" applyFont="1" applyAlignment="1">
      <alignment wrapText="1"/>
    </xf>
    <xf numFmtId="0" fontId="20" fillId="9" borderId="0" xfId="1" applyFont="1" applyFill="1" applyBorder="1" applyAlignment="1">
      <alignment wrapText="1"/>
    </xf>
    <xf numFmtId="0" fontId="52" fillId="0" borderId="0" xfId="129" applyFont="1" applyAlignment="1">
      <alignment wrapText="1"/>
    </xf>
    <xf numFmtId="0" fontId="20" fillId="0" borderId="0" xfId="129" applyFont="1" applyFill="1" applyAlignment="1">
      <alignment wrapText="1"/>
    </xf>
    <xf numFmtId="3" fontId="2" fillId="0" borderId="0" xfId="123" applyNumberFormat="1" applyFont="1" applyFill="1" applyBorder="1" applyAlignment="1">
      <alignment vertical="center"/>
    </xf>
    <xf numFmtId="17" fontId="28" fillId="2" borderId="19" xfId="0" applyNumberFormat="1" applyFont="1" applyFill="1" applyBorder="1" applyAlignment="1" applyProtection="1">
      <alignment horizontal="center"/>
    </xf>
    <xf numFmtId="17" fontId="28" fillId="2" borderId="20" xfId="0" applyNumberFormat="1" applyFont="1" applyFill="1" applyBorder="1" applyAlignment="1" applyProtection="1">
      <alignment horizontal="center"/>
    </xf>
    <xf numFmtId="17" fontId="28" fillId="2" borderId="21" xfId="0" applyNumberFormat="1" applyFont="1" applyFill="1" applyBorder="1" applyAlignment="1" applyProtection="1">
      <alignment horizontal="center"/>
    </xf>
    <xf numFmtId="0" fontId="28" fillId="0" borderId="25" xfId="0" applyNumberFormat="1" applyFont="1" applyFill="1" applyBorder="1" applyAlignment="1" applyProtection="1">
      <alignment horizontal="center"/>
    </xf>
    <xf numFmtId="0" fontId="28" fillId="0" borderId="18" xfId="0" applyNumberFormat="1" applyFont="1" applyFill="1" applyBorder="1" applyAlignment="1" applyProtection="1">
      <alignment horizontal="center"/>
    </xf>
    <xf numFmtId="0" fontId="28" fillId="0" borderId="26" xfId="0" applyNumberFormat="1" applyFont="1" applyFill="1" applyBorder="1" applyAlignment="1" applyProtection="1">
      <alignment horizontal="center"/>
    </xf>
    <xf numFmtId="3" fontId="28" fillId="0" borderId="25" xfId="0" applyNumberFormat="1" applyFont="1" applyFill="1" applyBorder="1" applyAlignment="1" applyProtection="1">
      <alignment horizontal="center"/>
    </xf>
    <xf numFmtId="3" fontId="28" fillId="0" borderId="18" xfId="0" applyNumberFormat="1" applyFont="1" applyFill="1" applyBorder="1" applyAlignment="1" applyProtection="1">
      <alignment horizontal="center"/>
    </xf>
    <xf numFmtId="3" fontId="28" fillId="0" borderId="26" xfId="0" applyNumberFormat="1" applyFont="1" applyFill="1" applyBorder="1" applyAlignment="1" applyProtection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8" fillId="22" borderId="0" xfId="0" applyNumberFormat="1" applyFont="1" applyFill="1" applyBorder="1" applyAlignment="1" applyProtection="1"/>
    <xf numFmtId="0" fontId="28" fillId="17" borderId="0" xfId="0" applyNumberFormat="1" applyFont="1" applyFill="1" applyBorder="1" applyAlignment="1" applyProtection="1"/>
    <xf numFmtId="0" fontId="28" fillId="11" borderId="20" xfId="0" applyNumberFormat="1" applyFont="1" applyFill="1" applyBorder="1" applyAlignment="1" applyProtection="1"/>
    <xf numFmtId="0" fontId="28" fillId="11" borderId="18" xfId="0" applyNumberFormat="1" applyFont="1" applyFill="1" applyBorder="1" applyAlignment="1" applyProtection="1"/>
    <xf numFmtId="0" fontId="0" fillId="11" borderId="23" xfId="0" applyFill="1" applyBorder="1"/>
    <xf numFmtId="0" fontId="0" fillId="13" borderId="20" xfId="0" applyFill="1" applyBorder="1"/>
    <xf numFmtId="0" fontId="0" fillId="13" borderId="23" xfId="0" applyFill="1" applyBorder="1"/>
    <xf numFmtId="0" fontId="28" fillId="18" borderId="20" xfId="0" applyNumberFormat="1" applyFont="1" applyFill="1" applyBorder="1" applyAlignment="1" applyProtection="1"/>
    <xf numFmtId="0" fontId="28" fillId="18" borderId="18" xfId="0" applyNumberFormat="1" applyFont="1" applyFill="1" applyBorder="1" applyAlignment="1" applyProtection="1"/>
    <xf numFmtId="0" fontId="0" fillId="17" borderId="20" xfId="0" applyFill="1" applyBorder="1"/>
    <xf numFmtId="0" fontId="28" fillId="17" borderId="41" xfId="0" applyNumberFormat="1" applyFont="1" applyFill="1" applyBorder="1" applyAlignment="1" applyProtection="1"/>
    <xf numFmtId="0" fontId="0" fillId="4" borderId="20" xfId="0" applyFill="1" applyBorder="1"/>
    <xf numFmtId="0" fontId="0" fillId="11" borderId="20" xfId="0" applyFill="1" applyBorder="1"/>
    <xf numFmtId="0" fontId="28" fillId="9" borderId="41" xfId="0" applyNumberFormat="1" applyFont="1" applyFill="1" applyBorder="1" applyAlignment="1" applyProtection="1"/>
    <xf numFmtId="0" fontId="0" fillId="9" borderId="20" xfId="0" applyFill="1" applyBorder="1"/>
    <xf numFmtId="0" fontId="28" fillId="13" borderId="41" xfId="0" applyNumberFormat="1" applyFont="1" applyFill="1" applyBorder="1" applyAlignment="1" applyProtection="1"/>
    <xf numFmtId="0" fontId="28" fillId="14" borderId="41" xfId="0" applyNumberFormat="1" applyFont="1" applyFill="1" applyBorder="1" applyAlignment="1" applyProtection="1"/>
    <xf numFmtId="0" fontId="0" fillId="14" borderId="20" xfId="0" applyFill="1" applyBorder="1"/>
    <xf numFmtId="0" fontId="28" fillId="14" borderId="18" xfId="0" applyNumberFormat="1" applyFont="1" applyFill="1" applyBorder="1" applyAlignment="1" applyProtection="1"/>
    <xf numFmtId="0" fontId="0" fillId="14" borderId="23" xfId="0" applyFill="1" applyBorder="1"/>
    <xf numFmtId="0" fontId="28" fillId="23" borderId="41" xfId="0" applyNumberFormat="1" applyFont="1" applyFill="1" applyBorder="1" applyAlignment="1" applyProtection="1"/>
    <xf numFmtId="0" fontId="0" fillId="23" borderId="20" xfId="0" applyFill="1" applyBorder="1"/>
    <xf numFmtId="0" fontId="0" fillId="23" borderId="18" xfId="0" applyFill="1" applyBorder="1"/>
    <xf numFmtId="0" fontId="28" fillId="23" borderId="18" xfId="0" applyNumberFormat="1" applyFont="1" applyFill="1" applyBorder="1" applyAlignment="1" applyProtection="1"/>
    <xf numFmtId="0" fontId="0" fillId="23" borderId="23" xfId="0" applyFill="1" applyBorder="1"/>
    <xf numFmtId="0" fontId="0" fillId="23" borderId="41" xfId="0" applyFill="1" applyBorder="1"/>
    <xf numFmtId="0" fontId="0" fillId="23" borderId="46" xfId="0" applyFill="1" applyBorder="1"/>
    <xf numFmtId="0" fontId="0" fillId="23" borderId="29" xfId="0" applyFill="1" applyBorder="1"/>
    <xf numFmtId="0" fontId="0" fillId="23" borderId="32" xfId="0" applyFill="1" applyBorder="1"/>
    <xf numFmtId="0" fontId="0" fillId="23" borderId="30" xfId="0" applyFill="1" applyBorder="1"/>
    <xf numFmtId="0" fontId="0" fillId="20" borderId="41" xfId="0" applyFill="1" applyBorder="1"/>
    <xf numFmtId="0" fontId="0" fillId="20" borderId="45" xfId="0" applyFill="1" applyBorder="1"/>
    <xf numFmtId="0" fontId="0" fillId="20" borderId="20" xfId="0" applyFill="1" applyBorder="1"/>
    <xf numFmtId="0" fontId="0" fillId="20" borderId="27" xfId="0" applyFill="1" applyBorder="1"/>
    <xf numFmtId="0" fontId="0" fillId="20" borderId="1" xfId="0" applyFill="1" applyBorder="1"/>
    <xf numFmtId="0" fontId="0" fillId="20" borderId="23" xfId="0" applyFill="1" applyBorder="1"/>
    <xf numFmtId="0" fontId="0" fillId="20" borderId="28" xfId="0" applyFill="1" applyBorder="1"/>
    <xf numFmtId="0" fontId="0" fillId="17" borderId="27" xfId="0" applyFill="1" applyBorder="1"/>
    <xf numFmtId="0" fontId="0" fillId="17" borderId="1" xfId="0" applyFill="1" applyBorder="1"/>
    <xf numFmtId="0" fontId="28" fillId="17" borderId="1" xfId="0" applyNumberFormat="1" applyFont="1" applyFill="1" applyBorder="1" applyAlignment="1" applyProtection="1"/>
    <xf numFmtId="0" fontId="0" fillId="17" borderId="28" xfId="0" applyFill="1" applyBorder="1"/>
    <xf numFmtId="0" fontId="0" fillId="8" borderId="21" xfId="0" applyFill="1" applyBorder="1"/>
    <xf numFmtId="0" fontId="0" fillId="8" borderId="26" xfId="0" applyFill="1" applyBorder="1"/>
    <xf numFmtId="0" fontId="0" fillId="8" borderId="24" xfId="0" applyFill="1" applyBorder="1"/>
    <xf numFmtId="0" fontId="0" fillId="17" borderId="19" xfId="0" applyFill="1" applyBorder="1"/>
    <xf numFmtId="0" fontId="0" fillId="17" borderId="25" xfId="0" applyFill="1" applyBorder="1"/>
    <xf numFmtId="0" fontId="0" fillId="17" borderId="22" xfId="0" applyFill="1" applyBorder="1"/>
    <xf numFmtId="0" fontId="0" fillId="9" borderId="27" xfId="0" applyFill="1" applyBorder="1"/>
    <xf numFmtId="0" fontId="0" fillId="9" borderId="1" xfId="0" applyFill="1" applyBorder="1"/>
    <xf numFmtId="0" fontId="0" fillId="11" borderId="29" xfId="0" applyFill="1" applyBorder="1"/>
    <xf numFmtId="0" fontId="0" fillId="11" borderId="32" xfId="0" applyFill="1" applyBorder="1"/>
    <xf numFmtId="0" fontId="0" fillId="11" borderId="30" xfId="0" applyFill="1" applyBorder="1"/>
    <xf numFmtId="0" fontId="28" fillId="2" borderId="25" xfId="0" applyNumberFormat="1" applyFont="1" applyFill="1" applyBorder="1" applyAlignment="1" applyProtection="1"/>
    <xf numFmtId="3" fontId="28" fillId="2" borderId="16" xfId="0" applyNumberFormat="1" applyFont="1" applyFill="1" applyBorder="1" applyAlignment="1" applyProtection="1"/>
    <xf numFmtId="3" fontId="28" fillId="2" borderId="17" xfId="0" applyNumberFormat="1" applyFont="1" applyFill="1" applyBorder="1" applyAlignment="1" applyProtection="1"/>
    <xf numFmtId="0" fontId="28" fillId="2" borderId="15" xfId="0" applyNumberFormat="1" applyFont="1" applyFill="1" applyBorder="1" applyAlignment="1" applyProtection="1"/>
    <xf numFmtId="3" fontId="28" fillId="2" borderId="8" xfId="0" applyNumberFormat="1" applyFont="1" applyFill="1" applyBorder="1" applyAlignment="1" applyProtection="1"/>
    <xf numFmtId="3" fontId="28" fillId="2" borderId="6" xfId="0" applyNumberFormat="1" applyFont="1" applyFill="1" applyBorder="1" applyAlignment="1" applyProtection="1"/>
    <xf numFmtId="3" fontId="28" fillId="2" borderId="9" xfId="0" applyNumberFormat="1" applyFont="1" applyFill="1" applyBorder="1" applyAlignment="1" applyProtection="1"/>
    <xf numFmtId="0" fontId="0" fillId="2" borderId="15" xfId="0" applyFill="1" applyBorder="1"/>
    <xf numFmtId="3" fontId="0" fillId="2" borderId="16" xfId="0" applyNumberFormat="1" applyFill="1" applyBorder="1"/>
    <xf numFmtId="0" fontId="0" fillId="2" borderId="16" xfId="0" applyFill="1" applyBorder="1"/>
    <xf numFmtId="3" fontId="28" fillId="2" borderId="35" xfId="0" applyNumberFormat="1" applyFont="1" applyFill="1" applyBorder="1" applyAlignment="1" applyProtection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7" xfId="0" applyFill="1" applyBorder="1"/>
    <xf numFmtId="0" fontId="0" fillId="0" borderId="12" xfId="0" applyBorder="1" applyAlignment="1">
      <alignment horizontal="center"/>
    </xf>
    <xf numFmtId="0" fontId="29" fillId="0" borderId="18" xfId="0" applyFont="1" applyFill="1" applyBorder="1"/>
    <xf numFmtId="0" fontId="0" fillId="0" borderId="18" xfId="0" applyFont="1" applyFill="1" applyBorder="1"/>
    <xf numFmtId="0" fontId="28" fillId="24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right"/>
    </xf>
    <xf numFmtId="0" fontId="0" fillId="20" borderId="0" xfId="0" applyFill="1"/>
    <xf numFmtId="3" fontId="28" fillId="20" borderId="0" xfId="0" applyNumberFormat="1" applyFont="1" applyFill="1" applyBorder="1" applyAlignment="1" applyProtection="1"/>
    <xf numFmtId="0" fontId="28" fillId="20" borderId="0" xfId="0" applyNumberFormat="1" applyFont="1" applyFill="1" applyBorder="1" applyAlignment="1" applyProtection="1"/>
    <xf numFmtId="0" fontId="28" fillId="25" borderId="0" xfId="0" applyNumberFormat="1" applyFont="1" applyFill="1" applyBorder="1" applyAlignment="1" applyProtection="1"/>
    <xf numFmtId="0" fontId="33" fillId="17" borderId="0" xfId="0" applyNumberFormat="1" applyFont="1" applyFill="1" applyBorder="1" applyAlignment="1" applyProtection="1"/>
    <xf numFmtId="0" fontId="0" fillId="25" borderId="0" xfId="0" applyFill="1"/>
    <xf numFmtId="3" fontId="0" fillId="0" borderId="0" xfId="0" applyNumberFormat="1" applyFill="1" applyBorder="1"/>
    <xf numFmtId="3" fontId="0" fillId="0" borderId="26" xfId="0" applyNumberFormat="1" applyFill="1" applyBorder="1"/>
    <xf numFmtId="3" fontId="0" fillId="0" borderId="22" xfId="0" applyNumberFormat="1" applyBorder="1"/>
    <xf numFmtId="3" fontId="28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14" borderId="25" xfId="0" applyFill="1" applyBorder="1"/>
    <xf numFmtId="0" fontId="0" fillId="14" borderId="26" xfId="0" applyFill="1" applyBorder="1"/>
    <xf numFmtId="0" fontId="35" fillId="0" borderId="0" xfId="0" applyFont="1" applyFill="1" applyBorder="1"/>
    <xf numFmtId="0" fontId="29" fillId="0" borderId="0" xfId="0" applyFont="1" applyFill="1" applyBorder="1"/>
    <xf numFmtId="0" fontId="35" fillId="0" borderId="19" xfId="0" applyFont="1" applyBorder="1"/>
    <xf numFmtId="0" fontId="35" fillId="0" borderId="20" xfId="0" applyFont="1" applyBorder="1"/>
    <xf numFmtId="0" fontId="35" fillId="0" borderId="21" xfId="0" applyFont="1" applyBorder="1"/>
    <xf numFmtId="0" fontId="35" fillId="0" borderId="26" xfId="0" applyFont="1" applyBorder="1"/>
    <xf numFmtId="0" fontId="35" fillId="2" borderId="26" xfId="0" applyFont="1" applyFill="1" applyBorder="1"/>
    <xf numFmtId="0" fontId="35" fillId="2" borderId="24" xfId="0" applyFont="1" applyFill="1" applyBorder="1"/>
    <xf numFmtId="0" fontId="35" fillId="0" borderId="22" xfId="0" applyFont="1" applyBorder="1"/>
    <xf numFmtId="0" fontId="35" fillId="0" borderId="23" xfId="0" applyFont="1" applyBorder="1"/>
    <xf numFmtId="0" fontId="35" fillId="0" borderId="24" xfId="0" applyFont="1" applyBorder="1"/>
    <xf numFmtId="0" fontId="40" fillId="0" borderId="0" xfId="0" applyNumberFormat="1" applyFont="1" applyFill="1" applyBorder="1" applyAlignment="1" applyProtection="1"/>
    <xf numFmtId="0" fontId="40" fillId="0" borderId="21" xfId="0" applyNumberFormat="1" applyFont="1" applyFill="1" applyBorder="1" applyAlignment="1" applyProtection="1">
      <alignment horizontal="center"/>
    </xf>
    <xf numFmtId="0" fontId="29" fillId="2" borderId="0" xfId="0" applyFont="1" applyFill="1" applyAlignment="1">
      <alignment horizontal="left"/>
    </xf>
    <xf numFmtId="0" fontId="29" fillId="25" borderId="0" xfId="0" applyFont="1" applyFill="1"/>
    <xf numFmtId="0" fontId="35" fillId="2" borderId="23" xfId="0" applyFont="1" applyFill="1" applyBorder="1"/>
    <xf numFmtId="0" fontId="0" fillId="25" borderId="0" xfId="0" applyFill="1" applyBorder="1"/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/>
    </xf>
    <xf numFmtId="0" fontId="0" fillId="5" borderId="1" xfId="0" applyFill="1" applyBorder="1"/>
    <xf numFmtId="0" fontId="53" fillId="25" borderId="0" xfId="0" applyFont="1" applyFill="1"/>
    <xf numFmtId="0" fontId="6" fillId="25" borderId="0" xfId="0" applyFont="1" applyFill="1"/>
    <xf numFmtId="0" fontId="42" fillId="0" borderId="22" xfId="0" applyNumberFormat="1" applyFont="1" applyFill="1" applyBorder="1" applyAlignment="1" applyProtection="1"/>
    <xf numFmtId="0" fontId="37" fillId="25" borderId="0" xfId="0" applyNumberFormat="1" applyFont="1" applyFill="1" applyBorder="1" applyAlignment="1" applyProtection="1"/>
    <xf numFmtId="0" fontId="33" fillId="25" borderId="0" xfId="0" applyNumberFormat="1" applyFont="1" applyFill="1" applyBorder="1" applyAlignment="1" applyProtection="1"/>
    <xf numFmtId="0" fontId="0" fillId="0" borderId="18" xfId="0" applyNumberFormat="1" applyFill="1" applyBorder="1" applyAlignment="1">
      <alignment horizontal="center"/>
    </xf>
    <xf numFmtId="1" fontId="0" fillId="0" borderId="15" xfId="127" applyNumberFormat="1" applyFont="1" applyFill="1" applyBorder="1"/>
    <xf numFmtId="0" fontId="0" fillId="0" borderId="16" xfId="0" applyFill="1" applyBorder="1"/>
    <xf numFmtId="0" fontId="0" fillId="0" borderId="17" xfId="0" applyFill="1" applyBorder="1"/>
    <xf numFmtId="0" fontId="38" fillId="0" borderId="0" xfId="0" applyFont="1"/>
    <xf numFmtId="0" fontId="39" fillId="0" borderId="0" xfId="0" applyFont="1"/>
    <xf numFmtId="3" fontId="28" fillId="0" borderId="52" xfId="0" applyNumberFormat="1" applyFont="1" applyFill="1" applyBorder="1" applyAlignment="1" applyProtection="1"/>
    <xf numFmtId="0" fontId="28" fillId="0" borderId="53" xfId="0" applyNumberFormat="1" applyFont="1" applyFill="1" applyBorder="1" applyAlignment="1" applyProtection="1"/>
    <xf numFmtId="3" fontId="28" fillId="0" borderId="53" xfId="0" applyNumberFormat="1" applyFont="1" applyFill="1" applyBorder="1" applyAlignment="1" applyProtection="1"/>
    <xf numFmtId="0" fontId="33" fillId="0" borderId="18" xfId="0" applyNumberFormat="1" applyFont="1" applyFill="1" applyBorder="1" applyAlignment="1" applyProtection="1"/>
    <xf numFmtId="0" fontId="0" fillId="2" borderId="51" xfId="0" applyFill="1" applyBorder="1"/>
    <xf numFmtId="0" fontId="28" fillId="2" borderId="13" xfId="0" applyNumberFormat="1" applyFont="1" applyFill="1" applyBorder="1" applyAlignment="1" applyProtection="1"/>
    <xf numFmtId="0" fontId="0" fillId="22" borderId="18" xfId="0" applyFill="1" applyBorder="1"/>
    <xf numFmtId="0" fontId="28" fillId="22" borderId="18" xfId="0" applyNumberFormat="1" applyFont="1" applyFill="1" applyBorder="1" applyAlignment="1" applyProtection="1"/>
    <xf numFmtId="0" fontId="37" fillId="2" borderId="31" xfId="0" applyNumberFormat="1" applyFont="1" applyFill="1" applyBorder="1" applyAlignment="1" applyProtection="1"/>
    <xf numFmtId="0" fontId="37" fillId="2" borderId="23" xfId="0" applyNumberFormat="1" applyFont="1" applyFill="1" applyBorder="1" applyAlignment="1" applyProtection="1"/>
    <xf numFmtId="0" fontId="37" fillId="2" borderId="19" xfId="0" applyNumberFormat="1" applyFont="1" applyFill="1" applyBorder="1" applyAlignment="1" applyProtection="1"/>
    <xf numFmtId="0" fontId="37" fillId="2" borderId="20" xfId="0" applyNumberFormat="1" applyFont="1" applyFill="1" applyBorder="1" applyAlignment="1" applyProtection="1"/>
    <xf numFmtId="0" fontId="37" fillId="2" borderId="27" xfId="0" applyNumberFormat="1" applyFont="1" applyFill="1" applyBorder="1" applyAlignment="1" applyProtection="1"/>
    <xf numFmtId="0" fontId="37" fillId="2" borderId="29" xfId="0" applyNumberFormat="1" applyFont="1" applyFill="1" applyBorder="1" applyAlignment="1" applyProtection="1"/>
    <xf numFmtId="0" fontId="54" fillId="0" borderId="30" xfId="0" applyNumberFormat="1" applyFont="1" applyFill="1" applyBorder="1" applyAlignment="1" applyProtection="1"/>
    <xf numFmtId="0" fontId="28" fillId="2" borderId="29" xfId="0" applyNumberFormat="1" applyFont="1" applyFill="1" applyBorder="1" applyAlignment="1" applyProtection="1"/>
    <xf numFmtId="0" fontId="29" fillId="2" borderId="30" xfId="0" applyFont="1" applyFill="1" applyBorder="1"/>
    <xf numFmtId="0" fontId="28" fillId="15" borderId="19" xfId="0" applyNumberFormat="1" applyFont="1" applyFill="1" applyBorder="1" applyAlignment="1" applyProtection="1"/>
    <xf numFmtId="0" fontId="28" fillId="2" borderId="39" xfId="0" applyNumberFormat="1" applyFont="1" applyFill="1" applyBorder="1" applyAlignment="1" applyProtection="1"/>
    <xf numFmtId="0" fontId="28" fillId="2" borderId="50" xfId="0" applyNumberFormat="1" applyFont="1" applyFill="1" applyBorder="1" applyAlignment="1" applyProtection="1"/>
    <xf numFmtId="0" fontId="28" fillId="2" borderId="51" xfId="0" applyNumberFormat="1" applyFont="1" applyFill="1" applyBorder="1" applyAlignment="1" applyProtection="1"/>
    <xf numFmtId="0" fontId="33" fillId="2" borderId="18" xfId="0" applyNumberFormat="1" applyFont="1" applyFill="1" applyBorder="1" applyAlignment="1" applyProtection="1"/>
    <xf numFmtId="0" fontId="29" fillId="2" borderId="18" xfId="0" applyFont="1" applyFill="1" applyBorder="1"/>
    <xf numFmtId="0" fontId="40" fillId="2" borderId="23" xfId="0" applyNumberFormat="1" applyFont="1" applyFill="1" applyBorder="1" applyAlignment="1" applyProtection="1"/>
    <xf numFmtId="0" fontId="40" fillId="2" borderId="24" xfId="0" applyNumberFormat="1" applyFont="1" applyFill="1" applyBorder="1" applyAlignment="1" applyProtection="1"/>
    <xf numFmtId="0" fontId="28" fillId="2" borderId="40" xfId="0" applyNumberFormat="1" applyFont="1" applyFill="1" applyBorder="1" applyAlignment="1" applyProtection="1"/>
    <xf numFmtId="0" fontId="28" fillId="2" borderId="30" xfId="0" applyNumberFormat="1" applyFont="1" applyFill="1" applyBorder="1" applyAlignment="1" applyProtection="1"/>
    <xf numFmtId="0" fontId="28" fillId="2" borderId="40" xfId="0" applyNumberFormat="1" applyFont="1" applyFill="1" applyBorder="1" applyAlignment="1" applyProtection="1">
      <alignment horizontal="center"/>
    </xf>
    <xf numFmtId="0" fontId="0" fillId="2" borderId="1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40" fillId="2" borderId="20" xfId="0" applyNumberFormat="1" applyFont="1" applyFill="1" applyBorder="1" applyAlignment="1" applyProtection="1"/>
    <xf numFmtId="0" fontId="37" fillId="2" borderId="10" xfId="0" applyNumberFormat="1" applyFont="1" applyFill="1" applyBorder="1" applyAlignment="1" applyProtection="1">
      <alignment horizontal="center"/>
    </xf>
    <xf numFmtId="0" fontId="40" fillId="2" borderId="20" xfId="0" applyNumberFormat="1" applyFont="1" applyFill="1" applyBorder="1" applyAlignment="1" applyProtection="1">
      <alignment horizontal="center"/>
    </xf>
    <xf numFmtId="0" fontId="40" fillId="2" borderId="18" xfId="0" applyNumberFormat="1" applyFont="1" applyFill="1" applyBorder="1" applyAlignment="1" applyProtection="1">
      <alignment horizontal="center"/>
    </xf>
    <xf numFmtId="0" fontId="40" fillId="2" borderId="23" xfId="0" applyNumberFormat="1" applyFont="1" applyFill="1" applyBorder="1" applyAlignment="1" applyProtection="1">
      <alignment horizontal="center"/>
    </xf>
    <xf numFmtId="0" fontId="0" fillId="2" borderId="24" xfId="0" applyFill="1" applyBorder="1" applyAlignment="1">
      <alignment horizontal="center"/>
    </xf>
    <xf numFmtId="0" fontId="40" fillId="2" borderId="21" xfId="0" applyNumberFormat="1" applyFont="1" applyFill="1" applyBorder="1" applyAlignment="1" applyProtection="1">
      <alignment horizontal="center"/>
    </xf>
    <xf numFmtId="0" fontId="29" fillId="4" borderId="0" xfId="0" applyFont="1" applyFill="1" applyAlignment="1">
      <alignment wrapText="1"/>
    </xf>
    <xf numFmtId="1" fontId="0" fillId="4" borderId="0" xfId="0" applyNumberFormat="1" applyFill="1"/>
    <xf numFmtId="0" fontId="29" fillId="4" borderId="0" xfId="0" applyFont="1" applyFill="1" applyAlignment="1"/>
    <xf numFmtId="3" fontId="0" fillId="4" borderId="0" xfId="0" applyNumberFormat="1" applyFill="1"/>
    <xf numFmtId="0" fontId="28" fillId="4" borderId="10" xfId="0" applyNumberFormat="1" applyFont="1" applyFill="1" applyBorder="1" applyAlignment="1" applyProtection="1"/>
    <xf numFmtId="0" fontId="28" fillId="4" borderId="11" xfId="0" applyNumberFormat="1" applyFont="1" applyFill="1" applyBorder="1" applyAlignment="1" applyProtection="1"/>
    <xf numFmtId="0" fontId="0" fillId="4" borderId="12" xfId="0" applyFill="1" applyBorder="1"/>
    <xf numFmtId="3" fontId="28" fillId="4" borderId="0" xfId="0" applyNumberFormat="1" applyFont="1" applyFill="1" applyBorder="1" applyAlignment="1" applyProtection="1"/>
    <xf numFmtId="0" fontId="28" fillId="4" borderId="13" xfId="0" applyNumberFormat="1" applyFont="1" applyFill="1" applyBorder="1" applyAlignment="1" applyProtection="1"/>
    <xf numFmtId="3" fontId="0" fillId="4" borderId="14" xfId="0" applyNumberFormat="1" applyFill="1" applyBorder="1"/>
    <xf numFmtId="0" fontId="28" fillId="4" borderId="15" xfId="0" applyNumberFormat="1" applyFont="1" applyFill="1" applyBorder="1" applyAlignment="1" applyProtection="1"/>
    <xf numFmtId="0" fontId="28" fillId="4" borderId="16" xfId="0" applyNumberFormat="1" applyFont="1" applyFill="1" applyBorder="1" applyAlignment="1" applyProtection="1"/>
    <xf numFmtId="3" fontId="28" fillId="4" borderId="16" xfId="0" applyNumberFormat="1" applyFont="1" applyFill="1" applyBorder="1" applyAlignment="1" applyProtection="1"/>
    <xf numFmtId="3" fontId="0" fillId="4" borderId="17" xfId="0" applyNumberFormat="1" applyFill="1" applyBorder="1"/>
    <xf numFmtId="0" fontId="28" fillId="10" borderId="10" xfId="0" applyNumberFormat="1" applyFont="1" applyFill="1" applyBorder="1" applyAlignment="1" applyProtection="1">
      <alignment horizontal="right"/>
    </xf>
    <xf numFmtId="0" fontId="28" fillId="10" borderId="11" xfId="0" applyNumberFormat="1" applyFont="1" applyFill="1" applyBorder="1" applyAlignment="1" applyProtection="1">
      <alignment horizontal="right"/>
    </xf>
    <xf numFmtId="0" fontId="28" fillId="10" borderId="13" xfId="0" applyNumberFormat="1" applyFont="1" applyFill="1" applyBorder="1" applyAlignment="1" applyProtection="1">
      <alignment horizontal="right"/>
    </xf>
    <xf numFmtId="0" fontId="28" fillId="10" borderId="0" xfId="0" applyNumberFormat="1" applyFont="1" applyFill="1" applyBorder="1" applyAlignment="1" applyProtection="1">
      <alignment horizontal="right"/>
    </xf>
    <xf numFmtId="0" fontId="58" fillId="10" borderId="13" xfId="0" applyFont="1" applyFill="1" applyBorder="1" applyAlignment="1">
      <alignment horizontal="right"/>
    </xf>
    <xf numFmtId="0" fontId="58" fillId="10" borderId="0" xfId="0" applyFont="1" applyFill="1" applyBorder="1" applyAlignment="1">
      <alignment horizontal="right"/>
    </xf>
    <xf numFmtId="0" fontId="57" fillId="10" borderId="0" xfId="0" applyNumberFormat="1" applyFont="1" applyFill="1" applyBorder="1" applyAlignment="1" applyProtection="1"/>
    <xf numFmtId="0" fontId="58" fillId="10" borderId="0" xfId="0" applyFont="1" applyFill="1" applyAlignment="1">
      <alignment horizontal="center"/>
    </xf>
    <xf numFmtId="0" fontId="58" fillId="10" borderId="0" xfId="0" applyFont="1" applyFill="1" applyBorder="1" applyAlignment="1">
      <alignment horizontal="center"/>
    </xf>
    <xf numFmtId="0" fontId="58" fillId="10" borderId="14" xfId="0" applyFont="1" applyFill="1" applyBorder="1" applyAlignment="1">
      <alignment horizontal="center"/>
    </xf>
    <xf numFmtId="0" fontId="28" fillId="10" borderId="11" xfId="0" applyNumberFormat="1" applyFont="1" applyFill="1" applyBorder="1" applyAlignment="1" applyProtection="1">
      <alignment horizontal="center"/>
    </xf>
    <xf numFmtId="0" fontId="28" fillId="10" borderId="0" xfId="0" applyNumberFormat="1" applyFont="1" applyFill="1" applyBorder="1" applyAlignment="1" applyProtection="1">
      <alignment horizontal="center"/>
    </xf>
    <xf numFmtId="0" fontId="0" fillId="10" borderId="0" xfId="0" applyFill="1" applyBorder="1" applyAlignment="1">
      <alignment horizontal="center"/>
    </xf>
    <xf numFmtId="0" fontId="28" fillId="10" borderId="12" xfId="0" applyNumberFormat="1" applyFont="1" applyFill="1" applyBorder="1" applyAlignment="1" applyProtection="1">
      <alignment horizontal="center"/>
    </xf>
    <xf numFmtId="0" fontId="28" fillId="10" borderId="14" xfId="0" applyNumberFormat="1" applyFont="1" applyFill="1" applyBorder="1" applyAlignment="1" applyProtection="1">
      <alignment horizontal="center"/>
    </xf>
    <xf numFmtId="0" fontId="57" fillId="10" borderId="15" xfId="0" applyNumberFormat="1" applyFont="1" applyFill="1" applyBorder="1" applyAlignment="1" applyProtection="1">
      <alignment horizontal="right"/>
    </xf>
    <xf numFmtId="0" fontId="57" fillId="10" borderId="16" xfId="0" applyNumberFormat="1" applyFont="1" applyFill="1" applyBorder="1" applyAlignment="1" applyProtection="1">
      <alignment horizontal="right"/>
    </xf>
    <xf numFmtId="0" fontId="57" fillId="10" borderId="16" xfId="0" applyNumberFormat="1" applyFont="1" applyFill="1" applyBorder="1" applyAlignment="1" applyProtection="1">
      <alignment horizontal="center"/>
    </xf>
    <xf numFmtId="0" fontId="57" fillId="10" borderId="17" xfId="0" applyNumberFormat="1" applyFont="1" applyFill="1" applyBorder="1" applyAlignment="1" applyProtection="1">
      <alignment horizontal="center"/>
    </xf>
    <xf numFmtId="0" fontId="28" fillId="10" borderId="47" xfId="0" applyNumberFormat="1" applyFont="1" applyFill="1" applyBorder="1" applyAlignment="1" applyProtection="1">
      <alignment horizontal="right"/>
    </xf>
    <xf numFmtId="0" fontId="28" fillId="10" borderId="47" xfId="0" applyNumberFormat="1" applyFont="1" applyFill="1" applyBorder="1" applyAlignment="1" applyProtection="1">
      <alignment horizontal="center"/>
    </xf>
    <xf numFmtId="0" fontId="28" fillId="10" borderId="33" xfId="0" applyNumberFormat="1" applyFont="1" applyFill="1" applyBorder="1" applyAlignment="1" applyProtection="1">
      <alignment horizontal="right"/>
    </xf>
    <xf numFmtId="0" fontId="32" fillId="10" borderId="0" xfId="0" applyFont="1" applyFill="1"/>
    <xf numFmtId="0" fontId="34" fillId="10" borderId="0" xfId="0" applyNumberFormat="1" applyFont="1" applyFill="1" applyBorder="1" applyAlignment="1" applyProtection="1"/>
    <xf numFmtId="0" fontId="28" fillId="10" borderId="10" xfId="0" applyNumberFormat="1" applyFont="1" applyFill="1" applyBorder="1" applyAlignment="1" applyProtection="1"/>
    <xf numFmtId="0" fontId="28" fillId="10" borderId="11" xfId="0" applyNumberFormat="1" applyFont="1" applyFill="1" applyBorder="1" applyAlignment="1" applyProtection="1"/>
    <xf numFmtId="0" fontId="28" fillId="10" borderId="12" xfId="0" applyNumberFormat="1" applyFont="1" applyFill="1" applyBorder="1" applyAlignment="1" applyProtection="1"/>
    <xf numFmtId="0" fontId="28" fillId="10" borderId="13" xfId="0" applyNumberFormat="1" applyFont="1" applyFill="1" applyBorder="1" applyAlignment="1" applyProtection="1"/>
    <xf numFmtId="0" fontId="28" fillId="10" borderId="14" xfId="0" applyNumberFormat="1" applyFont="1" applyFill="1" applyBorder="1" applyAlignment="1" applyProtection="1"/>
    <xf numFmtId="0" fontId="0" fillId="10" borderId="14" xfId="0" applyFill="1" applyBorder="1"/>
    <xf numFmtId="0" fontId="28" fillId="10" borderId="15" xfId="0" applyNumberFormat="1" applyFont="1" applyFill="1" applyBorder="1" applyAlignment="1" applyProtection="1"/>
    <xf numFmtId="0" fontId="28" fillId="10" borderId="16" xfId="0" applyNumberFormat="1" applyFont="1" applyFill="1" applyBorder="1" applyAlignment="1" applyProtection="1"/>
    <xf numFmtId="0" fontId="0" fillId="10" borderId="17" xfId="0" applyFill="1" applyBorder="1"/>
    <xf numFmtId="17" fontId="28" fillId="15" borderId="10" xfId="0" applyNumberFormat="1" applyFont="1" applyFill="1" applyBorder="1" applyAlignment="1" applyProtection="1"/>
    <xf numFmtId="17" fontId="28" fillId="15" borderId="11" xfId="0" applyNumberFormat="1" applyFont="1" applyFill="1" applyBorder="1" applyAlignment="1" applyProtection="1"/>
    <xf numFmtId="17" fontId="28" fillId="15" borderId="12" xfId="0" applyNumberFormat="1" applyFont="1" applyFill="1" applyBorder="1" applyAlignment="1" applyProtection="1"/>
    <xf numFmtId="0" fontId="28" fillId="15" borderId="13" xfId="0" applyNumberFormat="1" applyFont="1" applyFill="1" applyBorder="1" applyAlignment="1" applyProtection="1"/>
    <xf numFmtId="3" fontId="28" fillId="15" borderId="14" xfId="0" applyNumberFormat="1" applyFont="1" applyFill="1" applyBorder="1" applyAlignment="1" applyProtection="1"/>
    <xf numFmtId="3" fontId="28" fillId="15" borderId="13" xfId="0" applyNumberFormat="1" applyFont="1" applyFill="1" applyBorder="1" applyAlignment="1" applyProtection="1"/>
    <xf numFmtId="0" fontId="28" fillId="15" borderId="14" xfId="0" applyNumberFormat="1" applyFont="1" applyFill="1" applyBorder="1" applyAlignment="1" applyProtection="1"/>
    <xf numFmtId="3" fontId="28" fillId="15" borderId="15" xfId="0" applyNumberFormat="1" applyFont="1" applyFill="1" applyBorder="1" applyAlignment="1" applyProtection="1"/>
    <xf numFmtId="3" fontId="28" fillId="15" borderId="16" xfId="0" applyNumberFormat="1" applyFont="1" applyFill="1" applyBorder="1" applyAlignment="1" applyProtection="1"/>
    <xf numFmtId="3" fontId="28" fillId="15" borderId="17" xfId="0" applyNumberFormat="1" applyFont="1" applyFill="1" applyBorder="1" applyAlignment="1" applyProtection="1"/>
    <xf numFmtId="0" fontId="28" fillId="26" borderId="0" xfId="0" applyNumberFormat="1" applyFont="1" applyFill="1" applyBorder="1" applyAlignment="1" applyProtection="1"/>
    <xf numFmtId="3" fontId="28" fillId="26" borderId="0" xfId="0" applyNumberFormat="1" applyFont="1" applyFill="1" applyBorder="1" applyAlignment="1" applyProtection="1"/>
    <xf numFmtId="17" fontId="28" fillId="10" borderId="10" xfId="0" applyNumberFormat="1" applyFont="1" applyFill="1" applyBorder="1" applyAlignment="1" applyProtection="1"/>
    <xf numFmtId="17" fontId="28" fillId="10" borderId="11" xfId="0" applyNumberFormat="1" applyFont="1" applyFill="1" applyBorder="1" applyAlignment="1" applyProtection="1"/>
    <xf numFmtId="17" fontId="28" fillId="10" borderId="12" xfId="0" applyNumberFormat="1" applyFont="1" applyFill="1" applyBorder="1" applyAlignment="1" applyProtection="1"/>
    <xf numFmtId="3" fontId="28" fillId="10" borderId="14" xfId="0" applyNumberFormat="1" applyFont="1" applyFill="1" applyBorder="1" applyAlignment="1" applyProtection="1"/>
    <xf numFmtId="3" fontId="28" fillId="10" borderId="13" xfId="0" applyNumberFormat="1" applyFont="1" applyFill="1" applyBorder="1" applyAlignment="1" applyProtection="1"/>
    <xf numFmtId="3" fontId="28" fillId="10" borderId="15" xfId="0" applyNumberFormat="1" applyFont="1" applyFill="1" applyBorder="1" applyAlignment="1" applyProtection="1"/>
    <xf numFmtId="3" fontId="28" fillId="10" borderId="16" xfId="0" applyNumberFormat="1" applyFont="1" applyFill="1" applyBorder="1" applyAlignment="1" applyProtection="1"/>
    <xf numFmtId="3" fontId="28" fillId="10" borderId="17" xfId="0" applyNumberFormat="1" applyFont="1" applyFill="1" applyBorder="1" applyAlignment="1" applyProtection="1"/>
    <xf numFmtId="165" fontId="28" fillId="15" borderId="10" xfId="0" applyNumberFormat="1" applyFont="1" applyFill="1" applyBorder="1" applyAlignment="1" applyProtection="1"/>
    <xf numFmtId="165" fontId="28" fillId="15" borderId="11" xfId="0" applyNumberFormat="1" applyFont="1" applyFill="1" applyBorder="1" applyAlignment="1" applyProtection="1"/>
    <xf numFmtId="165" fontId="28" fillId="15" borderId="12" xfId="0" applyNumberFormat="1" applyFont="1" applyFill="1" applyBorder="1" applyAlignment="1" applyProtection="1"/>
    <xf numFmtId="0" fontId="0" fillId="15" borderId="13" xfId="0" applyFill="1" applyBorder="1"/>
    <xf numFmtId="0" fontId="28" fillId="4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/>
    <xf numFmtId="0" fontId="28" fillId="0" borderId="0" xfId="0" applyNumberFormat="1" applyFont="1" applyFill="1" applyBorder="1" applyAlignment="1" applyProtection="1">
      <alignment wrapText="1"/>
    </xf>
    <xf numFmtId="0" fontId="28" fillId="0" borderId="15" xfId="0" applyNumberFormat="1" applyFont="1" applyFill="1" applyBorder="1" applyAlignment="1" applyProtection="1"/>
    <xf numFmtId="0" fontId="28" fillId="0" borderId="16" xfId="0" applyNumberFormat="1" applyFont="1" applyFill="1" applyBorder="1" applyAlignment="1" applyProtection="1"/>
    <xf numFmtId="0" fontId="28" fillId="0" borderId="17" xfId="0" applyNumberFormat="1" applyFont="1" applyFill="1" applyBorder="1" applyAlignment="1" applyProtection="1"/>
    <xf numFmtId="165" fontId="28" fillId="2" borderId="10" xfId="0" applyNumberFormat="1" applyFont="1" applyFill="1" applyBorder="1" applyAlignment="1" applyProtection="1">
      <alignment horizontal="center"/>
    </xf>
    <xf numFmtId="165" fontId="28" fillId="2" borderId="11" xfId="0" applyNumberFormat="1" applyFont="1" applyFill="1" applyBorder="1" applyAlignment="1" applyProtection="1">
      <alignment horizontal="center"/>
    </xf>
    <xf numFmtId="165" fontId="28" fillId="2" borderId="12" xfId="0" applyNumberFormat="1" applyFont="1" applyFill="1" applyBorder="1" applyAlignment="1" applyProtection="1">
      <alignment horizontal="center"/>
    </xf>
    <xf numFmtId="17" fontId="28" fillId="4" borderId="19" xfId="0" applyNumberFormat="1" applyFont="1" applyFill="1" applyBorder="1" applyAlignment="1" applyProtection="1"/>
    <xf numFmtId="17" fontId="28" fillId="4" borderId="20" xfId="0" applyNumberFormat="1" applyFont="1" applyFill="1" applyBorder="1" applyAlignment="1" applyProtection="1"/>
    <xf numFmtId="17" fontId="28" fillId="4" borderId="21" xfId="0" applyNumberFormat="1" applyFont="1" applyFill="1" applyBorder="1" applyAlignment="1" applyProtection="1"/>
    <xf numFmtId="0" fontId="28" fillId="4" borderId="25" xfId="0" applyNumberFormat="1" applyFont="1" applyFill="1" applyBorder="1" applyAlignment="1" applyProtection="1"/>
    <xf numFmtId="0" fontId="28" fillId="4" borderId="26" xfId="0" applyNumberFormat="1" applyFont="1" applyFill="1" applyBorder="1" applyAlignment="1" applyProtection="1"/>
    <xf numFmtId="3" fontId="28" fillId="4" borderId="25" xfId="0" applyNumberFormat="1" applyFont="1" applyFill="1" applyBorder="1" applyAlignment="1" applyProtection="1"/>
    <xf numFmtId="3" fontId="28" fillId="4" borderId="18" xfId="0" applyNumberFormat="1" applyFont="1" applyFill="1" applyBorder="1" applyAlignment="1" applyProtection="1"/>
    <xf numFmtId="3" fontId="28" fillId="4" borderId="26" xfId="0" applyNumberFormat="1" applyFont="1" applyFill="1" applyBorder="1" applyAlignment="1" applyProtection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5" fillId="0" borderId="0" xfId="0" applyNumberFormat="1" applyFont="1" applyFill="1" applyBorder="1" applyAlignment="1" applyProtection="1"/>
    <xf numFmtId="0" fontId="29" fillId="10" borderId="0" xfId="0" applyFont="1" applyFill="1" applyAlignment="1">
      <alignment horizontal="center"/>
    </xf>
    <xf numFmtId="0" fontId="32" fillId="10" borderId="0" xfId="0" applyFont="1" applyFill="1" applyAlignment="1">
      <alignment horizontal="center"/>
    </xf>
    <xf numFmtId="3" fontId="28" fillId="2" borderId="47" xfId="0" applyNumberFormat="1" applyFont="1" applyFill="1" applyBorder="1" applyAlignment="1" applyProtection="1"/>
    <xf numFmtId="3" fontId="28" fillId="2" borderId="33" xfId="0" applyNumberFormat="1" applyFont="1" applyFill="1" applyBorder="1" applyAlignment="1" applyProtection="1"/>
    <xf numFmtId="3" fontId="28" fillId="2" borderId="25" xfId="0" applyNumberFormat="1" applyFont="1" applyFill="1" applyBorder="1" applyAlignment="1" applyProtection="1"/>
    <xf numFmtId="3" fontId="28" fillId="2" borderId="26" xfId="0" applyNumberFormat="1" applyFont="1" applyFill="1" applyBorder="1" applyAlignment="1" applyProtection="1"/>
    <xf numFmtId="3" fontId="28" fillId="0" borderId="19" xfId="0" applyNumberFormat="1" applyFont="1" applyFill="1" applyBorder="1" applyAlignment="1" applyProtection="1">
      <alignment horizontal="center"/>
    </xf>
    <xf numFmtId="0" fontId="28" fillId="2" borderId="0" xfId="0" applyNumberFormat="1" applyFont="1" applyFill="1" applyBorder="1" applyAlignment="1" applyProtection="1">
      <alignment horizontal="center"/>
    </xf>
    <xf numFmtId="17" fontId="0" fillId="2" borderId="18" xfId="0" applyNumberFormat="1" applyFill="1" applyBorder="1"/>
    <xf numFmtId="3" fontId="28" fillId="2" borderId="52" xfId="0" applyNumberFormat="1" applyFont="1" applyFill="1" applyBorder="1" applyAlignment="1" applyProtection="1"/>
    <xf numFmtId="0" fontId="28" fillId="2" borderId="53" xfId="0" applyNumberFormat="1" applyFont="1" applyFill="1" applyBorder="1" applyAlignment="1" applyProtection="1"/>
    <xf numFmtId="3" fontId="28" fillId="2" borderId="53" xfId="0" applyNumberFormat="1" applyFont="1" applyFill="1" applyBorder="1" applyAlignment="1" applyProtection="1"/>
    <xf numFmtId="0" fontId="28" fillId="26" borderId="0" xfId="0" applyNumberFormat="1" applyFont="1" applyFill="1" applyBorder="1" applyAlignment="1" applyProtection="1">
      <alignment wrapText="1"/>
    </xf>
    <xf numFmtId="0" fontId="29" fillId="26" borderId="0" xfId="0" applyFont="1" applyFill="1"/>
    <xf numFmtId="17" fontId="28" fillId="26" borderId="19" xfId="0" applyNumberFormat="1" applyFont="1" applyFill="1" applyBorder="1" applyAlignment="1" applyProtection="1"/>
    <xf numFmtId="17" fontId="28" fillId="26" borderId="20" xfId="0" applyNumberFormat="1" applyFont="1" applyFill="1" applyBorder="1" applyAlignment="1" applyProtection="1"/>
    <xf numFmtId="17" fontId="28" fillId="26" borderId="21" xfId="0" applyNumberFormat="1" applyFont="1" applyFill="1" applyBorder="1" applyAlignment="1" applyProtection="1"/>
    <xf numFmtId="0" fontId="28" fillId="26" borderId="25" xfId="0" applyNumberFormat="1" applyFont="1" applyFill="1" applyBorder="1" applyAlignment="1" applyProtection="1"/>
    <xf numFmtId="0" fontId="28" fillId="26" borderId="22" xfId="0" applyNumberFormat="1" applyFont="1" applyFill="1" applyBorder="1" applyAlignment="1" applyProtection="1"/>
    <xf numFmtId="0" fontId="28" fillId="26" borderId="23" xfId="0" applyNumberFormat="1" applyFont="1" applyFill="1" applyBorder="1" applyAlignment="1" applyProtection="1"/>
    <xf numFmtId="0" fontId="28" fillId="26" borderId="24" xfId="0" applyNumberFormat="1" applyFont="1" applyFill="1" applyBorder="1" applyAlignment="1" applyProtection="1"/>
    <xf numFmtId="0" fontId="0" fillId="26" borderId="0" xfId="0" applyFill="1"/>
    <xf numFmtId="0" fontId="33" fillId="26" borderId="0" xfId="0" applyNumberFormat="1" applyFont="1" applyFill="1" applyBorder="1" applyAlignment="1" applyProtection="1"/>
    <xf numFmtId="17" fontId="28" fillId="26" borderId="18" xfId="0" applyNumberFormat="1" applyFont="1" applyFill="1" applyBorder="1" applyAlignment="1" applyProtection="1"/>
    <xf numFmtId="0" fontId="28" fillId="26" borderId="18" xfId="0" applyNumberFormat="1" applyFont="1" applyFill="1" applyBorder="1" applyAlignment="1" applyProtection="1"/>
    <xf numFmtId="3" fontId="28" fillId="26" borderId="18" xfId="0" applyNumberFormat="1" applyFont="1" applyFill="1" applyBorder="1" applyAlignment="1" applyProtection="1"/>
    <xf numFmtId="9" fontId="0" fillId="26" borderId="0" xfId="127" applyFont="1" applyFill="1"/>
    <xf numFmtId="0" fontId="57" fillId="0" borderId="0" xfId="0" applyNumberFormat="1" applyFont="1" applyFill="1" applyBorder="1" applyAlignment="1" applyProtection="1"/>
    <xf numFmtId="0" fontId="59" fillId="0" borderId="0" xfId="0" applyNumberFormat="1" applyFont="1" applyFill="1" applyBorder="1" applyAlignment="1" applyProtection="1"/>
    <xf numFmtId="0" fontId="60" fillId="0" borderId="0" xfId="0" applyNumberFormat="1" applyFont="1" applyFill="1" applyBorder="1" applyAlignment="1" applyProtection="1"/>
    <xf numFmtId="0" fontId="0" fillId="0" borderId="25" xfId="0" applyFont="1" applyBorder="1"/>
    <xf numFmtId="0" fontId="0" fillId="0" borderId="26" xfId="0" applyFont="1" applyBorder="1"/>
    <xf numFmtId="0" fontId="42" fillId="4" borderId="0" xfId="0" applyNumberFormat="1" applyFont="1" applyFill="1" applyBorder="1" applyAlignment="1" applyProtection="1"/>
    <xf numFmtId="0" fontId="28" fillId="4" borderId="19" xfId="0" applyNumberFormat="1" applyFont="1" applyFill="1" applyBorder="1" applyAlignment="1" applyProtection="1"/>
    <xf numFmtId="0" fontId="28" fillId="4" borderId="20" xfId="0" applyNumberFormat="1" applyFont="1" applyFill="1" applyBorder="1" applyAlignment="1" applyProtection="1"/>
    <xf numFmtId="0" fontId="28" fillId="4" borderId="21" xfId="0" applyNumberFormat="1" applyFont="1" applyFill="1" applyBorder="1" applyAlignment="1" applyProtection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17" fontId="28" fillId="4" borderId="29" xfId="0" applyNumberFormat="1" applyFont="1" applyFill="1" applyBorder="1" applyAlignment="1" applyProtection="1"/>
    <xf numFmtId="3" fontId="28" fillId="4" borderId="22" xfId="0" applyNumberFormat="1" applyFont="1" applyFill="1" applyBorder="1" applyAlignment="1" applyProtection="1"/>
    <xf numFmtId="3" fontId="28" fillId="4" borderId="23" xfId="0" applyNumberFormat="1" applyFont="1" applyFill="1" applyBorder="1" applyAlignment="1" applyProtection="1"/>
    <xf numFmtId="3" fontId="28" fillId="4" borderId="24" xfId="0" applyNumberFormat="1" applyFont="1" applyFill="1" applyBorder="1" applyAlignment="1" applyProtection="1"/>
    <xf numFmtId="0" fontId="28" fillId="8" borderId="0" xfId="0" applyNumberFormat="1" applyFont="1" applyFill="1" applyBorder="1" applyAlignment="1" applyProtection="1"/>
    <xf numFmtId="0" fontId="29" fillId="15" borderId="0" xfId="0" applyFont="1" applyFill="1" applyAlignment="1"/>
    <xf numFmtId="0" fontId="29" fillId="15" borderId="0" xfId="0" applyFont="1" applyFill="1" applyAlignment="1">
      <alignment horizontal="left" vertical="center" wrapText="1"/>
    </xf>
    <xf numFmtId="0" fontId="29" fillId="18" borderId="0" xfId="0" applyFont="1" applyFill="1" applyAlignment="1">
      <alignment wrapText="1"/>
    </xf>
    <xf numFmtId="0" fontId="0" fillId="18" borderId="0" xfId="0" applyFill="1"/>
    <xf numFmtId="0" fontId="0" fillId="12" borderId="0" xfId="0" applyFill="1"/>
    <xf numFmtId="0" fontId="0" fillId="12" borderId="0" xfId="0" applyFill="1" applyBorder="1"/>
    <xf numFmtId="0" fontId="0" fillId="12" borderId="25" xfId="0" applyFill="1" applyBorder="1"/>
    <xf numFmtId="0" fontId="28" fillId="12" borderId="26" xfId="0" applyNumberFormat="1" applyFont="1" applyFill="1" applyBorder="1" applyAlignment="1" applyProtection="1"/>
    <xf numFmtId="0" fontId="28" fillId="5" borderId="0" xfId="0" applyNumberFormat="1" applyFont="1" applyFill="1" applyBorder="1" applyAlignment="1" applyProtection="1"/>
    <xf numFmtId="0" fontId="28" fillId="5" borderId="25" xfId="0" applyNumberFormat="1" applyFont="1" applyFill="1" applyBorder="1" applyAlignment="1" applyProtection="1"/>
    <xf numFmtId="0" fontId="28" fillId="5" borderId="18" xfId="0" applyNumberFormat="1" applyFont="1" applyFill="1" applyBorder="1" applyAlignment="1" applyProtection="1"/>
    <xf numFmtId="0" fontId="29" fillId="5" borderId="0" xfId="0" applyFont="1" applyFill="1"/>
    <xf numFmtId="0" fontId="0" fillId="5" borderId="0" xfId="0" applyFill="1"/>
    <xf numFmtId="0" fontId="33" fillId="27" borderId="0" xfId="0" applyNumberFormat="1" applyFont="1" applyFill="1" applyBorder="1" applyAlignment="1" applyProtection="1"/>
    <xf numFmtId="0" fontId="28" fillId="27" borderId="0" xfId="0" applyNumberFormat="1" applyFont="1" applyFill="1" applyBorder="1" applyAlignment="1" applyProtection="1"/>
    <xf numFmtId="0" fontId="29" fillId="18" borderId="0" xfId="0" applyFont="1" applyFill="1"/>
    <xf numFmtId="0" fontId="29" fillId="6" borderId="0" xfId="0" applyFont="1" applyFill="1"/>
    <xf numFmtId="0" fontId="37" fillId="4" borderId="0" xfId="0" applyNumberFormat="1" applyFont="1" applyFill="1" applyBorder="1" applyAlignment="1" applyProtection="1"/>
    <xf numFmtId="0" fontId="36" fillId="4" borderId="0" xfId="0" applyFont="1" applyFill="1" applyBorder="1"/>
    <xf numFmtId="0" fontId="37" fillId="6" borderId="0" xfId="0" applyNumberFormat="1" applyFont="1" applyFill="1" applyBorder="1" applyAlignment="1" applyProtection="1"/>
    <xf numFmtId="0" fontId="36" fillId="6" borderId="0" xfId="0" applyFont="1" applyFill="1" applyBorder="1"/>
    <xf numFmtId="0" fontId="0" fillId="23" borderId="10" xfId="0" applyFill="1" applyBorder="1"/>
    <xf numFmtId="0" fontId="0" fillId="23" borderId="52" xfId="0" applyFill="1" applyBorder="1"/>
    <xf numFmtId="0" fontId="0" fillId="23" borderId="53" xfId="0" applyFill="1" applyBorder="1"/>
    <xf numFmtId="0" fontId="0" fillId="23" borderId="43" xfId="0" applyFill="1" applyBorder="1"/>
    <xf numFmtId="0" fontId="0" fillId="12" borderId="35" xfId="0" applyFill="1" applyBorder="1"/>
    <xf numFmtId="0" fontId="0" fillId="12" borderId="33" xfId="0" applyFill="1" applyBorder="1"/>
    <xf numFmtId="0" fontId="0" fillId="11" borderId="18" xfId="0" applyFill="1" applyBorder="1" applyAlignment="1">
      <alignment horizontal="center"/>
    </xf>
    <xf numFmtId="0" fontId="57" fillId="13" borderId="18" xfId="0" applyNumberFormat="1" applyFont="1" applyFill="1" applyBorder="1" applyAlignment="1" applyProtection="1">
      <alignment horizontal="center"/>
    </xf>
    <xf numFmtId="0" fontId="58" fillId="13" borderId="18" xfId="0" applyFont="1" applyFill="1" applyBorder="1" applyAlignment="1">
      <alignment horizontal="center"/>
    </xf>
    <xf numFmtId="0" fontId="58" fillId="13" borderId="18" xfId="0" applyFont="1" applyFill="1" applyBorder="1"/>
    <xf numFmtId="0" fontId="57" fillId="13" borderId="18" xfId="0" applyNumberFormat="1" applyFont="1" applyFill="1" applyBorder="1" applyAlignment="1" applyProtection="1"/>
    <xf numFmtId="0" fontId="57" fillId="22" borderId="18" xfId="0" applyNumberFormat="1" applyFont="1" applyFill="1" applyBorder="1" applyAlignment="1" applyProtection="1">
      <alignment horizontal="center"/>
    </xf>
    <xf numFmtId="0" fontId="58" fillId="22" borderId="18" xfId="0" applyFont="1" applyFill="1" applyBorder="1" applyAlignment="1">
      <alignment horizontal="center"/>
    </xf>
    <xf numFmtId="0" fontId="58" fillId="12" borderId="18" xfId="0" applyFont="1" applyFill="1" applyBorder="1"/>
    <xf numFmtId="0" fontId="57" fillId="12" borderId="18" xfId="0" applyNumberFormat="1" applyFont="1" applyFill="1" applyBorder="1" applyAlignment="1" applyProtection="1"/>
    <xf numFmtId="0" fontId="58" fillId="13" borderId="1" xfId="0" applyFont="1" applyFill="1" applyBorder="1"/>
    <xf numFmtId="0" fontId="57" fillId="12" borderId="18" xfId="0" applyNumberFormat="1" applyFont="1" applyFill="1" applyBorder="1" applyAlignment="1" applyProtection="1">
      <alignment horizontal="center"/>
    </xf>
    <xf numFmtId="0" fontId="58" fillId="12" borderId="18" xfId="0" applyFont="1" applyFill="1" applyBorder="1" applyAlignment="1">
      <alignment horizontal="center"/>
    </xf>
    <xf numFmtId="0" fontId="58" fillId="13" borderId="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3" fontId="0" fillId="4" borderId="18" xfId="0" applyNumberFormat="1" applyFill="1" applyBorder="1"/>
    <xf numFmtId="9" fontId="0" fillId="0" borderId="0" xfId="127" applyFont="1" applyFill="1"/>
    <xf numFmtId="0" fontId="58" fillId="0" borderId="25" xfId="0" applyFont="1" applyBorder="1"/>
    <xf numFmtId="0" fontId="58" fillId="0" borderId="26" xfId="0" applyFont="1" applyBorder="1"/>
    <xf numFmtId="3" fontId="57" fillId="0" borderId="25" xfId="0" applyNumberFormat="1" applyFont="1" applyFill="1" applyBorder="1" applyAlignment="1" applyProtection="1"/>
    <xf numFmtId="3" fontId="57" fillId="0" borderId="18" xfId="0" applyNumberFormat="1" applyFont="1" applyFill="1" applyBorder="1" applyAlignment="1" applyProtection="1"/>
    <xf numFmtId="3" fontId="57" fillId="0" borderId="26" xfId="0" applyNumberFormat="1" applyFont="1" applyFill="1" applyBorder="1" applyAlignment="1" applyProtection="1"/>
    <xf numFmtId="0" fontId="57" fillId="0" borderId="25" xfId="0" applyNumberFormat="1" applyFont="1" applyFill="1" applyBorder="1" applyAlignment="1" applyProtection="1"/>
    <xf numFmtId="0" fontId="57" fillId="0" borderId="18" xfId="0" applyNumberFormat="1" applyFont="1" applyFill="1" applyBorder="1" applyAlignment="1" applyProtection="1"/>
    <xf numFmtId="0" fontId="57" fillId="0" borderId="26" xfId="0" applyNumberFormat="1" applyFont="1" applyFill="1" applyBorder="1" applyAlignment="1" applyProtection="1"/>
    <xf numFmtId="0" fontId="58" fillId="2" borderId="18" xfId="0" applyFont="1" applyFill="1" applyBorder="1"/>
    <xf numFmtId="0" fontId="58" fillId="0" borderId="22" xfId="0" applyFont="1" applyBorder="1"/>
    <xf numFmtId="0" fontId="58" fillId="0" borderId="23" xfId="0" applyFont="1" applyBorder="1"/>
    <xf numFmtId="0" fontId="58" fillId="0" borderId="24" xfId="0" applyFont="1" applyBorder="1"/>
    <xf numFmtId="0" fontId="0" fillId="2" borderId="4" xfId="0" applyFont="1" applyFill="1" applyBorder="1"/>
    <xf numFmtId="0" fontId="56" fillId="0" borderId="18" xfId="0" applyFont="1" applyFill="1" applyBorder="1" applyAlignment="1">
      <alignment horizontal="left"/>
    </xf>
    <xf numFmtId="0" fontId="38" fillId="0" borderId="18" xfId="0" applyFont="1" applyFill="1" applyBorder="1" applyAlignment="1">
      <alignment horizontal="center"/>
    </xf>
    <xf numFmtId="0" fontId="38" fillId="0" borderId="18" xfId="0" applyNumberFormat="1" applyFont="1" applyFill="1" applyBorder="1" applyAlignment="1">
      <alignment horizontal="left"/>
    </xf>
    <xf numFmtId="3" fontId="2" fillId="0" borderId="18" xfId="123" applyNumberFormat="1" applyFont="1" applyFill="1" applyBorder="1" applyAlignment="1">
      <alignment horizontal="center" vertical="center"/>
    </xf>
    <xf numFmtId="0" fontId="2" fillId="0" borderId="18" xfId="123" applyFont="1" applyFill="1" applyBorder="1" applyAlignment="1">
      <alignment horizontal="left" vertical="center"/>
    </xf>
    <xf numFmtId="0" fontId="38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vertical="center"/>
    </xf>
    <xf numFmtId="9" fontId="8" fillId="0" borderId="0" xfId="123" applyNumberFormat="1" applyFont="1" applyFill="1" applyBorder="1" applyAlignment="1">
      <alignment vertical="center"/>
    </xf>
    <xf numFmtId="9" fontId="2" fillId="0" borderId="0" xfId="123" applyNumberFormat="1" applyFont="1" applyFill="1" applyBorder="1" applyAlignment="1">
      <alignment vertical="center"/>
    </xf>
    <xf numFmtId="3" fontId="8" fillId="0" borderId="0" xfId="123" applyNumberFormat="1" applyFont="1" applyFill="1" applyBorder="1" applyAlignment="1">
      <alignment vertical="center"/>
    </xf>
    <xf numFmtId="0" fontId="11" fillId="0" borderId="3" xfId="123" applyNumberFormat="1" applyFont="1" applyBorder="1" applyAlignment="1">
      <alignment horizontal="center" vertical="center"/>
    </xf>
    <xf numFmtId="0" fontId="11" fillId="0" borderId="0" xfId="123" applyNumberFormat="1" applyFont="1" applyBorder="1" applyAlignment="1">
      <alignment horizontal="center" vertical="center"/>
    </xf>
    <xf numFmtId="0" fontId="11" fillId="0" borderId="7" xfId="123" applyNumberFormat="1" applyFont="1" applyBorder="1" applyAlignment="1">
      <alignment horizontal="center" vertical="center"/>
    </xf>
    <xf numFmtId="0" fontId="11" fillId="0" borderId="3" xfId="123" applyNumberFormat="1" applyFont="1" applyFill="1" applyBorder="1" applyAlignment="1">
      <alignment horizontal="center" vertical="center"/>
    </xf>
    <xf numFmtId="0" fontId="11" fillId="0" borderId="0" xfId="123" applyNumberFormat="1" applyFont="1" applyFill="1" applyBorder="1" applyAlignment="1">
      <alignment horizontal="center" vertical="center"/>
    </xf>
    <xf numFmtId="0" fontId="11" fillId="0" borderId="7" xfId="123" applyNumberFormat="1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/>
    </xf>
    <xf numFmtId="0" fontId="33" fillId="26" borderId="0" xfId="0" applyNumberFormat="1" applyFont="1" applyFill="1" applyBorder="1" applyAlignment="1" applyProtection="1">
      <alignment horizontal="center"/>
    </xf>
    <xf numFmtId="0" fontId="33" fillId="26" borderId="16" xfId="0" applyNumberFormat="1" applyFont="1" applyFill="1" applyBorder="1" applyAlignment="1" applyProtection="1">
      <alignment horizontal="center"/>
    </xf>
    <xf numFmtId="166" fontId="51" fillId="21" borderId="1" xfId="130" applyFont="1" applyFill="1" applyBorder="1" applyAlignment="1" applyProtection="1">
      <alignment horizontal="center" vertical="center"/>
    </xf>
    <xf numFmtId="166" fontId="51" fillId="21" borderId="4" xfId="130" applyFont="1" applyFill="1" applyBorder="1" applyAlignment="1" applyProtection="1">
      <alignment horizontal="center" vertical="center"/>
    </xf>
  </cellXfs>
  <cellStyles count="131">
    <cellStyle name="Comma_all_hisp 2 2" xfId="125"/>
    <cellStyle name="Comma_all_lang 2 2" xfId="126"/>
    <cellStyle name="Hyperlink" xfId="128" builtinId="8"/>
    <cellStyle name="Normal" xfId="0" builtinId="0"/>
    <cellStyle name="Normal 2" xfId="1"/>
    <cellStyle name="Normal 2 2" xfId="123"/>
    <cellStyle name="Normal 2 3" xfId="129"/>
    <cellStyle name="Normal 3" xfId="3"/>
    <cellStyle name="Normal 4" xfId="4"/>
    <cellStyle name="Normal_12MNDSS" xfId="130"/>
    <cellStyle name="Percent" xfId="127" builtinId="5"/>
    <cellStyle name="Percent 2" xfId="2"/>
    <cellStyle name="Percent 2 2" xfId="124"/>
    <cellStyle name="style1429628510266" xfId="5"/>
    <cellStyle name="style1429628510322" xfId="6"/>
    <cellStyle name="style1429628510371" xfId="7"/>
    <cellStyle name="style1429628510419" xfId="8"/>
    <cellStyle name="style1429628510467" xfId="9"/>
    <cellStyle name="style1429628510515" xfId="10"/>
    <cellStyle name="style1429628510563" xfId="11"/>
    <cellStyle name="style1429628510611" xfId="12"/>
    <cellStyle name="style1429628510659" xfId="13"/>
    <cellStyle name="style1429628510708" xfId="14"/>
    <cellStyle name="style1429628510756" xfId="15"/>
    <cellStyle name="style1429628510804" xfId="16"/>
    <cellStyle name="style1429628510853" xfId="17"/>
    <cellStyle name="style1429628510901" xfId="18"/>
    <cellStyle name="style1429628510939" xfId="19"/>
    <cellStyle name="style1429628510991" xfId="20"/>
    <cellStyle name="style1429628511040" xfId="21"/>
    <cellStyle name="style1429628511089" xfId="22"/>
    <cellStyle name="style1429628511131" xfId="23"/>
    <cellStyle name="style1429628511263" xfId="24"/>
    <cellStyle name="style1429628511314" xfId="25"/>
    <cellStyle name="style1429628511352" xfId="26"/>
    <cellStyle name="style1429628511402" xfId="27"/>
    <cellStyle name="style1429628511440" xfId="28"/>
    <cellStyle name="style1429628511504" xfId="29"/>
    <cellStyle name="style1429628511543" xfId="30"/>
    <cellStyle name="style1429628511582" xfId="31"/>
    <cellStyle name="style1429628511620" xfId="32"/>
    <cellStyle name="style1429628511671" xfId="33"/>
    <cellStyle name="style1429628511719" xfId="34"/>
    <cellStyle name="style1429628511768" xfId="35"/>
    <cellStyle name="style1429628511815" xfId="36"/>
    <cellStyle name="style1429628511864" xfId="37"/>
    <cellStyle name="style1429628511912" xfId="38"/>
    <cellStyle name="style1429628511961" xfId="39"/>
    <cellStyle name="style1429628512009" xfId="40"/>
    <cellStyle name="style1429628512057" xfId="41"/>
    <cellStyle name="style1429628512142" xfId="42"/>
    <cellStyle name="style1429628512204" xfId="43"/>
    <cellStyle name="style1429628512343" xfId="44"/>
    <cellStyle name="style1429629080706" xfId="45"/>
    <cellStyle name="style1429629080761" xfId="46"/>
    <cellStyle name="style1429629080808" xfId="47"/>
    <cellStyle name="style1429629080855" xfId="48"/>
    <cellStyle name="style1429629080901" xfId="49"/>
    <cellStyle name="style1429629080948" xfId="50"/>
    <cellStyle name="style1429629080995" xfId="51"/>
    <cellStyle name="style1429629081041" xfId="52"/>
    <cellStyle name="style1429629081088" xfId="53"/>
    <cellStyle name="style1429629081134" xfId="54"/>
    <cellStyle name="style1429629081180" xfId="55"/>
    <cellStyle name="style1429629081227" xfId="56"/>
    <cellStyle name="style1429629081274" xfId="57"/>
    <cellStyle name="style1429629081321" xfId="58"/>
    <cellStyle name="style1429629081358" xfId="59"/>
    <cellStyle name="style1429629081441" xfId="60"/>
    <cellStyle name="style1429629081492" xfId="61"/>
    <cellStyle name="style1429629081626" xfId="62"/>
    <cellStyle name="style1429629081664" xfId="63"/>
    <cellStyle name="style1429629081711" xfId="64"/>
    <cellStyle name="style1429629081757" xfId="65"/>
    <cellStyle name="style1429629081795" xfId="66"/>
    <cellStyle name="style1429629081841" xfId="67"/>
    <cellStyle name="style1429629081878" xfId="68"/>
    <cellStyle name="style1429629081940" xfId="69"/>
    <cellStyle name="style1429629081977" xfId="70"/>
    <cellStyle name="style1429629082015" xfId="71"/>
    <cellStyle name="style1429629082053" xfId="72"/>
    <cellStyle name="style1429629082100" xfId="73"/>
    <cellStyle name="style1429629082147" xfId="74"/>
    <cellStyle name="style1429629082193" xfId="75"/>
    <cellStyle name="style1429629082240" xfId="76"/>
    <cellStyle name="style1429629082286" xfId="77"/>
    <cellStyle name="style1429629082333" xfId="78"/>
    <cellStyle name="style1429629082379" xfId="79"/>
    <cellStyle name="style1429629082426" xfId="80"/>
    <cellStyle name="style1429629082577" xfId="81"/>
    <cellStyle name="style1429629082624" xfId="82"/>
    <cellStyle name="style1429629082671" xfId="83"/>
    <cellStyle name="style1429629998140" xfId="84"/>
    <cellStyle name="style1429629998196" xfId="85"/>
    <cellStyle name="style1429629998243" xfId="86"/>
    <cellStyle name="style1429629998314" xfId="87"/>
    <cellStyle name="style1429629998361" xfId="88"/>
    <cellStyle name="style1429629998407" xfId="89"/>
    <cellStyle name="style1429629998454" xfId="90"/>
    <cellStyle name="style1429629998500" xfId="91"/>
    <cellStyle name="style1429629998546" xfId="92"/>
    <cellStyle name="style1429629998593" xfId="93"/>
    <cellStyle name="style1429629998639" xfId="94"/>
    <cellStyle name="style1429629998778" xfId="95"/>
    <cellStyle name="style1429629998825" xfId="96"/>
    <cellStyle name="style1429629998872" xfId="97"/>
    <cellStyle name="style1429629998909" xfId="98"/>
    <cellStyle name="style1429629998959" xfId="99"/>
    <cellStyle name="style1429629999006" xfId="100"/>
    <cellStyle name="style1429629999054" xfId="101"/>
    <cellStyle name="style1429629999092" xfId="102"/>
    <cellStyle name="style1429629999139" xfId="103"/>
    <cellStyle name="style1429629999187" xfId="104"/>
    <cellStyle name="style1429629999225" xfId="105"/>
    <cellStyle name="style1429629999272" xfId="106"/>
    <cellStyle name="style1429629999311" xfId="107"/>
    <cellStyle name="style1429629999371" xfId="108"/>
    <cellStyle name="style1429629999409" xfId="109"/>
    <cellStyle name="style1429629999447" xfId="110"/>
    <cellStyle name="style1429629999484" xfId="111"/>
    <cellStyle name="style1429629999533" xfId="112"/>
    <cellStyle name="style1429629999671" xfId="113"/>
    <cellStyle name="style1429629999719" xfId="114"/>
    <cellStyle name="style1429629999766" xfId="115"/>
    <cellStyle name="style1429629999812" xfId="116"/>
    <cellStyle name="style1429629999859" xfId="117"/>
    <cellStyle name="style1429629999905" xfId="118"/>
    <cellStyle name="style1429629999952" xfId="119"/>
    <cellStyle name="style1429630000013" xfId="120"/>
    <cellStyle name="style1429630000059" xfId="121"/>
    <cellStyle name="style1429630000106" xfId="122"/>
  </cellStyles>
  <dxfs count="0"/>
  <tableStyles count="0" defaultTableStyle="TableStyleMedium2" defaultPivotStyle="PivotStyleLight16"/>
  <colors>
    <mruColors>
      <color rgb="FF83D99E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worksheet" Target="worksheets/sheet16.xml"/>
  <Relationship Id="rId17" Type="http://schemas.openxmlformats.org/officeDocument/2006/relationships/worksheet" Target="worksheets/sheet17.xml"/>
  <Relationship Id="rId18" Type="http://schemas.openxmlformats.org/officeDocument/2006/relationships/worksheet" Target="worksheets/sheet18.xml"/>
  <Relationship Id="rId19" Type="http://schemas.openxmlformats.org/officeDocument/2006/relationships/worksheet" Target="worksheets/sheet19.xml"/>
  <Relationship Id="rId2" Type="http://schemas.openxmlformats.org/officeDocument/2006/relationships/worksheet" Target="worksheets/sheet2.xml"/>
  <Relationship Id="rId20" Type="http://schemas.openxmlformats.org/officeDocument/2006/relationships/worksheet" Target="worksheets/sheet20.xml"/>
  <Relationship Id="rId21" Type="http://schemas.openxmlformats.org/officeDocument/2006/relationships/worksheet" Target="worksheets/sheet21.xml"/>
  <Relationship Id="rId22" Type="http://schemas.openxmlformats.org/officeDocument/2006/relationships/worksheet" Target="worksheets/sheet22.xml"/>
  <Relationship Id="rId23" Type="http://schemas.openxmlformats.org/officeDocument/2006/relationships/worksheet" Target="worksheets/sheet23.xml"/>
  <Relationship Id="rId24" Type="http://schemas.openxmlformats.org/officeDocument/2006/relationships/worksheet" Target="worksheets/sheet24.xml"/>
  <Relationship Id="rId25" Type="http://schemas.openxmlformats.org/officeDocument/2006/relationships/worksheet" Target="worksheets/sheet25.xml"/>
  <Relationship Id="rId26" Type="http://schemas.openxmlformats.org/officeDocument/2006/relationships/worksheet" Target="worksheets/sheet26.xml"/>
  <Relationship Id="rId27" Type="http://schemas.openxmlformats.org/officeDocument/2006/relationships/worksheet" Target="worksheets/sheet27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31" Type="http://schemas.openxmlformats.org/officeDocument/2006/relationships/worksheet" Target="worksheets/sheet31.xml"/>
  <Relationship Id="rId32" Type="http://schemas.openxmlformats.org/officeDocument/2006/relationships/worksheet" Target="worksheets/sheet32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37" Type="http://schemas.openxmlformats.org/officeDocument/2006/relationships/worksheet" Target="worksheets/sheet37.xml"/>
  <Relationship Id="rId38" Type="http://schemas.openxmlformats.org/officeDocument/2006/relationships/worksheet" Target="worksheets/sheet38.xml"/>
  <Relationship Id="rId39" Type="http://schemas.openxmlformats.org/officeDocument/2006/relationships/worksheet" Target="worksheets/sheet39.xml"/>
  <Relationship Id="rId4" Type="http://schemas.openxmlformats.org/officeDocument/2006/relationships/worksheet" Target="worksheets/sheet4.xml"/>
  <Relationship Id="rId40" Type="http://schemas.openxmlformats.org/officeDocument/2006/relationships/worksheet" Target="worksheets/sheet40.xml"/>
  <Relationship Id="rId41" Type="http://schemas.openxmlformats.org/officeDocument/2006/relationships/worksheet" Target="worksheets/sheet41.xml"/>
  <Relationship Id="rId42" Type="http://schemas.openxmlformats.org/officeDocument/2006/relationships/worksheet" Target="worksheets/sheet42.xml"/>
  <Relationship Id="rId43" Type="http://schemas.openxmlformats.org/officeDocument/2006/relationships/worksheet" Target="worksheets/sheet43.xml"/>
  <Relationship Id="rId44" Type="http://schemas.openxmlformats.org/officeDocument/2006/relationships/worksheet" Target="worksheets/sheet44.xml"/>
  <Relationship Id="rId45" Type="http://schemas.openxmlformats.org/officeDocument/2006/relationships/worksheet" Target="worksheets/sheet45.xml"/>
  <Relationship Id="rId46" Type="http://schemas.openxmlformats.org/officeDocument/2006/relationships/worksheet" Target="worksheets/sheet46.xml"/>
  <Relationship Id="rId47" Type="http://schemas.openxmlformats.org/officeDocument/2006/relationships/externalLink" Target="externalLinks/externalLink1.xml"/>
  <Relationship Id="rId48" Type="http://schemas.openxmlformats.org/officeDocument/2006/relationships/externalLink" Target="externalLinks/externalLink2.xml"/>
  <Relationship Id="rId49" Type="http://schemas.openxmlformats.org/officeDocument/2006/relationships/externalLink" Target="externalLinks/externalLink3.xml"/>
  <Relationship Id="rId5" Type="http://schemas.openxmlformats.org/officeDocument/2006/relationships/worksheet" Target="worksheets/sheet5.xml"/>
  <Relationship Id="rId50" Type="http://schemas.openxmlformats.org/officeDocument/2006/relationships/theme" Target="theme/theme1.xml"/>
  <Relationship Id="rId51" Type="http://schemas.openxmlformats.org/officeDocument/2006/relationships/styles" Target="styles.xml"/>
  <Relationship Id="rId52" Type="http://schemas.openxmlformats.org/officeDocument/2006/relationships/sharedStrings" Target="sharedStrings.xml"/>
  <Relationship Id="rId53" Type="http://schemas.openxmlformats.org/officeDocument/2006/relationships/calcChain" Target="calcChain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/OMPA/Caseload%20Reports/Caseload%20Report%20Summary/Caseload_Summary_201505.xlsx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/OMPA/Reports%20to%20be%20Vetted/Dec_2014_MasterAO.xlsx"/>
</Relationships>

</file>

<file path=xl/externalLinks/_rels/externalLink3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/Documents%20and%20Settings/smaloof/Local%20Settings/Temporary%20Internet%20Files/OLK18B/BOOK2.XLS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 20 pivot"/>
      <sheetName val="pivot"/>
      <sheetName val="Directory"/>
      <sheetName val="Caseload"/>
      <sheetName val="Over 20 Summary"/>
      <sheetName val="12 mo. Over 20-1"/>
      <sheetName val="12 mo. Over 22-1"/>
      <sheetName val="12 mo. Over 22-2"/>
      <sheetName val="OSW With More Than 15 Families"/>
      <sheetName val="Avg Families Assigned OSW"/>
      <sheetName val="OSW With More Than 28 Children"/>
      <sheetName val="OSW More Than 10 Child Plcmnts"/>
      <sheetName val="Adoption More Than 21 Children"/>
      <sheetName val="OSW 3 Concurrent IA CA Assigned"/>
      <sheetName val="OSW 4 Cumulative IA CA Assigned"/>
      <sheetName val="STS 12 Concurrent Assignments"/>
      <sheetName val="STS 5 Concurrent IA Inv Assign"/>
      <sheetName val="12 mo. 51a"/>
      <sheetName val="12 mo. Vol"/>
      <sheetName val="12 mo. CRA"/>
      <sheetName val="12 mo. Inv"/>
      <sheetName val="12 mo. Inv (non-STS)"/>
      <sheetName val="12 mo. Inv By STS"/>
      <sheetName val="12 mo. Initial Assess"/>
      <sheetName val="12 mo. IA By Inv"/>
      <sheetName val="12 mo. IA By OSW"/>
      <sheetName val="12 mo. IA By STS"/>
      <sheetName val="12 mo. Open Inv STS"/>
      <sheetName val="12 mo. Open IA non-STS"/>
      <sheetName val="12 mo. Open IA STS"/>
      <sheetName val="12 mo. Comp_Focused Assess"/>
      <sheetName val="12 mo. Comp Assess OSW"/>
      <sheetName val="12 mo. Focus Assess STS"/>
      <sheetName val="12 mo. CM OSW"/>
      <sheetName val="12 mo. CM STS"/>
      <sheetName val="12 mo. Adoption"/>
      <sheetName val="12 mo CM Transfers"/>
      <sheetName val="12 mo. Weighted Caseloads"/>
      <sheetName val="Supervisors"/>
      <sheetName val="Screen In-SupportConcern-Close"/>
      <sheetName val="high case macro"/>
      <sheetName val="51a macro"/>
      <sheetName val="assessments"/>
      <sheetName val="summ reg macro"/>
      <sheetName val="summ area macro"/>
      <sheetName val="Gloss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ldren_n_in_place_agegroup"/>
      <sheetName val="children_not_in_place_intakes"/>
      <sheetName val="children_in_placement_goal"/>
      <sheetName val="children in placement racehisp"/>
      <sheetName val="children_in_placement_gender"/>
      <sheetName val="children_in_placement_los"/>
      <sheetName val="children in place place type"/>
      <sheetName val="place_agegroup"/>
      <sheetName val="children_in_placement_intakes"/>
      <sheetName val="all language"/>
      <sheetName val="all race"/>
      <sheetName val="pivot guardianship"/>
      <sheetName val="guardianship"/>
      <sheetName val="pivot_adoptions"/>
      <sheetName val="adoption"/>
      <sheetName val="Clinical Cases Closed"/>
      <sheetName val="Clinical Cases Open-Reopened"/>
      <sheetName val="cases_LI_18_children_in_placeme"/>
      <sheetName val="all cases"/>
      <sheetName val="assessments CY14"/>
      <sheetName val="CY14 investigations"/>
      <sheetName val="CY14 reports area"/>
      <sheetName val="Dec 2014 MasterAO"/>
      <sheetName val="Sheet5"/>
    </sheetNames>
    <sheetDataSet>
      <sheetData sheetId="0">
        <row r="1">
          <cell r="A1" t="str">
            <v>Cases and Consumer Counts by Location</v>
          </cell>
        </row>
        <row r="3">
          <cell r="A3" t="str">
            <v>Qtr End Date:31-DEC-2014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</row>
        <row r="6">
          <cell r="B6" t="str">
            <v>( 0-2yrs)</v>
          </cell>
          <cell r="C6" t="str">
            <v>( 3-5yrs)</v>
          </cell>
          <cell r="D6" t="str">
            <v>( 6-11yrs)</v>
          </cell>
          <cell r="E6" t="str">
            <v>(12-17yrs)</v>
          </cell>
          <cell r="F6" t="str">
            <v>Unspecified</v>
          </cell>
          <cell r="G6" t="str">
            <v>Total</v>
          </cell>
        </row>
        <row r="7">
          <cell r="A7" t="str">
            <v>Adoption Contract Region</v>
          </cell>
          <cell r="B7">
            <v>3</v>
          </cell>
          <cell r="C7">
            <v>6</v>
          </cell>
          <cell r="D7">
            <v>9</v>
          </cell>
          <cell r="E7">
            <v>4</v>
          </cell>
          <cell r="F7" t="str">
            <v>---</v>
          </cell>
          <cell r="G7">
            <v>22</v>
          </cell>
        </row>
        <row r="8">
          <cell r="A8" t="str">
            <v>Berkshire Children &amp; Family (Adop)</v>
          </cell>
          <cell r="B8">
            <v>1</v>
          </cell>
          <cell r="C8">
            <v>2</v>
          </cell>
          <cell r="D8" t="str">
            <v>---</v>
          </cell>
          <cell r="E8">
            <v>1</v>
          </cell>
          <cell r="F8" t="str">
            <v>---</v>
          </cell>
          <cell r="G8">
            <v>4</v>
          </cell>
        </row>
        <row r="9">
          <cell r="A9" t="str">
            <v>Cambridge Fam &amp; Child Srvcs (Adop)</v>
          </cell>
          <cell r="B9">
            <v>1</v>
          </cell>
          <cell r="C9">
            <v>1</v>
          </cell>
          <cell r="D9">
            <v>2</v>
          </cell>
          <cell r="E9">
            <v>1</v>
          </cell>
          <cell r="F9" t="str">
            <v>---</v>
          </cell>
          <cell r="G9">
            <v>5</v>
          </cell>
        </row>
        <row r="10">
          <cell r="A10" t="str">
            <v>Children's Friends Inc. (Adop)</v>
          </cell>
          <cell r="B10" t="str">
            <v>---</v>
          </cell>
          <cell r="C10">
            <v>2</v>
          </cell>
          <cell r="D10" t="str">
            <v>---</v>
          </cell>
          <cell r="E10" t="str">
            <v>---</v>
          </cell>
          <cell r="F10" t="str">
            <v>---</v>
          </cell>
          <cell r="G10">
            <v>2</v>
          </cell>
        </row>
        <row r="11">
          <cell r="A11" t="str">
            <v>New Bedford Child and Family (Adop)</v>
          </cell>
          <cell r="B11">
            <v>1</v>
          </cell>
          <cell r="C11">
            <v>1</v>
          </cell>
          <cell r="D11">
            <v>7</v>
          </cell>
          <cell r="E11">
            <v>2</v>
          </cell>
          <cell r="F11" t="str">
            <v>---</v>
          </cell>
          <cell r="G11">
            <v>11</v>
          </cell>
        </row>
        <row r="12">
          <cell r="A12" t="str">
            <v>Boston</v>
          </cell>
          <cell r="B12">
            <v>915</v>
          </cell>
          <cell r="C12">
            <v>853</v>
          </cell>
          <cell r="D12">
            <v>1713</v>
          </cell>
          <cell r="E12">
            <v>1473</v>
          </cell>
          <cell r="F12" t="str">
            <v>---</v>
          </cell>
          <cell r="G12">
            <v>4954</v>
          </cell>
        </row>
        <row r="13">
          <cell r="A13" t="str">
            <v>Dimock Street</v>
          </cell>
          <cell r="B13">
            <v>189</v>
          </cell>
          <cell r="C13">
            <v>179</v>
          </cell>
          <cell r="D13">
            <v>359</v>
          </cell>
          <cell r="E13">
            <v>297</v>
          </cell>
          <cell r="F13" t="str">
            <v>---</v>
          </cell>
          <cell r="G13">
            <v>1024</v>
          </cell>
        </row>
        <row r="14">
          <cell r="A14" t="str">
            <v>Harbor</v>
          </cell>
          <cell r="B14">
            <v>226</v>
          </cell>
          <cell r="C14">
            <v>245</v>
          </cell>
          <cell r="D14">
            <v>467</v>
          </cell>
          <cell r="E14">
            <v>404</v>
          </cell>
          <cell r="F14" t="str">
            <v>---</v>
          </cell>
          <cell r="G14">
            <v>1342</v>
          </cell>
        </row>
        <row r="15">
          <cell r="A15" t="str">
            <v>Hyde Park</v>
          </cell>
          <cell r="B15">
            <v>214</v>
          </cell>
          <cell r="C15">
            <v>188</v>
          </cell>
          <cell r="D15">
            <v>404</v>
          </cell>
          <cell r="E15">
            <v>380</v>
          </cell>
          <cell r="F15" t="str">
            <v>---</v>
          </cell>
          <cell r="G15">
            <v>1186</v>
          </cell>
        </row>
        <row r="16">
          <cell r="A16" t="str">
            <v>Park Street</v>
          </cell>
          <cell r="B16">
            <v>286</v>
          </cell>
          <cell r="C16">
            <v>241</v>
          </cell>
          <cell r="D16">
            <v>482</v>
          </cell>
          <cell r="E16">
            <v>390</v>
          </cell>
          <cell r="F16" t="str">
            <v>---</v>
          </cell>
          <cell r="G16">
            <v>1399</v>
          </cell>
        </row>
        <row r="17">
          <cell r="A17" t="str">
            <v>Solutions for Living (PAS Bos)</v>
          </cell>
          <cell r="B17" t="str">
            <v>---</v>
          </cell>
          <cell r="C17" t="str">
            <v>---</v>
          </cell>
          <cell r="D17">
            <v>1</v>
          </cell>
          <cell r="E17">
            <v>2</v>
          </cell>
          <cell r="F17" t="str">
            <v>---</v>
          </cell>
          <cell r="G17">
            <v>3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1</v>
          </cell>
          <cell r="E18" t="str">
            <v>---</v>
          </cell>
          <cell r="F18" t="str">
            <v>---</v>
          </cell>
          <cell r="G18">
            <v>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1</v>
          </cell>
          <cell r="E19" t="str">
            <v>---</v>
          </cell>
          <cell r="F19" t="str">
            <v>---</v>
          </cell>
          <cell r="G19">
            <v>1</v>
          </cell>
        </row>
        <row r="20">
          <cell r="A20" t="str">
            <v>Division of Field Ops. and Support</v>
          </cell>
          <cell r="B20" t="str">
            <v>---</v>
          </cell>
          <cell r="C20">
            <v>3</v>
          </cell>
          <cell r="D20">
            <v>1</v>
          </cell>
          <cell r="E20">
            <v>1</v>
          </cell>
          <cell r="F20" t="str">
            <v>---</v>
          </cell>
          <cell r="G20">
            <v>5</v>
          </cell>
        </row>
        <row r="21">
          <cell r="A21" t="str">
            <v>Adoption Support/Subsidy</v>
          </cell>
          <cell r="B21" t="str">
            <v>---</v>
          </cell>
          <cell r="C21">
            <v>3</v>
          </cell>
          <cell r="D21">
            <v>1</v>
          </cell>
          <cell r="E21">
            <v>1</v>
          </cell>
          <cell r="F21" t="str">
            <v>---</v>
          </cell>
          <cell r="G21">
            <v>5</v>
          </cell>
        </row>
        <row r="22">
          <cell r="A22" t="str">
            <v>Northern</v>
          </cell>
          <cell r="B22">
            <v>1465</v>
          </cell>
          <cell r="C22">
            <v>1278</v>
          </cell>
          <cell r="D22">
            <v>2384</v>
          </cell>
          <cell r="E22">
            <v>2056</v>
          </cell>
          <cell r="F22" t="str">
            <v>---</v>
          </cell>
          <cell r="G22">
            <v>7183</v>
          </cell>
        </row>
        <row r="23">
          <cell r="A23" t="str">
            <v>Cambridge</v>
          </cell>
          <cell r="B23">
            <v>127</v>
          </cell>
          <cell r="C23">
            <v>103</v>
          </cell>
          <cell r="D23">
            <v>214</v>
          </cell>
          <cell r="E23">
            <v>193</v>
          </cell>
          <cell r="F23" t="str">
            <v>---</v>
          </cell>
          <cell r="G23">
            <v>637</v>
          </cell>
        </row>
        <row r="24">
          <cell r="A24" t="str">
            <v>Cape Ann</v>
          </cell>
          <cell r="B24">
            <v>172</v>
          </cell>
          <cell r="C24">
            <v>173</v>
          </cell>
          <cell r="D24">
            <v>254</v>
          </cell>
          <cell r="E24">
            <v>249</v>
          </cell>
          <cell r="F24" t="str">
            <v>---</v>
          </cell>
          <cell r="G24">
            <v>848</v>
          </cell>
        </row>
        <row r="25">
          <cell r="A25" t="str">
            <v>Framingham</v>
          </cell>
          <cell r="B25">
            <v>194</v>
          </cell>
          <cell r="C25">
            <v>168</v>
          </cell>
          <cell r="D25">
            <v>299</v>
          </cell>
          <cell r="E25">
            <v>279</v>
          </cell>
          <cell r="F25" t="str">
            <v>---</v>
          </cell>
          <cell r="G25">
            <v>940</v>
          </cell>
        </row>
        <row r="26">
          <cell r="A26" t="str">
            <v>Haverhill</v>
          </cell>
          <cell r="B26">
            <v>156</v>
          </cell>
          <cell r="C26">
            <v>131</v>
          </cell>
          <cell r="D26">
            <v>248</v>
          </cell>
          <cell r="E26">
            <v>192</v>
          </cell>
          <cell r="F26" t="str">
            <v>---</v>
          </cell>
          <cell r="G26">
            <v>727</v>
          </cell>
        </row>
        <row r="27">
          <cell r="A27" t="str">
            <v>Lawrence</v>
          </cell>
          <cell r="B27">
            <v>161</v>
          </cell>
          <cell r="C27">
            <v>142</v>
          </cell>
          <cell r="D27">
            <v>260</v>
          </cell>
          <cell r="E27">
            <v>243</v>
          </cell>
          <cell r="F27" t="str">
            <v>---</v>
          </cell>
          <cell r="G27">
            <v>806</v>
          </cell>
        </row>
        <row r="28">
          <cell r="A28" t="str">
            <v>Lowell</v>
          </cell>
          <cell r="B28">
            <v>320</v>
          </cell>
          <cell r="C28">
            <v>277</v>
          </cell>
          <cell r="D28">
            <v>542</v>
          </cell>
          <cell r="E28">
            <v>386</v>
          </cell>
          <cell r="F28" t="str">
            <v>---</v>
          </cell>
          <cell r="G28">
            <v>1525</v>
          </cell>
        </row>
        <row r="29">
          <cell r="A29" t="str">
            <v>Lynn</v>
          </cell>
          <cell r="B29">
            <v>205</v>
          </cell>
          <cell r="C29">
            <v>166</v>
          </cell>
          <cell r="D29">
            <v>287</v>
          </cell>
          <cell r="E29">
            <v>262</v>
          </cell>
          <cell r="F29" t="str">
            <v>---</v>
          </cell>
          <cell r="G29">
            <v>920</v>
          </cell>
        </row>
        <row r="30">
          <cell r="A30" t="str">
            <v>Malden</v>
          </cell>
          <cell r="B30">
            <v>129</v>
          </cell>
          <cell r="C30">
            <v>117</v>
          </cell>
          <cell r="D30">
            <v>280</v>
          </cell>
          <cell r="E30">
            <v>248</v>
          </cell>
          <cell r="F30" t="str">
            <v>---</v>
          </cell>
          <cell r="G30">
            <v>774</v>
          </cell>
        </row>
        <row r="31">
          <cell r="A31" t="str">
            <v>Solutions for Living (PAS NE)</v>
          </cell>
          <cell r="B31">
            <v>1</v>
          </cell>
          <cell r="C31">
            <v>1</v>
          </cell>
          <cell r="D31" t="str">
            <v>---</v>
          </cell>
          <cell r="E31">
            <v>4</v>
          </cell>
          <cell r="F31" t="str">
            <v>---</v>
          </cell>
          <cell r="G31">
            <v>6</v>
          </cell>
        </row>
        <row r="32">
          <cell r="A32" t="str">
            <v>Southern</v>
          </cell>
          <cell r="B32">
            <v>1974</v>
          </cell>
          <cell r="C32">
            <v>1655</v>
          </cell>
          <cell r="D32">
            <v>3006</v>
          </cell>
          <cell r="E32">
            <v>2507</v>
          </cell>
          <cell r="F32" t="str">
            <v>---</v>
          </cell>
          <cell r="G32">
            <v>9142</v>
          </cell>
        </row>
        <row r="33">
          <cell r="A33" t="str">
            <v>Arlington</v>
          </cell>
          <cell r="B33">
            <v>145</v>
          </cell>
          <cell r="C33">
            <v>123</v>
          </cell>
          <cell r="D33">
            <v>245</v>
          </cell>
          <cell r="E33">
            <v>197</v>
          </cell>
          <cell r="F33" t="str">
            <v>---</v>
          </cell>
          <cell r="G33">
            <v>710</v>
          </cell>
        </row>
        <row r="34">
          <cell r="A34" t="str">
            <v>Brockton</v>
          </cell>
          <cell r="B34">
            <v>287</v>
          </cell>
          <cell r="C34">
            <v>229</v>
          </cell>
          <cell r="D34">
            <v>414</v>
          </cell>
          <cell r="E34">
            <v>353</v>
          </cell>
          <cell r="F34" t="str">
            <v>---</v>
          </cell>
          <cell r="G34">
            <v>1283</v>
          </cell>
        </row>
        <row r="35">
          <cell r="A35" t="str">
            <v>Cape Cod</v>
          </cell>
          <cell r="B35">
            <v>166</v>
          </cell>
          <cell r="C35">
            <v>134</v>
          </cell>
          <cell r="D35">
            <v>249</v>
          </cell>
          <cell r="E35">
            <v>235</v>
          </cell>
          <cell r="F35" t="str">
            <v>---</v>
          </cell>
          <cell r="G35">
            <v>784</v>
          </cell>
        </row>
        <row r="36">
          <cell r="A36" t="str">
            <v>Coastal</v>
          </cell>
          <cell r="B36">
            <v>133</v>
          </cell>
          <cell r="C36">
            <v>124</v>
          </cell>
          <cell r="D36">
            <v>237</v>
          </cell>
          <cell r="E36">
            <v>234</v>
          </cell>
          <cell r="F36" t="str">
            <v>---</v>
          </cell>
          <cell r="G36">
            <v>728</v>
          </cell>
        </row>
        <row r="37">
          <cell r="A37" t="str">
            <v>Fall River</v>
          </cell>
          <cell r="B37">
            <v>293</v>
          </cell>
          <cell r="C37">
            <v>251</v>
          </cell>
          <cell r="D37">
            <v>437</v>
          </cell>
          <cell r="E37">
            <v>320</v>
          </cell>
          <cell r="F37" t="str">
            <v>---</v>
          </cell>
          <cell r="G37">
            <v>1301</v>
          </cell>
        </row>
        <row r="38">
          <cell r="A38" t="str">
            <v>New Bedford</v>
          </cell>
          <cell r="B38">
            <v>482</v>
          </cell>
          <cell r="C38">
            <v>430</v>
          </cell>
          <cell r="D38">
            <v>682</v>
          </cell>
          <cell r="E38">
            <v>563</v>
          </cell>
          <cell r="F38" t="str">
            <v>---</v>
          </cell>
          <cell r="G38">
            <v>2157</v>
          </cell>
        </row>
        <row r="39">
          <cell r="A39" t="str">
            <v>Plymouth</v>
          </cell>
          <cell r="B39">
            <v>235</v>
          </cell>
          <cell r="C39">
            <v>175</v>
          </cell>
          <cell r="D39">
            <v>363</v>
          </cell>
          <cell r="E39">
            <v>304</v>
          </cell>
          <cell r="F39" t="str">
            <v>---</v>
          </cell>
          <cell r="G39">
            <v>1077</v>
          </cell>
        </row>
        <row r="40">
          <cell r="A40" t="str">
            <v>Solutions for Living (PAS SE)</v>
          </cell>
          <cell r="B40" t="str">
            <v>---</v>
          </cell>
          <cell r="C40">
            <v>5</v>
          </cell>
          <cell r="D40">
            <v>2</v>
          </cell>
          <cell r="E40">
            <v>3</v>
          </cell>
          <cell r="F40" t="str">
            <v>---</v>
          </cell>
          <cell r="G40">
            <v>10</v>
          </cell>
        </row>
        <row r="41">
          <cell r="A41" t="str">
            <v>Taunton/Attleboro</v>
          </cell>
          <cell r="B41">
            <v>233</v>
          </cell>
          <cell r="C41">
            <v>184</v>
          </cell>
          <cell r="D41">
            <v>377</v>
          </cell>
          <cell r="E41">
            <v>298</v>
          </cell>
          <cell r="F41" t="str">
            <v>---</v>
          </cell>
          <cell r="G41">
            <v>1092</v>
          </cell>
        </row>
        <row r="42">
          <cell r="A42" t="str">
            <v>Western</v>
          </cell>
          <cell r="B42">
            <v>3175</v>
          </cell>
          <cell r="C42">
            <v>3065</v>
          </cell>
          <cell r="D42">
            <v>5477</v>
          </cell>
          <cell r="E42">
            <v>4399</v>
          </cell>
          <cell r="F42">
            <v>4</v>
          </cell>
          <cell r="G42">
            <v>16120</v>
          </cell>
        </row>
        <row r="43">
          <cell r="A43" t="str">
            <v>Ctr Human Dev (PAS West)</v>
          </cell>
          <cell r="B43">
            <v>5</v>
          </cell>
          <cell r="C43">
            <v>3</v>
          </cell>
          <cell r="D43">
            <v>1</v>
          </cell>
          <cell r="E43">
            <v>1</v>
          </cell>
          <cell r="F43" t="str">
            <v>---</v>
          </cell>
          <cell r="G43">
            <v>10</v>
          </cell>
        </row>
        <row r="44">
          <cell r="A44" t="str">
            <v>Greenfield</v>
          </cell>
          <cell r="B44">
            <v>179</v>
          </cell>
          <cell r="C44">
            <v>176</v>
          </cell>
          <cell r="D44">
            <v>287</v>
          </cell>
          <cell r="E44">
            <v>236</v>
          </cell>
          <cell r="F44" t="str">
            <v>---</v>
          </cell>
          <cell r="G44">
            <v>878</v>
          </cell>
        </row>
        <row r="45">
          <cell r="A45" t="str">
            <v>Holyoke</v>
          </cell>
          <cell r="B45">
            <v>295</v>
          </cell>
          <cell r="C45">
            <v>304</v>
          </cell>
          <cell r="D45">
            <v>481</v>
          </cell>
          <cell r="E45">
            <v>367</v>
          </cell>
          <cell r="F45" t="str">
            <v>---</v>
          </cell>
          <cell r="G45">
            <v>1447</v>
          </cell>
        </row>
        <row r="46">
          <cell r="A46" t="str">
            <v>North Central</v>
          </cell>
          <cell r="B46">
            <v>414</v>
          </cell>
          <cell r="C46">
            <v>406</v>
          </cell>
          <cell r="D46">
            <v>754</v>
          </cell>
          <cell r="E46">
            <v>544</v>
          </cell>
          <cell r="F46" t="str">
            <v>---</v>
          </cell>
          <cell r="G46">
            <v>2118</v>
          </cell>
        </row>
        <row r="47">
          <cell r="A47" t="str">
            <v>Pittsfield</v>
          </cell>
          <cell r="B47">
            <v>238</v>
          </cell>
          <cell r="C47">
            <v>248</v>
          </cell>
          <cell r="D47">
            <v>374</v>
          </cell>
          <cell r="E47">
            <v>230</v>
          </cell>
          <cell r="F47" t="str">
            <v>---</v>
          </cell>
          <cell r="G47">
            <v>1090</v>
          </cell>
        </row>
        <row r="48">
          <cell r="A48" t="str">
            <v>Robert Van Wart</v>
          </cell>
          <cell r="B48">
            <v>562</v>
          </cell>
          <cell r="C48">
            <v>538</v>
          </cell>
          <cell r="D48">
            <v>982</v>
          </cell>
          <cell r="E48">
            <v>745</v>
          </cell>
          <cell r="F48" t="str">
            <v>---</v>
          </cell>
          <cell r="G48">
            <v>2827</v>
          </cell>
        </row>
        <row r="49">
          <cell r="A49" t="str">
            <v>South Central</v>
          </cell>
          <cell r="B49">
            <v>284</v>
          </cell>
          <cell r="C49">
            <v>261</v>
          </cell>
          <cell r="D49">
            <v>528</v>
          </cell>
          <cell r="E49">
            <v>467</v>
          </cell>
          <cell r="F49">
            <v>1</v>
          </cell>
          <cell r="G49">
            <v>1541</v>
          </cell>
        </row>
        <row r="50">
          <cell r="A50" t="str">
            <v>Springfield</v>
          </cell>
          <cell r="B50">
            <v>543</v>
          </cell>
          <cell r="C50">
            <v>500</v>
          </cell>
          <cell r="D50">
            <v>915</v>
          </cell>
          <cell r="E50">
            <v>774</v>
          </cell>
          <cell r="F50">
            <v>2</v>
          </cell>
          <cell r="G50">
            <v>2734</v>
          </cell>
        </row>
        <row r="51">
          <cell r="A51" t="str">
            <v>Worcester East</v>
          </cell>
          <cell r="B51">
            <v>369</v>
          </cell>
          <cell r="C51">
            <v>364</v>
          </cell>
          <cell r="D51">
            <v>714</v>
          </cell>
          <cell r="E51">
            <v>616</v>
          </cell>
          <cell r="F51">
            <v>1</v>
          </cell>
          <cell r="G51">
            <v>2064</v>
          </cell>
        </row>
        <row r="52">
          <cell r="A52" t="str">
            <v>Worcester West</v>
          </cell>
          <cell r="B52">
            <v>286</v>
          </cell>
          <cell r="C52">
            <v>265</v>
          </cell>
          <cell r="D52">
            <v>441</v>
          </cell>
          <cell r="E52">
            <v>419</v>
          </cell>
          <cell r="F52" t="str">
            <v>---</v>
          </cell>
          <cell r="G52">
            <v>1411</v>
          </cell>
        </row>
        <row r="53">
          <cell r="A53" t="str">
            <v>Total</v>
          </cell>
          <cell r="B53">
            <v>7532</v>
          </cell>
          <cell r="C53">
            <v>6860</v>
          </cell>
          <cell r="D53">
            <v>12591</v>
          </cell>
          <cell r="E53">
            <v>10440</v>
          </cell>
          <cell r="F53">
            <v>4</v>
          </cell>
          <cell r="G53">
            <v>37427</v>
          </cell>
        </row>
      </sheetData>
      <sheetData sheetId="1"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Voluntary</v>
          </cell>
          <cell r="I5" t="str">
            <v>Person Count</v>
          </cell>
          <cell r="J5" t="str">
            <v>Person Count</v>
          </cell>
          <cell r="K5" t="str">
            <v xml:space="preserve">          CRA</v>
          </cell>
          <cell r="L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Other/</v>
          </cell>
          <cell r="Q5" t="str">
            <v>Person Count</v>
          </cell>
        </row>
        <row r="6">
          <cell r="B6" t="str">
            <v>51A Report</v>
          </cell>
          <cell r="C6" t="str">
            <v>Protective</v>
          </cell>
          <cell r="D6" t="str">
            <v>Protective</v>
          </cell>
          <cell r="E6" t="str">
            <v>Alt Resp</v>
          </cell>
          <cell r="F6" t="str">
            <v>Voluntary</v>
          </cell>
          <cell r="G6" t="str">
            <v>Voluntary Application</v>
          </cell>
          <cell r="H6" t="str">
            <v>Request</v>
          </cell>
          <cell r="I6" t="str">
            <v>CHINS</v>
          </cell>
          <cell r="J6" t="str">
            <v>CRA</v>
          </cell>
          <cell r="K6" t="str">
            <v xml:space="preserve">      Referrals</v>
          </cell>
          <cell r="L6" t="str">
            <v>Court Referral</v>
          </cell>
          <cell r="M6" t="str">
            <v>Institutional Abuse</v>
          </cell>
          <cell r="N6" t="str">
            <v>Safe Haven</v>
          </cell>
          <cell r="O6" t="str">
            <v/>
          </cell>
          <cell r="P6" t="str">
            <v>Unspecified</v>
          </cell>
          <cell r="Q6" t="str">
            <v>Total</v>
          </cell>
        </row>
        <row r="7">
          <cell r="A7" t="str">
            <v>Adoption Contract Region</v>
          </cell>
          <cell r="B7">
            <v>21</v>
          </cell>
          <cell r="C7" t="str">
            <v>---</v>
          </cell>
          <cell r="D7">
            <v>21</v>
          </cell>
          <cell r="E7" t="str">
            <v>---</v>
          </cell>
          <cell r="F7" t="str">
            <v>---</v>
          </cell>
          <cell r="G7" t="str">
            <v>---</v>
          </cell>
          <cell r="H7">
            <v>0</v>
          </cell>
          <cell r="I7" t="str">
            <v>---</v>
          </cell>
          <cell r="J7" t="str">
            <v>---</v>
          </cell>
          <cell r="K7">
            <v>0</v>
          </cell>
          <cell r="L7" t="str">
            <v>---</v>
          </cell>
          <cell r="M7" t="str">
            <v>---</v>
          </cell>
          <cell r="N7" t="str">
            <v>---</v>
          </cell>
          <cell r="O7">
            <v>1</v>
          </cell>
          <cell r="P7">
            <v>1</v>
          </cell>
          <cell r="Q7">
            <v>22</v>
          </cell>
        </row>
        <row r="8">
          <cell r="A8" t="str">
            <v>Berkshire Children &amp; Family (Adop)</v>
          </cell>
          <cell r="B8">
            <v>4</v>
          </cell>
          <cell r="C8" t="str">
            <v>---</v>
          </cell>
          <cell r="D8">
            <v>4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0</v>
          </cell>
          <cell r="I8" t="str">
            <v>---</v>
          </cell>
          <cell r="J8" t="str">
            <v>---</v>
          </cell>
          <cell r="K8">
            <v>0</v>
          </cell>
          <cell r="L8" t="str">
            <v>---</v>
          </cell>
          <cell r="M8" t="str">
            <v>---</v>
          </cell>
          <cell r="N8" t="str">
            <v>---</v>
          </cell>
          <cell r="O8" t="str">
            <v>---</v>
          </cell>
          <cell r="P8">
            <v>0</v>
          </cell>
          <cell r="Q8">
            <v>4</v>
          </cell>
        </row>
        <row r="9">
          <cell r="A9" t="str">
            <v>Cambridge Fam &amp; Child Srvcs (Adop)</v>
          </cell>
          <cell r="B9">
            <v>5</v>
          </cell>
          <cell r="C9" t="str">
            <v>---</v>
          </cell>
          <cell r="D9">
            <v>5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0</v>
          </cell>
          <cell r="I9" t="str">
            <v>---</v>
          </cell>
          <cell r="J9" t="str">
            <v>---</v>
          </cell>
          <cell r="K9">
            <v>0</v>
          </cell>
          <cell r="L9" t="str">
            <v>---</v>
          </cell>
          <cell r="M9" t="str">
            <v>---</v>
          </cell>
          <cell r="N9" t="str">
            <v>---</v>
          </cell>
          <cell r="O9" t="str">
            <v>---</v>
          </cell>
          <cell r="P9">
            <v>0</v>
          </cell>
          <cell r="Q9">
            <v>5</v>
          </cell>
        </row>
        <row r="10">
          <cell r="A10" t="str">
            <v>Children's Friends Inc. (Adop)</v>
          </cell>
          <cell r="B10">
            <v>2</v>
          </cell>
          <cell r="C10" t="str">
            <v>---</v>
          </cell>
          <cell r="D10">
            <v>2</v>
          </cell>
          <cell r="E10" t="str">
            <v>---</v>
          </cell>
          <cell r="F10" t="str">
            <v>---</v>
          </cell>
          <cell r="G10" t="str">
            <v>---</v>
          </cell>
          <cell r="H10">
            <v>0</v>
          </cell>
          <cell r="I10" t="str">
            <v>---</v>
          </cell>
          <cell r="J10" t="str">
            <v>---</v>
          </cell>
          <cell r="K10">
            <v>0</v>
          </cell>
          <cell r="L10" t="str">
            <v>---</v>
          </cell>
          <cell r="M10" t="str">
            <v>---</v>
          </cell>
          <cell r="N10" t="str">
            <v>---</v>
          </cell>
          <cell r="O10" t="str">
            <v>---</v>
          </cell>
          <cell r="P10">
            <v>0</v>
          </cell>
          <cell r="Q10">
            <v>2</v>
          </cell>
        </row>
        <row r="11">
          <cell r="A11" t="str">
            <v>New Bedford Child and Family (Adop)</v>
          </cell>
          <cell r="B11">
            <v>10</v>
          </cell>
          <cell r="C11" t="str">
            <v>---</v>
          </cell>
          <cell r="D11">
            <v>10</v>
          </cell>
          <cell r="E11" t="str">
            <v>---</v>
          </cell>
          <cell r="F11" t="str">
            <v>---</v>
          </cell>
          <cell r="G11" t="str">
            <v>---</v>
          </cell>
          <cell r="H11">
            <v>0</v>
          </cell>
          <cell r="I11" t="str">
            <v>---</v>
          </cell>
          <cell r="J11" t="str">
            <v>---</v>
          </cell>
          <cell r="K11">
            <v>0</v>
          </cell>
          <cell r="L11" t="str">
            <v>---</v>
          </cell>
          <cell r="M11" t="str">
            <v>---</v>
          </cell>
          <cell r="N11" t="str">
            <v>---</v>
          </cell>
          <cell r="O11">
            <v>1</v>
          </cell>
          <cell r="P11">
            <v>1</v>
          </cell>
          <cell r="Q11">
            <v>11</v>
          </cell>
        </row>
        <row r="12">
          <cell r="A12" t="str">
            <v>Boston</v>
          </cell>
          <cell r="B12">
            <v>30</v>
          </cell>
          <cell r="C12">
            <v>4092</v>
          </cell>
          <cell r="D12">
            <v>4122</v>
          </cell>
          <cell r="E12">
            <v>571</v>
          </cell>
          <cell r="F12">
            <v>45</v>
          </cell>
          <cell r="G12" t="str">
            <v>---</v>
          </cell>
          <cell r="H12">
            <v>45</v>
          </cell>
          <cell r="I12">
            <v>10</v>
          </cell>
          <cell r="J12">
            <v>166</v>
          </cell>
          <cell r="K12">
            <v>176</v>
          </cell>
          <cell r="L12">
            <v>36</v>
          </cell>
          <cell r="M12" t="str">
            <v>---</v>
          </cell>
          <cell r="N12" t="str">
            <v>---</v>
          </cell>
          <cell r="O12">
            <v>4</v>
          </cell>
          <cell r="P12">
            <v>4</v>
          </cell>
          <cell r="Q12">
            <v>4954</v>
          </cell>
        </row>
        <row r="13">
          <cell r="A13" t="str">
            <v>Dimock Street</v>
          </cell>
          <cell r="B13">
            <v>7</v>
          </cell>
          <cell r="C13">
            <v>881</v>
          </cell>
          <cell r="D13">
            <v>888</v>
          </cell>
          <cell r="E13">
            <v>104</v>
          </cell>
          <cell r="F13">
            <v>8</v>
          </cell>
          <cell r="G13" t="str">
            <v>---</v>
          </cell>
          <cell r="H13">
            <v>8</v>
          </cell>
          <cell r="I13">
            <v>1</v>
          </cell>
          <cell r="J13">
            <v>21</v>
          </cell>
          <cell r="K13">
            <v>22</v>
          </cell>
          <cell r="L13">
            <v>2</v>
          </cell>
          <cell r="M13" t="str">
            <v>---</v>
          </cell>
          <cell r="N13" t="str">
            <v>---</v>
          </cell>
          <cell r="O13" t="str">
            <v>---</v>
          </cell>
          <cell r="P13">
            <v>0</v>
          </cell>
          <cell r="Q13">
            <v>1024</v>
          </cell>
        </row>
        <row r="14">
          <cell r="A14" t="str">
            <v>Harbor</v>
          </cell>
          <cell r="B14">
            <v>6</v>
          </cell>
          <cell r="C14">
            <v>985</v>
          </cell>
          <cell r="D14">
            <v>991</v>
          </cell>
          <cell r="E14">
            <v>263</v>
          </cell>
          <cell r="F14">
            <v>17</v>
          </cell>
          <cell r="G14" t="str">
            <v>---</v>
          </cell>
          <cell r="H14">
            <v>17</v>
          </cell>
          <cell r="I14">
            <v>3</v>
          </cell>
          <cell r="J14">
            <v>57</v>
          </cell>
          <cell r="K14">
            <v>60</v>
          </cell>
          <cell r="L14">
            <v>9</v>
          </cell>
          <cell r="M14" t="str">
            <v>---</v>
          </cell>
          <cell r="N14" t="str">
            <v>---</v>
          </cell>
          <cell r="O14">
            <v>2</v>
          </cell>
          <cell r="P14">
            <v>2</v>
          </cell>
          <cell r="Q14">
            <v>1342</v>
          </cell>
        </row>
        <row r="15">
          <cell r="A15" t="str">
            <v>Hyde Park</v>
          </cell>
          <cell r="B15">
            <v>3</v>
          </cell>
          <cell r="C15">
            <v>1016</v>
          </cell>
          <cell r="D15">
            <v>1019</v>
          </cell>
          <cell r="E15">
            <v>88</v>
          </cell>
          <cell r="F15">
            <v>6</v>
          </cell>
          <cell r="G15" t="str">
            <v>---</v>
          </cell>
          <cell r="H15">
            <v>6</v>
          </cell>
          <cell r="I15">
            <v>4</v>
          </cell>
          <cell r="J15">
            <v>62</v>
          </cell>
          <cell r="K15">
            <v>66</v>
          </cell>
          <cell r="L15">
            <v>5</v>
          </cell>
          <cell r="M15" t="str">
            <v>---</v>
          </cell>
          <cell r="N15" t="str">
            <v>---</v>
          </cell>
          <cell r="O15">
            <v>2</v>
          </cell>
          <cell r="P15">
            <v>2</v>
          </cell>
          <cell r="Q15">
            <v>1186</v>
          </cell>
        </row>
        <row r="16">
          <cell r="A16" t="str">
            <v>Park Street</v>
          </cell>
          <cell r="B16">
            <v>14</v>
          </cell>
          <cell r="C16">
            <v>1207</v>
          </cell>
          <cell r="D16">
            <v>1221</v>
          </cell>
          <cell r="E16">
            <v>116</v>
          </cell>
          <cell r="F16">
            <v>14</v>
          </cell>
          <cell r="G16" t="str">
            <v>---</v>
          </cell>
          <cell r="H16">
            <v>14</v>
          </cell>
          <cell r="I16">
            <v>2</v>
          </cell>
          <cell r="J16">
            <v>26</v>
          </cell>
          <cell r="K16">
            <v>28</v>
          </cell>
          <cell r="L16">
            <v>20</v>
          </cell>
          <cell r="M16" t="str">
            <v>---</v>
          </cell>
          <cell r="N16" t="str">
            <v>---</v>
          </cell>
          <cell r="O16" t="str">
            <v>---</v>
          </cell>
          <cell r="P16">
            <v>0</v>
          </cell>
          <cell r="Q16">
            <v>1399</v>
          </cell>
        </row>
        <row r="17">
          <cell r="A17" t="str">
            <v>Solutions for Living (PAS Bos)</v>
          </cell>
          <cell r="B17" t="str">
            <v>---</v>
          </cell>
          <cell r="C17">
            <v>3</v>
          </cell>
          <cell r="D17">
            <v>3</v>
          </cell>
          <cell r="E17" t="str">
            <v>---</v>
          </cell>
          <cell r="F17" t="str">
            <v>---</v>
          </cell>
          <cell r="G17" t="str">
            <v>---</v>
          </cell>
          <cell r="H17">
            <v>0</v>
          </cell>
          <cell r="I17" t="str">
            <v>---</v>
          </cell>
          <cell r="J17" t="str">
            <v>---</v>
          </cell>
          <cell r="K17">
            <v>0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>
            <v>0</v>
          </cell>
          <cell r="Q17">
            <v>3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0</v>
          </cell>
          <cell r="E18" t="str">
            <v>---</v>
          </cell>
          <cell r="F18">
            <v>1</v>
          </cell>
          <cell r="G18" t="str">
            <v>---</v>
          </cell>
          <cell r="H18">
            <v>1</v>
          </cell>
          <cell r="I18" t="str">
            <v>---</v>
          </cell>
          <cell r="J18" t="str">
            <v>---</v>
          </cell>
          <cell r="K18">
            <v>0</v>
          </cell>
          <cell r="L18" t="str">
            <v>---</v>
          </cell>
          <cell r="M18" t="str">
            <v>---</v>
          </cell>
          <cell r="N18" t="str">
            <v>---</v>
          </cell>
          <cell r="O18" t="str">
            <v>---</v>
          </cell>
          <cell r="P18">
            <v>0</v>
          </cell>
          <cell r="Q18">
            <v>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0</v>
          </cell>
          <cell r="E19" t="str">
            <v>---</v>
          </cell>
          <cell r="F19">
            <v>1</v>
          </cell>
          <cell r="G19" t="str">
            <v>---</v>
          </cell>
          <cell r="H19">
            <v>1</v>
          </cell>
          <cell r="I19" t="str">
            <v>---</v>
          </cell>
          <cell r="J19" t="str">
            <v>---</v>
          </cell>
          <cell r="K19">
            <v>0</v>
          </cell>
          <cell r="L19" t="str">
            <v>---</v>
          </cell>
          <cell r="M19" t="str">
            <v>---</v>
          </cell>
          <cell r="N19" t="str">
            <v>---</v>
          </cell>
          <cell r="O19" t="str">
            <v>---</v>
          </cell>
          <cell r="P19">
            <v>0</v>
          </cell>
          <cell r="Q19">
            <v>1</v>
          </cell>
        </row>
        <row r="20">
          <cell r="A20" t="str">
            <v>Division of Field Ops. and Support</v>
          </cell>
          <cell r="B20">
            <v>5</v>
          </cell>
          <cell r="C20" t="str">
            <v>---</v>
          </cell>
          <cell r="D20">
            <v>5</v>
          </cell>
          <cell r="E20" t="str">
            <v>---</v>
          </cell>
          <cell r="F20" t="str">
            <v>---</v>
          </cell>
          <cell r="G20" t="str">
            <v>---</v>
          </cell>
          <cell r="H20">
            <v>0</v>
          </cell>
          <cell r="I20" t="str">
            <v>---</v>
          </cell>
          <cell r="J20" t="str">
            <v>---</v>
          </cell>
          <cell r="K20">
            <v>0</v>
          </cell>
          <cell r="L20" t="str">
            <v>---</v>
          </cell>
          <cell r="M20" t="str">
            <v>---</v>
          </cell>
          <cell r="N20" t="str">
            <v>---</v>
          </cell>
          <cell r="O20" t="str">
            <v>---</v>
          </cell>
          <cell r="P20">
            <v>0</v>
          </cell>
          <cell r="Q20">
            <v>5</v>
          </cell>
        </row>
        <row r="21">
          <cell r="A21" t="str">
            <v>Adoption Support/Subsidy</v>
          </cell>
          <cell r="B21">
            <v>5</v>
          </cell>
          <cell r="C21" t="str">
            <v>---</v>
          </cell>
          <cell r="D21">
            <v>5</v>
          </cell>
          <cell r="E21" t="str">
            <v>---</v>
          </cell>
          <cell r="F21" t="str">
            <v>---</v>
          </cell>
          <cell r="G21" t="str">
            <v>---</v>
          </cell>
          <cell r="H21">
            <v>0</v>
          </cell>
          <cell r="I21" t="str">
            <v>---</v>
          </cell>
          <cell r="J21" t="str">
            <v>---</v>
          </cell>
          <cell r="K21">
            <v>0</v>
          </cell>
          <cell r="L21" t="str">
            <v>---</v>
          </cell>
          <cell r="M21" t="str">
            <v>---</v>
          </cell>
          <cell r="N21" t="str">
            <v>---</v>
          </cell>
          <cell r="O21" t="str">
            <v>---</v>
          </cell>
          <cell r="P21">
            <v>0</v>
          </cell>
          <cell r="Q21">
            <v>5</v>
          </cell>
        </row>
        <row r="22">
          <cell r="A22" t="str">
            <v>Northern</v>
          </cell>
          <cell r="B22">
            <v>39</v>
          </cell>
          <cell r="C22">
            <v>5240</v>
          </cell>
          <cell r="D22">
            <v>5279</v>
          </cell>
          <cell r="E22">
            <v>1366</v>
          </cell>
          <cell r="F22">
            <v>117</v>
          </cell>
          <cell r="G22" t="str">
            <v>---</v>
          </cell>
          <cell r="H22">
            <v>117</v>
          </cell>
          <cell r="I22">
            <v>23</v>
          </cell>
          <cell r="J22">
            <v>211</v>
          </cell>
          <cell r="K22">
            <v>234</v>
          </cell>
          <cell r="L22">
            <v>167</v>
          </cell>
          <cell r="M22" t="str">
            <v>---</v>
          </cell>
          <cell r="N22" t="str">
            <v>---</v>
          </cell>
          <cell r="O22">
            <v>20</v>
          </cell>
          <cell r="P22">
            <v>20</v>
          </cell>
          <cell r="Q22">
            <v>7183</v>
          </cell>
        </row>
        <row r="23">
          <cell r="A23" t="str">
            <v>Cambridge</v>
          </cell>
          <cell r="B23">
            <v>1</v>
          </cell>
          <cell r="C23">
            <v>422</v>
          </cell>
          <cell r="D23">
            <v>423</v>
          </cell>
          <cell r="E23">
            <v>179</v>
          </cell>
          <cell r="F23">
            <v>21</v>
          </cell>
          <cell r="G23" t="str">
            <v>---</v>
          </cell>
          <cell r="H23">
            <v>21</v>
          </cell>
          <cell r="I23" t="str">
            <v>---</v>
          </cell>
          <cell r="J23">
            <v>8</v>
          </cell>
          <cell r="K23">
            <v>8</v>
          </cell>
          <cell r="L23">
            <v>3</v>
          </cell>
          <cell r="M23" t="str">
            <v>---</v>
          </cell>
          <cell r="N23" t="str">
            <v>---</v>
          </cell>
          <cell r="O23">
            <v>3</v>
          </cell>
          <cell r="P23">
            <v>3</v>
          </cell>
          <cell r="Q23">
            <v>637</v>
          </cell>
        </row>
        <row r="24">
          <cell r="A24" t="str">
            <v>Cape Ann</v>
          </cell>
          <cell r="B24">
            <v>1</v>
          </cell>
          <cell r="C24">
            <v>518</v>
          </cell>
          <cell r="D24">
            <v>519</v>
          </cell>
          <cell r="E24">
            <v>265</v>
          </cell>
          <cell r="F24">
            <v>12</v>
          </cell>
          <cell r="G24" t="str">
            <v>---</v>
          </cell>
          <cell r="H24">
            <v>12</v>
          </cell>
          <cell r="I24" t="str">
            <v>---</v>
          </cell>
          <cell r="J24" t="str">
            <v>---</v>
          </cell>
          <cell r="K24">
            <v>0</v>
          </cell>
          <cell r="L24">
            <v>51</v>
          </cell>
          <cell r="M24" t="str">
            <v>---</v>
          </cell>
          <cell r="N24" t="str">
            <v>---</v>
          </cell>
          <cell r="O24">
            <v>1</v>
          </cell>
          <cell r="P24">
            <v>1</v>
          </cell>
          <cell r="Q24">
            <v>848</v>
          </cell>
        </row>
        <row r="25">
          <cell r="A25" t="str">
            <v>Framingham</v>
          </cell>
          <cell r="B25">
            <v>4</v>
          </cell>
          <cell r="C25">
            <v>584</v>
          </cell>
          <cell r="D25">
            <v>588</v>
          </cell>
          <cell r="E25">
            <v>297</v>
          </cell>
          <cell r="F25">
            <v>6</v>
          </cell>
          <cell r="G25" t="str">
            <v>---</v>
          </cell>
          <cell r="H25">
            <v>6</v>
          </cell>
          <cell r="I25">
            <v>2</v>
          </cell>
          <cell r="J25">
            <v>24</v>
          </cell>
          <cell r="K25">
            <v>26</v>
          </cell>
          <cell r="L25">
            <v>21</v>
          </cell>
          <cell r="M25" t="str">
            <v>---</v>
          </cell>
          <cell r="N25" t="str">
            <v>---</v>
          </cell>
          <cell r="O25">
            <v>2</v>
          </cell>
          <cell r="P25">
            <v>2</v>
          </cell>
          <cell r="Q25">
            <v>940</v>
          </cell>
        </row>
        <row r="26">
          <cell r="A26" t="str">
            <v>Haverhill</v>
          </cell>
          <cell r="B26">
            <v>2</v>
          </cell>
          <cell r="C26">
            <v>577</v>
          </cell>
          <cell r="D26">
            <v>579</v>
          </cell>
          <cell r="E26">
            <v>89</v>
          </cell>
          <cell r="F26">
            <v>8</v>
          </cell>
          <cell r="G26" t="str">
            <v>---</v>
          </cell>
          <cell r="H26">
            <v>8</v>
          </cell>
          <cell r="I26">
            <v>2</v>
          </cell>
          <cell r="J26">
            <v>37</v>
          </cell>
          <cell r="K26">
            <v>39</v>
          </cell>
          <cell r="L26">
            <v>11</v>
          </cell>
          <cell r="M26" t="str">
            <v>---</v>
          </cell>
          <cell r="N26" t="str">
            <v>---</v>
          </cell>
          <cell r="O26">
            <v>1</v>
          </cell>
          <cell r="P26">
            <v>1</v>
          </cell>
          <cell r="Q26">
            <v>727</v>
          </cell>
        </row>
        <row r="27">
          <cell r="A27" t="str">
            <v>Lawrence</v>
          </cell>
          <cell r="B27">
            <v>10</v>
          </cell>
          <cell r="C27">
            <v>566</v>
          </cell>
          <cell r="D27">
            <v>576</v>
          </cell>
          <cell r="E27">
            <v>133</v>
          </cell>
          <cell r="F27">
            <v>9</v>
          </cell>
          <cell r="G27" t="str">
            <v>---</v>
          </cell>
          <cell r="H27">
            <v>9</v>
          </cell>
          <cell r="I27">
            <v>10</v>
          </cell>
          <cell r="J27">
            <v>60</v>
          </cell>
          <cell r="K27">
            <v>70</v>
          </cell>
          <cell r="L27">
            <v>14</v>
          </cell>
          <cell r="M27" t="str">
            <v>---</v>
          </cell>
          <cell r="N27" t="str">
            <v>---</v>
          </cell>
          <cell r="O27">
            <v>4</v>
          </cell>
          <cell r="P27">
            <v>4</v>
          </cell>
          <cell r="Q27">
            <v>806</v>
          </cell>
        </row>
        <row r="28">
          <cell r="A28" t="str">
            <v>Lowell</v>
          </cell>
          <cell r="B28">
            <v>14</v>
          </cell>
          <cell r="C28">
            <v>1251</v>
          </cell>
          <cell r="D28">
            <v>1265</v>
          </cell>
          <cell r="E28">
            <v>181</v>
          </cell>
          <cell r="F28">
            <v>35</v>
          </cell>
          <cell r="G28" t="str">
            <v>---</v>
          </cell>
          <cell r="H28">
            <v>35</v>
          </cell>
          <cell r="I28">
            <v>5</v>
          </cell>
          <cell r="J28">
            <v>20</v>
          </cell>
          <cell r="K28">
            <v>25</v>
          </cell>
          <cell r="L28">
            <v>17</v>
          </cell>
          <cell r="M28" t="str">
            <v>---</v>
          </cell>
          <cell r="N28" t="str">
            <v>---</v>
          </cell>
          <cell r="O28">
            <v>2</v>
          </cell>
          <cell r="P28">
            <v>2</v>
          </cell>
          <cell r="Q28">
            <v>1525</v>
          </cell>
        </row>
        <row r="29">
          <cell r="A29" t="str">
            <v>Lynn</v>
          </cell>
          <cell r="B29">
            <v>4</v>
          </cell>
          <cell r="C29">
            <v>655</v>
          </cell>
          <cell r="D29">
            <v>659</v>
          </cell>
          <cell r="E29">
            <v>172</v>
          </cell>
          <cell r="F29">
            <v>10</v>
          </cell>
          <cell r="G29" t="str">
            <v>---</v>
          </cell>
          <cell r="H29">
            <v>10</v>
          </cell>
          <cell r="I29">
            <v>4</v>
          </cell>
          <cell r="J29">
            <v>59</v>
          </cell>
          <cell r="K29">
            <v>63</v>
          </cell>
          <cell r="L29">
            <v>10</v>
          </cell>
          <cell r="M29" t="str">
            <v>---</v>
          </cell>
          <cell r="N29" t="str">
            <v>---</v>
          </cell>
          <cell r="O29">
            <v>6</v>
          </cell>
          <cell r="P29">
            <v>6</v>
          </cell>
          <cell r="Q29">
            <v>920</v>
          </cell>
        </row>
        <row r="30">
          <cell r="A30" t="str">
            <v>Malden</v>
          </cell>
          <cell r="B30">
            <v>3</v>
          </cell>
          <cell r="C30">
            <v>662</v>
          </cell>
          <cell r="D30">
            <v>665</v>
          </cell>
          <cell r="E30">
            <v>50</v>
          </cell>
          <cell r="F30">
            <v>16</v>
          </cell>
          <cell r="G30" t="str">
            <v>---</v>
          </cell>
          <cell r="H30">
            <v>16</v>
          </cell>
          <cell r="I30" t="str">
            <v>---</v>
          </cell>
          <cell r="J30">
            <v>2</v>
          </cell>
          <cell r="K30">
            <v>2</v>
          </cell>
          <cell r="L30">
            <v>40</v>
          </cell>
          <cell r="M30" t="str">
            <v>---</v>
          </cell>
          <cell r="N30" t="str">
            <v>---</v>
          </cell>
          <cell r="O30">
            <v>1</v>
          </cell>
          <cell r="P30">
            <v>1</v>
          </cell>
          <cell r="Q30">
            <v>774</v>
          </cell>
        </row>
        <row r="31">
          <cell r="A31" t="str">
            <v>Solutions for Living (PAS NE)</v>
          </cell>
          <cell r="B31" t="str">
            <v>---</v>
          </cell>
          <cell r="C31">
            <v>5</v>
          </cell>
          <cell r="D31">
            <v>5</v>
          </cell>
          <cell r="E31" t="str">
            <v>---</v>
          </cell>
          <cell r="F31" t="str">
            <v>---</v>
          </cell>
          <cell r="G31" t="str">
            <v>---</v>
          </cell>
          <cell r="H31">
            <v>0</v>
          </cell>
          <cell r="I31" t="str">
            <v>---</v>
          </cell>
          <cell r="J31">
            <v>1</v>
          </cell>
          <cell r="K31">
            <v>1</v>
          </cell>
          <cell r="L31" t="str">
            <v>---</v>
          </cell>
          <cell r="M31" t="str">
            <v>---</v>
          </cell>
          <cell r="N31" t="str">
            <v>---</v>
          </cell>
          <cell r="O31" t="str">
            <v>---</v>
          </cell>
          <cell r="P31">
            <v>0</v>
          </cell>
          <cell r="Q31">
            <v>6</v>
          </cell>
        </row>
        <row r="32">
          <cell r="A32" t="str">
            <v>Southern</v>
          </cell>
          <cell r="B32">
            <v>44</v>
          </cell>
          <cell r="C32">
            <v>7151</v>
          </cell>
          <cell r="D32">
            <v>7195</v>
          </cell>
          <cell r="E32">
            <v>1436</v>
          </cell>
          <cell r="F32">
            <v>81</v>
          </cell>
          <cell r="G32" t="str">
            <v>---</v>
          </cell>
          <cell r="H32">
            <v>81</v>
          </cell>
          <cell r="I32">
            <v>32</v>
          </cell>
          <cell r="J32">
            <v>233</v>
          </cell>
          <cell r="K32">
            <v>265</v>
          </cell>
          <cell r="L32">
            <v>150</v>
          </cell>
          <cell r="M32">
            <v>1</v>
          </cell>
          <cell r="N32">
            <v>1</v>
          </cell>
          <cell r="O32">
            <v>13</v>
          </cell>
          <cell r="P32">
            <v>15</v>
          </cell>
          <cell r="Q32">
            <v>9142</v>
          </cell>
        </row>
        <row r="33">
          <cell r="A33" t="str">
            <v>Arlington</v>
          </cell>
          <cell r="B33" t="str">
            <v>---</v>
          </cell>
          <cell r="C33">
            <v>469</v>
          </cell>
          <cell r="D33">
            <v>469</v>
          </cell>
          <cell r="E33">
            <v>198</v>
          </cell>
          <cell r="F33">
            <v>3</v>
          </cell>
          <cell r="G33" t="str">
            <v>---</v>
          </cell>
          <cell r="H33">
            <v>3</v>
          </cell>
          <cell r="I33">
            <v>2</v>
          </cell>
          <cell r="J33">
            <v>27</v>
          </cell>
          <cell r="K33">
            <v>29</v>
          </cell>
          <cell r="L33">
            <v>7</v>
          </cell>
          <cell r="M33" t="str">
            <v>---</v>
          </cell>
          <cell r="N33">
            <v>1</v>
          </cell>
          <cell r="O33">
            <v>3</v>
          </cell>
          <cell r="P33">
            <v>4</v>
          </cell>
          <cell r="Q33">
            <v>710</v>
          </cell>
        </row>
        <row r="34">
          <cell r="A34" t="str">
            <v>Brockton</v>
          </cell>
          <cell r="B34">
            <v>4</v>
          </cell>
          <cell r="C34">
            <v>1068</v>
          </cell>
          <cell r="D34">
            <v>1072</v>
          </cell>
          <cell r="E34">
            <v>129</v>
          </cell>
          <cell r="F34">
            <v>14</v>
          </cell>
          <cell r="G34" t="str">
            <v>---</v>
          </cell>
          <cell r="H34">
            <v>14</v>
          </cell>
          <cell r="I34">
            <v>5</v>
          </cell>
          <cell r="J34">
            <v>61</v>
          </cell>
          <cell r="K34">
            <v>66</v>
          </cell>
          <cell r="L34">
            <v>1</v>
          </cell>
          <cell r="M34" t="str">
            <v>---</v>
          </cell>
          <cell r="N34" t="str">
            <v>---</v>
          </cell>
          <cell r="O34">
            <v>1</v>
          </cell>
          <cell r="P34">
            <v>1</v>
          </cell>
          <cell r="Q34">
            <v>1283</v>
          </cell>
        </row>
        <row r="35">
          <cell r="A35" t="str">
            <v>Cape Cod</v>
          </cell>
          <cell r="B35">
            <v>6</v>
          </cell>
          <cell r="C35">
            <v>585</v>
          </cell>
          <cell r="D35">
            <v>591</v>
          </cell>
          <cell r="E35">
            <v>135</v>
          </cell>
          <cell r="F35">
            <v>3</v>
          </cell>
          <cell r="G35" t="str">
            <v>---</v>
          </cell>
          <cell r="H35">
            <v>3</v>
          </cell>
          <cell r="I35">
            <v>2</v>
          </cell>
          <cell r="J35">
            <v>9</v>
          </cell>
          <cell r="K35">
            <v>11</v>
          </cell>
          <cell r="L35">
            <v>43</v>
          </cell>
          <cell r="M35" t="str">
            <v>---</v>
          </cell>
          <cell r="N35" t="str">
            <v>---</v>
          </cell>
          <cell r="O35">
            <v>1</v>
          </cell>
          <cell r="P35">
            <v>1</v>
          </cell>
          <cell r="Q35">
            <v>784</v>
          </cell>
        </row>
        <row r="36">
          <cell r="A36" t="str">
            <v>Coastal</v>
          </cell>
          <cell r="B36">
            <v>3</v>
          </cell>
          <cell r="C36">
            <v>529</v>
          </cell>
          <cell r="D36">
            <v>532</v>
          </cell>
          <cell r="E36">
            <v>143</v>
          </cell>
          <cell r="F36">
            <v>15</v>
          </cell>
          <cell r="G36" t="str">
            <v>---</v>
          </cell>
          <cell r="H36">
            <v>15</v>
          </cell>
          <cell r="I36">
            <v>6</v>
          </cell>
          <cell r="J36">
            <v>27</v>
          </cell>
          <cell r="K36">
            <v>33</v>
          </cell>
          <cell r="L36">
            <v>5</v>
          </cell>
          <cell r="M36" t="str">
            <v>---</v>
          </cell>
          <cell r="N36" t="str">
            <v>---</v>
          </cell>
          <cell r="O36" t="str">
            <v>---</v>
          </cell>
          <cell r="P36">
            <v>0</v>
          </cell>
          <cell r="Q36">
            <v>728</v>
          </cell>
        </row>
        <row r="37">
          <cell r="A37" t="str">
            <v>Fall River</v>
          </cell>
          <cell r="B37">
            <v>12</v>
          </cell>
          <cell r="C37">
            <v>1109</v>
          </cell>
          <cell r="D37">
            <v>1121</v>
          </cell>
          <cell r="E37">
            <v>107</v>
          </cell>
          <cell r="F37">
            <v>15</v>
          </cell>
          <cell r="G37" t="str">
            <v>---</v>
          </cell>
          <cell r="H37">
            <v>15</v>
          </cell>
          <cell r="I37">
            <v>2</v>
          </cell>
          <cell r="J37">
            <v>34</v>
          </cell>
          <cell r="K37">
            <v>36</v>
          </cell>
          <cell r="L37">
            <v>21</v>
          </cell>
          <cell r="M37" t="str">
            <v>---</v>
          </cell>
          <cell r="N37" t="str">
            <v>---</v>
          </cell>
          <cell r="O37">
            <v>1</v>
          </cell>
          <cell r="P37">
            <v>1</v>
          </cell>
          <cell r="Q37">
            <v>1301</v>
          </cell>
        </row>
        <row r="38">
          <cell r="A38" t="str">
            <v>New Bedford</v>
          </cell>
          <cell r="B38">
            <v>12</v>
          </cell>
          <cell r="C38">
            <v>1796</v>
          </cell>
          <cell r="D38">
            <v>1808</v>
          </cell>
          <cell r="E38">
            <v>289</v>
          </cell>
          <cell r="F38">
            <v>13</v>
          </cell>
          <cell r="G38" t="str">
            <v>---</v>
          </cell>
          <cell r="H38">
            <v>13</v>
          </cell>
          <cell r="I38">
            <v>6</v>
          </cell>
          <cell r="J38">
            <v>32</v>
          </cell>
          <cell r="K38">
            <v>38</v>
          </cell>
          <cell r="L38">
            <v>5</v>
          </cell>
          <cell r="M38" t="str">
            <v>---</v>
          </cell>
          <cell r="N38" t="str">
            <v>---</v>
          </cell>
          <cell r="O38">
            <v>4</v>
          </cell>
          <cell r="P38">
            <v>4</v>
          </cell>
          <cell r="Q38">
            <v>2157</v>
          </cell>
        </row>
        <row r="39">
          <cell r="A39" t="str">
            <v>Plymouth</v>
          </cell>
          <cell r="B39">
            <v>3</v>
          </cell>
          <cell r="C39">
            <v>835</v>
          </cell>
          <cell r="D39">
            <v>838</v>
          </cell>
          <cell r="E39">
            <v>182</v>
          </cell>
          <cell r="F39">
            <v>1</v>
          </cell>
          <cell r="G39" t="str">
            <v>---</v>
          </cell>
          <cell r="H39">
            <v>1</v>
          </cell>
          <cell r="I39">
            <v>4</v>
          </cell>
          <cell r="J39">
            <v>8</v>
          </cell>
          <cell r="K39">
            <v>12</v>
          </cell>
          <cell r="L39">
            <v>41</v>
          </cell>
          <cell r="M39">
            <v>1</v>
          </cell>
          <cell r="N39" t="str">
            <v>---</v>
          </cell>
          <cell r="O39">
            <v>2</v>
          </cell>
          <cell r="P39">
            <v>3</v>
          </cell>
          <cell r="Q39">
            <v>1077</v>
          </cell>
        </row>
        <row r="40">
          <cell r="A40" t="str">
            <v>Solutions for Living (PAS SE)</v>
          </cell>
          <cell r="B40" t="str">
            <v>---</v>
          </cell>
          <cell r="C40">
            <v>10</v>
          </cell>
          <cell r="D40">
            <v>10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0</v>
          </cell>
          <cell r="I40" t="str">
            <v>---</v>
          </cell>
          <cell r="J40" t="str">
            <v>---</v>
          </cell>
          <cell r="K40">
            <v>0</v>
          </cell>
          <cell r="L40" t="str">
            <v>---</v>
          </cell>
          <cell r="M40" t="str">
            <v>---</v>
          </cell>
          <cell r="N40" t="str">
            <v>---</v>
          </cell>
          <cell r="O40" t="str">
            <v>---</v>
          </cell>
          <cell r="P40">
            <v>0</v>
          </cell>
          <cell r="Q40">
            <v>10</v>
          </cell>
        </row>
        <row r="41">
          <cell r="A41" t="str">
            <v>Taunton/Attleboro</v>
          </cell>
          <cell r="B41">
            <v>4</v>
          </cell>
          <cell r="C41">
            <v>750</v>
          </cell>
          <cell r="D41">
            <v>754</v>
          </cell>
          <cell r="E41">
            <v>253</v>
          </cell>
          <cell r="F41">
            <v>17</v>
          </cell>
          <cell r="G41" t="str">
            <v>---</v>
          </cell>
          <cell r="H41">
            <v>17</v>
          </cell>
          <cell r="I41">
            <v>5</v>
          </cell>
          <cell r="J41">
            <v>35</v>
          </cell>
          <cell r="K41">
            <v>40</v>
          </cell>
          <cell r="L41">
            <v>27</v>
          </cell>
          <cell r="M41" t="str">
            <v>---</v>
          </cell>
          <cell r="N41" t="str">
            <v>---</v>
          </cell>
          <cell r="O41">
            <v>1</v>
          </cell>
          <cell r="P41">
            <v>1</v>
          </cell>
          <cell r="Q41">
            <v>1092</v>
          </cell>
        </row>
        <row r="42">
          <cell r="A42" t="str">
            <v>Western</v>
          </cell>
          <cell r="B42">
            <v>150</v>
          </cell>
          <cell r="C42">
            <v>12195</v>
          </cell>
          <cell r="D42">
            <v>12345</v>
          </cell>
          <cell r="E42">
            <v>3090</v>
          </cell>
          <cell r="F42">
            <v>238</v>
          </cell>
          <cell r="G42">
            <v>1</v>
          </cell>
          <cell r="H42">
            <v>239</v>
          </cell>
          <cell r="I42">
            <v>39</v>
          </cell>
          <cell r="J42">
            <v>233</v>
          </cell>
          <cell r="K42">
            <v>272</v>
          </cell>
          <cell r="L42">
            <v>148</v>
          </cell>
          <cell r="M42">
            <v>1</v>
          </cell>
          <cell r="N42" t="str">
            <v>---</v>
          </cell>
          <cell r="O42">
            <v>25</v>
          </cell>
          <cell r="P42">
            <v>26</v>
          </cell>
          <cell r="Q42">
            <v>16120</v>
          </cell>
        </row>
        <row r="43">
          <cell r="A43" t="str">
            <v>Ctr Human Dev (PAS West)</v>
          </cell>
          <cell r="B43" t="str">
            <v>---</v>
          </cell>
          <cell r="C43">
            <v>10</v>
          </cell>
          <cell r="D43">
            <v>10</v>
          </cell>
          <cell r="E43" t="str">
            <v>---</v>
          </cell>
          <cell r="F43" t="str">
            <v>---</v>
          </cell>
          <cell r="G43" t="str">
            <v>---</v>
          </cell>
          <cell r="H43">
            <v>0</v>
          </cell>
          <cell r="I43" t="str">
            <v>---</v>
          </cell>
          <cell r="J43" t="str">
            <v>---</v>
          </cell>
          <cell r="K43">
            <v>0</v>
          </cell>
          <cell r="L43" t="str">
            <v>---</v>
          </cell>
          <cell r="M43" t="str">
            <v>---</v>
          </cell>
          <cell r="N43" t="str">
            <v>---</v>
          </cell>
          <cell r="O43" t="str">
            <v>---</v>
          </cell>
          <cell r="P43">
            <v>0</v>
          </cell>
          <cell r="Q43">
            <v>10</v>
          </cell>
        </row>
        <row r="44">
          <cell r="A44" t="str">
            <v>Greenfield</v>
          </cell>
          <cell r="B44">
            <v>16</v>
          </cell>
          <cell r="C44">
            <v>579</v>
          </cell>
          <cell r="D44">
            <v>595</v>
          </cell>
          <cell r="E44">
            <v>239</v>
          </cell>
          <cell r="F44">
            <v>21</v>
          </cell>
          <cell r="G44" t="str">
            <v>---</v>
          </cell>
          <cell r="H44">
            <v>21</v>
          </cell>
          <cell r="I44">
            <v>5</v>
          </cell>
          <cell r="J44">
            <v>10</v>
          </cell>
          <cell r="K44">
            <v>15</v>
          </cell>
          <cell r="L44">
            <v>6</v>
          </cell>
          <cell r="M44" t="str">
            <v>---</v>
          </cell>
          <cell r="N44" t="str">
            <v>---</v>
          </cell>
          <cell r="O44">
            <v>2</v>
          </cell>
          <cell r="P44">
            <v>2</v>
          </cell>
          <cell r="Q44">
            <v>878</v>
          </cell>
        </row>
        <row r="45">
          <cell r="A45" t="str">
            <v>Holyoke</v>
          </cell>
          <cell r="B45">
            <v>22</v>
          </cell>
          <cell r="C45">
            <v>1137</v>
          </cell>
          <cell r="D45">
            <v>1159</v>
          </cell>
          <cell r="E45">
            <v>224</v>
          </cell>
          <cell r="F45">
            <v>31</v>
          </cell>
          <cell r="G45" t="str">
            <v>---</v>
          </cell>
          <cell r="H45">
            <v>31</v>
          </cell>
          <cell r="I45">
            <v>1</v>
          </cell>
          <cell r="J45">
            <v>10</v>
          </cell>
          <cell r="K45">
            <v>11</v>
          </cell>
          <cell r="L45">
            <v>21</v>
          </cell>
          <cell r="M45" t="str">
            <v>---</v>
          </cell>
          <cell r="N45" t="str">
            <v>---</v>
          </cell>
          <cell r="O45">
            <v>1</v>
          </cell>
          <cell r="P45">
            <v>1</v>
          </cell>
          <cell r="Q45">
            <v>1447</v>
          </cell>
        </row>
        <row r="46">
          <cell r="A46" t="str">
            <v>North Central</v>
          </cell>
          <cell r="B46">
            <v>18</v>
          </cell>
          <cell r="C46">
            <v>1585</v>
          </cell>
          <cell r="D46">
            <v>1603</v>
          </cell>
          <cell r="E46">
            <v>427</v>
          </cell>
          <cell r="F46">
            <v>52</v>
          </cell>
          <cell r="G46" t="str">
            <v>---</v>
          </cell>
          <cell r="H46">
            <v>52</v>
          </cell>
          <cell r="I46">
            <v>2</v>
          </cell>
          <cell r="J46">
            <v>14</v>
          </cell>
          <cell r="K46">
            <v>16</v>
          </cell>
          <cell r="L46">
            <v>19</v>
          </cell>
          <cell r="M46" t="str">
            <v>---</v>
          </cell>
          <cell r="N46" t="str">
            <v>---</v>
          </cell>
          <cell r="O46">
            <v>1</v>
          </cell>
          <cell r="P46">
            <v>1</v>
          </cell>
          <cell r="Q46">
            <v>2118</v>
          </cell>
        </row>
        <row r="47">
          <cell r="A47" t="str">
            <v>Pittsfield</v>
          </cell>
          <cell r="B47">
            <v>20</v>
          </cell>
          <cell r="C47">
            <v>911</v>
          </cell>
          <cell r="D47">
            <v>931</v>
          </cell>
          <cell r="E47">
            <v>107</v>
          </cell>
          <cell r="F47">
            <v>16</v>
          </cell>
          <cell r="G47" t="str">
            <v>---</v>
          </cell>
          <cell r="H47">
            <v>16</v>
          </cell>
          <cell r="I47">
            <v>1</v>
          </cell>
          <cell r="J47">
            <v>9</v>
          </cell>
          <cell r="K47">
            <v>10</v>
          </cell>
          <cell r="L47">
            <v>23</v>
          </cell>
          <cell r="M47" t="str">
            <v>---</v>
          </cell>
          <cell r="N47" t="str">
            <v>---</v>
          </cell>
          <cell r="O47">
            <v>3</v>
          </cell>
          <cell r="P47">
            <v>3</v>
          </cell>
          <cell r="Q47">
            <v>1090</v>
          </cell>
        </row>
        <row r="48">
          <cell r="A48" t="str">
            <v>Robert Van Wart</v>
          </cell>
          <cell r="B48">
            <v>19</v>
          </cell>
          <cell r="C48">
            <v>1965</v>
          </cell>
          <cell r="D48">
            <v>1984</v>
          </cell>
          <cell r="E48">
            <v>764</v>
          </cell>
          <cell r="F48">
            <v>21</v>
          </cell>
          <cell r="G48" t="str">
            <v>---</v>
          </cell>
          <cell r="H48">
            <v>21</v>
          </cell>
          <cell r="I48">
            <v>4</v>
          </cell>
          <cell r="J48">
            <v>40</v>
          </cell>
          <cell r="K48">
            <v>44</v>
          </cell>
          <cell r="L48">
            <v>13</v>
          </cell>
          <cell r="M48" t="str">
            <v>---</v>
          </cell>
          <cell r="N48" t="str">
            <v>---</v>
          </cell>
          <cell r="O48">
            <v>1</v>
          </cell>
          <cell r="P48">
            <v>1</v>
          </cell>
          <cell r="Q48">
            <v>2827</v>
          </cell>
        </row>
        <row r="49">
          <cell r="A49" t="str">
            <v>South Central</v>
          </cell>
          <cell r="B49">
            <v>11</v>
          </cell>
          <cell r="C49">
            <v>1039</v>
          </cell>
          <cell r="D49">
            <v>1050</v>
          </cell>
          <cell r="E49">
            <v>405</v>
          </cell>
          <cell r="F49">
            <v>36</v>
          </cell>
          <cell r="G49" t="str">
            <v>---</v>
          </cell>
          <cell r="H49">
            <v>36</v>
          </cell>
          <cell r="I49">
            <v>6</v>
          </cell>
          <cell r="J49">
            <v>18</v>
          </cell>
          <cell r="K49">
            <v>24</v>
          </cell>
          <cell r="L49">
            <v>24</v>
          </cell>
          <cell r="M49" t="str">
            <v>---</v>
          </cell>
          <cell r="N49" t="str">
            <v>---</v>
          </cell>
          <cell r="O49">
            <v>2</v>
          </cell>
          <cell r="P49">
            <v>2</v>
          </cell>
          <cell r="Q49">
            <v>1541</v>
          </cell>
        </row>
        <row r="50">
          <cell r="A50" t="str">
            <v>Springfield</v>
          </cell>
          <cell r="B50">
            <v>16</v>
          </cell>
          <cell r="C50">
            <v>2214</v>
          </cell>
          <cell r="D50">
            <v>2230</v>
          </cell>
          <cell r="E50">
            <v>436</v>
          </cell>
          <cell r="F50">
            <v>3</v>
          </cell>
          <cell r="G50">
            <v>1</v>
          </cell>
          <cell r="H50">
            <v>4</v>
          </cell>
          <cell r="I50">
            <v>10</v>
          </cell>
          <cell r="J50">
            <v>44</v>
          </cell>
          <cell r="K50">
            <v>54</v>
          </cell>
          <cell r="L50">
            <v>3</v>
          </cell>
          <cell r="M50" t="str">
            <v>---</v>
          </cell>
          <cell r="N50" t="str">
            <v>---</v>
          </cell>
          <cell r="O50">
            <v>7</v>
          </cell>
          <cell r="P50">
            <v>7</v>
          </cell>
          <cell r="Q50">
            <v>2734</v>
          </cell>
        </row>
        <row r="51">
          <cell r="A51" t="str">
            <v>Worcester East</v>
          </cell>
          <cell r="B51">
            <v>12</v>
          </cell>
          <cell r="C51">
            <v>1612</v>
          </cell>
          <cell r="D51">
            <v>1624</v>
          </cell>
          <cell r="E51">
            <v>327</v>
          </cell>
          <cell r="F51">
            <v>30</v>
          </cell>
          <cell r="G51" t="str">
            <v>---</v>
          </cell>
          <cell r="H51">
            <v>30</v>
          </cell>
          <cell r="I51">
            <v>3</v>
          </cell>
          <cell r="J51">
            <v>57</v>
          </cell>
          <cell r="K51">
            <v>60</v>
          </cell>
          <cell r="L51">
            <v>17</v>
          </cell>
          <cell r="M51" t="str">
            <v>---</v>
          </cell>
          <cell r="N51" t="str">
            <v>---</v>
          </cell>
          <cell r="O51">
            <v>6</v>
          </cell>
          <cell r="P51">
            <v>6</v>
          </cell>
          <cell r="Q51">
            <v>2064</v>
          </cell>
        </row>
        <row r="52">
          <cell r="A52" t="str">
            <v>Worcester West</v>
          </cell>
          <cell r="B52">
            <v>16</v>
          </cell>
          <cell r="C52">
            <v>1143</v>
          </cell>
          <cell r="D52">
            <v>1159</v>
          </cell>
          <cell r="E52">
            <v>161</v>
          </cell>
          <cell r="F52">
            <v>28</v>
          </cell>
          <cell r="G52" t="str">
            <v>---</v>
          </cell>
          <cell r="H52">
            <v>28</v>
          </cell>
          <cell r="I52">
            <v>7</v>
          </cell>
          <cell r="J52">
            <v>31</v>
          </cell>
          <cell r="K52">
            <v>38</v>
          </cell>
          <cell r="L52">
            <v>22</v>
          </cell>
          <cell r="M52">
            <v>1</v>
          </cell>
          <cell r="N52" t="str">
            <v>---</v>
          </cell>
          <cell r="O52">
            <v>2</v>
          </cell>
          <cell r="P52">
            <v>3</v>
          </cell>
          <cell r="Q52">
            <v>1411</v>
          </cell>
        </row>
        <row r="53">
          <cell r="A53" t="str">
            <v>Total</v>
          </cell>
          <cell r="B53">
            <v>289</v>
          </cell>
          <cell r="C53">
            <v>28678</v>
          </cell>
          <cell r="D53">
            <v>28967</v>
          </cell>
          <cell r="E53">
            <v>6463</v>
          </cell>
          <cell r="F53">
            <v>482</v>
          </cell>
          <cell r="G53">
            <v>1</v>
          </cell>
          <cell r="H53">
            <v>483</v>
          </cell>
          <cell r="I53">
            <v>104</v>
          </cell>
          <cell r="J53">
            <v>843</v>
          </cell>
          <cell r="K53">
            <v>947</v>
          </cell>
          <cell r="L53">
            <v>501</v>
          </cell>
          <cell r="M53">
            <v>2</v>
          </cell>
          <cell r="N53">
            <v>1</v>
          </cell>
          <cell r="O53">
            <v>63</v>
          </cell>
          <cell r="P53">
            <v>66</v>
          </cell>
          <cell r="Q53">
            <v>37427</v>
          </cell>
        </row>
      </sheetData>
      <sheetData sheetId="2">
        <row r="1">
          <cell r="A1" t="str">
            <v>Cases and Consumer Counts by Location</v>
          </cell>
        </row>
        <row r="3">
          <cell r="A3" t="str">
            <v>Qtr End Date:31-DEC-2014</v>
          </cell>
          <cell r="E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</row>
        <row r="6">
          <cell r="B6" t="str">
            <v>Permanency Through Reunification of the Family</v>
          </cell>
          <cell r="C6" t="str">
            <v>Permanency Through Adoption</v>
          </cell>
          <cell r="D6" t="str">
            <v>Permanency Through Guardianship</v>
          </cell>
          <cell r="E6" t="str">
            <v>Alternative Planned Permanent Living Arrangement</v>
          </cell>
          <cell r="F6" t="str">
            <v>Permanency Through Care with Kin</v>
          </cell>
          <cell r="G6" t="str">
            <v>Permanency Through Stabilization of the Family</v>
          </cell>
          <cell r="H6" t="str">
            <v/>
          </cell>
          <cell r="I6" t="str">
            <v>Total</v>
          </cell>
        </row>
        <row r="7">
          <cell r="A7" t="str">
            <v>Adoption Contract Region</v>
          </cell>
          <cell r="B7">
            <v>3</v>
          </cell>
          <cell r="C7">
            <v>267</v>
          </cell>
          <cell r="D7">
            <v>5</v>
          </cell>
          <cell r="E7" t="str">
            <v>---</v>
          </cell>
          <cell r="F7">
            <v>5</v>
          </cell>
          <cell r="G7" t="str">
            <v>---</v>
          </cell>
          <cell r="H7">
            <v>5</v>
          </cell>
          <cell r="I7">
            <v>285</v>
          </cell>
        </row>
        <row r="8">
          <cell r="A8" t="str">
            <v>Berkshire Children &amp; Family (Adop)</v>
          </cell>
          <cell r="B8">
            <v>1</v>
          </cell>
          <cell r="C8">
            <v>23</v>
          </cell>
          <cell r="D8">
            <v>1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>
            <v>25</v>
          </cell>
        </row>
        <row r="9">
          <cell r="A9" t="str">
            <v>Cambridge Fam &amp; Child Srvcs (Adop)</v>
          </cell>
          <cell r="B9" t="str">
            <v>---</v>
          </cell>
          <cell r="C9">
            <v>21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>
            <v>21</v>
          </cell>
        </row>
        <row r="10">
          <cell r="A10" t="str">
            <v>Children's Friends Inc. (Adop)</v>
          </cell>
          <cell r="B10">
            <v>2</v>
          </cell>
          <cell r="C10">
            <v>77</v>
          </cell>
          <cell r="D10" t="str">
            <v>---</v>
          </cell>
          <cell r="E10" t="str">
            <v>---</v>
          </cell>
          <cell r="F10">
            <v>5</v>
          </cell>
          <cell r="G10" t="str">
            <v>---</v>
          </cell>
          <cell r="H10">
            <v>1</v>
          </cell>
          <cell r="I10">
            <v>85</v>
          </cell>
        </row>
        <row r="11">
          <cell r="A11" t="str">
            <v>New Bedford Child and Family (Adop)</v>
          </cell>
          <cell r="B11" t="str">
            <v>---</v>
          </cell>
          <cell r="C11">
            <v>146</v>
          </cell>
          <cell r="D11">
            <v>4</v>
          </cell>
          <cell r="E11" t="str">
            <v>---</v>
          </cell>
          <cell r="F11" t="str">
            <v>---</v>
          </cell>
          <cell r="G11" t="str">
            <v>---</v>
          </cell>
          <cell r="H11">
            <v>4</v>
          </cell>
          <cell r="I11">
            <v>154</v>
          </cell>
        </row>
        <row r="12">
          <cell r="A12" t="str">
            <v>Boston</v>
          </cell>
          <cell r="B12">
            <v>534</v>
          </cell>
          <cell r="C12">
            <v>222</v>
          </cell>
          <cell r="D12">
            <v>105</v>
          </cell>
          <cell r="E12">
            <v>84</v>
          </cell>
          <cell r="F12">
            <v>58</v>
          </cell>
          <cell r="G12">
            <v>52</v>
          </cell>
          <cell r="H12">
            <v>22</v>
          </cell>
          <cell r="I12">
            <v>1077</v>
          </cell>
        </row>
        <row r="13">
          <cell r="A13" t="str">
            <v>Dimock Street</v>
          </cell>
          <cell r="B13">
            <v>100</v>
          </cell>
          <cell r="C13">
            <v>100</v>
          </cell>
          <cell r="D13">
            <v>29</v>
          </cell>
          <cell r="E13">
            <v>20</v>
          </cell>
          <cell r="F13">
            <v>22</v>
          </cell>
          <cell r="G13">
            <v>6</v>
          </cell>
          <cell r="H13">
            <v>5</v>
          </cell>
          <cell r="I13">
            <v>282</v>
          </cell>
        </row>
        <row r="14">
          <cell r="A14" t="str">
            <v>Harbor</v>
          </cell>
          <cell r="B14">
            <v>119</v>
          </cell>
          <cell r="C14">
            <v>60</v>
          </cell>
          <cell r="D14">
            <v>22</v>
          </cell>
          <cell r="E14">
            <v>21</v>
          </cell>
          <cell r="F14">
            <v>9</v>
          </cell>
          <cell r="G14">
            <v>12</v>
          </cell>
          <cell r="H14">
            <v>5</v>
          </cell>
          <cell r="I14">
            <v>248</v>
          </cell>
        </row>
        <row r="15">
          <cell r="A15" t="str">
            <v>Hyde Park</v>
          </cell>
          <cell r="B15">
            <v>135</v>
          </cell>
          <cell r="C15" t="str">
            <v>---</v>
          </cell>
          <cell r="D15">
            <v>16</v>
          </cell>
          <cell r="E15">
            <v>27</v>
          </cell>
          <cell r="F15">
            <v>16</v>
          </cell>
          <cell r="G15">
            <v>15</v>
          </cell>
          <cell r="H15">
            <v>4</v>
          </cell>
          <cell r="I15">
            <v>213</v>
          </cell>
        </row>
        <row r="16">
          <cell r="A16" t="str">
            <v>Park Street</v>
          </cell>
          <cell r="B16">
            <v>179</v>
          </cell>
          <cell r="C16">
            <v>61</v>
          </cell>
          <cell r="D16">
            <v>38</v>
          </cell>
          <cell r="E16">
            <v>16</v>
          </cell>
          <cell r="F16">
            <v>11</v>
          </cell>
          <cell r="G16">
            <v>19</v>
          </cell>
          <cell r="H16">
            <v>8</v>
          </cell>
          <cell r="I16">
            <v>332</v>
          </cell>
        </row>
        <row r="17">
          <cell r="A17" t="str">
            <v>Solutions for Living (PAS Bos)</v>
          </cell>
          <cell r="B17">
            <v>1</v>
          </cell>
          <cell r="C17">
            <v>1</v>
          </cell>
          <cell r="D17" t="str">
            <v>---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>
            <v>2</v>
          </cell>
        </row>
        <row r="18">
          <cell r="A18" t="str">
            <v>CENTRAL OFFICE REGION</v>
          </cell>
          <cell r="B18">
            <v>1</v>
          </cell>
          <cell r="C18" t="str">
            <v>---</v>
          </cell>
          <cell r="D18" t="str">
            <v>---</v>
          </cell>
          <cell r="E18">
            <v>6</v>
          </cell>
          <cell r="F18">
            <v>11</v>
          </cell>
          <cell r="G18" t="str">
            <v>---</v>
          </cell>
          <cell r="H18">
            <v>23</v>
          </cell>
          <cell r="I18">
            <v>41</v>
          </cell>
        </row>
        <row r="19">
          <cell r="A19" t="str">
            <v>Lutheran Refugee Minor Services</v>
          </cell>
          <cell r="B19">
            <v>1</v>
          </cell>
          <cell r="C19" t="str">
            <v>---</v>
          </cell>
          <cell r="D19" t="str">
            <v>---</v>
          </cell>
          <cell r="E19">
            <v>6</v>
          </cell>
          <cell r="F19">
            <v>11</v>
          </cell>
          <cell r="G19" t="str">
            <v>---</v>
          </cell>
          <cell r="H19">
            <v>23</v>
          </cell>
          <cell r="I19">
            <v>41</v>
          </cell>
        </row>
        <row r="20">
          <cell r="A20" t="str">
            <v>Northern</v>
          </cell>
          <cell r="B20">
            <v>756</v>
          </cell>
          <cell r="C20">
            <v>440</v>
          </cell>
          <cell r="D20">
            <v>124</v>
          </cell>
          <cell r="E20">
            <v>111</v>
          </cell>
          <cell r="F20">
            <v>96</v>
          </cell>
          <cell r="G20">
            <v>81</v>
          </cell>
          <cell r="H20">
            <v>52</v>
          </cell>
          <cell r="I20">
            <v>1660</v>
          </cell>
        </row>
        <row r="21">
          <cell r="A21" t="str">
            <v>Cambridge</v>
          </cell>
          <cell r="B21">
            <v>48</v>
          </cell>
          <cell r="C21">
            <v>17</v>
          </cell>
          <cell r="D21">
            <v>6</v>
          </cell>
          <cell r="E21">
            <v>14</v>
          </cell>
          <cell r="F21">
            <v>9</v>
          </cell>
          <cell r="G21">
            <v>4</v>
          </cell>
          <cell r="H21">
            <v>4</v>
          </cell>
          <cell r="I21">
            <v>102</v>
          </cell>
        </row>
        <row r="22">
          <cell r="A22" t="str">
            <v>Cape Ann</v>
          </cell>
          <cell r="B22">
            <v>98</v>
          </cell>
          <cell r="C22">
            <v>2</v>
          </cell>
          <cell r="D22">
            <v>7</v>
          </cell>
          <cell r="E22">
            <v>13</v>
          </cell>
          <cell r="F22">
            <v>15</v>
          </cell>
          <cell r="G22">
            <v>7</v>
          </cell>
          <cell r="H22">
            <v>7</v>
          </cell>
          <cell r="I22">
            <v>149</v>
          </cell>
        </row>
        <row r="23">
          <cell r="A23" t="str">
            <v>Framingham</v>
          </cell>
          <cell r="B23">
            <v>85</v>
          </cell>
          <cell r="C23">
            <v>56</v>
          </cell>
          <cell r="D23">
            <v>14</v>
          </cell>
          <cell r="E23">
            <v>7</v>
          </cell>
          <cell r="F23">
            <v>6</v>
          </cell>
          <cell r="G23">
            <v>11</v>
          </cell>
          <cell r="H23">
            <v>7</v>
          </cell>
          <cell r="I23">
            <v>186</v>
          </cell>
        </row>
        <row r="24">
          <cell r="A24" t="str">
            <v>Haverhill</v>
          </cell>
          <cell r="B24">
            <v>72</v>
          </cell>
          <cell r="C24">
            <v>40</v>
          </cell>
          <cell r="D24">
            <v>13</v>
          </cell>
          <cell r="E24">
            <v>10</v>
          </cell>
          <cell r="F24">
            <v>12</v>
          </cell>
          <cell r="G24">
            <v>3</v>
          </cell>
          <cell r="H24" t="str">
            <v>---</v>
          </cell>
          <cell r="I24">
            <v>150</v>
          </cell>
        </row>
        <row r="25">
          <cell r="A25" t="str">
            <v>Lawrence</v>
          </cell>
          <cell r="B25">
            <v>87</v>
          </cell>
          <cell r="C25">
            <v>60</v>
          </cell>
          <cell r="D25">
            <v>18</v>
          </cell>
          <cell r="E25">
            <v>11</v>
          </cell>
          <cell r="F25">
            <v>12</v>
          </cell>
          <cell r="G25">
            <v>17</v>
          </cell>
          <cell r="H25">
            <v>5</v>
          </cell>
          <cell r="I25">
            <v>210</v>
          </cell>
        </row>
        <row r="26">
          <cell r="A26" t="str">
            <v>Lowell</v>
          </cell>
          <cell r="B26">
            <v>173</v>
          </cell>
          <cell r="C26">
            <v>79</v>
          </cell>
          <cell r="D26">
            <v>42</v>
          </cell>
          <cell r="E26">
            <v>20</v>
          </cell>
          <cell r="F26">
            <v>12</v>
          </cell>
          <cell r="G26">
            <v>25</v>
          </cell>
          <cell r="H26">
            <v>20</v>
          </cell>
          <cell r="I26">
            <v>371</v>
          </cell>
        </row>
        <row r="27">
          <cell r="A27" t="str">
            <v>Lynn</v>
          </cell>
          <cell r="B27">
            <v>125</v>
          </cell>
          <cell r="C27">
            <v>170</v>
          </cell>
          <cell r="D27">
            <v>8</v>
          </cell>
          <cell r="E27">
            <v>14</v>
          </cell>
          <cell r="F27">
            <v>7</v>
          </cell>
          <cell r="G27">
            <v>8</v>
          </cell>
          <cell r="H27">
            <v>5</v>
          </cell>
          <cell r="I27">
            <v>337</v>
          </cell>
        </row>
        <row r="28">
          <cell r="A28" t="str">
            <v>Malden</v>
          </cell>
          <cell r="B28">
            <v>68</v>
          </cell>
          <cell r="C28">
            <v>16</v>
          </cell>
          <cell r="D28">
            <v>16</v>
          </cell>
          <cell r="E28">
            <v>22</v>
          </cell>
          <cell r="F28">
            <v>23</v>
          </cell>
          <cell r="G28">
            <v>6</v>
          </cell>
          <cell r="H28">
            <v>4</v>
          </cell>
          <cell r="I28">
            <v>155</v>
          </cell>
        </row>
        <row r="29">
          <cell r="A29" t="str">
            <v>Southern</v>
          </cell>
          <cell r="B29">
            <v>1149</v>
          </cell>
          <cell r="C29">
            <v>653</v>
          </cell>
          <cell r="D29">
            <v>218</v>
          </cell>
          <cell r="E29">
            <v>143</v>
          </cell>
          <cell r="F29">
            <v>72</v>
          </cell>
          <cell r="G29">
            <v>71</v>
          </cell>
          <cell r="H29">
            <v>58</v>
          </cell>
          <cell r="I29">
            <v>2364</v>
          </cell>
        </row>
        <row r="30">
          <cell r="A30" t="str">
            <v>Arlington</v>
          </cell>
          <cell r="B30">
            <v>93</v>
          </cell>
          <cell r="C30">
            <v>31</v>
          </cell>
          <cell r="D30">
            <v>35</v>
          </cell>
          <cell r="E30">
            <v>12</v>
          </cell>
          <cell r="F30">
            <v>6</v>
          </cell>
          <cell r="G30">
            <v>4</v>
          </cell>
          <cell r="H30">
            <v>7</v>
          </cell>
          <cell r="I30">
            <v>188</v>
          </cell>
        </row>
        <row r="31">
          <cell r="A31" t="str">
            <v>Brockton</v>
          </cell>
          <cell r="B31">
            <v>138</v>
          </cell>
          <cell r="C31">
            <v>82</v>
          </cell>
          <cell r="D31">
            <v>34</v>
          </cell>
          <cell r="E31">
            <v>19</v>
          </cell>
          <cell r="F31">
            <v>10</v>
          </cell>
          <cell r="G31">
            <v>2</v>
          </cell>
          <cell r="H31">
            <v>2</v>
          </cell>
          <cell r="I31">
            <v>287</v>
          </cell>
        </row>
        <row r="32">
          <cell r="A32" t="str">
            <v>Cape Cod</v>
          </cell>
          <cell r="B32">
            <v>143</v>
          </cell>
          <cell r="C32">
            <v>39</v>
          </cell>
          <cell r="D32">
            <v>25</v>
          </cell>
          <cell r="E32">
            <v>18</v>
          </cell>
          <cell r="F32">
            <v>9</v>
          </cell>
          <cell r="G32">
            <v>8</v>
          </cell>
          <cell r="H32">
            <v>10</v>
          </cell>
          <cell r="I32">
            <v>252</v>
          </cell>
        </row>
        <row r="33">
          <cell r="A33" t="str">
            <v>Coastal</v>
          </cell>
          <cell r="B33">
            <v>115</v>
          </cell>
          <cell r="C33">
            <v>69</v>
          </cell>
          <cell r="D33">
            <v>27</v>
          </cell>
          <cell r="E33">
            <v>13</v>
          </cell>
          <cell r="F33">
            <v>14</v>
          </cell>
          <cell r="G33">
            <v>5</v>
          </cell>
          <cell r="H33">
            <v>9</v>
          </cell>
          <cell r="I33">
            <v>252</v>
          </cell>
        </row>
        <row r="34">
          <cell r="A34" t="str">
            <v>Fall River</v>
          </cell>
          <cell r="B34">
            <v>214</v>
          </cell>
          <cell r="C34">
            <v>132</v>
          </cell>
          <cell r="D34">
            <v>41</v>
          </cell>
          <cell r="E34">
            <v>30</v>
          </cell>
          <cell r="F34">
            <v>6</v>
          </cell>
          <cell r="G34">
            <v>13</v>
          </cell>
          <cell r="H34">
            <v>11</v>
          </cell>
          <cell r="I34">
            <v>447</v>
          </cell>
        </row>
        <row r="35">
          <cell r="A35" t="str">
            <v>New Bedford</v>
          </cell>
          <cell r="B35">
            <v>185</v>
          </cell>
          <cell r="C35">
            <v>153</v>
          </cell>
          <cell r="D35">
            <v>27</v>
          </cell>
          <cell r="E35">
            <v>22</v>
          </cell>
          <cell r="F35">
            <v>8</v>
          </cell>
          <cell r="G35">
            <v>20</v>
          </cell>
          <cell r="H35">
            <v>11</v>
          </cell>
          <cell r="I35">
            <v>426</v>
          </cell>
        </row>
        <row r="36">
          <cell r="A36" t="str">
            <v>Plymouth</v>
          </cell>
          <cell r="B36">
            <v>137</v>
          </cell>
          <cell r="C36">
            <v>66</v>
          </cell>
          <cell r="D36">
            <v>6</v>
          </cell>
          <cell r="E36">
            <v>14</v>
          </cell>
          <cell r="F36">
            <v>11</v>
          </cell>
          <cell r="G36">
            <v>9</v>
          </cell>
          <cell r="H36">
            <v>5</v>
          </cell>
          <cell r="I36">
            <v>248</v>
          </cell>
        </row>
        <row r="37">
          <cell r="A37" t="str">
            <v>Solutions for Living (PAS SE)</v>
          </cell>
          <cell r="B37">
            <v>3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>
            <v>3</v>
          </cell>
        </row>
        <row r="38">
          <cell r="A38" t="str">
            <v>Taunton/Attleboro</v>
          </cell>
          <cell r="B38">
            <v>121</v>
          </cell>
          <cell r="C38">
            <v>81</v>
          </cell>
          <cell r="D38">
            <v>23</v>
          </cell>
          <cell r="E38">
            <v>15</v>
          </cell>
          <cell r="F38">
            <v>8</v>
          </cell>
          <cell r="G38">
            <v>10</v>
          </cell>
          <cell r="H38">
            <v>3</v>
          </cell>
          <cell r="I38">
            <v>261</v>
          </cell>
        </row>
        <row r="39">
          <cell r="A39" t="str">
            <v>Western</v>
          </cell>
          <cell r="B39">
            <v>1493</v>
          </cell>
          <cell r="C39">
            <v>979</v>
          </cell>
          <cell r="D39">
            <v>236</v>
          </cell>
          <cell r="E39">
            <v>177</v>
          </cell>
          <cell r="F39">
            <v>151</v>
          </cell>
          <cell r="G39">
            <v>161</v>
          </cell>
          <cell r="H39">
            <v>99</v>
          </cell>
          <cell r="I39">
            <v>3296</v>
          </cell>
        </row>
        <row r="40">
          <cell r="A40" t="str">
            <v>Ctr Human Dev (PAS West)</v>
          </cell>
          <cell r="B40" t="str">
            <v>---</v>
          </cell>
          <cell r="C40" t="str">
            <v>---</v>
          </cell>
          <cell r="D40">
            <v>1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1</v>
          </cell>
          <cell r="I40">
            <v>2</v>
          </cell>
        </row>
        <row r="41">
          <cell r="A41" t="str">
            <v>Greenfield</v>
          </cell>
          <cell r="B41">
            <v>132</v>
          </cell>
          <cell r="C41">
            <v>121</v>
          </cell>
          <cell r="D41">
            <v>23</v>
          </cell>
          <cell r="E41">
            <v>19</v>
          </cell>
          <cell r="F41">
            <v>25</v>
          </cell>
          <cell r="G41">
            <v>10</v>
          </cell>
          <cell r="H41">
            <v>12</v>
          </cell>
          <cell r="I41">
            <v>342</v>
          </cell>
        </row>
        <row r="42">
          <cell r="A42" t="str">
            <v>Holyoke</v>
          </cell>
          <cell r="B42">
            <v>117</v>
          </cell>
          <cell r="C42">
            <v>79</v>
          </cell>
          <cell r="D42">
            <v>21</v>
          </cell>
          <cell r="E42">
            <v>17</v>
          </cell>
          <cell r="F42">
            <v>16</v>
          </cell>
          <cell r="G42">
            <v>28</v>
          </cell>
          <cell r="H42">
            <v>5</v>
          </cell>
          <cell r="I42">
            <v>283</v>
          </cell>
        </row>
        <row r="43">
          <cell r="A43" t="str">
            <v>North Central</v>
          </cell>
          <cell r="B43">
            <v>221</v>
          </cell>
          <cell r="C43">
            <v>171</v>
          </cell>
          <cell r="D43">
            <v>30</v>
          </cell>
          <cell r="E43">
            <v>18</v>
          </cell>
          <cell r="F43">
            <v>5</v>
          </cell>
          <cell r="G43">
            <v>15</v>
          </cell>
          <cell r="H43">
            <v>5</v>
          </cell>
          <cell r="I43">
            <v>465</v>
          </cell>
        </row>
        <row r="44">
          <cell r="A44" t="str">
            <v>Pittsfield</v>
          </cell>
          <cell r="B44">
            <v>136</v>
          </cell>
          <cell r="C44">
            <v>104</v>
          </cell>
          <cell r="D44">
            <v>52</v>
          </cell>
          <cell r="E44">
            <v>20</v>
          </cell>
          <cell r="F44">
            <v>16</v>
          </cell>
          <cell r="G44">
            <v>16</v>
          </cell>
          <cell r="H44">
            <v>7</v>
          </cell>
          <cell r="I44">
            <v>351</v>
          </cell>
        </row>
        <row r="45">
          <cell r="A45" t="str">
            <v>Robert Van Wart</v>
          </cell>
          <cell r="B45">
            <v>152</v>
          </cell>
          <cell r="C45">
            <v>88</v>
          </cell>
          <cell r="D45">
            <v>23</v>
          </cell>
          <cell r="E45">
            <v>17</v>
          </cell>
          <cell r="F45">
            <v>15</v>
          </cell>
          <cell r="G45">
            <v>33</v>
          </cell>
          <cell r="H45">
            <v>15</v>
          </cell>
          <cell r="I45">
            <v>343</v>
          </cell>
        </row>
        <row r="46">
          <cell r="A46" t="str">
            <v>South Central</v>
          </cell>
          <cell r="B46">
            <v>158</v>
          </cell>
          <cell r="C46">
            <v>100</v>
          </cell>
          <cell r="D46">
            <v>28</v>
          </cell>
          <cell r="E46">
            <v>21</v>
          </cell>
          <cell r="F46">
            <v>7</v>
          </cell>
          <cell r="G46">
            <v>13</v>
          </cell>
          <cell r="H46">
            <v>10</v>
          </cell>
          <cell r="I46">
            <v>337</v>
          </cell>
        </row>
        <row r="47">
          <cell r="A47" t="str">
            <v>Springfield</v>
          </cell>
          <cell r="B47">
            <v>176</v>
          </cell>
          <cell r="C47">
            <v>131</v>
          </cell>
          <cell r="D47">
            <v>23</v>
          </cell>
          <cell r="E47">
            <v>27</v>
          </cell>
          <cell r="F47">
            <v>28</v>
          </cell>
          <cell r="G47">
            <v>11</v>
          </cell>
          <cell r="H47">
            <v>22</v>
          </cell>
          <cell r="I47">
            <v>418</v>
          </cell>
        </row>
        <row r="48">
          <cell r="A48" t="str">
            <v>Worcester East</v>
          </cell>
          <cell r="B48">
            <v>224</v>
          </cell>
          <cell r="C48">
            <v>102</v>
          </cell>
          <cell r="D48">
            <v>16</v>
          </cell>
          <cell r="E48">
            <v>21</v>
          </cell>
          <cell r="F48">
            <v>21</v>
          </cell>
          <cell r="G48">
            <v>27</v>
          </cell>
          <cell r="H48">
            <v>16</v>
          </cell>
          <cell r="I48">
            <v>427</v>
          </cell>
        </row>
        <row r="49">
          <cell r="A49" t="str">
            <v>Worcester West</v>
          </cell>
          <cell r="B49">
            <v>177</v>
          </cell>
          <cell r="C49">
            <v>83</v>
          </cell>
          <cell r="D49">
            <v>19</v>
          </cell>
          <cell r="E49">
            <v>17</v>
          </cell>
          <cell r="F49">
            <v>18</v>
          </cell>
          <cell r="G49">
            <v>8</v>
          </cell>
          <cell r="H49">
            <v>6</v>
          </cell>
          <cell r="I49">
            <v>328</v>
          </cell>
        </row>
        <row r="50">
          <cell r="A50" t="str">
            <v>Total</v>
          </cell>
          <cell r="B50">
            <v>3936</v>
          </cell>
          <cell r="C50">
            <v>2561</v>
          </cell>
          <cell r="D50">
            <v>688</v>
          </cell>
          <cell r="E50">
            <v>521</v>
          </cell>
          <cell r="F50">
            <v>393</v>
          </cell>
          <cell r="G50">
            <v>365</v>
          </cell>
          <cell r="H50">
            <v>259</v>
          </cell>
          <cell r="I50">
            <v>8723</v>
          </cell>
        </row>
      </sheetData>
      <sheetData sheetId="3">
        <row r="1">
          <cell r="A1" t="str">
            <v>Cases and Consumer Counts by Location</v>
          </cell>
          <cell r="B1" t="str">
            <v>Cases and Consumer Counts by Location</v>
          </cell>
        </row>
        <row r="3">
          <cell r="A3" t="str">
            <v>Qtr End Date:31-DEC-2014</v>
          </cell>
          <cell r="B3" t="str">
            <v>Qtr End Date:31-DEC-2014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K5" t="str">
            <v>Person Count</v>
          </cell>
          <cell r="L5" t="str">
            <v>Person Count</v>
          </cell>
        </row>
        <row r="6">
          <cell r="B6" t="str">
            <v>White</v>
          </cell>
          <cell r="C6" t="str">
            <v>Hispanic/Latino</v>
          </cell>
          <cell r="D6" t="str">
            <v>Black</v>
          </cell>
          <cell r="E6" t="str">
            <v>Asian</v>
          </cell>
          <cell r="F6" t="str">
            <v>American Indian/Alaskan Native</v>
          </cell>
          <cell r="G6" t="str">
            <v>Native Hawaiian or Other Pacific Islander</v>
          </cell>
          <cell r="H6" t="str">
            <v>Multi-Racial</v>
          </cell>
          <cell r="I6" t="str">
            <v>Declined</v>
          </cell>
          <cell r="J6" t="str">
            <v>Unable to Determine</v>
          </cell>
          <cell r="K6" t="str">
            <v>Unable to Determine</v>
          </cell>
          <cell r="L6" t="str">
            <v>Total</v>
          </cell>
        </row>
        <row r="7">
          <cell r="A7" t="str">
            <v>Adoption Contract Region</v>
          </cell>
          <cell r="B7">
            <v>134</v>
          </cell>
          <cell r="C7">
            <v>68</v>
          </cell>
          <cell r="D7">
            <v>22</v>
          </cell>
          <cell r="E7">
            <v>5</v>
          </cell>
          <cell r="F7">
            <v>3</v>
          </cell>
          <cell r="G7" t="str">
            <v>---</v>
          </cell>
          <cell r="H7">
            <v>30</v>
          </cell>
          <cell r="I7" t="str">
            <v>---</v>
          </cell>
          <cell r="J7">
            <v>23</v>
          </cell>
          <cell r="K7">
            <v>23</v>
          </cell>
          <cell r="L7">
            <v>285</v>
          </cell>
        </row>
        <row r="8">
          <cell r="A8" t="str">
            <v>Berkshire Children &amp; Family (Adop)</v>
          </cell>
          <cell r="B8">
            <v>10</v>
          </cell>
          <cell r="C8">
            <v>7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4</v>
          </cell>
          <cell r="I8" t="str">
            <v>---</v>
          </cell>
          <cell r="J8">
            <v>4</v>
          </cell>
          <cell r="K8">
            <v>4</v>
          </cell>
          <cell r="L8">
            <v>25</v>
          </cell>
        </row>
        <row r="9">
          <cell r="A9" t="str">
            <v>Cambridge Fam &amp; Child Srvcs (Adop)</v>
          </cell>
          <cell r="B9">
            <v>8</v>
          </cell>
          <cell r="C9">
            <v>3</v>
          </cell>
          <cell r="D9">
            <v>4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3</v>
          </cell>
          <cell r="I9" t="str">
            <v>---</v>
          </cell>
          <cell r="J9">
            <v>3</v>
          </cell>
          <cell r="K9">
            <v>3</v>
          </cell>
          <cell r="L9">
            <v>21</v>
          </cell>
        </row>
        <row r="10">
          <cell r="A10" t="str">
            <v>Children's Friends Inc. (Adop)</v>
          </cell>
          <cell r="B10">
            <v>39</v>
          </cell>
          <cell r="C10">
            <v>18</v>
          </cell>
          <cell r="D10">
            <v>4</v>
          </cell>
          <cell r="E10">
            <v>5</v>
          </cell>
          <cell r="F10">
            <v>2</v>
          </cell>
          <cell r="G10" t="str">
            <v>---</v>
          </cell>
          <cell r="H10">
            <v>13</v>
          </cell>
          <cell r="I10" t="str">
            <v>---</v>
          </cell>
          <cell r="J10">
            <v>4</v>
          </cell>
          <cell r="K10">
            <v>4</v>
          </cell>
          <cell r="L10">
            <v>85</v>
          </cell>
        </row>
        <row r="11">
          <cell r="A11" t="str">
            <v>New Bedford Child and Family (Adop)</v>
          </cell>
          <cell r="B11">
            <v>77</v>
          </cell>
          <cell r="C11">
            <v>40</v>
          </cell>
          <cell r="D11">
            <v>14</v>
          </cell>
          <cell r="E11" t="str">
            <v>---</v>
          </cell>
          <cell r="F11">
            <v>1</v>
          </cell>
          <cell r="G11" t="str">
            <v>---</v>
          </cell>
          <cell r="H11">
            <v>10</v>
          </cell>
          <cell r="I11" t="str">
            <v>---</v>
          </cell>
          <cell r="J11">
            <v>12</v>
          </cell>
          <cell r="K11">
            <v>12</v>
          </cell>
          <cell r="L11">
            <v>154</v>
          </cell>
        </row>
        <row r="12">
          <cell r="A12" t="str">
            <v>Boston</v>
          </cell>
          <cell r="B12">
            <v>190</v>
          </cell>
          <cell r="C12">
            <v>302</v>
          </cell>
          <cell r="D12">
            <v>472</v>
          </cell>
          <cell r="E12">
            <v>16</v>
          </cell>
          <cell r="F12">
            <v>2</v>
          </cell>
          <cell r="G12" t="str">
            <v>---</v>
          </cell>
          <cell r="H12">
            <v>45</v>
          </cell>
          <cell r="I12">
            <v>1</v>
          </cell>
          <cell r="J12">
            <v>49</v>
          </cell>
          <cell r="K12">
            <v>50</v>
          </cell>
          <cell r="L12">
            <v>1077</v>
          </cell>
        </row>
        <row r="13">
          <cell r="A13" t="str">
            <v>Dimock Street</v>
          </cell>
          <cell r="B13">
            <v>36</v>
          </cell>
          <cell r="C13">
            <v>81</v>
          </cell>
          <cell r="D13">
            <v>141</v>
          </cell>
          <cell r="E13">
            <v>1</v>
          </cell>
          <cell r="F13">
            <v>1</v>
          </cell>
          <cell r="G13" t="str">
            <v>---</v>
          </cell>
          <cell r="H13">
            <v>11</v>
          </cell>
          <cell r="I13" t="str">
            <v>---</v>
          </cell>
          <cell r="J13">
            <v>11</v>
          </cell>
          <cell r="K13">
            <v>11</v>
          </cell>
          <cell r="L13">
            <v>282</v>
          </cell>
        </row>
        <row r="14">
          <cell r="A14" t="str">
            <v>Harbor</v>
          </cell>
          <cell r="B14">
            <v>94</v>
          </cell>
          <cell r="C14">
            <v>100</v>
          </cell>
          <cell r="D14">
            <v>31</v>
          </cell>
          <cell r="E14">
            <v>2</v>
          </cell>
          <cell r="F14" t="str">
            <v>---</v>
          </cell>
          <cell r="G14" t="str">
            <v>---</v>
          </cell>
          <cell r="H14">
            <v>7</v>
          </cell>
          <cell r="I14">
            <v>1</v>
          </cell>
          <cell r="J14">
            <v>13</v>
          </cell>
          <cell r="K14">
            <v>14</v>
          </cell>
          <cell r="L14">
            <v>248</v>
          </cell>
        </row>
        <row r="15">
          <cell r="A15" t="str">
            <v>Hyde Park</v>
          </cell>
          <cell r="B15">
            <v>17</v>
          </cell>
          <cell r="C15">
            <v>40</v>
          </cell>
          <cell r="D15">
            <v>134</v>
          </cell>
          <cell r="E15">
            <v>3</v>
          </cell>
          <cell r="F15" t="str">
            <v>---</v>
          </cell>
          <cell r="G15" t="str">
            <v>---</v>
          </cell>
          <cell r="H15">
            <v>9</v>
          </cell>
          <cell r="I15" t="str">
            <v>---</v>
          </cell>
          <cell r="J15">
            <v>10</v>
          </cell>
          <cell r="K15">
            <v>10</v>
          </cell>
          <cell r="L15">
            <v>213</v>
          </cell>
        </row>
        <row r="16">
          <cell r="A16" t="str">
            <v>Park Street</v>
          </cell>
          <cell r="B16">
            <v>42</v>
          </cell>
          <cell r="C16">
            <v>81</v>
          </cell>
          <cell r="D16">
            <v>165</v>
          </cell>
          <cell r="E16">
            <v>10</v>
          </cell>
          <cell r="F16">
            <v>1</v>
          </cell>
          <cell r="G16" t="str">
            <v>---</v>
          </cell>
          <cell r="H16">
            <v>18</v>
          </cell>
          <cell r="I16" t="str">
            <v>---</v>
          </cell>
          <cell r="J16">
            <v>15</v>
          </cell>
          <cell r="K16">
            <v>15</v>
          </cell>
          <cell r="L16">
            <v>332</v>
          </cell>
        </row>
        <row r="17">
          <cell r="A17" t="str">
            <v>Solutions for Living (PAS Bos)</v>
          </cell>
          <cell r="B17">
            <v>1</v>
          </cell>
          <cell r="C17" t="str">
            <v>---</v>
          </cell>
          <cell r="D17">
            <v>1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>
            <v>0</v>
          </cell>
          <cell r="L17">
            <v>2</v>
          </cell>
        </row>
        <row r="18">
          <cell r="A18" t="str">
            <v>CENTRAL OFFICE REGION</v>
          </cell>
          <cell r="B18" t="str">
            <v>---</v>
          </cell>
          <cell r="C18">
            <v>12</v>
          </cell>
          <cell r="D18">
            <v>8</v>
          </cell>
          <cell r="E18">
            <v>13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>
            <v>8</v>
          </cell>
          <cell r="K18">
            <v>8</v>
          </cell>
          <cell r="L18">
            <v>41</v>
          </cell>
        </row>
        <row r="19">
          <cell r="A19" t="str">
            <v>Lutheran Refugee Minor Services</v>
          </cell>
          <cell r="B19" t="str">
            <v>---</v>
          </cell>
          <cell r="C19">
            <v>12</v>
          </cell>
          <cell r="D19">
            <v>8</v>
          </cell>
          <cell r="E19">
            <v>13</v>
          </cell>
          <cell r="F19" t="str">
            <v>---</v>
          </cell>
          <cell r="G19" t="str">
            <v>---</v>
          </cell>
          <cell r="H19" t="str">
            <v>---</v>
          </cell>
          <cell r="I19" t="str">
            <v>---</v>
          </cell>
          <cell r="J19">
            <v>8</v>
          </cell>
          <cell r="K19">
            <v>8</v>
          </cell>
          <cell r="L19">
            <v>41</v>
          </cell>
        </row>
        <row r="20">
          <cell r="A20" t="str">
            <v>Northern</v>
          </cell>
          <cell r="B20">
            <v>758</v>
          </cell>
          <cell r="C20">
            <v>534</v>
          </cell>
          <cell r="D20">
            <v>134</v>
          </cell>
          <cell r="E20">
            <v>45</v>
          </cell>
          <cell r="F20">
            <v>1</v>
          </cell>
          <cell r="G20" t="str">
            <v>---</v>
          </cell>
          <cell r="H20">
            <v>111</v>
          </cell>
          <cell r="I20">
            <v>2</v>
          </cell>
          <cell r="J20">
            <v>75</v>
          </cell>
          <cell r="K20">
            <v>77</v>
          </cell>
          <cell r="L20">
            <v>1660</v>
          </cell>
        </row>
        <row r="21">
          <cell r="A21" t="str">
            <v>Cambridge</v>
          </cell>
          <cell r="B21">
            <v>45</v>
          </cell>
          <cell r="C21">
            <v>27</v>
          </cell>
          <cell r="D21">
            <v>19</v>
          </cell>
          <cell r="E21">
            <v>2</v>
          </cell>
          <cell r="F21" t="str">
            <v>---</v>
          </cell>
          <cell r="G21" t="str">
            <v>---</v>
          </cell>
          <cell r="H21">
            <v>6</v>
          </cell>
          <cell r="I21">
            <v>1</v>
          </cell>
          <cell r="J21">
            <v>2</v>
          </cell>
          <cell r="K21">
            <v>3</v>
          </cell>
          <cell r="L21">
            <v>102</v>
          </cell>
        </row>
        <row r="22">
          <cell r="A22" t="str">
            <v>Cape Ann</v>
          </cell>
          <cell r="B22">
            <v>102</v>
          </cell>
          <cell r="C22">
            <v>30</v>
          </cell>
          <cell r="D22">
            <v>6</v>
          </cell>
          <cell r="E22">
            <v>1</v>
          </cell>
          <cell r="F22" t="str">
            <v>---</v>
          </cell>
          <cell r="G22" t="str">
            <v>---</v>
          </cell>
          <cell r="H22">
            <v>3</v>
          </cell>
          <cell r="I22">
            <v>1</v>
          </cell>
          <cell r="J22">
            <v>6</v>
          </cell>
          <cell r="K22">
            <v>7</v>
          </cell>
          <cell r="L22">
            <v>149</v>
          </cell>
        </row>
        <row r="23">
          <cell r="A23" t="str">
            <v>Framingham</v>
          </cell>
          <cell r="B23">
            <v>94</v>
          </cell>
          <cell r="C23">
            <v>48</v>
          </cell>
          <cell r="D23">
            <v>17</v>
          </cell>
          <cell r="E23">
            <v>1</v>
          </cell>
          <cell r="F23" t="str">
            <v>---</v>
          </cell>
          <cell r="G23" t="str">
            <v>---</v>
          </cell>
          <cell r="H23">
            <v>11</v>
          </cell>
          <cell r="I23" t="str">
            <v>---</v>
          </cell>
          <cell r="J23">
            <v>15</v>
          </cell>
          <cell r="K23">
            <v>15</v>
          </cell>
          <cell r="L23">
            <v>186</v>
          </cell>
        </row>
        <row r="24">
          <cell r="A24" t="str">
            <v>Haverhill</v>
          </cell>
          <cell r="B24">
            <v>101</v>
          </cell>
          <cell r="C24">
            <v>27</v>
          </cell>
          <cell r="D24">
            <v>7</v>
          </cell>
          <cell r="E24" t="str">
            <v>---</v>
          </cell>
          <cell r="F24">
            <v>1</v>
          </cell>
          <cell r="G24" t="str">
            <v>---</v>
          </cell>
          <cell r="H24">
            <v>7</v>
          </cell>
          <cell r="I24" t="str">
            <v>---</v>
          </cell>
          <cell r="J24">
            <v>7</v>
          </cell>
          <cell r="K24">
            <v>7</v>
          </cell>
          <cell r="L24">
            <v>150</v>
          </cell>
        </row>
        <row r="25">
          <cell r="A25" t="str">
            <v>Lawrence</v>
          </cell>
          <cell r="B25">
            <v>50</v>
          </cell>
          <cell r="C25">
            <v>141</v>
          </cell>
          <cell r="D25">
            <v>4</v>
          </cell>
          <cell r="E25">
            <v>1</v>
          </cell>
          <cell r="F25" t="str">
            <v>---</v>
          </cell>
          <cell r="G25" t="str">
            <v>---</v>
          </cell>
          <cell r="H25">
            <v>4</v>
          </cell>
          <cell r="I25" t="str">
            <v>---</v>
          </cell>
          <cell r="J25">
            <v>10</v>
          </cell>
          <cell r="K25">
            <v>10</v>
          </cell>
          <cell r="L25">
            <v>210</v>
          </cell>
        </row>
        <row r="26">
          <cell r="A26" t="str">
            <v>Lowell</v>
          </cell>
          <cell r="B26">
            <v>149</v>
          </cell>
          <cell r="C26">
            <v>124</v>
          </cell>
          <cell r="D26">
            <v>22</v>
          </cell>
          <cell r="E26">
            <v>33</v>
          </cell>
          <cell r="F26" t="str">
            <v>---</v>
          </cell>
          <cell r="G26" t="str">
            <v>---</v>
          </cell>
          <cell r="H26">
            <v>27</v>
          </cell>
          <cell r="I26" t="str">
            <v>---</v>
          </cell>
          <cell r="J26">
            <v>16</v>
          </cell>
          <cell r="K26">
            <v>16</v>
          </cell>
          <cell r="L26">
            <v>371</v>
          </cell>
        </row>
        <row r="27">
          <cell r="A27" t="str">
            <v>Lynn</v>
          </cell>
          <cell r="B27">
            <v>133</v>
          </cell>
          <cell r="C27">
            <v>105</v>
          </cell>
          <cell r="D27">
            <v>38</v>
          </cell>
          <cell r="E27">
            <v>2</v>
          </cell>
          <cell r="F27" t="str">
            <v>---</v>
          </cell>
          <cell r="G27" t="str">
            <v>---</v>
          </cell>
          <cell r="H27">
            <v>45</v>
          </cell>
          <cell r="I27" t="str">
            <v>---</v>
          </cell>
          <cell r="J27">
            <v>14</v>
          </cell>
          <cell r="K27">
            <v>14</v>
          </cell>
          <cell r="L27">
            <v>337</v>
          </cell>
        </row>
        <row r="28">
          <cell r="A28" t="str">
            <v>Malden</v>
          </cell>
          <cell r="B28">
            <v>84</v>
          </cell>
          <cell r="C28">
            <v>32</v>
          </cell>
          <cell r="D28">
            <v>21</v>
          </cell>
          <cell r="E28">
            <v>5</v>
          </cell>
          <cell r="F28" t="str">
            <v>---</v>
          </cell>
          <cell r="G28" t="str">
            <v>---</v>
          </cell>
          <cell r="H28">
            <v>8</v>
          </cell>
          <cell r="I28" t="str">
            <v>---</v>
          </cell>
          <cell r="J28">
            <v>5</v>
          </cell>
          <cell r="K28">
            <v>5</v>
          </cell>
          <cell r="L28">
            <v>155</v>
          </cell>
        </row>
        <row r="29">
          <cell r="A29" t="str">
            <v>Southern</v>
          </cell>
          <cell r="B29">
            <v>1330</v>
          </cell>
          <cell r="C29">
            <v>292</v>
          </cell>
          <cell r="D29">
            <v>316</v>
          </cell>
          <cell r="E29">
            <v>9</v>
          </cell>
          <cell r="F29">
            <v>13</v>
          </cell>
          <cell r="G29" t="str">
            <v>---</v>
          </cell>
          <cell r="H29">
            <v>243</v>
          </cell>
          <cell r="I29">
            <v>2</v>
          </cell>
          <cell r="J29">
            <v>159</v>
          </cell>
          <cell r="K29">
            <v>161</v>
          </cell>
          <cell r="L29">
            <v>2364</v>
          </cell>
        </row>
        <row r="30">
          <cell r="A30" t="str">
            <v>Arlington</v>
          </cell>
          <cell r="B30">
            <v>101</v>
          </cell>
          <cell r="C30">
            <v>26</v>
          </cell>
          <cell r="D30">
            <v>34</v>
          </cell>
          <cell r="E30">
            <v>4</v>
          </cell>
          <cell r="F30" t="str">
            <v>---</v>
          </cell>
          <cell r="G30" t="str">
            <v>---</v>
          </cell>
          <cell r="H30">
            <v>12</v>
          </cell>
          <cell r="I30" t="str">
            <v>---</v>
          </cell>
          <cell r="J30">
            <v>11</v>
          </cell>
          <cell r="K30">
            <v>11</v>
          </cell>
          <cell r="L30">
            <v>188</v>
          </cell>
        </row>
        <row r="31">
          <cell r="A31" t="str">
            <v>Brockton</v>
          </cell>
          <cell r="B31">
            <v>113</v>
          </cell>
          <cell r="C31">
            <v>25</v>
          </cell>
          <cell r="D31">
            <v>99</v>
          </cell>
          <cell r="E31">
            <v>1</v>
          </cell>
          <cell r="F31" t="str">
            <v>---</v>
          </cell>
          <cell r="G31" t="str">
            <v>---</v>
          </cell>
          <cell r="H31">
            <v>40</v>
          </cell>
          <cell r="I31" t="str">
            <v>---</v>
          </cell>
          <cell r="J31">
            <v>9</v>
          </cell>
          <cell r="K31">
            <v>9</v>
          </cell>
          <cell r="L31">
            <v>287</v>
          </cell>
        </row>
        <row r="32">
          <cell r="A32" t="str">
            <v>Cape Cod</v>
          </cell>
          <cell r="B32">
            <v>159</v>
          </cell>
          <cell r="C32">
            <v>23</v>
          </cell>
          <cell r="D32">
            <v>13</v>
          </cell>
          <cell r="E32" t="str">
            <v>---</v>
          </cell>
          <cell r="F32">
            <v>3</v>
          </cell>
          <cell r="G32" t="str">
            <v>---</v>
          </cell>
          <cell r="H32">
            <v>39</v>
          </cell>
          <cell r="I32">
            <v>1</v>
          </cell>
          <cell r="J32">
            <v>14</v>
          </cell>
          <cell r="K32">
            <v>15</v>
          </cell>
          <cell r="L32">
            <v>252</v>
          </cell>
        </row>
        <row r="33">
          <cell r="A33" t="str">
            <v>Coastal</v>
          </cell>
          <cell r="B33">
            <v>152</v>
          </cell>
          <cell r="C33">
            <v>13</v>
          </cell>
          <cell r="D33">
            <v>40</v>
          </cell>
          <cell r="E33">
            <v>2</v>
          </cell>
          <cell r="F33">
            <v>3</v>
          </cell>
          <cell r="G33" t="str">
            <v>---</v>
          </cell>
          <cell r="H33">
            <v>34</v>
          </cell>
          <cell r="I33">
            <v>1</v>
          </cell>
          <cell r="J33">
            <v>7</v>
          </cell>
          <cell r="K33">
            <v>8</v>
          </cell>
          <cell r="L33">
            <v>252</v>
          </cell>
        </row>
        <row r="34">
          <cell r="A34" t="str">
            <v>Fall River</v>
          </cell>
          <cell r="B34">
            <v>249</v>
          </cell>
          <cell r="C34">
            <v>71</v>
          </cell>
          <cell r="D34">
            <v>38</v>
          </cell>
          <cell r="E34">
            <v>2</v>
          </cell>
          <cell r="F34" t="str">
            <v>---</v>
          </cell>
          <cell r="G34" t="str">
            <v>---</v>
          </cell>
          <cell r="H34">
            <v>39</v>
          </cell>
          <cell r="I34" t="str">
            <v>---</v>
          </cell>
          <cell r="J34">
            <v>48</v>
          </cell>
          <cell r="K34">
            <v>48</v>
          </cell>
          <cell r="L34">
            <v>447</v>
          </cell>
        </row>
        <row r="35">
          <cell r="A35" t="str">
            <v>New Bedford</v>
          </cell>
          <cell r="B35">
            <v>201</v>
          </cell>
          <cell r="C35">
            <v>92</v>
          </cell>
          <cell r="D35">
            <v>61</v>
          </cell>
          <cell r="E35" t="str">
            <v>---</v>
          </cell>
          <cell r="F35">
            <v>5</v>
          </cell>
          <cell r="G35" t="str">
            <v>---</v>
          </cell>
          <cell r="H35">
            <v>37</v>
          </cell>
          <cell r="I35" t="str">
            <v>---</v>
          </cell>
          <cell r="J35">
            <v>30</v>
          </cell>
          <cell r="K35">
            <v>30</v>
          </cell>
          <cell r="L35">
            <v>426</v>
          </cell>
        </row>
        <row r="36">
          <cell r="A36" t="str">
            <v>Plymouth</v>
          </cell>
          <cell r="B36">
            <v>180</v>
          </cell>
          <cell r="C36">
            <v>10</v>
          </cell>
          <cell r="D36">
            <v>18</v>
          </cell>
          <cell r="E36" t="str">
            <v>---</v>
          </cell>
          <cell r="F36">
            <v>1</v>
          </cell>
          <cell r="G36" t="str">
            <v>---</v>
          </cell>
          <cell r="H36">
            <v>26</v>
          </cell>
          <cell r="I36" t="str">
            <v>---</v>
          </cell>
          <cell r="J36">
            <v>13</v>
          </cell>
          <cell r="K36">
            <v>13</v>
          </cell>
          <cell r="L36">
            <v>248</v>
          </cell>
        </row>
        <row r="37">
          <cell r="A37" t="str">
            <v>Solutions for Living (PAS SE)</v>
          </cell>
          <cell r="B37">
            <v>1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>
            <v>2</v>
          </cell>
          <cell r="K37">
            <v>2</v>
          </cell>
          <cell r="L37">
            <v>3</v>
          </cell>
        </row>
        <row r="38">
          <cell r="A38" t="str">
            <v>Taunton/Attleboro</v>
          </cell>
          <cell r="B38">
            <v>174</v>
          </cell>
          <cell r="C38">
            <v>32</v>
          </cell>
          <cell r="D38">
            <v>13</v>
          </cell>
          <cell r="E38" t="str">
            <v>---</v>
          </cell>
          <cell r="F38">
            <v>1</v>
          </cell>
          <cell r="G38" t="str">
            <v>---</v>
          </cell>
          <cell r="H38">
            <v>16</v>
          </cell>
          <cell r="I38" t="str">
            <v>---</v>
          </cell>
          <cell r="J38">
            <v>25</v>
          </cell>
          <cell r="K38">
            <v>25</v>
          </cell>
          <cell r="L38">
            <v>261</v>
          </cell>
        </row>
        <row r="39">
          <cell r="A39" t="str">
            <v>Western</v>
          </cell>
          <cell r="B39">
            <v>1598</v>
          </cell>
          <cell r="C39">
            <v>1004</v>
          </cell>
          <cell r="D39">
            <v>295</v>
          </cell>
          <cell r="E39">
            <v>10</v>
          </cell>
          <cell r="F39">
            <v>6</v>
          </cell>
          <cell r="G39">
            <v>1</v>
          </cell>
          <cell r="H39">
            <v>209</v>
          </cell>
          <cell r="I39">
            <v>2</v>
          </cell>
          <cell r="J39">
            <v>171</v>
          </cell>
          <cell r="K39">
            <v>173</v>
          </cell>
          <cell r="L39">
            <v>3296</v>
          </cell>
        </row>
        <row r="40">
          <cell r="A40" t="str">
            <v>Ctr Human Dev (PAS West)</v>
          </cell>
          <cell r="B40" t="str">
            <v>---</v>
          </cell>
          <cell r="C40" t="str">
            <v>---</v>
          </cell>
          <cell r="D40">
            <v>1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>
            <v>1</v>
          </cell>
          <cell r="K40">
            <v>1</v>
          </cell>
          <cell r="L40">
            <v>2</v>
          </cell>
        </row>
        <row r="41">
          <cell r="A41" t="str">
            <v>Greenfield</v>
          </cell>
          <cell r="B41">
            <v>236</v>
          </cell>
          <cell r="C41">
            <v>43</v>
          </cell>
          <cell r="D41">
            <v>15</v>
          </cell>
          <cell r="E41">
            <v>1</v>
          </cell>
          <cell r="F41">
            <v>2</v>
          </cell>
          <cell r="G41" t="str">
            <v>---</v>
          </cell>
          <cell r="H41">
            <v>21</v>
          </cell>
          <cell r="I41">
            <v>2</v>
          </cell>
          <cell r="J41">
            <v>22</v>
          </cell>
          <cell r="K41">
            <v>24</v>
          </cell>
          <cell r="L41">
            <v>342</v>
          </cell>
        </row>
        <row r="42">
          <cell r="A42" t="str">
            <v>Holyoke</v>
          </cell>
          <cell r="B42">
            <v>105</v>
          </cell>
          <cell r="C42">
            <v>140</v>
          </cell>
          <cell r="D42">
            <v>14</v>
          </cell>
          <cell r="E42">
            <v>1</v>
          </cell>
          <cell r="F42" t="str">
            <v>---</v>
          </cell>
          <cell r="G42" t="str">
            <v>---</v>
          </cell>
          <cell r="H42">
            <v>7</v>
          </cell>
          <cell r="I42" t="str">
            <v>---</v>
          </cell>
          <cell r="J42">
            <v>16</v>
          </cell>
          <cell r="K42">
            <v>16</v>
          </cell>
          <cell r="L42">
            <v>283</v>
          </cell>
        </row>
        <row r="43">
          <cell r="A43" t="str">
            <v>North Central</v>
          </cell>
          <cell r="B43">
            <v>247</v>
          </cell>
          <cell r="C43">
            <v>146</v>
          </cell>
          <cell r="D43">
            <v>17</v>
          </cell>
          <cell r="E43" t="str">
            <v>---</v>
          </cell>
          <cell r="F43">
            <v>1</v>
          </cell>
          <cell r="G43" t="str">
            <v>---</v>
          </cell>
          <cell r="H43">
            <v>25</v>
          </cell>
          <cell r="I43" t="str">
            <v>---</v>
          </cell>
          <cell r="J43">
            <v>29</v>
          </cell>
          <cell r="K43">
            <v>29</v>
          </cell>
          <cell r="L43">
            <v>465</v>
          </cell>
        </row>
        <row r="44">
          <cell r="A44" t="str">
            <v>Pittsfield</v>
          </cell>
          <cell r="B44">
            <v>226</v>
          </cell>
          <cell r="C44">
            <v>31</v>
          </cell>
          <cell r="D44">
            <v>17</v>
          </cell>
          <cell r="E44" t="str">
            <v>---</v>
          </cell>
          <cell r="F44" t="str">
            <v>---</v>
          </cell>
          <cell r="G44" t="str">
            <v>---</v>
          </cell>
          <cell r="H44">
            <v>62</v>
          </cell>
          <cell r="I44" t="str">
            <v>---</v>
          </cell>
          <cell r="J44">
            <v>15</v>
          </cell>
          <cell r="K44">
            <v>15</v>
          </cell>
          <cell r="L44">
            <v>351</v>
          </cell>
        </row>
        <row r="45">
          <cell r="A45" t="str">
            <v>Robert Van Wart</v>
          </cell>
          <cell r="B45">
            <v>163</v>
          </cell>
          <cell r="C45">
            <v>109</v>
          </cell>
          <cell r="D45">
            <v>30</v>
          </cell>
          <cell r="E45">
            <v>2</v>
          </cell>
          <cell r="F45">
            <v>1</v>
          </cell>
          <cell r="G45" t="str">
            <v>---</v>
          </cell>
          <cell r="H45">
            <v>17</v>
          </cell>
          <cell r="I45" t="str">
            <v>---</v>
          </cell>
          <cell r="J45">
            <v>21</v>
          </cell>
          <cell r="K45">
            <v>21</v>
          </cell>
          <cell r="L45">
            <v>343</v>
          </cell>
        </row>
        <row r="46">
          <cell r="A46" t="str">
            <v>South Central</v>
          </cell>
          <cell r="B46">
            <v>231</v>
          </cell>
          <cell r="C46">
            <v>60</v>
          </cell>
          <cell r="D46">
            <v>15</v>
          </cell>
          <cell r="E46">
            <v>1</v>
          </cell>
          <cell r="F46">
            <v>1</v>
          </cell>
          <cell r="G46" t="str">
            <v>---</v>
          </cell>
          <cell r="H46">
            <v>13</v>
          </cell>
          <cell r="I46" t="str">
            <v>---</v>
          </cell>
          <cell r="J46">
            <v>16</v>
          </cell>
          <cell r="K46">
            <v>16</v>
          </cell>
          <cell r="L46">
            <v>337</v>
          </cell>
        </row>
        <row r="47">
          <cell r="A47" t="str">
            <v>Springfield</v>
          </cell>
          <cell r="B47">
            <v>69</v>
          </cell>
          <cell r="C47">
            <v>213</v>
          </cell>
          <cell r="D47">
            <v>97</v>
          </cell>
          <cell r="E47">
            <v>3</v>
          </cell>
          <cell r="F47" t="str">
            <v>---</v>
          </cell>
          <cell r="G47" t="str">
            <v>---</v>
          </cell>
          <cell r="H47">
            <v>16</v>
          </cell>
          <cell r="I47" t="str">
            <v>---</v>
          </cell>
          <cell r="J47">
            <v>20</v>
          </cell>
          <cell r="K47">
            <v>20</v>
          </cell>
          <cell r="L47">
            <v>418</v>
          </cell>
        </row>
        <row r="48">
          <cell r="A48" t="str">
            <v>Worcester East</v>
          </cell>
          <cell r="B48">
            <v>177</v>
          </cell>
          <cell r="C48">
            <v>148</v>
          </cell>
          <cell r="D48">
            <v>56</v>
          </cell>
          <cell r="E48">
            <v>2</v>
          </cell>
          <cell r="F48">
            <v>1</v>
          </cell>
          <cell r="G48">
            <v>1</v>
          </cell>
          <cell r="H48">
            <v>30</v>
          </cell>
          <cell r="I48" t="str">
            <v>---</v>
          </cell>
          <cell r="J48">
            <v>12</v>
          </cell>
          <cell r="K48">
            <v>12</v>
          </cell>
          <cell r="L48">
            <v>427</v>
          </cell>
        </row>
        <row r="49">
          <cell r="A49" t="str">
            <v>Worcester West</v>
          </cell>
          <cell r="B49">
            <v>144</v>
          </cell>
          <cell r="C49">
            <v>114</v>
          </cell>
          <cell r="D49">
            <v>33</v>
          </cell>
          <cell r="E49" t="str">
            <v>---</v>
          </cell>
          <cell r="F49" t="str">
            <v>---</v>
          </cell>
          <cell r="G49" t="str">
            <v>---</v>
          </cell>
          <cell r="H49">
            <v>18</v>
          </cell>
          <cell r="I49" t="str">
            <v>---</v>
          </cell>
          <cell r="J49">
            <v>19</v>
          </cell>
          <cell r="K49">
            <v>19</v>
          </cell>
          <cell r="L49">
            <v>328</v>
          </cell>
        </row>
        <row r="50">
          <cell r="A50" t="str">
            <v>Total</v>
          </cell>
          <cell r="B50">
            <v>4010</v>
          </cell>
          <cell r="C50">
            <v>2212</v>
          </cell>
          <cell r="D50">
            <v>1247</v>
          </cell>
          <cell r="E50">
            <v>98</v>
          </cell>
          <cell r="F50">
            <v>25</v>
          </cell>
          <cell r="G50">
            <v>1</v>
          </cell>
          <cell r="H50">
            <v>638</v>
          </cell>
          <cell r="I50">
            <v>7</v>
          </cell>
          <cell r="J50">
            <v>485</v>
          </cell>
          <cell r="K50">
            <v>492</v>
          </cell>
          <cell r="L50">
            <v>8723</v>
          </cell>
        </row>
      </sheetData>
      <sheetData sheetId="4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</row>
        <row r="6">
          <cell r="B6" t="str">
            <v>Female</v>
          </cell>
          <cell r="C6" t="str">
            <v>Male</v>
          </cell>
          <cell r="D6" t="str">
            <v>Unspecified</v>
          </cell>
          <cell r="E6" t="str">
            <v>Total</v>
          </cell>
        </row>
        <row r="7">
          <cell r="A7" t="str">
            <v>Adoption Contract Region</v>
          </cell>
          <cell r="B7">
            <v>126</v>
          </cell>
          <cell r="C7">
            <v>159</v>
          </cell>
          <cell r="D7" t="str">
            <v>---</v>
          </cell>
          <cell r="E7">
            <v>285</v>
          </cell>
        </row>
        <row r="8">
          <cell r="A8" t="str">
            <v>Berkshire Children &amp; Family (Adop)</v>
          </cell>
          <cell r="B8">
            <v>11</v>
          </cell>
          <cell r="C8">
            <v>14</v>
          </cell>
          <cell r="D8" t="str">
            <v>---</v>
          </cell>
          <cell r="E8">
            <v>25</v>
          </cell>
        </row>
        <row r="9">
          <cell r="A9" t="str">
            <v>Cambridge Fam &amp; Child Srvcs (Adop)</v>
          </cell>
          <cell r="B9">
            <v>6</v>
          </cell>
          <cell r="C9">
            <v>15</v>
          </cell>
          <cell r="D9" t="str">
            <v>---</v>
          </cell>
          <cell r="E9">
            <v>21</v>
          </cell>
        </row>
        <row r="10">
          <cell r="A10" t="str">
            <v>Children's Friends Inc. (Adop)</v>
          </cell>
          <cell r="B10">
            <v>46</v>
          </cell>
          <cell r="C10">
            <v>39</v>
          </cell>
          <cell r="D10" t="str">
            <v>---</v>
          </cell>
          <cell r="E10">
            <v>85</v>
          </cell>
        </row>
        <row r="11">
          <cell r="A11" t="str">
            <v>New Bedford Child and Family (Adop)</v>
          </cell>
          <cell r="B11">
            <v>63</v>
          </cell>
          <cell r="C11">
            <v>91</v>
          </cell>
          <cell r="D11" t="str">
            <v>---</v>
          </cell>
          <cell r="E11">
            <v>154</v>
          </cell>
        </row>
        <row r="12">
          <cell r="A12" t="str">
            <v>Boston</v>
          </cell>
          <cell r="B12">
            <v>529</v>
          </cell>
          <cell r="C12">
            <v>548</v>
          </cell>
          <cell r="D12" t="str">
            <v>---</v>
          </cell>
          <cell r="E12">
            <v>1077</v>
          </cell>
        </row>
        <row r="13">
          <cell r="A13" t="str">
            <v>Dimock Street</v>
          </cell>
          <cell r="B13">
            <v>133</v>
          </cell>
          <cell r="C13">
            <v>149</v>
          </cell>
          <cell r="D13" t="str">
            <v>---</v>
          </cell>
          <cell r="E13">
            <v>282</v>
          </cell>
        </row>
        <row r="14">
          <cell r="A14" t="str">
            <v>Harbor</v>
          </cell>
          <cell r="B14">
            <v>122</v>
          </cell>
          <cell r="C14">
            <v>126</v>
          </cell>
          <cell r="D14" t="str">
            <v>---</v>
          </cell>
          <cell r="E14">
            <v>248</v>
          </cell>
        </row>
        <row r="15">
          <cell r="A15" t="str">
            <v>Hyde Park</v>
          </cell>
          <cell r="B15">
            <v>105</v>
          </cell>
          <cell r="C15">
            <v>108</v>
          </cell>
          <cell r="D15" t="str">
            <v>---</v>
          </cell>
          <cell r="E15">
            <v>213</v>
          </cell>
        </row>
        <row r="16">
          <cell r="A16" t="str">
            <v>Park Street</v>
          </cell>
          <cell r="B16">
            <v>168</v>
          </cell>
          <cell r="C16">
            <v>164</v>
          </cell>
          <cell r="D16" t="str">
            <v>---</v>
          </cell>
          <cell r="E16">
            <v>332</v>
          </cell>
        </row>
        <row r="17">
          <cell r="A17" t="str">
            <v>Solutions for Living (PAS Bos)</v>
          </cell>
          <cell r="B17">
            <v>1</v>
          </cell>
          <cell r="C17">
            <v>1</v>
          </cell>
          <cell r="D17" t="str">
            <v>---</v>
          </cell>
          <cell r="E17">
            <v>2</v>
          </cell>
        </row>
        <row r="18">
          <cell r="A18" t="str">
            <v>CENTRAL OFFICE REGION</v>
          </cell>
          <cell r="B18">
            <v>12</v>
          </cell>
          <cell r="C18">
            <v>29</v>
          </cell>
          <cell r="D18" t="str">
            <v>---</v>
          </cell>
          <cell r="E18">
            <v>41</v>
          </cell>
        </row>
        <row r="19">
          <cell r="A19" t="str">
            <v>Lutheran Refugee Minor Services</v>
          </cell>
          <cell r="B19">
            <v>12</v>
          </cell>
          <cell r="C19">
            <v>29</v>
          </cell>
          <cell r="D19" t="str">
            <v>---</v>
          </cell>
          <cell r="E19">
            <v>41</v>
          </cell>
        </row>
        <row r="20">
          <cell r="A20" t="str">
            <v>Northern</v>
          </cell>
          <cell r="B20">
            <v>783</v>
          </cell>
          <cell r="C20">
            <v>877</v>
          </cell>
          <cell r="D20" t="str">
            <v>---</v>
          </cell>
          <cell r="E20">
            <v>1660</v>
          </cell>
        </row>
        <row r="21">
          <cell r="A21" t="str">
            <v>Cambridge</v>
          </cell>
          <cell r="B21">
            <v>42</v>
          </cell>
          <cell r="C21">
            <v>60</v>
          </cell>
          <cell r="D21" t="str">
            <v>---</v>
          </cell>
          <cell r="E21">
            <v>102</v>
          </cell>
        </row>
        <row r="22">
          <cell r="A22" t="str">
            <v>Cape Ann</v>
          </cell>
          <cell r="B22">
            <v>67</v>
          </cell>
          <cell r="C22">
            <v>82</v>
          </cell>
          <cell r="D22" t="str">
            <v>---</v>
          </cell>
          <cell r="E22">
            <v>149</v>
          </cell>
        </row>
        <row r="23">
          <cell r="A23" t="str">
            <v>Framingham</v>
          </cell>
          <cell r="B23">
            <v>84</v>
          </cell>
          <cell r="C23">
            <v>102</v>
          </cell>
          <cell r="D23" t="str">
            <v>---</v>
          </cell>
          <cell r="E23">
            <v>186</v>
          </cell>
        </row>
        <row r="24">
          <cell r="A24" t="str">
            <v>Haverhill</v>
          </cell>
          <cell r="B24">
            <v>69</v>
          </cell>
          <cell r="C24">
            <v>81</v>
          </cell>
          <cell r="D24" t="str">
            <v>---</v>
          </cell>
          <cell r="E24">
            <v>150</v>
          </cell>
        </row>
        <row r="25">
          <cell r="A25" t="str">
            <v>Lawrence</v>
          </cell>
          <cell r="B25">
            <v>103</v>
          </cell>
          <cell r="C25">
            <v>107</v>
          </cell>
          <cell r="D25" t="str">
            <v>---</v>
          </cell>
          <cell r="E25">
            <v>210</v>
          </cell>
        </row>
        <row r="26">
          <cell r="A26" t="str">
            <v>Lowell</v>
          </cell>
          <cell r="B26">
            <v>194</v>
          </cell>
          <cell r="C26">
            <v>177</v>
          </cell>
          <cell r="D26" t="str">
            <v>---</v>
          </cell>
          <cell r="E26">
            <v>371</v>
          </cell>
        </row>
        <row r="27">
          <cell r="A27" t="str">
            <v>Lynn</v>
          </cell>
          <cell r="B27">
            <v>154</v>
          </cell>
          <cell r="C27">
            <v>183</v>
          </cell>
          <cell r="D27" t="str">
            <v>---</v>
          </cell>
          <cell r="E27">
            <v>337</v>
          </cell>
        </row>
        <row r="28">
          <cell r="A28" t="str">
            <v>Malden</v>
          </cell>
          <cell r="B28">
            <v>70</v>
          </cell>
          <cell r="C28">
            <v>85</v>
          </cell>
          <cell r="D28" t="str">
            <v>---</v>
          </cell>
          <cell r="E28">
            <v>155</v>
          </cell>
        </row>
        <row r="29">
          <cell r="A29" t="str">
            <v>Southern</v>
          </cell>
          <cell r="B29">
            <v>1125</v>
          </cell>
          <cell r="C29">
            <v>1239</v>
          </cell>
          <cell r="D29" t="str">
            <v>---</v>
          </cell>
          <cell r="E29">
            <v>2364</v>
          </cell>
        </row>
        <row r="30">
          <cell r="A30" t="str">
            <v>Arlington</v>
          </cell>
          <cell r="B30">
            <v>86</v>
          </cell>
          <cell r="C30">
            <v>102</v>
          </cell>
          <cell r="D30" t="str">
            <v>---</v>
          </cell>
          <cell r="E30">
            <v>188</v>
          </cell>
        </row>
        <row r="31">
          <cell r="A31" t="str">
            <v>Brockton</v>
          </cell>
          <cell r="B31">
            <v>140</v>
          </cell>
          <cell r="C31">
            <v>147</v>
          </cell>
          <cell r="D31" t="str">
            <v>---</v>
          </cell>
          <cell r="E31">
            <v>287</v>
          </cell>
        </row>
        <row r="32">
          <cell r="A32" t="str">
            <v>Cape Cod</v>
          </cell>
          <cell r="B32">
            <v>117</v>
          </cell>
          <cell r="C32">
            <v>135</v>
          </cell>
          <cell r="D32" t="str">
            <v>---</v>
          </cell>
          <cell r="E32">
            <v>252</v>
          </cell>
        </row>
        <row r="33">
          <cell r="A33" t="str">
            <v>Coastal</v>
          </cell>
          <cell r="B33">
            <v>122</v>
          </cell>
          <cell r="C33">
            <v>130</v>
          </cell>
          <cell r="D33" t="str">
            <v>---</v>
          </cell>
          <cell r="E33">
            <v>252</v>
          </cell>
        </row>
        <row r="34">
          <cell r="A34" t="str">
            <v>Fall River</v>
          </cell>
          <cell r="B34">
            <v>199</v>
          </cell>
          <cell r="C34">
            <v>248</v>
          </cell>
          <cell r="D34" t="str">
            <v>---</v>
          </cell>
          <cell r="E34">
            <v>447</v>
          </cell>
        </row>
        <row r="35">
          <cell r="A35" t="str">
            <v>New Bedford</v>
          </cell>
          <cell r="B35">
            <v>201</v>
          </cell>
          <cell r="C35">
            <v>225</v>
          </cell>
          <cell r="D35" t="str">
            <v>---</v>
          </cell>
          <cell r="E35">
            <v>426</v>
          </cell>
        </row>
        <row r="36">
          <cell r="A36" t="str">
            <v>Plymouth</v>
          </cell>
          <cell r="B36">
            <v>122</v>
          </cell>
          <cell r="C36">
            <v>126</v>
          </cell>
          <cell r="D36" t="str">
            <v>---</v>
          </cell>
          <cell r="E36">
            <v>248</v>
          </cell>
        </row>
        <row r="37">
          <cell r="A37" t="str">
            <v>Solutions for Living (PAS SE)</v>
          </cell>
          <cell r="B37">
            <v>2</v>
          </cell>
          <cell r="C37">
            <v>1</v>
          </cell>
          <cell r="D37" t="str">
            <v>---</v>
          </cell>
          <cell r="E37">
            <v>3</v>
          </cell>
        </row>
        <row r="38">
          <cell r="A38" t="str">
            <v>Taunton/Attleboro</v>
          </cell>
          <cell r="B38">
            <v>136</v>
          </cell>
          <cell r="C38">
            <v>125</v>
          </cell>
          <cell r="D38" t="str">
            <v>---</v>
          </cell>
          <cell r="E38">
            <v>261</v>
          </cell>
        </row>
        <row r="39">
          <cell r="A39" t="str">
            <v>Western</v>
          </cell>
          <cell r="B39">
            <v>1588</v>
          </cell>
          <cell r="C39">
            <v>1707</v>
          </cell>
          <cell r="D39">
            <v>1</v>
          </cell>
          <cell r="E39">
            <v>3296</v>
          </cell>
        </row>
        <row r="40">
          <cell r="A40" t="str">
            <v>Ctr Human Dev (PAS West)</v>
          </cell>
          <cell r="B40">
            <v>1</v>
          </cell>
          <cell r="C40">
            <v>1</v>
          </cell>
          <cell r="D40" t="str">
            <v>---</v>
          </cell>
          <cell r="E40">
            <v>2</v>
          </cell>
        </row>
        <row r="41">
          <cell r="A41" t="str">
            <v>Greenfield</v>
          </cell>
          <cell r="B41">
            <v>165</v>
          </cell>
          <cell r="C41">
            <v>177</v>
          </cell>
          <cell r="D41" t="str">
            <v>---</v>
          </cell>
          <cell r="E41">
            <v>342</v>
          </cell>
        </row>
        <row r="42">
          <cell r="A42" t="str">
            <v>Holyoke</v>
          </cell>
          <cell r="B42">
            <v>126</v>
          </cell>
          <cell r="C42">
            <v>157</v>
          </cell>
          <cell r="D42" t="str">
            <v>---</v>
          </cell>
          <cell r="E42">
            <v>283</v>
          </cell>
        </row>
        <row r="43">
          <cell r="A43" t="str">
            <v>North Central</v>
          </cell>
          <cell r="B43">
            <v>210</v>
          </cell>
          <cell r="C43">
            <v>255</v>
          </cell>
          <cell r="D43" t="str">
            <v>---</v>
          </cell>
          <cell r="E43">
            <v>465</v>
          </cell>
        </row>
        <row r="44">
          <cell r="A44" t="str">
            <v>Pittsfield</v>
          </cell>
          <cell r="B44">
            <v>173</v>
          </cell>
          <cell r="C44">
            <v>178</v>
          </cell>
          <cell r="D44" t="str">
            <v>---</v>
          </cell>
          <cell r="E44">
            <v>351</v>
          </cell>
        </row>
        <row r="45">
          <cell r="A45" t="str">
            <v>Robert Van Wart</v>
          </cell>
          <cell r="B45">
            <v>175</v>
          </cell>
          <cell r="C45">
            <v>168</v>
          </cell>
          <cell r="D45" t="str">
            <v>---</v>
          </cell>
          <cell r="E45">
            <v>343</v>
          </cell>
        </row>
        <row r="46">
          <cell r="A46" t="str">
            <v>South Central</v>
          </cell>
          <cell r="B46">
            <v>169</v>
          </cell>
          <cell r="C46">
            <v>167</v>
          </cell>
          <cell r="D46">
            <v>1</v>
          </cell>
          <cell r="E46">
            <v>337</v>
          </cell>
        </row>
        <row r="47">
          <cell r="A47" t="str">
            <v>Springfield</v>
          </cell>
          <cell r="B47">
            <v>210</v>
          </cell>
          <cell r="C47">
            <v>208</v>
          </cell>
          <cell r="D47" t="str">
            <v>---</v>
          </cell>
          <cell r="E47">
            <v>418</v>
          </cell>
        </row>
        <row r="48">
          <cell r="A48" t="str">
            <v>Worcester East</v>
          </cell>
          <cell r="B48">
            <v>208</v>
          </cell>
          <cell r="C48">
            <v>219</v>
          </cell>
          <cell r="D48" t="str">
            <v>---</v>
          </cell>
          <cell r="E48">
            <v>427</v>
          </cell>
        </row>
        <row r="49">
          <cell r="A49" t="str">
            <v>Worcester West</v>
          </cell>
          <cell r="B49">
            <v>151</v>
          </cell>
          <cell r="C49">
            <v>177</v>
          </cell>
          <cell r="D49" t="str">
            <v>---</v>
          </cell>
          <cell r="E49">
            <v>328</v>
          </cell>
        </row>
        <row r="50">
          <cell r="A50" t="str">
            <v>Total</v>
          </cell>
          <cell r="B50">
            <v>4163</v>
          </cell>
          <cell r="C50">
            <v>4559</v>
          </cell>
          <cell r="D50">
            <v>1</v>
          </cell>
          <cell r="E50">
            <v>8723</v>
          </cell>
        </row>
      </sheetData>
      <sheetData sheetId="5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</row>
        <row r="6">
          <cell r="B6" t="str">
            <v>(.5yr or less)</v>
          </cell>
          <cell r="C6" t="str">
            <v>(&gt; .5-1yr)</v>
          </cell>
          <cell r="D6" t="str">
            <v>(&gt;1-1.5yrs)</v>
          </cell>
          <cell r="E6" t="str">
            <v>(&gt;1.5-2yrs)</v>
          </cell>
          <cell r="F6" t="str">
            <v>(&gt;1-2yrs)</v>
          </cell>
          <cell r="G6" t="str">
            <v>(&gt;2-4yrs)</v>
          </cell>
          <cell r="H6" t="str">
            <v>&gt;  4yrs</v>
          </cell>
          <cell r="I6" t="str">
            <v>Total</v>
          </cell>
        </row>
        <row r="7">
          <cell r="A7" t="str">
            <v>Adoption Contract Region</v>
          </cell>
          <cell r="B7">
            <v>1</v>
          </cell>
          <cell r="C7">
            <v>39</v>
          </cell>
          <cell r="D7">
            <v>81</v>
          </cell>
          <cell r="E7">
            <v>39</v>
          </cell>
          <cell r="F7">
            <v>120</v>
          </cell>
          <cell r="G7">
            <v>86</v>
          </cell>
          <cell r="H7">
            <v>39</v>
          </cell>
          <cell r="I7">
            <v>285</v>
          </cell>
        </row>
        <row r="8">
          <cell r="A8" t="str">
            <v>Berkshire Children &amp; Family (Adop)</v>
          </cell>
          <cell r="B8" t="str">
            <v>---</v>
          </cell>
          <cell r="C8">
            <v>6</v>
          </cell>
          <cell r="D8">
            <v>6</v>
          </cell>
          <cell r="E8">
            <v>6</v>
          </cell>
          <cell r="F8">
            <v>12</v>
          </cell>
          <cell r="G8">
            <v>6</v>
          </cell>
          <cell r="H8">
            <v>1</v>
          </cell>
          <cell r="I8">
            <v>25</v>
          </cell>
        </row>
        <row r="9">
          <cell r="A9" t="str">
            <v>Cambridge Fam &amp; Child Srvcs (Adop)</v>
          </cell>
          <cell r="B9" t="str">
            <v>---</v>
          </cell>
          <cell r="C9">
            <v>6</v>
          </cell>
          <cell r="D9">
            <v>5</v>
          </cell>
          <cell r="E9">
            <v>3</v>
          </cell>
          <cell r="F9">
            <v>8</v>
          </cell>
          <cell r="G9">
            <v>3</v>
          </cell>
          <cell r="H9">
            <v>4</v>
          </cell>
          <cell r="I9">
            <v>21</v>
          </cell>
        </row>
        <row r="10">
          <cell r="A10" t="str">
            <v>Children's Friends Inc. (Adop)</v>
          </cell>
          <cell r="B10">
            <v>1</v>
          </cell>
          <cell r="C10">
            <v>10</v>
          </cell>
          <cell r="D10">
            <v>29</v>
          </cell>
          <cell r="E10">
            <v>9</v>
          </cell>
          <cell r="F10">
            <v>38</v>
          </cell>
          <cell r="G10">
            <v>27</v>
          </cell>
          <cell r="H10">
            <v>9</v>
          </cell>
          <cell r="I10">
            <v>85</v>
          </cell>
        </row>
        <row r="11">
          <cell r="A11" t="str">
            <v>New Bedford Child and Family (Adop)</v>
          </cell>
          <cell r="B11" t="str">
            <v>---</v>
          </cell>
          <cell r="C11">
            <v>17</v>
          </cell>
          <cell r="D11">
            <v>41</v>
          </cell>
          <cell r="E11">
            <v>21</v>
          </cell>
          <cell r="F11">
            <v>62</v>
          </cell>
          <cell r="G11">
            <v>50</v>
          </cell>
          <cell r="H11">
            <v>25</v>
          </cell>
          <cell r="I11">
            <v>154</v>
          </cell>
        </row>
        <row r="12">
          <cell r="A12" t="str">
            <v>Boston</v>
          </cell>
          <cell r="B12">
            <v>277</v>
          </cell>
          <cell r="C12">
            <v>279</v>
          </cell>
          <cell r="D12">
            <v>147</v>
          </cell>
          <cell r="E12">
            <v>117</v>
          </cell>
          <cell r="F12">
            <v>264</v>
          </cell>
          <cell r="G12">
            <v>156</v>
          </cell>
          <cell r="H12">
            <v>101</v>
          </cell>
          <cell r="I12">
            <v>1077</v>
          </cell>
        </row>
        <row r="13">
          <cell r="A13" t="str">
            <v>Dimock Street</v>
          </cell>
          <cell r="B13">
            <v>61</v>
          </cell>
          <cell r="C13">
            <v>65</v>
          </cell>
          <cell r="D13">
            <v>41</v>
          </cell>
          <cell r="E13">
            <v>42</v>
          </cell>
          <cell r="F13">
            <v>83</v>
          </cell>
          <cell r="G13">
            <v>52</v>
          </cell>
          <cell r="H13">
            <v>21</v>
          </cell>
          <cell r="I13">
            <v>282</v>
          </cell>
        </row>
        <row r="14">
          <cell r="A14" t="str">
            <v>Harbor</v>
          </cell>
          <cell r="B14">
            <v>64</v>
          </cell>
          <cell r="C14">
            <v>72</v>
          </cell>
          <cell r="D14">
            <v>25</v>
          </cell>
          <cell r="E14">
            <v>21</v>
          </cell>
          <cell r="F14">
            <v>46</v>
          </cell>
          <cell r="G14">
            <v>38</v>
          </cell>
          <cell r="H14">
            <v>28</v>
          </cell>
          <cell r="I14">
            <v>248</v>
          </cell>
        </row>
        <row r="15">
          <cell r="A15" t="str">
            <v>Hyde Park</v>
          </cell>
          <cell r="B15">
            <v>68</v>
          </cell>
          <cell r="C15">
            <v>61</v>
          </cell>
          <cell r="D15">
            <v>24</v>
          </cell>
          <cell r="E15">
            <v>15</v>
          </cell>
          <cell r="F15">
            <v>39</v>
          </cell>
          <cell r="G15">
            <v>18</v>
          </cell>
          <cell r="H15">
            <v>27</v>
          </cell>
          <cell r="I15">
            <v>213</v>
          </cell>
        </row>
        <row r="16">
          <cell r="A16" t="str">
            <v>Park Street</v>
          </cell>
          <cell r="B16">
            <v>84</v>
          </cell>
          <cell r="C16">
            <v>79</v>
          </cell>
          <cell r="D16">
            <v>57</v>
          </cell>
          <cell r="E16">
            <v>39</v>
          </cell>
          <cell r="F16">
            <v>96</v>
          </cell>
          <cell r="G16">
            <v>48</v>
          </cell>
          <cell r="H16">
            <v>25</v>
          </cell>
          <cell r="I16">
            <v>332</v>
          </cell>
        </row>
        <row r="17">
          <cell r="A17" t="str">
            <v>Solutions for Living (PAS Bos)</v>
          </cell>
          <cell r="B17" t="str">
            <v>---</v>
          </cell>
          <cell r="C17">
            <v>2</v>
          </cell>
          <cell r="D17" t="str">
            <v>---</v>
          </cell>
          <cell r="E17" t="str">
            <v>---</v>
          </cell>
          <cell r="F17">
            <v>0</v>
          </cell>
          <cell r="G17" t="str">
            <v>---</v>
          </cell>
          <cell r="H17" t="str">
            <v>---</v>
          </cell>
          <cell r="I17">
            <v>2</v>
          </cell>
        </row>
        <row r="18">
          <cell r="A18" t="str">
            <v>CENTRAL OFFICE REGION</v>
          </cell>
          <cell r="B18">
            <v>14</v>
          </cell>
          <cell r="C18">
            <v>9</v>
          </cell>
          <cell r="D18">
            <v>3</v>
          </cell>
          <cell r="E18">
            <v>3</v>
          </cell>
          <cell r="F18">
            <v>6</v>
          </cell>
          <cell r="G18">
            <v>9</v>
          </cell>
          <cell r="H18">
            <v>3</v>
          </cell>
          <cell r="I18">
            <v>41</v>
          </cell>
        </row>
        <row r="19">
          <cell r="A19" t="str">
            <v>Lutheran Refugee Minor Services</v>
          </cell>
          <cell r="B19">
            <v>14</v>
          </cell>
          <cell r="C19">
            <v>9</v>
          </cell>
          <cell r="D19">
            <v>3</v>
          </cell>
          <cell r="E19">
            <v>3</v>
          </cell>
          <cell r="F19">
            <v>6</v>
          </cell>
          <cell r="G19">
            <v>9</v>
          </cell>
          <cell r="H19">
            <v>3</v>
          </cell>
          <cell r="I19">
            <v>41</v>
          </cell>
        </row>
        <row r="20">
          <cell r="A20" t="str">
            <v>Northern</v>
          </cell>
          <cell r="B20">
            <v>494</v>
          </cell>
          <cell r="C20">
            <v>359</v>
          </cell>
          <cell r="D20">
            <v>209</v>
          </cell>
          <cell r="E20">
            <v>151</v>
          </cell>
          <cell r="F20">
            <v>360</v>
          </cell>
          <cell r="G20">
            <v>284</v>
          </cell>
          <cell r="H20">
            <v>163</v>
          </cell>
          <cell r="I20">
            <v>1660</v>
          </cell>
        </row>
        <row r="21">
          <cell r="A21" t="str">
            <v>Cambridge</v>
          </cell>
          <cell r="B21">
            <v>34</v>
          </cell>
          <cell r="C21">
            <v>20</v>
          </cell>
          <cell r="D21">
            <v>13</v>
          </cell>
          <cell r="E21">
            <v>5</v>
          </cell>
          <cell r="F21">
            <v>18</v>
          </cell>
          <cell r="G21">
            <v>20</v>
          </cell>
          <cell r="H21">
            <v>10</v>
          </cell>
          <cell r="I21">
            <v>102</v>
          </cell>
        </row>
        <row r="22">
          <cell r="A22" t="str">
            <v>Cape Ann</v>
          </cell>
          <cell r="B22">
            <v>49</v>
          </cell>
          <cell r="C22">
            <v>48</v>
          </cell>
          <cell r="D22">
            <v>15</v>
          </cell>
          <cell r="E22">
            <v>7</v>
          </cell>
          <cell r="F22">
            <v>22</v>
          </cell>
          <cell r="G22">
            <v>16</v>
          </cell>
          <cell r="H22">
            <v>14</v>
          </cell>
          <cell r="I22">
            <v>149</v>
          </cell>
        </row>
        <row r="23">
          <cell r="A23" t="str">
            <v>Framingham</v>
          </cell>
          <cell r="B23">
            <v>67</v>
          </cell>
          <cell r="C23">
            <v>30</v>
          </cell>
          <cell r="D23">
            <v>22</v>
          </cell>
          <cell r="E23">
            <v>15</v>
          </cell>
          <cell r="F23">
            <v>37</v>
          </cell>
          <cell r="G23">
            <v>43</v>
          </cell>
          <cell r="H23">
            <v>9</v>
          </cell>
          <cell r="I23">
            <v>186</v>
          </cell>
        </row>
        <row r="24">
          <cell r="A24" t="str">
            <v>Haverhill</v>
          </cell>
          <cell r="B24">
            <v>43</v>
          </cell>
          <cell r="C24">
            <v>32</v>
          </cell>
          <cell r="D24">
            <v>17</v>
          </cell>
          <cell r="E24">
            <v>10</v>
          </cell>
          <cell r="F24">
            <v>27</v>
          </cell>
          <cell r="G24">
            <v>21</v>
          </cell>
          <cell r="H24">
            <v>27</v>
          </cell>
          <cell r="I24">
            <v>150</v>
          </cell>
        </row>
        <row r="25">
          <cell r="A25" t="str">
            <v>Lawrence</v>
          </cell>
          <cell r="B25">
            <v>48</v>
          </cell>
          <cell r="C25">
            <v>48</v>
          </cell>
          <cell r="D25">
            <v>36</v>
          </cell>
          <cell r="E25">
            <v>22</v>
          </cell>
          <cell r="F25">
            <v>58</v>
          </cell>
          <cell r="G25">
            <v>41</v>
          </cell>
          <cell r="H25">
            <v>15</v>
          </cell>
          <cell r="I25">
            <v>210</v>
          </cell>
        </row>
        <row r="26">
          <cell r="A26" t="str">
            <v>Lowell</v>
          </cell>
          <cell r="B26">
            <v>141</v>
          </cell>
          <cell r="C26">
            <v>62</v>
          </cell>
          <cell r="D26">
            <v>45</v>
          </cell>
          <cell r="E26">
            <v>37</v>
          </cell>
          <cell r="F26">
            <v>82</v>
          </cell>
          <cell r="G26">
            <v>48</v>
          </cell>
          <cell r="H26">
            <v>38</v>
          </cell>
          <cell r="I26">
            <v>371</v>
          </cell>
        </row>
        <row r="27">
          <cell r="A27" t="str">
            <v>Lynn</v>
          </cell>
          <cell r="B27">
            <v>73</v>
          </cell>
          <cell r="C27">
            <v>81</v>
          </cell>
          <cell r="D27">
            <v>39</v>
          </cell>
          <cell r="E27">
            <v>39</v>
          </cell>
          <cell r="F27">
            <v>78</v>
          </cell>
          <cell r="G27">
            <v>72</v>
          </cell>
          <cell r="H27">
            <v>33</v>
          </cell>
          <cell r="I27">
            <v>337</v>
          </cell>
        </row>
        <row r="28">
          <cell r="A28" t="str">
            <v>Malden</v>
          </cell>
          <cell r="B28">
            <v>39</v>
          </cell>
          <cell r="C28">
            <v>38</v>
          </cell>
          <cell r="D28">
            <v>22</v>
          </cell>
          <cell r="E28">
            <v>16</v>
          </cell>
          <cell r="F28">
            <v>38</v>
          </cell>
          <cell r="G28">
            <v>23</v>
          </cell>
          <cell r="H28">
            <v>17</v>
          </cell>
          <cell r="I28">
            <v>155</v>
          </cell>
        </row>
        <row r="29">
          <cell r="A29" t="str">
            <v>Southern</v>
          </cell>
          <cell r="B29">
            <v>735</v>
          </cell>
          <cell r="C29">
            <v>539</v>
          </cell>
          <cell r="D29">
            <v>311</v>
          </cell>
          <cell r="E29">
            <v>236</v>
          </cell>
          <cell r="F29">
            <v>547</v>
          </cell>
          <cell r="G29">
            <v>366</v>
          </cell>
          <cell r="H29">
            <v>177</v>
          </cell>
          <cell r="I29">
            <v>2364</v>
          </cell>
        </row>
        <row r="30">
          <cell r="A30" t="str">
            <v>Arlington</v>
          </cell>
          <cell r="B30">
            <v>55</v>
          </cell>
          <cell r="C30">
            <v>54</v>
          </cell>
          <cell r="D30">
            <v>27</v>
          </cell>
          <cell r="E30">
            <v>27</v>
          </cell>
          <cell r="F30">
            <v>54</v>
          </cell>
          <cell r="G30">
            <v>18</v>
          </cell>
          <cell r="H30">
            <v>7</v>
          </cell>
          <cell r="I30">
            <v>188</v>
          </cell>
        </row>
        <row r="31">
          <cell r="A31" t="str">
            <v>Brockton</v>
          </cell>
          <cell r="B31">
            <v>92</v>
          </cell>
          <cell r="C31">
            <v>56</v>
          </cell>
          <cell r="D31">
            <v>36</v>
          </cell>
          <cell r="E31">
            <v>25</v>
          </cell>
          <cell r="F31">
            <v>61</v>
          </cell>
          <cell r="G31">
            <v>56</v>
          </cell>
          <cell r="H31">
            <v>22</v>
          </cell>
          <cell r="I31">
            <v>287</v>
          </cell>
        </row>
        <row r="32">
          <cell r="A32" t="str">
            <v>Cape Cod</v>
          </cell>
          <cell r="B32">
            <v>90</v>
          </cell>
          <cell r="C32">
            <v>44</v>
          </cell>
          <cell r="D32">
            <v>39</v>
          </cell>
          <cell r="E32">
            <v>20</v>
          </cell>
          <cell r="F32">
            <v>59</v>
          </cell>
          <cell r="G32">
            <v>48</v>
          </cell>
          <cell r="H32">
            <v>11</v>
          </cell>
          <cell r="I32">
            <v>252</v>
          </cell>
        </row>
        <row r="33">
          <cell r="A33" t="str">
            <v>Coastal</v>
          </cell>
          <cell r="B33">
            <v>75</v>
          </cell>
          <cell r="C33">
            <v>69</v>
          </cell>
          <cell r="D33">
            <v>39</v>
          </cell>
          <cell r="E33">
            <v>24</v>
          </cell>
          <cell r="F33">
            <v>63</v>
          </cell>
          <cell r="G33">
            <v>30</v>
          </cell>
          <cell r="H33">
            <v>15</v>
          </cell>
          <cell r="I33">
            <v>252</v>
          </cell>
        </row>
        <row r="34">
          <cell r="A34" t="str">
            <v>Fall River</v>
          </cell>
          <cell r="B34">
            <v>146</v>
          </cell>
          <cell r="C34">
            <v>95</v>
          </cell>
          <cell r="D34">
            <v>43</v>
          </cell>
          <cell r="E34">
            <v>48</v>
          </cell>
          <cell r="F34">
            <v>91</v>
          </cell>
          <cell r="G34">
            <v>67</v>
          </cell>
          <cell r="H34">
            <v>48</v>
          </cell>
          <cell r="I34">
            <v>447</v>
          </cell>
        </row>
        <row r="35">
          <cell r="A35" t="str">
            <v>New Bedford</v>
          </cell>
          <cell r="B35">
            <v>111</v>
          </cell>
          <cell r="C35">
            <v>85</v>
          </cell>
          <cell r="D35">
            <v>73</v>
          </cell>
          <cell r="E35">
            <v>46</v>
          </cell>
          <cell r="F35">
            <v>119</v>
          </cell>
          <cell r="G35">
            <v>71</v>
          </cell>
          <cell r="H35">
            <v>40</v>
          </cell>
          <cell r="I35">
            <v>426</v>
          </cell>
        </row>
        <row r="36">
          <cell r="A36" t="str">
            <v>Plymouth</v>
          </cell>
          <cell r="B36">
            <v>82</v>
          </cell>
          <cell r="C36">
            <v>74</v>
          </cell>
          <cell r="D36">
            <v>22</v>
          </cell>
          <cell r="E36">
            <v>16</v>
          </cell>
          <cell r="F36">
            <v>38</v>
          </cell>
          <cell r="G36">
            <v>36</v>
          </cell>
          <cell r="H36">
            <v>18</v>
          </cell>
          <cell r="I36">
            <v>248</v>
          </cell>
        </row>
        <row r="37">
          <cell r="A37" t="str">
            <v>Solutions for Living (PAS SE)</v>
          </cell>
          <cell r="B37" t="str">
            <v>---</v>
          </cell>
          <cell r="C37">
            <v>3</v>
          </cell>
          <cell r="D37" t="str">
            <v>---</v>
          </cell>
          <cell r="E37" t="str">
            <v>---</v>
          </cell>
          <cell r="F37">
            <v>0</v>
          </cell>
          <cell r="G37" t="str">
            <v>---</v>
          </cell>
          <cell r="H37" t="str">
            <v>---</v>
          </cell>
          <cell r="I37">
            <v>3</v>
          </cell>
        </row>
        <row r="38">
          <cell r="A38" t="str">
            <v>Taunton/Attleboro</v>
          </cell>
          <cell r="B38">
            <v>84</v>
          </cell>
          <cell r="C38">
            <v>59</v>
          </cell>
          <cell r="D38">
            <v>32</v>
          </cell>
          <cell r="E38">
            <v>30</v>
          </cell>
          <cell r="F38">
            <v>62</v>
          </cell>
          <cell r="G38">
            <v>40</v>
          </cell>
          <cell r="H38">
            <v>16</v>
          </cell>
          <cell r="I38">
            <v>261</v>
          </cell>
        </row>
        <row r="39">
          <cell r="A39" t="str">
            <v>Western</v>
          </cell>
          <cell r="B39">
            <v>934</v>
          </cell>
          <cell r="C39">
            <v>732</v>
          </cell>
          <cell r="D39">
            <v>451</v>
          </cell>
          <cell r="E39">
            <v>347</v>
          </cell>
          <cell r="F39">
            <v>798</v>
          </cell>
          <cell r="G39">
            <v>539</v>
          </cell>
          <cell r="H39">
            <v>293</v>
          </cell>
          <cell r="I39">
            <v>3296</v>
          </cell>
        </row>
        <row r="40">
          <cell r="A40" t="str">
            <v>Ctr Human Dev (PAS West)</v>
          </cell>
          <cell r="B40">
            <v>1</v>
          </cell>
          <cell r="C40">
            <v>1</v>
          </cell>
          <cell r="D40" t="str">
            <v>---</v>
          </cell>
          <cell r="E40" t="str">
            <v>---</v>
          </cell>
          <cell r="F40">
            <v>0</v>
          </cell>
          <cell r="G40" t="str">
            <v>---</v>
          </cell>
          <cell r="H40" t="str">
            <v>---</v>
          </cell>
          <cell r="I40">
            <v>2</v>
          </cell>
        </row>
        <row r="41">
          <cell r="A41" t="str">
            <v>Greenfield</v>
          </cell>
          <cell r="B41">
            <v>75</v>
          </cell>
          <cell r="C41">
            <v>72</v>
          </cell>
          <cell r="D41">
            <v>51</v>
          </cell>
          <cell r="E41">
            <v>47</v>
          </cell>
          <cell r="F41">
            <v>98</v>
          </cell>
          <cell r="G41">
            <v>70</v>
          </cell>
          <cell r="H41">
            <v>27</v>
          </cell>
          <cell r="I41">
            <v>342</v>
          </cell>
        </row>
        <row r="42">
          <cell r="A42" t="str">
            <v>Holyoke</v>
          </cell>
          <cell r="B42">
            <v>83</v>
          </cell>
          <cell r="C42">
            <v>63</v>
          </cell>
          <cell r="D42">
            <v>29</v>
          </cell>
          <cell r="E42">
            <v>44</v>
          </cell>
          <cell r="F42">
            <v>73</v>
          </cell>
          <cell r="G42">
            <v>35</v>
          </cell>
          <cell r="H42">
            <v>29</v>
          </cell>
          <cell r="I42">
            <v>283</v>
          </cell>
        </row>
        <row r="43">
          <cell r="A43" t="str">
            <v>North Central</v>
          </cell>
          <cell r="B43">
            <v>126</v>
          </cell>
          <cell r="C43">
            <v>103</v>
          </cell>
          <cell r="D43">
            <v>81</v>
          </cell>
          <cell r="E43">
            <v>52</v>
          </cell>
          <cell r="F43">
            <v>133</v>
          </cell>
          <cell r="G43">
            <v>72</v>
          </cell>
          <cell r="H43">
            <v>31</v>
          </cell>
          <cell r="I43">
            <v>465</v>
          </cell>
        </row>
        <row r="44">
          <cell r="A44" t="str">
            <v>Pittsfield</v>
          </cell>
          <cell r="B44">
            <v>95</v>
          </cell>
          <cell r="C44">
            <v>71</v>
          </cell>
          <cell r="D44">
            <v>55</v>
          </cell>
          <cell r="E44">
            <v>39</v>
          </cell>
          <cell r="F44">
            <v>94</v>
          </cell>
          <cell r="G44">
            <v>70</v>
          </cell>
          <cell r="H44">
            <v>21</v>
          </cell>
          <cell r="I44">
            <v>351</v>
          </cell>
        </row>
        <row r="45">
          <cell r="A45" t="str">
            <v>Robert Van Wart</v>
          </cell>
          <cell r="B45">
            <v>106</v>
          </cell>
          <cell r="C45">
            <v>65</v>
          </cell>
          <cell r="D45">
            <v>49</v>
          </cell>
          <cell r="E45">
            <v>36</v>
          </cell>
          <cell r="F45">
            <v>85</v>
          </cell>
          <cell r="G45">
            <v>52</v>
          </cell>
          <cell r="H45">
            <v>35</v>
          </cell>
          <cell r="I45">
            <v>343</v>
          </cell>
        </row>
        <row r="46">
          <cell r="A46" t="str">
            <v>South Central</v>
          </cell>
          <cell r="B46">
            <v>111</v>
          </cell>
          <cell r="C46">
            <v>64</v>
          </cell>
          <cell r="D46">
            <v>49</v>
          </cell>
          <cell r="E46">
            <v>36</v>
          </cell>
          <cell r="F46">
            <v>85</v>
          </cell>
          <cell r="G46">
            <v>46</v>
          </cell>
          <cell r="H46">
            <v>31</v>
          </cell>
          <cell r="I46">
            <v>337</v>
          </cell>
        </row>
        <row r="47">
          <cell r="A47" t="str">
            <v>Springfield</v>
          </cell>
          <cell r="B47">
            <v>98</v>
          </cell>
          <cell r="C47">
            <v>89</v>
          </cell>
          <cell r="D47">
            <v>48</v>
          </cell>
          <cell r="E47">
            <v>37</v>
          </cell>
          <cell r="F47">
            <v>85</v>
          </cell>
          <cell r="G47">
            <v>89</v>
          </cell>
          <cell r="H47">
            <v>57</v>
          </cell>
          <cell r="I47">
            <v>418</v>
          </cell>
        </row>
        <row r="48">
          <cell r="A48" t="str">
            <v>Worcester East</v>
          </cell>
          <cell r="B48">
            <v>128</v>
          </cell>
          <cell r="C48">
            <v>125</v>
          </cell>
          <cell r="D48">
            <v>51</v>
          </cell>
          <cell r="E48">
            <v>32</v>
          </cell>
          <cell r="F48">
            <v>83</v>
          </cell>
          <cell r="G48">
            <v>58</v>
          </cell>
          <cell r="H48">
            <v>33</v>
          </cell>
          <cell r="I48">
            <v>427</v>
          </cell>
        </row>
        <row r="49">
          <cell r="A49" t="str">
            <v>Worcester West</v>
          </cell>
          <cell r="B49">
            <v>111</v>
          </cell>
          <cell r="C49">
            <v>79</v>
          </cell>
          <cell r="D49">
            <v>38</v>
          </cell>
          <cell r="E49">
            <v>24</v>
          </cell>
          <cell r="F49">
            <v>62</v>
          </cell>
          <cell r="G49">
            <v>47</v>
          </cell>
          <cell r="H49">
            <v>29</v>
          </cell>
          <cell r="I49">
            <v>328</v>
          </cell>
        </row>
        <row r="50">
          <cell r="A50" t="str">
            <v>Total</v>
          </cell>
          <cell r="B50">
            <v>2455</v>
          </cell>
          <cell r="C50">
            <v>1957</v>
          </cell>
          <cell r="D50">
            <v>1202</v>
          </cell>
          <cell r="E50">
            <v>893</v>
          </cell>
          <cell r="F50">
            <v>2095</v>
          </cell>
          <cell r="G50">
            <v>1440</v>
          </cell>
          <cell r="H50">
            <v>776</v>
          </cell>
          <cell r="I50">
            <v>8723</v>
          </cell>
        </row>
      </sheetData>
      <sheetData sheetId="6">
        <row r="1">
          <cell r="A1" t="str">
            <v>Cases and Consumer Counts by Location</v>
          </cell>
        </row>
        <row r="3">
          <cell r="A3" t="str">
            <v>Qtr End Date:31-DEC-2014</v>
          </cell>
          <cell r="H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K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Person Count</v>
          </cell>
          <cell r="R5" t="str">
            <v>Person Count</v>
          </cell>
          <cell r="S5" t="str">
            <v>Person Count</v>
          </cell>
          <cell r="T5" t="str">
            <v>Person Count</v>
          </cell>
          <cell r="U5" t="str">
            <v>Person Count</v>
          </cell>
          <cell r="V5" t="str">
            <v>Person Count</v>
          </cell>
          <cell r="W5" t="str">
            <v>Person Count</v>
          </cell>
          <cell r="Y5" t="str">
            <v>Person Count</v>
          </cell>
          <cell r="Z5" t="str">
            <v>Person Count</v>
          </cell>
        </row>
        <row r="6">
          <cell r="B6" t="str">
            <v>Foster Care</v>
          </cell>
          <cell r="C6" t="str">
            <v>Foster Care</v>
          </cell>
          <cell r="D6" t="str">
            <v>Foster Care</v>
          </cell>
          <cell r="E6" t="str">
            <v>Foster Care</v>
          </cell>
          <cell r="F6" t="str">
            <v>Foster Care</v>
          </cell>
          <cell r="G6" t="str">
            <v>Foster Care</v>
          </cell>
          <cell r="H6" t="str">
            <v>Caring Together</v>
          </cell>
          <cell r="I6" t="str">
            <v>Congregate Care</v>
          </cell>
          <cell r="J6" t="str">
            <v>Congregate Care</v>
          </cell>
          <cell r="K6" t="str">
            <v>Congregate Care</v>
          </cell>
          <cell r="M6" t="str">
            <v>Congregate Care</v>
          </cell>
          <cell r="N6" t="str">
            <v>Congregate Care</v>
          </cell>
          <cell r="O6" t="str">
            <v>Caring Together</v>
          </cell>
          <cell r="P6" t="str">
            <v>Congregate Care</v>
          </cell>
          <cell r="R6" t="str">
            <v>Congregate Care</v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Y6" t="str">
            <v/>
          </cell>
          <cell r="Z6" t="str">
            <v>Total</v>
          </cell>
        </row>
        <row r="7">
          <cell r="B7" t="str">
            <v>Departmental Foster Care</v>
          </cell>
          <cell r="C7" t="str">
            <v>Departmental Foster Care</v>
          </cell>
          <cell r="D7" t="str">
            <v>Departmental Foster Care</v>
          </cell>
          <cell r="E7" t="str">
            <v>Departmental Foster Care</v>
          </cell>
          <cell r="F7" t="str">
            <v>Departmental Foster Care</v>
          </cell>
          <cell r="G7" t="str">
            <v>IFC</v>
          </cell>
          <cell r="H7" t="str">
            <v>Group Home</v>
          </cell>
          <cell r="I7" t="str">
            <v>Group Home</v>
          </cell>
          <cell r="J7" t="str">
            <v>Group Home</v>
          </cell>
          <cell r="K7" t="str">
            <v>Group Home</v>
          </cell>
          <cell r="M7" t="str">
            <v>Continuum</v>
          </cell>
          <cell r="N7" t="str">
            <v>Residential</v>
          </cell>
          <cell r="O7" t="str">
            <v>STARR</v>
          </cell>
          <cell r="P7" t="str">
            <v>STARR</v>
          </cell>
          <cell r="R7" t="str">
            <v>Teen Parenting</v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>Non-Referral</v>
          </cell>
          <cell r="Y7" t="str">
            <v/>
          </cell>
        </row>
        <row r="8">
          <cell r="B8" t="str">
            <v>Kinship</v>
          </cell>
          <cell r="C8" t="str">
            <v>Child Specific</v>
          </cell>
          <cell r="D8" t="str">
            <v>Unrestricte</v>
          </cell>
          <cell r="E8" t="str">
            <v>Pre-Adoptive</v>
          </cell>
          <cell r="F8" t="str">
            <v>Independent Living</v>
          </cell>
          <cell r="G8" t="str">
            <v>IFC</v>
          </cell>
          <cell r="H8" t="str">
            <v>Medically Complex Needs Group Home (specialty)</v>
          </cell>
          <cell r="I8" t="str">
            <v>Group Home</v>
          </cell>
          <cell r="J8" t="str">
            <v>Intensive Group Home</v>
          </cell>
          <cell r="K8" t="str">
            <v>Pre-Independent Living</v>
          </cell>
          <cell r="M8" t="str">
            <v>Adjusted Group Home</v>
          </cell>
          <cell r="N8" t="str">
            <v>Residential School</v>
          </cell>
          <cell r="O8" t="str">
            <v>STARR</v>
          </cell>
          <cell r="P8" t="str">
            <v>STARR</v>
          </cell>
          <cell r="Q8" t="str">
            <v>STARR</v>
          </cell>
          <cell r="R8" t="str">
            <v>Teen Parenting</v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>Location</v>
          </cell>
          <cell r="Y8" t="str">
            <v/>
          </cell>
        </row>
        <row r="9">
          <cell r="B9" t="str">
            <v>Placement Service</v>
          </cell>
          <cell r="C9" t="str">
            <v>Placement Service</v>
          </cell>
          <cell r="D9" t="str">
            <v>Placement Service</v>
          </cell>
          <cell r="E9" t="str">
            <v>Placement Service</v>
          </cell>
          <cell r="F9" t="str">
            <v>Placement Service</v>
          </cell>
          <cell r="G9" t="str">
            <v>Placement Service</v>
          </cell>
          <cell r="H9" t="str">
            <v>Placement Service</v>
          </cell>
          <cell r="I9" t="str">
            <v>Placement Service</v>
          </cell>
          <cell r="J9" t="str">
            <v>Placement Service</v>
          </cell>
          <cell r="K9" t="str">
            <v>Placement Service</v>
          </cell>
          <cell r="L9" t="str">
            <v>Group Home</v>
          </cell>
          <cell r="M9" t="str">
            <v>Placement Service</v>
          </cell>
          <cell r="N9" t="str">
            <v>Placement Service</v>
          </cell>
          <cell r="O9" t="str">
            <v>Placement Service</v>
          </cell>
          <cell r="P9" t="str">
            <v>Placement Service</v>
          </cell>
          <cell r="R9" t="str">
            <v>Placement Service</v>
          </cell>
          <cell r="S9" t="str">
            <v>Alternate Caretaker (non-relative)</v>
          </cell>
          <cell r="T9" t="str">
            <v>Alternate Caretaker (relative)</v>
          </cell>
          <cell r="U9" t="str">
            <v>Group Home (non-DCF)</v>
          </cell>
          <cell r="V9" t="str">
            <v>Hospital (acute)</v>
          </cell>
          <cell r="W9" t="str">
            <v>Institution</v>
          </cell>
          <cell r="Y9" t="str">
            <v>On the Run</v>
          </cell>
          <cell r="Z9" t="str">
            <v>Total</v>
          </cell>
        </row>
        <row r="10">
          <cell r="A10" t="str">
            <v>Adoption Contract Region</v>
          </cell>
          <cell r="B10">
            <v>75</v>
          </cell>
          <cell r="C10">
            <v>20</v>
          </cell>
          <cell r="D10">
            <v>70</v>
          </cell>
          <cell r="E10">
            <v>56</v>
          </cell>
          <cell r="F10" t="str">
            <v>---</v>
          </cell>
          <cell r="G10">
            <v>61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>
            <v>0</v>
          </cell>
          <cell r="M10" t="str">
            <v>---</v>
          </cell>
          <cell r="N10">
            <v>1</v>
          </cell>
          <cell r="O10">
            <v>1</v>
          </cell>
          <cell r="P10" t="str">
            <v>---</v>
          </cell>
          <cell r="Q10">
            <v>1</v>
          </cell>
          <cell r="R10" t="str">
            <v>---</v>
          </cell>
          <cell r="S10" t="str">
            <v>---</v>
          </cell>
          <cell r="T10" t="str">
            <v>---</v>
          </cell>
          <cell r="U10" t="str">
            <v>---</v>
          </cell>
          <cell r="V10">
            <v>1</v>
          </cell>
          <cell r="W10" t="str">
            <v>---</v>
          </cell>
          <cell r="X10">
            <v>1</v>
          </cell>
          <cell r="Y10" t="str">
            <v>---</v>
          </cell>
          <cell r="Z10">
            <v>285</v>
          </cell>
        </row>
        <row r="11">
          <cell r="A11" t="str">
            <v>Berkshire Children &amp; Family (Adop)</v>
          </cell>
          <cell r="B11">
            <v>2</v>
          </cell>
          <cell r="C11">
            <v>3</v>
          </cell>
          <cell r="D11">
            <v>5</v>
          </cell>
          <cell r="E11">
            <v>10</v>
          </cell>
          <cell r="F11" t="str">
            <v>---</v>
          </cell>
          <cell r="G11">
            <v>5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>
            <v>0</v>
          </cell>
          <cell r="M11" t="str">
            <v>---</v>
          </cell>
          <cell r="N11" t="str">
            <v>---</v>
          </cell>
          <cell r="O11" t="str">
            <v>---</v>
          </cell>
          <cell r="P11" t="str">
            <v>---</v>
          </cell>
          <cell r="Q11">
            <v>0</v>
          </cell>
          <cell r="R11" t="str">
            <v>---</v>
          </cell>
          <cell r="S11" t="str">
            <v>---</v>
          </cell>
          <cell r="T11" t="str">
            <v>---</v>
          </cell>
          <cell r="U11" t="str">
            <v>---</v>
          </cell>
          <cell r="V11" t="str">
            <v>---</v>
          </cell>
          <cell r="W11" t="str">
            <v>---</v>
          </cell>
          <cell r="X11">
            <v>0</v>
          </cell>
          <cell r="Y11" t="str">
            <v>---</v>
          </cell>
          <cell r="Z11">
            <v>25</v>
          </cell>
        </row>
        <row r="12">
          <cell r="A12" t="str">
            <v>Cambridge Fam &amp; Child Srvcs (Adop)</v>
          </cell>
          <cell r="B12">
            <v>6</v>
          </cell>
          <cell r="C12">
            <v>4</v>
          </cell>
          <cell r="D12">
            <v>4</v>
          </cell>
          <cell r="E12">
            <v>2</v>
          </cell>
          <cell r="F12" t="str">
            <v>---</v>
          </cell>
          <cell r="G12">
            <v>5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>
            <v>0</v>
          </cell>
          <cell r="M12" t="str">
            <v>---</v>
          </cell>
          <cell r="N12" t="str">
            <v>---</v>
          </cell>
          <cell r="O12" t="str">
            <v>---</v>
          </cell>
          <cell r="P12" t="str">
            <v>---</v>
          </cell>
          <cell r="Q12">
            <v>0</v>
          </cell>
          <cell r="R12" t="str">
            <v>---</v>
          </cell>
          <cell r="S12" t="str">
            <v>---</v>
          </cell>
          <cell r="T12" t="str">
            <v>---</v>
          </cell>
          <cell r="U12" t="str">
            <v>---</v>
          </cell>
          <cell r="V12" t="str">
            <v>---</v>
          </cell>
          <cell r="W12" t="str">
            <v>---</v>
          </cell>
          <cell r="X12">
            <v>0</v>
          </cell>
          <cell r="Y12" t="str">
            <v>---</v>
          </cell>
          <cell r="Z12">
            <v>21</v>
          </cell>
        </row>
        <row r="13">
          <cell r="A13" t="str">
            <v>Children's Friends Inc. (Adop)</v>
          </cell>
          <cell r="B13">
            <v>32</v>
          </cell>
          <cell r="C13">
            <v>5</v>
          </cell>
          <cell r="D13">
            <v>16</v>
          </cell>
          <cell r="E13">
            <v>18</v>
          </cell>
          <cell r="F13" t="str">
            <v>---</v>
          </cell>
          <cell r="G13">
            <v>13</v>
          </cell>
          <cell r="H13" t="str">
            <v>---</v>
          </cell>
          <cell r="I13" t="str">
            <v>---</v>
          </cell>
          <cell r="J13" t="str">
            <v>---</v>
          </cell>
          <cell r="K13" t="str">
            <v>---</v>
          </cell>
          <cell r="L13">
            <v>0</v>
          </cell>
          <cell r="M13" t="str">
            <v>---</v>
          </cell>
          <cell r="N13">
            <v>1</v>
          </cell>
          <cell r="O13" t="str">
            <v>---</v>
          </cell>
          <cell r="P13" t="str">
            <v>---</v>
          </cell>
          <cell r="Q13">
            <v>0</v>
          </cell>
          <cell r="R13" t="str">
            <v>---</v>
          </cell>
          <cell r="S13" t="str">
            <v>---</v>
          </cell>
          <cell r="T13" t="str">
            <v>---</v>
          </cell>
          <cell r="U13" t="str">
            <v>---</v>
          </cell>
          <cell r="V13" t="str">
            <v>---</v>
          </cell>
          <cell r="W13" t="str">
            <v>---</v>
          </cell>
          <cell r="X13">
            <v>0</v>
          </cell>
          <cell r="Y13" t="str">
            <v>---</v>
          </cell>
          <cell r="Z13">
            <v>85</v>
          </cell>
        </row>
        <row r="14">
          <cell r="A14" t="str">
            <v>New Bedford Child and Family (Adop)</v>
          </cell>
          <cell r="B14">
            <v>35</v>
          </cell>
          <cell r="C14">
            <v>8</v>
          </cell>
          <cell r="D14">
            <v>45</v>
          </cell>
          <cell r="E14">
            <v>26</v>
          </cell>
          <cell r="F14" t="str">
            <v>---</v>
          </cell>
          <cell r="G14">
            <v>38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>
            <v>0</v>
          </cell>
          <cell r="M14" t="str">
            <v>---</v>
          </cell>
          <cell r="N14" t="str">
            <v>---</v>
          </cell>
          <cell r="O14">
            <v>1</v>
          </cell>
          <cell r="P14" t="str">
            <v>---</v>
          </cell>
          <cell r="Q14">
            <v>1</v>
          </cell>
          <cell r="R14" t="str">
            <v>---</v>
          </cell>
          <cell r="S14" t="str">
            <v>---</v>
          </cell>
          <cell r="T14" t="str">
            <v>---</v>
          </cell>
          <cell r="U14" t="str">
            <v>---</v>
          </cell>
          <cell r="V14">
            <v>1</v>
          </cell>
          <cell r="W14" t="str">
            <v>---</v>
          </cell>
          <cell r="X14">
            <v>1</v>
          </cell>
          <cell r="Y14" t="str">
            <v>---</v>
          </cell>
          <cell r="Z14">
            <v>154</v>
          </cell>
        </row>
        <row r="15">
          <cell r="A15" t="str">
            <v>Boston</v>
          </cell>
          <cell r="B15">
            <v>323</v>
          </cell>
          <cell r="C15">
            <v>48</v>
          </cell>
          <cell r="D15">
            <v>180</v>
          </cell>
          <cell r="E15">
            <v>24</v>
          </cell>
          <cell r="F15" t="str">
            <v>---</v>
          </cell>
          <cell r="G15">
            <v>192</v>
          </cell>
          <cell r="H15">
            <v>1</v>
          </cell>
          <cell r="I15">
            <v>29</v>
          </cell>
          <cell r="J15">
            <v>86</v>
          </cell>
          <cell r="K15">
            <v>1</v>
          </cell>
          <cell r="L15">
            <v>117</v>
          </cell>
          <cell r="M15">
            <v>7</v>
          </cell>
          <cell r="N15">
            <v>79</v>
          </cell>
          <cell r="O15">
            <v>37</v>
          </cell>
          <cell r="P15" t="str">
            <v>---</v>
          </cell>
          <cell r="Q15">
            <v>37</v>
          </cell>
          <cell r="R15">
            <v>5</v>
          </cell>
          <cell r="S15">
            <v>1</v>
          </cell>
          <cell r="T15">
            <v>2</v>
          </cell>
          <cell r="U15">
            <v>2</v>
          </cell>
          <cell r="V15">
            <v>25</v>
          </cell>
          <cell r="W15">
            <v>9</v>
          </cell>
          <cell r="X15">
            <v>39</v>
          </cell>
          <cell r="Y15">
            <v>26</v>
          </cell>
          <cell r="Z15">
            <v>1077</v>
          </cell>
        </row>
        <row r="16">
          <cell r="A16" t="str">
            <v>Dimock Street</v>
          </cell>
          <cell r="B16">
            <v>87</v>
          </cell>
          <cell r="C16">
            <v>20</v>
          </cell>
          <cell r="D16">
            <v>39</v>
          </cell>
          <cell r="E16">
            <v>12</v>
          </cell>
          <cell r="F16" t="str">
            <v>---</v>
          </cell>
          <cell r="G16">
            <v>57</v>
          </cell>
          <cell r="H16" t="str">
            <v>---</v>
          </cell>
          <cell r="I16">
            <v>7</v>
          </cell>
          <cell r="J16">
            <v>20</v>
          </cell>
          <cell r="K16" t="str">
            <v>---</v>
          </cell>
          <cell r="L16">
            <v>27</v>
          </cell>
          <cell r="M16">
            <v>2</v>
          </cell>
          <cell r="N16">
            <v>8</v>
          </cell>
          <cell r="O16">
            <v>9</v>
          </cell>
          <cell r="P16" t="str">
            <v>---</v>
          </cell>
          <cell r="Q16">
            <v>9</v>
          </cell>
          <cell r="R16">
            <v>2</v>
          </cell>
          <cell r="S16" t="str">
            <v>---</v>
          </cell>
          <cell r="T16">
            <v>2</v>
          </cell>
          <cell r="U16">
            <v>2</v>
          </cell>
          <cell r="V16">
            <v>5</v>
          </cell>
          <cell r="W16">
            <v>3</v>
          </cell>
          <cell r="X16">
            <v>12</v>
          </cell>
          <cell r="Y16">
            <v>7</v>
          </cell>
          <cell r="Z16">
            <v>282</v>
          </cell>
        </row>
        <row r="17">
          <cell r="A17" t="str">
            <v>Harbor</v>
          </cell>
          <cell r="B17">
            <v>69</v>
          </cell>
          <cell r="C17">
            <v>13</v>
          </cell>
          <cell r="D17">
            <v>30</v>
          </cell>
          <cell r="E17">
            <v>6</v>
          </cell>
          <cell r="F17" t="str">
            <v>---</v>
          </cell>
          <cell r="G17">
            <v>64</v>
          </cell>
          <cell r="H17" t="str">
            <v>---</v>
          </cell>
          <cell r="I17">
            <v>6</v>
          </cell>
          <cell r="J17">
            <v>18</v>
          </cell>
          <cell r="K17" t="str">
            <v>---</v>
          </cell>
          <cell r="L17">
            <v>24</v>
          </cell>
          <cell r="M17">
            <v>1</v>
          </cell>
          <cell r="N17">
            <v>19</v>
          </cell>
          <cell r="O17">
            <v>8</v>
          </cell>
          <cell r="P17" t="str">
            <v>---</v>
          </cell>
          <cell r="Q17">
            <v>8</v>
          </cell>
          <cell r="R17" t="str">
            <v>---</v>
          </cell>
          <cell r="S17" t="str">
            <v>---</v>
          </cell>
          <cell r="T17" t="str">
            <v>---</v>
          </cell>
          <cell r="U17" t="str">
            <v>---</v>
          </cell>
          <cell r="V17">
            <v>8</v>
          </cell>
          <cell r="W17">
            <v>1</v>
          </cell>
          <cell r="X17">
            <v>9</v>
          </cell>
          <cell r="Y17">
            <v>5</v>
          </cell>
          <cell r="Z17">
            <v>248</v>
          </cell>
        </row>
        <row r="18">
          <cell r="A18" t="str">
            <v>Hyde Park</v>
          </cell>
          <cell r="B18">
            <v>70</v>
          </cell>
          <cell r="C18">
            <v>3</v>
          </cell>
          <cell r="D18">
            <v>30</v>
          </cell>
          <cell r="E18" t="str">
            <v>---</v>
          </cell>
          <cell r="F18" t="str">
            <v>---</v>
          </cell>
          <cell r="G18">
            <v>25</v>
          </cell>
          <cell r="H18" t="str">
            <v>---</v>
          </cell>
          <cell r="I18">
            <v>6</v>
          </cell>
          <cell r="J18">
            <v>20</v>
          </cell>
          <cell r="K18">
            <v>1</v>
          </cell>
          <cell r="L18">
            <v>27</v>
          </cell>
          <cell r="M18">
            <v>2</v>
          </cell>
          <cell r="N18">
            <v>30</v>
          </cell>
          <cell r="O18">
            <v>8</v>
          </cell>
          <cell r="P18" t="str">
            <v>---</v>
          </cell>
          <cell r="Q18">
            <v>8</v>
          </cell>
          <cell r="R18">
            <v>2</v>
          </cell>
          <cell r="S18" t="str">
            <v>---</v>
          </cell>
          <cell r="T18" t="str">
            <v>---</v>
          </cell>
          <cell r="U18" t="str">
            <v>---</v>
          </cell>
          <cell r="V18">
            <v>7</v>
          </cell>
          <cell r="W18">
            <v>3</v>
          </cell>
          <cell r="X18">
            <v>10</v>
          </cell>
          <cell r="Y18">
            <v>6</v>
          </cell>
          <cell r="Z18">
            <v>213</v>
          </cell>
        </row>
        <row r="19">
          <cell r="A19" t="str">
            <v>Park Street</v>
          </cell>
          <cell r="B19">
            <v>97</v>
          </cell>
          <cell r="C19">
            <v>12</v>
          </cell>
          <cell r="D19">
            <v>79</v>
          </cell>
          <cell r="E19">
            <v>6</v>
          </cell>
          <cell r="F19" t="str">
            <v>---</v>
          </cell>
          <cell r="G19">
            <v>46</v>
          </cell>
          <cell r="H19">
            <v>1</v>
          </cell>
          <cell r="I19">
            <v>10</v>
          </cell>
          <cell r="J19">
            <v>28</v>
          </cell>
          <cell r="K19" t="str">
            <v>---</v>
          </cell>
          <cell r="L19">
            <v>39</v>
          </cell>
          <cell r="M19">
            <v>2</v>
          </cell>
          <cell r="N19">
            <v>22</v>
          </cell>
          <cell r="O19">
            <v>12</v>
          </cell>
          <cell r="P19" t="str">
            <v>---</v>
          </cell>
          <cell r="Q19">
            <v>12</v>
          </cell>
          <cell r="R19">
            <v>1</v>
          </cell>
          <cell r="S19">
            <v>1</v>
          </cell>
          <cell r="T19" t="str">
            <v>---</v>
          </cell>
          <cell r="U19" t="str">
            <v>---</v>
          </cell>
          <cell r="V19">
            <v>5</v>
          </cell>
          <cell r="W19">
            <v>2</v>
          </cell>
          <cell r="X19">
            <v>8</v>
          </cell>
          <cell r="Y19">
            <v>8</v>
          </cell>
          <cell r="Z19">
            <v>332</v>
          </cell>
        </row>
        <row r="20">
          <cell r="A20" t="str">
            <v>Solutions for Living (PAS Bos)</v>
          </cell>
          <cell r="B20" t="str">
            <v>---</v>
          </cell>
          <cell r="C20" t="str">
            <v>---</v>
          </cell>
          <cell r="D20">
            <v>2</v>
          </cell>
          <cell r="E20" t="str">
            <v>---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 t="str">
            <v>---</v>
          </cell>
          <cell r="L20">
            <v>0</v>
          </cell>
          <cell r="M20" t="str">
            <v>---</v>
          </cell>
          <cell r="N20" t="str">
            <v>---</v>
          </cell>
          <cell r="O20" t="str">
            <v>---</v>
          </cell>
          <cell r="P20" t="str">
            <v>---</v>
          </cell>
          <cell r="Q20">
            <v>0</v>
          </cell>
          <cell r="R20" t="str">
            <v>---</v>
          </cell>
          <cell r="S20" t="str">
            <v>---</v>
          </cell>
          <cell r="T20" t="str">
            <v>---</v>
          </cell>
          <cell r="U20" t="str">
            <v>---</v>
          </cell>
          <cell r="V20" t="str">
            <v>---</v>
          </cell>
          <cell r="W20" t="str">
            <v>---</v>
          </cell>
          <cell r="X20">
            <v>0</v>
          </cell>
          <cell r="Y20" t="str">
            <v>---</v>
          </cell>
          <cell r="Z20">
            <v>2</v>
          </cell>
        </row>
        <row r="21">
          <cell r="A21" t="str">
            <v>CENTRAL OFFICE REGION</v>
          </cell>
          <cell r="B21" t="str">
            <v>---</v>
          </cell>
          <cell r="C21" t="str">
            <v>---</v>
          </cell>
          <cell r="D21">
            <v>6</v>
          </cell>
          <cell r="E21" t="str">
            <v>---</v>
          </cell>
          <cell r="F21" t="str">
            <v>---</v>
          </cell>
          <cell r="G21">
            <v>25</v>
          </cell>
          <cell r="H21" t="str">
            <v>---</v>
          </cell>
          <cell r="I21">
            <v>1</v>
          </cell>
          <cell r="J21">
            <v>2</v>
          </cell>
          <cell r="K21">
            <v>1</v>
          </cell>
          <cell r="L21">
            <v>4</v>
          </cell>
          <cell r="M21" t="str">
            <v>---</v>
          </cell>
          <cell r="N21">
            <v>5</v>
          </cell>
          <cell r="O21" t="str">
            <v>---</v>
          </cell>
          <cell r="P21" t="str">
            <v>---</v>
          </cell>
          <cell r="Q21">
            <v>0</v>
          </cell>
          <cell r="R21">
            <v>1</v>
          </cell>
          <cell r="S21" t="str">
            <v>---</v>
          </cell>
          <cell r="T21" t="str">
            <v>---</v>
          </cell>
          <cell r="U21" t="str">
            <v>---</v>
          </cell>
          <cell r="V21" t="str">
            <v>---</v>
          </cell>
          <cell r="W21" t="str">
            <v>---</v>
          </cell>
          <cell r="X21">
            <v>0</v>
          </cell>
          <cell r="Y21" t="str">
            <v>---</v>
          </cell>
          <cell r="Z21">
            <v>41</v>
          </cell>
        </row>
        <row r="22">
          <cell r="A22" t="str">
            <v>Lutheran Refugee Minor Services</v>
          </cell>
          <cell r="B22" t="str">
            <v>---</v>
          </cell>
          <cell r="C22" t="str">
            <v>---</v>
          </cell>
          <cell r="D22">
            <v>6</v>
          </cell>
          <cell r="E22" t="str">
            <v>---</v>
          </cell>
          <cell r="F22" t="str">
            <v>---</v>
          </cell>
          <cell r="G22">
            <v>25</v>
          </cell>
          <cell r="H22" t="str">
            <v>---</v>
          </cell>
          <cell r="I22">
            <v>1</v>
          </cell>
          <cell r="J22">
            <v>2</v>
          </cell>
          <cell r="K22">
            <v>1</v>
          </cell>
          <cell r="L22">
            <v>4</v>
          </cell>
          <cell r="M22" t="str">
            <v>---</v>
          </cell>
          <cell r="N22">
            <v>5</v>
          </cell>
          <cell r="O22" t="str">
            <v>---</v>
          </cell>
          <cell r="P22" t="str">
            <v>---</v>
          </cell>
          <cell r="Q22">
            <v>0</v>
          </cell>
          <cell r="R22">
            <v>1</v>
          </cell>
          <cell r="S22" t="str">
            <v>---</v>
          </cell>
          <cell r="T22" t="str">
            <v>---</v>
          </cell>
          <cell r="U22" t="str">
            <v>---</v>
          </cell>
          <cell r="V22" t="str">
            <v>---</v>
          </cell>
          <cell r="W22" t="str">
            <v>---</v>
          </cell>
          <cell r="X22">
            <v>0</v>
          </cell>
          <cell r="Y22" t="str">
            <v>---</v>
          </cell>
          <cell r="Z22">
            <v>41</v>
          </cell>
        </row>
        <row r="23">
          <cell r="A23" t="str">
            <v>Northern</v>
          </cell>
          <cell r="B23">
            <v>413</v>
          </cell>
          <cell r="C23">
            <v>71</v>
          </cell>
          <cell r="D23">
            <v>344</v>
          </cell>
          <cell r="E23">
            <v>65</v>
          </cell>
          <cell r="F23" t="str">
            <v>---</v>
          </cell>
          <cell r="G23">
            <v>313</v>
          </cell>
          <cell r="H23" t="str">
            <v>---</v>
          </cell>
          <cell r="I23">
            <v>33</v>
          </cell>
          <cell r="J23">
            <v>138</v>
          </cell>
          <cell r="K23">
            <v>4</v>
          </cell>
          <cell r="L23">
            <v>175</v>
          </cell>
          <cell r="M23">
            <v>5</v>
          </cell>
          <cell r="N23">
            <v>104</v>
          </cell>
          <cell r="O23">
            <v>98</v>
          </cell>
          <cell r="P23">
            <v>2</v>
          </cell>
          <cell r="Q23">
            <v>100</v>
          </cell>
          <cell r="R23">
            <v>6</v>
          </cell>
          <cell r="S23" t="str">
            <v>---</v>
          </cell>
          <cell r="T23">
            <v>2</v>
          </cell>
          <cell r="U23">
            <v>6</v>
          </cell>
          <cell r="V23">
            <v>26</v>
          </cell>
          <cell r="W23">
            <v>11</v>
          </cell>
          <cell r="X23">
            <v>45</v>
          </cell>
          <cell r="Y23">
            <v>19</v>
          </cell>
          <cell r="Z23">
            <v>1660</v>
          </cell>
        </row>
        <row r="24">
          <cell r="A24" t="str">
            <v>Cambridge</v>
          </cell>
          <cell r="B24">
            <v>18</v>
          </cell>
          <cell r="C24">
            <v>8</v>
          </cell>
          <cell r="D24">
            <v>11</v>
          </cell>
          <cell r="E24">
            <v>3</v>
          </cell>
          <cell r="F24" t="str">
            <v>---</v>
          </cell>
          <cell r="G24">
            <v>22</v>
          </cell>
          <cell r="H24" t="str">
            <v>---</v>
          </cell>
          <cell r="I24">
            <v>3</v>
          </cell>
          <cell r="J24">
            <v>13</v>
          </cell>
          <cell r="K24" t="str">
            <v>---</v>
          </cell>
          <cell r="L24">
            <v>16</v>
          </cell>
          <cell r="M24">
            <v>1</v>
          </cell>
          <cell r="N24">
            <v>10</v>
          </cell>
          <cell r="O24">
            <v>6</v>
          </cell>
          <cell r="P24">
            <v>2</v>
          </cell>
          <cell r="Q24">
            <v>8</v>
          </cell>
          <cell r="R24">
            <v>1</v>
          </cell>
          <cell r="S24" t="str">
            <v>---</v>
          </cell>
          <cell r="T24">
            <v>1</v>
          </cell>
          <cell r="U24" t="str">
            <v>---</v>
          </cell>
          <cell r="V24">
            <v>3</v>
          </cell>
          <cell r="W24" t="str">
            <v>---</v>
          </cell>
          <cell r="X24">
            <v>4</v>
          </cell>
          <cell r="Y24" t="str">
            <v>---</v>
          </cell>
          <cell r="Z24">
            <v>102</v>
          </cell>
        </row>
        <row r="25">
          <cell r="A25" t="str">
            <v>Cape Ann</v>
          </cell>
          <cell r="B25">
            <v>46</v>
          </cell>
          <cell r="C25">
            <v>6</v>
          </cell>
          <cell r="D25">
            <v>20</v>
          </cell>
          <cell r="E25">
            <v>1</v>
          </cell>
          <cell r="F25" t="str">
            <v>---</v>
          </cell>
          <cell r="G25">
            <v>31</v>
          </cell>
          <cell r="H25" t="str">
            <v>---</v>
          </cell>
          <cell r="I25">
            <v>2</v>
          </cell>
          <cell r="J25">
            <v>15</v>
          </cell>
          <cell r="K25">
            <v>2</v>
          </cell>
          <cell r="L25">
            <v>19</v>
          </cell>
          <cell r="M25">
            <v>1</v>
          </cell>
          <cell r="N25">
            <v>6</v>
          </cell>
          <cell r="O25">
            <v>7</v>
          </cell>
          <cell r="P25" t="str">
            <v>---</v>
          </cell>
          <cell r="Q25">
            <v>7</v>
          </cell>
          <cell r="R25">
            <v>2</v>
          </cell>
          <cell r="S25" t="str">
            <v>---</v>
          </cell>
          <cell r="T25">
            <v>1</v>
          </cell>
          <cell r="U25">
            <v>1</v>
          </cell>
          <cell r="V25">
            <v>6</v>
          </cell>
          <cell r="W25" t="str">
            <v>---</v>
          </cell>
          <cell r="X25">
            <v>8</v>
          </cell>
          <cell r="Y25">
            <v>2</v>
          </cell>
          <cell r="Z25">
            <v>149</v>
          </cell>
        </row>
        <row r="26">
          <cell r="A26" t="str">
            <v>Framingham</v>
          </cell>
          <cell r="B26">
            <v>35</v>
          </cell>
          <cell r="C26">
            <v>4</v>
          </cell>
          <cell r="D26">
            <v>47</v>
          </cell>
          <cell r="E26">
            <v>11</v>
          </cell>
          <cell r="F26" t="str">
            <v>---</v>
          </cell>
          <cell r="G26">
            <v>28</v>
          </cell>
          <cell r="H26" t="str">
            <v>---</v>
          </cell>
          <cell r="I26">
            <v>5</v>
          </cell>
          <cell r="J26">
            <v>16</v>
          </cell>
          <cell r="K26" t="str">
            <v>---</v>
          </cell>
          <cell r="L26">
            <v>21</v>
          </cell>
          <cell r="M26" t="str">
            <v>---</v>
          </cell>
          <cell r="N26">
            <v>21</v>
          </cell>
          <cell r="O26">
            <v>13</v>
          </cell>
          <cell r="P26" t="str">
            <v>---</v>
          </cell>
          <cell r="Q26">
            <v>13</v>
          </cell>
          <cell r="R26" t="str">
            <v>---</v>
          </cell>
          <cell r="S26" t="str">
            <v>---</v>
          </cell>
          <cell r="T26" t="str">
            <v>---</v>
          </cell>
          <cell r="U26">
            <v>1</v>
          </cell>
          <cell r="V26">
            <v>1</v>
          </cell>
          <cell r="W26">
            <v>3</v>
          </cell>
          <cell r="X26">
            <v>5</v>
          </cell>
          <cell r="Y26">
            <v>1</v>
          </cell>
          <cell r="Z26">
            <v>186</v>
          </cell>
        </row>
        <row r="27">
          <cell r="A27" t="str">
            <v>Haverhill</v>
          </cell>
          <cell r="B27">
            <v>54</v>
          </cell>
          <cell r="C27" t="str">
            <v>---</v>
          </cell>
          <cell r="D27">
            <v>25</v>
          </cell>
          <cell r="E27">
            <v>2</v>
          </cell>
          <cell r="F27" t="str">
            <v>---</v>
          </cell>
          <cell r="G27">
            <v>37</v>
          </cell>
          <cell r="H27" t="str">
            <v>---</v>
          </cell>
          <cell r="I27">
            <v>2</v>
          </cell>
          <cell r="J27">
            <v>15</v>
          </cell>
          <cell r="K27">
            <v>1</v>
          </cell>
          <cell r="L27">
            <v>18</v>
          </cell>
          <cell r="M27" t="str">
            <v>---</v>
          </cell>
          <cell r="N27">
            <v>5</v>
          </cell>
          <cell r="O27">
            <v>6</v>
          </cell>
          <cell r="P27" t="str">
            <v>---</v>
          </cell>
          <cell r="Q27">
            <v>6</v>
          </cell>
          <cell r="R27" t="str">
            <v>---</v>
          </cell>
          <cell r="S27" t="str">
            <v>---</v>
          </cell>
          <cell r="T27" t="str">
            <v>---</v>
          </cell>
          <cell r="U27" t="str">
            <v>---</v>
          </cell>
          <cell r="V27">
            <v>1</v>
          </cell>
          <cell r="W27" t="str">
            <v>---</v>
          </cell>
          <cell r="X27">
            <v>1</v>
          </cell>
          <cell r="Y27">
            <v>2</v>
          </cell>
          <cell r="Z27">
            <v>150</v>
          </cell>
        </row>
        <row r="28">
          <cell r="A28" t="str">
            <v>Lawrence</v>
          </cell>
          <cell r="B28">
            <v>51</v>
          </cell>
          <cell r="C28">
            <v>15</v>
          </cell>
          <cell r="D28">
            <v>61</v>
          </cell>
          <cell r="E28">
            <v>4</v>
          </cell>
          <cell r="F28" t="str">
            <v>---</v>
          </cell>
          <cell r="G28">
            <v>24</v>
          </cell>
          <cell r="H28" t="str">
            <v>---</v>
          </cell>
          <cell r="I28">
            <v>4</v>
          </cell>
          <cell r="J28">
            <v>11</v>
          </cell>
          <cell r="K28">
            <v>1</v>
          </cell>
          <cell r="L28">
            <v>16</v>
          </cell>
          <cell r="M28" t="str">
            <v>---</v>
          </cell>
          <cell r="N28">
            <v>16</v>
          </cell>
          <cell r="O28">
            <v>11</v>
          </cell>
          <cell r="P28" t="str">
            <v>---</v>
          </cell>
          <cell r="Q28">
            <v>11</v>
          </cell>
          <cell r="R28" t="str">
            <v>---</v>
          </cell>
          <cell r="S28" t="str">
            <v>---</v>
          </cell>
          <cell r="T28" t="str">
            <v>---</v>
          </cell>
          <cell r="U28" t="str">
            <v>---</v>
          </cell>
          <cell r="V28">
            <v>3</v>
          </cell>
          <cell r="W28">
            <v>4</v>
          </cell>
          <cell r="X28">
            <v>7</v>
          </cell>
          <cell r="Y28">
            <v>5</v>
          </cell>
          <cell r="Z28">
            <v>210</v>
          </cell>
        </row>
        <row r="29">
          <cell r="A29" t="str">
            <v>Lowell</v>
          </cell>
          <cell r="B29">
            <v>114</v>
          </cell>
          <cell r="C29">
            <v>15</v>
          </cell>
          <cell r="D29">
            <v>97</v>
          </cell>
          <cell r="E29">
            <v>16</v>
          </cell>
          <cell r="F29" t="str">
            <v>---</v>
          </cell>
          <cell r="G29">
            <v>38</v>
          </cell>
          <cell r="H29" t="str">
            <v>---</v>
          </cell>
          <cell r="I29">
            <v>5</v>
          </cell>
          <cell r="J29">
            <v>37</v>
          </cell>
          <cell r="K29" t="str">
            <v>---</v>
          </cell>
          <cell r="L29">
            <v>42</v>
          </cell>
          <cell r="M29" t="str">
            <v>---</v>
          </cell>
          <cell r="N29">
            <v>15</v>
          </cell>
          <cell r="O29">
            <v>18</v>
          </cell>
          <cell r="P29" t="str">
            <v>---</v>
          </cell>
          <cell r="Q29">
            <v>18</v>
          </cell>
          <cell r="R29">
            <v>1</v>
          </cell>
          <cell r="S29" t="str">
            <v>---</v>
          </cell>
          <cell r="T29" t="str">
            <v>---</v>
          </cell>
          <cell r="U29">
            <v>2</v>
          </cell>
          <cell r="V29">
            <v>7</v>
          </cell>
          <cell r="W29">
            <v>2</v>
          </cell>
          <cell r="X29">
            <v>11</v>
          </cell>
          <cell r="Y29">
            <v>4</v>
          </cell>
          <cell r="Z29">
            <v>371</v>
          </cell>
        </row>
        <row r="30">
          <cell r="A30" t="str">
            <v>Lynn</v>
          </cell>
          <cell r="B30">
            <v>73</v>
          </cell>
          <cell r="C30">
            <v>19</v>
          </cell>
          <cell r="D30">
            <v>60</v>
          </cell>
          <cell r="E30">
            <v>26</v>
          </cell>
          <cell r="F30" t="str">
            <v>---</v>
          </cell>
          <cell r="G30">
            <v>92</v>
          </cell>
          <cell r="H30" t="str">
            <v>---</v>
          </cell>
          <cell r="I30">
            <v>6</v>
          </cell>
          <cell r="J30">
            <v>16</v>
          </cell>
          <cell r="K30" t="str">
            <v>---</v>
          </cell>
          <cell r="L30">
            <v>22</v>
          </cell>
          <cell r="M30">
            <v>2</v>
          </cell>
          <cell r="N30">
            <v>11</v>
          </cell>
          <cell r="O30">
            <v>21</v>
          </cell>
          <cell r="P30" t="str">
            <v>---</v>
          </cell>
          <cell r="Q30">
            <v>21</v>
          </cell>
          <cell r="R30">
            <v>1</v>
          </cell>
          <cell r="S30" t="str">
            <v>---</v>
          </cell>
          <cell r="T30" t="str">
            <v>---</v>
          </cell>
          <cell r="U30">
            <v>1</v>
          </cell>
          <cell r="V30">
            <v>5</v>
          </cell>
          <cell r="W30">
            <v>2</v>
          </cell>
          <cell r="X30">
            <v>8</v>
          </cell>
          <cell r="Y30">
            <v>2</v>
          </cell>
          <cell r="Z30">
            <v>337</v>
          </cell>
        </row>
        <row r="31">
          <cell r="A31" t="str">
            <v>Malden</v>
          </cell>
          <cell r="B31">
            <v>22</v>
          </cell>
          <cell r="C31">
            <v>4</v>
          </cell>
          <cell r="D31">
            <v>23</v>
          </cell>
          <cell r="E31">
            <v>2</v>
          </cell>
          <cell r="F31" t="str">
            <v>---</v>
          </cell>
          <cell r="G31">
            <v>41</v>
          </cell>
          <cell r="H31" t="str">
            <v>---</v>
          </cell>
          <cell r="I31">
            <v>6</v>
          </cell>
          <cell r="J31">
            <v>15</v>
          </cell>
          <cell r="K31" t="str">
            <v>---</v>
          </cell>
          <cell r="L31">
            <v>21</v>
          </cell>
          <cell r="M31">
            <v>1</v>
          </cell>
          <cell r="N31">
            <v>20</v>
          </cell>
          <cell r="O31">
            <v>16</v>
          </cell>
          <cell r="P31" t="str">
            <v>---</v>
          </cell>
          <cell r="Q31">
            <v>16</v>
          </cell>
          <cell r="R31">
            <v>1</v>
          </cell>
          <cell r="S31" t="str">
            <v>---</v>
          </cell>
          <cell r="T31" t="str">
            <v>---</v>
          </cell>
          <cell r="U31">
            <v>1</v>
          </cell>
          <cell r="V31" t="str">
            <v>---</v>
          </cell>
          <cell r="W31" t="str">
            <v>---</v>
          </cell>
          <cell r="X31">
            <v>1</v>
          </cell>
          <cell r="Y31">
            <v>3</v>
          </cell>
          <cell r="Z31">
            <v>155</v>
          </cell>
        </row>
        <row r="32">
          <cell r="A32" t="str">
            <v>Southern</v>
          </cell>
          <cell r="B32">
            <v>789</v>
          </cell>
          <cell r="C32">
            <v>110</v>
          </cell>
          <cell r="D32">
            <v>583</v>
          </cell>
          <cell r="E32">
            <v>105</v>
          </cell>
          <cell r="F32" t="str">
            <v>---</v>
          </cell>
          <cell r="G32">
            <v>313</v>
          </cell>
          <cell r="H32">
            <v>1</v>
          </cell>
          <cell r="I32">
            <v>35</v>
          </cell>
          <cell r="J32">
            <v>139</v>
          </cell>
          <cell r="K32">
            <v>9</v>
          </cell>
          <cell r="L32">
            <v>184</v>
          </cell>
          <cell r="M32">
            <v>2</v>
          </cell>
          <cell r="N32">
            <v>123</v>
          </cell>
          <cell r="O32">
            <v>95</v>
          </cell>
          <cell r="P32">
            <v>1</v>
          </cell>
          <cell r="Q32">
            <v>96</v>
          </cell>
          <cell r="R32">
            <v>4</v>
          </cell>
          <cell r="S32" t="str">
            <v>---</v>
          </cell>
          <cell r="T32">
            <v>3</v>
          </cell>
          <cell r="U32">
            <v>1</v>
          </cell>
          <cell r="V32">
            <v>26</v>
          </cell>
          <cell r="W32">
            <v>5</v>
          </cell>
          <cell r="X32">
            <v>35</v>
          </cell>
          <cell r="Y32">
            <v>20</v>
          </cell>
          <cell r="Z32">
            <v>2364</v>
          </cell>
        </row>
        <row r="33">
          <cell r="A33" t="str">
            <v>Arlington</v>
          </cell>
          <cell r="B33">
            <v>54</v>
          </cell>
          <cell r="C33">
            <v>13</v>
          </cell>
          <cell r="D33">
            <v>35</v>
          </cell>
          <cell r="E33">
            <v>6</v>
          </cell>
          <cell r="F33" t="str">
            <v>---</v>
          </cell>
          <cell r="G33">
            <v>28</v>
          </cell>
          <cell r="H33" t="str">
            <v>---</v>
          </cell>
          <cell r="I33">
            <v>8</v>
          </cell>
          <cell r="J33">
            <v>21</v>
          </cell>
          <cell r="K33" t="str">
            <v>---</v>
          </cell>
          <cell r="L33">
            <v>29</v>
          </cell>
          <cell r="M33" t="str">
            <v>---</v>
          </cell>
          <cell r="N33">
            <v>11</v>
          </cell>
          <cell r="O33">
            <v>8</v>
          </cell>
          <cell r="P33" t="str">
            <v>---</v>
          </cell>
          <cell r="Q33">
            <v>8</v>
          </cell>
          <cell r="R33" t="str">
            <v>---</v>
          </cell>
          <cell r="S33" t="str">
            <v>---</v>
          </cell>
          <cell r="T33">
            <v>1</v>
          </cell>
          <cell r="U33" t="str">
            <v>---</v>
          </cell>
          <cell r="V33">
            <v>1</v>
          </cell>
          <cell r="W33" t="str">
            <v>---</v>
          </cell>
          <cell r="X33">
            <v>2</v>
          </cell>
          <cell r="Y33">
            <v>2</v>
          </cell>
          <cell r="Z33">
            <v>188</v>
          </cell>
        </row>
        <row r="34">
          <cell r="A34" t="str">
            <v>Brockton</v>
          </cell>
          <cell r="B34">
            <v>82</v>
          </cell>
          <cell r="C34">
            <v>10</v>
          </cell>
          <cell r="D34">
            <v>54</v>
          </cell>
          <cell r="E34">
            <v>22</v>
          </cell>
          <cell r="F34" t="str">
            <v>---</v>
          </cell>
          <cell r="G34">
            <v>71</v>
          </cell>
          <cell r="H34" t="str">
            <v>---</v>
          </cell>
          <cell r="I34">
            <v>2</v>
          </cell>
          <cell r="J34">
            <v>9</v>
          </cell>
          <cell r="K34" t="str">
            <v>---</v>
          </cell>
          <cell r="L34">
            <v>11</v>
          </cell>
          <cell r="M34">
            <v>1</v>
          </cell>
          <cell r="N34">
            <v>11</v>
          </cell>
          <cell r="O34">
            <v>13</v>
          </cell>
          <cell r="P34">
            <v>1</v>
          </cell>
          <cell r="Q34">
            <v>14</v>
          </cell>
          <cell r="R34">
            <v>2</v>
          </cell>
          <cell r="S34" t="str">
            <v>---</v>
          </cell>
          <cell r="T34" t="str">
            <v>---</v>
          </cell>
          <cell r="U34" t="str">
            <v>---</v>
          </cell>
          <cell r="V34">
            <v>6</v>
          </cell>
          <cell r="W34">
            <v>1</v>
          </cell>
          <cell r="X34">
            <v>7</v>
          </cell>
          <cell r="Y34">
            <v>2</v>
          </cell>
          <cell r="Z34">
            <v>287</v>
          </cell>
        </row>
        <row r="35">
          <cell r="A35" t="str">
            <v>Cape Cod</v>
          </cell>
          <cell r="B35">
            <v>74</v>
          </cell>
          <cell r="C35">
            <v>21</v>
          </cell>
          <cell r="D35">
            <v>54</v>
          </cell>
          <cell r="E35">
            <v>12</v>
          </cell>
          <cell r="F35" t="str">
            <v>---</v>
          </cell>
          <cell r="G35">
            <v>37</v>
          </cell>
          <cell r="H35" t="str">
            <v>---</v>
          </cell>
          <cell r="I35">
            <v>3</v>
          </cell>
          <cell r="J35">
            <v>16</v>
          </cell>
          <cell r="K35">
            <v>2</v>
          </cell>
          <cell r="L35">
            <v>21</v>
          </cell>
          <cell r="M35" t="str">
            <v>---</v>
          </cell>
          <cell r="N35">
            <v>19</v>
          </cell>
          <cell r="O35">
            <v>11</v>
          </cell>
          <cell r="P35" t="str">
            <v>---</v>
          </cell>
          <cell r="Q35">
            <v>11</v>
          </cell>
          <cell r="R35">
            <v>1</v>
          </cell>
          <cell r="S35" t="str">
            <v>---</v>
          </cell>
          <cell r="T35" t="str">
            <v>---</v>
          </cell>
          <cell r="U35" t="str">
            <v>---</v>
          </cell>
          <cell r="V35">
            <v>1</v>
          </cell>
          <cell r="W35" t="str">
            <v>---</v>
          </cell>
          <cell r="X35">
            <v>1</v>
          </cell>
          <cell r="Y35">
            <v>1</v>
          </cell>
          <cell r="Z35">
            <v>252</v>
          </cell>
        </row>
        <row r="36">
          <cell r="A36" t="str">
            <v>Coastal</v>
          </cell>
          <cell r="B36">
            <v>104</v>
          </cell>
          <cell r="C36">
            <v>14</v>
          </cell>
          <cell r="D36">
            <v>56</v>
          </cell>
          <cell r="E36">
            <v>17</v>
          </cell>
          <cell r="F36" t="str">
            <v>---</v>
          </cell>
          <cell r="G36">
            <v>27</v>
          </cell>
          <cell r="H36" t="str">
            <v>---</v>
          </cell>
          <cell r="I36">
            <v>6</v>
          </cell>
          <cell r="J36">
            <v>7</v>
          </cell>
          <cell r="K36" t="str">
            <v>---</v>
          </cell>
          <cell r="L36">
            <v>13</v>
          </cell>
          <cell r="M36">
            <v>1</v>
          </cell>
          <cell r="N36">
            <v>14</v>
          </cell>
          <cell r="O36">
            <v>1</v>
          </cell>
          <cell r="P36" t="str">
            <v>---</v>
          </cell>
          <cell r="Q36">
            <v>1</v>
          </cell>
          <cell r="R36" t="str">
            <v>---</v>
          </cell>
          <cell r="S36" t="str">
            <v>---</v>
          </cell>
          <cell r="T36" t="str">
            <v>---</v>
          </cell>
          <cell r="U36" t="str">
            <v>---</v>
          </cell>
          <cell r="V36">
            <v>2</v>
          </cell>
          <cell r="W36">
            <v>1</v>
          </cell>
          <cell r="X36">
            <v>3</v>
          </cell>
          <cell r="Y36">
            <v>2</v>
          </cell>
          <cell r="Z36">
            <v>252</v>
          </cell>
        </row>
        <row r="37">
          <cell r="A37" t="str">
            <v>Fall River</v>
          </cell>
          <cell r="B37">
            <v>177</v>
          </cell>
          <cell r="C37">
            <v>4</v>
          </cell>
          <cell r="D37">
            <v>148</v>
          </cell>
          <cell r="E37">
            <v>9</v>
          </cell>
          <cell r="F37" t="str">
            <v>---</v>
          </cell>
          <cell r="G37">
            <v>24</v>
          </cell>
          <cell r="H37" t="str">
            <v>---</v>
          </cell>
          <cell r="I37">
            <v>6</v>
          </cell>
          <cell r="J37">
            <v>23</v>
          </cell>
          <cell r="K37">
            <v>4</v>
          </cell>
          <cell r="L37">
            <v>33</v>
          </cell>
          <cell r="M37" t="str">
            <v>---</v>
          </cell>
          <cell r="N37">
            <v>17</v>
          </cell>
          <cell r="O37">
            <v>22</v>
          </cell>
          <cell r="P37" t="str">
            <v>---</v>
          </cell>
          <cell r="Q37">
            <v>22</v>
          </cell>
          <cell r="R37">
            <v>1</v>
          </cell>
          <cell r="S37" t="str">
            <v>---</v>
          </cell>
          <cell r="T37" t="str">
            <v>---</v>
          </cell>
          <cell r="U37" t="str">
            <v>---</v>
          </cell>
          <cell r="V37">
            <v>7</v>
          </cell>
          <cell r="W37">
            <v>1</v>
          </cell>
          <cell r="X37">
            <v>8</v>
          </cell>
          <cell r="Y37">
            <v>4</v>
          </cell>
          <cell r="Z37">
            <v>447</v>
          </cell>
        </row>
        <row r="38">
          <cell r="A38" t="str">
            <v>New Bedford</v>
          </cell>
          <cell r="B38">
            <v>122</v>
          </cell>
          <cell r="C38">
            <v>20</v>
          </cell>
          <cell r="D38">
            <v>103</v>
          </cell>
          <cell r="E38">
            <v>21</v>
          </cell>
          <cell r="F38" t="str">
            <v>---</v>
          </cell>
          <cell r="G38">
            <v>79</v>
          </cell>
          <cell r="H38">
            <v>1</v>
          </cell>
          <cell r="I38">
            <v>1</v>
          </cell>
          <cell r="J38">
            <v>34</v>
          </cell>
          <cell r="K38">
            <v>1</v>
          </cell>
          <cell r="L38">
            <v>37</v>
          </cell>
          <cell r="M38" t="str">
            <v>---</v>
          </cell>
          <cell r="N38">
            <v>18</v>
          </cell>
          <cell r="O38">
            <v>19</v>
          </cell>
          <cell r="P38" t="str">
            <v>---</v>
          </cell>
          <cell r="Q38">
            <v>19</v>
          </cell>
          <cell r="R38" t="str">
            <v>---</v>
          </cell>
          <cell r="S38" t="str">
            <v>---</v>
          </cell>
          <cell r="T38">
            <v>2</v>
          </cell>
          <cell r="U38" t="str">
            <v>---</v>
          </cell>
          <cell r="V38" t="str">
            <v>---</v>
          </cell>
          <cell r="W38">
            <v>1</v>
          </cell>
          <cell r="X38">
            <v>3</v>
          </cell>
          <cell r="Y38">
            <v>4</v>
          </cell>
          <cell r="Z38">
            <v>426</v>
          </cell>
        </row>
        <row r="39">
          <cell r="A39" t="str">
            <v>Plymouth</v>
          </cell>
          <cell r="B39">
            <v>86</v>
          </cell>
          <cell r="C39">
            <v>14</v>
          </cell>
          <cell r="D39">
            <v>73</v>
          </cell>
          <cell r="E39">
            <v>10</v>
          </cell>
          <cell r="F39" t="str">
            <v>---</v>
          </cell>
          <cell r="G39">
            <v>16</v>
          </cell>
          <cell r="H39" t="str">
            <v>---</v>
          </cell>
          <cell r="I39">
            <v>4</v>
          </cell>
          <cell r="J39">
            <v>10</v>
          </cell>
          <cell r="K39" t="str">
            <v>---</v>
          </cell>
          <cell r="L39">
            <v>14</v>
          </cell>
          <cell r="M39" t="str">
            <v>---</v>
          </cell>
          <cell r="N39">
            <v>13</v>
          </cell>
          <cell r="O39">
            <v>12</v>
          </cell>
          <cell r="P39" t="str">
            <v>---</v>
          </cell>
          <cell r="Q39">
            <v>12</v>
          </cell>
          <cell r="R39" t="str">
            <v>---</v>
          </cell>
          <cell r="S39" t="str">
            <v>---</v>
          </cell>
          <cell r="T39" t="str">
            <v>---</v>
          </cell>
          <cell r="U39" t="str">
            <v>---</v>
          </cell>
          <cell r="V39">
            <v>7</v>
          </cell>
          <cell r="W39" t="str">
            <v>---</v>
          </cell>
          <cell r="X39">
            <v>7</v>
          </cell>
          <cell r="Y39">
            <v>3</v>
          </cell>
          <cell r="Z39">
            <v>248</v>
          </cell>
        </row>
        <row r="40">
          <cell r="A40" t="str">
            <v>Solutions for Living (PAS SE)</v>
          </cell>
          <cell r="B40">
            <v>2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>
            <v>0</v>
          </cell>
          <cell r="M40" t="str">
            <v>---</v>
          </cell>
          <cell r="N40" t="str">
            <v>---</v>
          </cell>
          <cell r="O40" t="str">
            <v>---</v>
          </cell>
          <cell r="P40" t="str">
            <v>---</v>
          </cell>
          <cell r="Q40">
            <v>0</v>
          </cell>
          <cell r="R40" t="str">
            <v>---</v>
          </cell>
          <cell r="S40" t="str">
            <v>---</v>
          </cell>
          <cell r="T40" t="str">
            <v>---</v>
          </cell>
          <cell r="U40">
            <v>1</v>
          </cell>
          <cell r="V40" t="str">
            <v>---</v>
          </cell>
          <cell r="W40" t="str">
            <v>---</v>
          </cell>
          <cell r="X40">
            <v>1</v>
          </cell>
          <cell r="Y40" t="str">
            <v>---</v>
          </cell>
          <cell r="Z40">
            <v>3</v>
          </cell>
        </row>
        <row r="41">
          <cell r="A41" t="str">
            <v>Taunton/Attleboro</v>
          </cell>
          <cell r="B41">
            <v>88</v>
          </cell>
          <cell r="C41">
            <v>14</v>
          </cell>
          <cell r="D41">
            <v>60</v>
          </cell>
          <cell r="E41">
            <v>8</v>
          </cell>
          <cell r="F41" t="str">
            <v>---</v>
          </cell>
          <cell r="G41">
            <v>31</v>
          </cell>
          <cell r="H41" t="str">
            <v>---</v>
          </cell>
          <cell r="I41">
            <v>5</v>
          </cell>
          <cell r="J41">
            <v>19</v>
          </cell>
          <cell r="K41">
            <v>2</v>
          </cell>
          <cell r="L41">
            <v>26</v>
          </cell>
          <cell r="M41" t="str">
            <v>---</v>
          </cell>
          <cell r="N41">
            <v>20</v>
          </cell>
          <cell r="O41">
            <v>9</v>
          </cell>
          <cell r="P41" t="str">
            <v>---</v>
          </cell>
          <cell r="Q41">
            <v>9</v>
          </cell>
          <cell r="R41" t="str">
            <v>---</v>
          </cell>
          <cell r="S41" t="str">
            <v>---</v>
          </cell>
          <cell r="T41" t="str">
            <v>---</v>
          </cell>
          <cell r="U41" t="str">
            <v>---</v>
          </cell>
          <cell r="V41">
            <v>2</v>
          </cell>
          <cell r="W41">
            <v>1</v>
          </cell>
          <cell r="X41">
            <v>3</v>
          </cell>
          <cell r="Y41">
            <v>2</v>
          </cell>
          <cell r="Z41">
            <v>261</v>
          </cell>
        </row>
        <row r="42">
          <cell r="A42" t="str">
            <v>Western</v>
          </cell>
          <cell r="B42">
            <v>929</v>
          </cell>
          <cell r="C42">
            <v>219</v>
          </cell>
          <cell r="D42">
            <v>827</v>
          </cell>
          <cell r="E42">
            <v>226</v>
          </cell>
          <cell r="F42">
            <v>3</v>
          </cell>
          <cell r="G42">
            <v>516</v>
          </cell>
          <cell r="H42">
            <v>5</v>
          </cell>
          <cell r="I42">
            <v>54</v>
          </cell>
          <cell r="J42">
            <v>198</v>
          </cell>
          <cell r="K42">
            <v>1</v>
          </cell>
          <cell r="L42">
            <v>258</v>
          </cell>
          <cell r="M42">
            <v>9</v>
          </cell>
          <cell r="N42">
            <v>92</v>
          </cell>
          <cell r="O42">
            <v>123</v>
          </cell>
          <cell r="P42" t="str">
            <v>---</v>
          </cell>
          <cell r="Q42">
            <v>123</v>
          </cell>
          <cell r="R42">
            <v>3</v>
          </cell>
          <cell r="S42" t="str">
            <v>---</v>
          </cell>
          <cell r="T42">
            <v>11</v>
          </cell>
          <cell r="U42">
            <v>5</v>
          </cell>
          <cell r="V42">
            <v>34</v>
          </cell>
          <cell r="W42">
            <v>10</v>
          </cell>
          <cell r="X42">
            <v>60</v>
          </cell>
          <cell r="Y42">
            <v>31</v>
          </cell>
          <cell r="Z42">
            <v>3296</v>
          </cell>
        </row>
        <row r="43">
          <cell r="A43" t="str">
            <v>Ctr Human Dev (PAS West)</v>
          </cell>
          <cell r="B43">
            <v>1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>
            <v>0</v>
          </cell>
          <cell r="M43" t="str">
            <v>---</v>
          </cell>
          <cell r="N43" t="str">
            <v>---</v>
          </cell>
          <cell r="O43">
            <v>1</v>
          </cell>
          <cell r="P43" t="str">
            <v>---</v>
          </cell>
          <cell r="Q43">
            <v>1</v>
          </cell>
          <cell r="R43" t="str">
            <v>---</v>
          </cell>
          <cell r="S43" t="str">
            <v>---</v>
          </cell>
          <cell r="T43" t="str">
            <v>---</v>
          </cell>
          <cell r="U43" t="str">
            <v>---</v>
          </cell>
          <cell r="V43" t="str">
            <v>---</v>
          </cell>
          <cell r="W43" t="str">
            <v>---</v>
          </cell>
          <cell r="X43">
            <v>0</v>
          </cell>
          <cell r="Y43" t="str">
            <v>---</v>
          </cell>
          <cell r="Z43">
            <v>2</v>
          </cell>
        </row>
        <row r="44">
          <cell r="A44" t="str">
            <v>Greenfield</v>
          </cell>
          <cell r="B44">
            <v>112</v>
          </cell>
          <cell r="C44">
            <v>36</v>
          </cell>
          <cell r="D44">
            <v>68</v>
          </cell>
          <cell r="E44">
            <v>38</v>
          </cell>
          <cell r="F44">
            <v>1</v>
          </cell>
          <cell r="G44">
            <v>36</v>
          </cell>
          <cell r="H44" t="str">
            <v>---</v>
          </cell>
          <cell r="I44">
            <v>4</v>
          </cell>
          <cell r="J44">
            <v>18</v>
          </cell>
          <cell r="K44" t="str">
            <v>---</v>
          </cell>
          <cell r="L44">
            <v>22</v>
          </cell>
          <cell r="M44" t="str">
            <v>---</v>
          </cell>
          <cell r="N44">
            <v>11</v>
          </cell>
          <cell r="O44">
            <v>9</v>
          </cell>
          <cell r="P44" t="str">
            <v>---</v>
          </cell>
          <cell r="Q44">
            <v>9</v>
          </cell>
          <cell r="R44" t="str">
            <v>---</v>
          </cell>
          <cell r="S44" t="str">
            <v>---</v>
          </cell>
          <cell r="T44">
            <v>2</v>
          </cell>
          <cell r="U44">
            <v>2</v>
          </cell>
          <cell r="V44">
            <v>4</v>
          </cell>
          <cell r="W44" t="str">
            <v>---</v>
          </cell>
          <cell r="X44">
            <v>8</v>
          </cell>
          <cell r="Y44">
            <v>1</v>
          </cell>
          <cell r="Z44">
            <v>342</v>
          </cell>
        </row>
        <row r="45">
          <cell r="A45" t="str">
            <v>Holyoke</v>
          </cell>
          <cell r="B45">
            <v>76</v>
          </cell>
          <cell r="C45">
            <v>10</v>
          </cell>
          <cell r="D45">
            <v>85</v>
          </cell>
          <cell r="E45">
            <v>22</v>
          </cell>
          <cell r="F45" t="str">
            <v>---</v>
          </cell>
          <cell r="G45">
            <v>34</v>
          </cell>
          <cell r="H45" t="str">
            <v>---</v>
          </cell>
          <cell r="I45">
            <v>6</v>
          </cell>
          <cell r="J45">
            <v>23</v>
          </cell>
          <cell r="K45" t="str">
            <v>---</v>
          </cell>
          <cell r="L45">
            <v>29</v>
          </cell>
          <cell r="M45" t="str">
            <v>---</v>
          </cell>
          <cell r="N45">
            <v>8</v>
          </cell>
          <cell r="O45">
            <v>11</v>
          </cell>
          <cell r="P45" t="str">
            <v>---</v>
          </cell>
          <cell r="Q45">
            <v>11</v>
          </cell>
          <cell r="R45" t="str">
            <v>---</v>
          </cell>
          <cell r="S45" t="str">
            <v>---</v>
          </cell>
          <cell r="T45">
            <v>2</v>
          </cell>
          <cell r="U45" t="str">
            <v>---</v>
          </cell>
          <cell r="V45">
            <v>1</v>
          </cell>
          <cell r="W45">
            <v>1</v>
          </cell>
          <cell r="X45">
            <v>4</v>
          </cell>
          <cell r="Y45">
            <v>4</v>
          </cell>
          <cell r="Z45">
            <v>283</v>
          </cell>
        </row>
        <row r="46">
          <cell r="A46" t="str">
            <v>North Central</v>
          </cell>
          <cell r="B46">
            <v>168</v>
          </cell>
          <cell r="C46">
            <v>17</v>
          </cell>
          <cell r="D46">
            <v>141</v>
          </cell>
          <cell r="E46">
            <v>36</v>
          </cell>
          <cell r="F46" t="str">
            <v>---</v>
          </cell>
          <cell r="G46">
            <v>32</v>
          </cell>
          <cell r="H46">
            <v>1</v>
          </cell>
          <cell r="I46">
            <v>10</v>
          </cell>
          <cell r="J46">
            <v>23</v>
          </cell>
          <cell r="K46" t="str">
            <v>---</v>
          </cell>
          <cell r="L46">
            <v>34</v>
          </cell>
          <cell r="M46" t="str">
            <v>---</v>
          </cell>
          <cell r="N46">
            <v>7</v>
          </cell>
          <cell r="O46">
            <v>18</v>
          </cell>
          <cell r="P46" t="str">
            <v>---</v>
          </cell>
          <cell r="Q46">
            <v>18</v>
          </cell>
          <cell r="R46">
            <v>1</v>
          </cell>
          <cell r="S46" t="str">
            <v>---</v>
          </cell>
          <cell r="T46">
            <v>3</v>
          </cell>
          <cell r="U46" t="str">
            <v>---</v>
          </cell>
          <cell r="V46">
            <v>5</v>
          </cell>
          <cell r="W46" t="str">
            <v>---</v>
          </cell>
          <cell r="X46">
            <v>8</v>
          </cell>
          <cell r="Y46">
            <v>3</v>
          </cell>
          <cell r="Z46">
            <v>465</v>
          </cell>
        </row>
        <row r="47">
          <cell r="A47" t="str">
            <v>Pittsfield</v>
          </cell>
          <cell r="B47">
            <v>112</v>
          </cell>
          <cell r="C47">
            <v>43</v>
          </cell>
          <cell r="D47">
            <v>90</v>
          </cell>
          <cell r="E47">
            <v>10</v>
          </cell>
          <cell r="F47">
            <v>1</v>
          </cell>
          <cell r="G47">
            <v>34</v>
          </cell>
          <cell r="H47" t="str">
            <v>---</v>
          </cell>
          <cell r="I47">
            <v>3</v>
          </cell>
          <cell r="J47">
            <v>30</v>
          </cell>
          <cell r="K47" t="str">
            <v>---</v>
          </cell>
          <cell r="L47">
            <v>33</v>
          </cell>
          <cell r="M47">
            <v>2</v>
          </cell>
          <cell r="N47">
            <v>11</v>
          </cell>
          <cell r="O47">
            <v>11</v>
          </cell>
          <cell r="P47" t="str">
            <v>---</v>
          </cell>
          <cell r="Q47">
            <v>11</v>
          </cell>
          <cell r="R47" t="str">
            <v>---</v>
          </cell>
          <cell r="S47" t="str">
            <v>---</v>
          </cell>
          <cell r="T47" t="str">
            <v>---</v>
          </cell>
          <cell r="U47" t="str">
            <v>---</v>
          </cell>
          <cell r="V47">
            <v>3</v>
          </cell>
          <cell r="W47" t="str">
            <v>---</v>
          </cell>
          <cell r="X47">
            <v>3</v>
          </cell>
          <cell r="Y47">
            <v>1</v>
          </cell>
          <cell r="Z47">
            <v>351</v>
          </cell>
        </row>
        <row r="48">
          <cell r="A48" t="str">
            <v>Robert Van Wart</v>
          </cell>
          <cell r="B48">
            <v>68</v>
          </cell>
          <cell r="C48">
            <v>20</v>
          </cell>
          <cell r="D48">
            <v>77</v>
          </cell>
          <cell r="E48">
            <v>26</v>
          </cell>
          <cell r="F48">
            <v>1</v>
          </cell>
          <cell r="G48">
            <v>74</v>
          </cell>
          <cell r="H48">
            <v>1</v>
          </cell>
          <cell r="I48">
            <v>6</v>
          </cell>
          <cell r="J48">
            <v>26</v>
          </cell>
          <cell r="K48">
            <v>1</v>
          </cell>
          <cell r="L48">
            <v>34</v>
          </cell>
          <cell r="M48">
            <v>2</v>
          </cell>
          <cell r="N48">
            <v>11</v>
          </cell>
          <cell r="O48">
            <v>13</v>
          </cell>
          <cell r="P48" t="str">
            <v>---</v>
          </cell>
          <cell r="Q48">
            <v>13</v>
          </cell>
          <cell r="R48" t="str">
            <v>---</v>
          </cell>
          <cell r="S48" t="str">
            <v>---</v>
          </cell>
          <cell r="T48">
            <v>2</v>
          </cell>
          <cell r="U48">
            <v>1</v>
          </cell>
          <cell r="V48">
            <v>5</v>
          </cell>
          <cell r="W48">
            <v>1</v>
          </cell>
          <cell r="X48">
            <v>9</v>
          </cell>
          <cell r="Y48">
            <v>8</v>
          </cell>
          <cell r="Z48">
            <v>343</v>
          </cell>
        </row>
        <row r="49">
          <cell r="A49" t="str">
            <v>South Central</v>
          </cell>
          <cell r="B49">
            <v>113</v>
          </cell>
          <cell r="C49">
            <v>16</v>
          </cell>
          <cell r="D49">
            <v>94</v>
          </cell>
          <cell r="E49">
            <v>32</v>
          </cell>
          <cell r="F49" t="str">
            <v>---</v>
          </cell>
          <cell r="G49">
            <v>22</v>
          </cell>
          <cell r="H49">
            <v>1</v>
          </cell>
          <cell r="I49">
            <v>8</v>
          </cell>
          <cell r="J49">
            <v>22</v>
          </cell>
          <cell r="K49" t="str">
            <v>---</v>
          </cell>
          <cell r="L49">
            <v>31</v>
          </cell>
          <cell r="M49" t="str">
            <v>---</v>
          </cell>
          <cell r="N49">
            <v>11</v>
          </cell>
          <cell r="O49">
            <v>12</v>
          </cell>
          <cell r="P49" t="str">
            <v>---</v>
          </cell>
          <cell r="Q49">
            <v>12</v>
          </cell>
          <cell r="R49" t="str">
            <v>---</v>
          </cell>
          <cell r="S49" t="str">
            <v>---</v>
          </cell>
          <cell r="T49" t="str">
            <v>---</v>
          </cell>
          <cell r="U49" t="str">
            <v>---</v>
          </cell>
          <cell r="V49">
            <v>5</v>
          </cell>
          <cell r="W49">
            <v>1</v>
          </cell>
          <cell r="X49">
            <v>6</v>
          </cell>
          <cell r="Y49" t="str">
            <v>---</v>
          </cell>
          <cell r="Z49">
            <v>337</v>
          </cell>
        </row>
        <row r="50">
          <cell r="A50" t="str">
            <v>Springfield</v>
          </cell>
          <cell r="B50">
            <v>90</v>
          </cell>
          <cell r="C50">
            <v>26</v>
          </cell>
          <cell r="D50">
            <v>100</v>
          </cell>
          <cell r="E50">
            <v>18</v>
          </cell>
          <cell r="F50" t="str">
            <v>---</v>
          </cell>
          <cell r="G50">
            <v>100</v>
          </cell>
          <cell r="H50">
            <v>2</v>
          </cell>
          <cell r="I50">
            <v>5</v>
          </cell>
          <cell r="J50">
            <v>28</v>
          </cell>
          <cell r="K50" t="str">
            <v>---</v>
          </cell>
          <cell r="L50">
            <v>35</v>
          </cell>
          <cell r="M50">
            <v>1</v>
          </cell>
          <cell r="N50">
            <v>20</v>
          </cell>
          <cell r="O50">
            <v>16</v>
          </cell>
          <cell r="P50" t="str">
            <v>---</v>
          </cell>
          <cell r="Q50">
            <v>16</v>
          </cell>
          <cell r="R50">
            <v>1</v>
          </cell>
          <cell r="S50" t="str">
            <v>---</v>
          </cell>
          <cell r="T50" t="str">
            <v>---</v>
          </cell>
          <cell r="U50" t="str">
            <v>---</v>
          </cell>
          <cell r="V50" t="str">
            <v>---</v>
          </cell>
          <cell r="W50">
            <v>4</v>
          </cell>
          <cell r="X50">
            <v>4</v>
          </cell>
          <cell r="Y50">
            <v>7</v>
          </cell>
          <cell r="Z50">
            <v>418</v>
          </cell>
        </row>
        <row r="51">
          <cell r="A51" t="str">
            <v>Worcester East</v>
          </cell>
          <cell r="B51">
            <v>110</v>
          </cell>
          <cell r="C51">
            <v>35</v>
          </cell>
          <cell r="D51">
            <v>84</v>
          </cell>
          <cell r="E51">
            <v>23</v>
          </cell>
          <cell r="F51" t="str">
            <v>---</v>
          </cell>
          <cell r="G51">
            <v>117</v>
          </cell>
          <cell r="H51" t="str">
            <v>---</v>
          </cell>
          <cell r="I51">
            <v>7</v>
          </cell>
          <cell r="J51">
            <v>17</v>
          </cell>
          <cell r="K51" t="str">
            <v>---</v>
          </cell>
          <cell r="L51">
            <v>24</v>
          </cell>
          <cell r="M51">
            <v>2</v>
          </cell>
          <cell r="N51">
            <v>7</v>
          </cell>
          <cell r="O51">
            <v>17</v>
          </cell>
          <cell r="P51" t="str">
            <v>---</v>
          </cell>
          <cell r="Q51">
            <v>17</v>
          </cell>
          <cell r="R51">
            <v>1</v>
          </cell>
          <cell r="S51" t="str">
            <v>---</v>
          </cell>
          <cell r="T51">
            <v>1</v>
          </cell>
          <cell r="U51" t="str">
            <v>---</v>
          </cell>
          <cell r="V51">
            <v>3</v>
          </cell>
          <cell r="W51">
            <v>1</v>
          </cell>
          <cell r="X51">
            <v>5</v>
          </cell>
          <cell r="Y51">
            <v>2</v>
          </cell>
          <cell r="Z51">
            <v>427</v>
          </cell>
        </row>
        <row r="52">
          <cell r="A52" t="str">
            <v>Worcester West</v>
          </cell>
          <cell r="B52">
            <v>79</v>
          </cell>
          <cell r="C52">
            <v>16</v>
          </cell>
          <cell r="D52">
            <v>88</v>
          </cell>
          <cell r="E52">
            <v>21</v>
          </cell>
          <cell r="F52" t="str">
            <v>---</v>
          </cell>
          <cell r="G52">
            <v>67</v>
          </cell>
          <cell r="H52" t="str">
            <v>---</v>
          </cell>
          <cell r="I52">
            <v>5</v>
          </cell>
          <cell r="J52">
            <v>11</v>
          </cell>
          <cell r="K52" t="str">
            <v>---</v>
          </cell>
          <cell r="L52">
            <v>16</v>
          </cell>
          <cell r="M52">
            <v>2</v>
          </cell>
          <cell r="N52">
            <v>6</v>
          </cell>
          <cell r="O52">
            <v>15</v>
          </cell>
          <cell r="P52" t="str">
            <v>---</v>
          </cell>
          <cell r="Q52">
            <v>15</v>
          </cell>
          <cell r="R52" t="str">
            <v>---</v>
          </cell>
          <cell r="S52" t="str">
            <v>---</v>
          </cell>
          <cell r="T52">
            <v>1</v>
          </cell>
          <cell r="U52">
            <v>2</v>
          </cell>
          <cell r="V52">
            <v>8</v>
          </cell>
          <cell r="W52">
            <v>2</v>
          </cell>
          <cell r="X52">
            <v>13</v>
          </cell>
          <cell r="Y52">
            <v>5</v>
          </cell>
          <cell r="Z52">
            <v>328</v>
          </cell>
        </row>
        <row r="53">
          <cell r="A53" t="str">
            <v>Total</v>
          </cell>
          <cell r="B53">
            <v>2529</v>
          </cell>
          <cell r="C53">
            <v>468</v>
          </cell>
          <cell r="D53">
            <v>2010</v>
          </cell>
          <cell r="E53">
            <v>476</v>
          </cell>
          <cell r="F53">
            <v>3</v>
          </cell>
          <cell r="G53">
            <v>1420</v>
          </cell>
          <cell r="H53">
            <v>7</v>
          </cell>
          <cell r="I53">
            <v>152</v>
          </cell>
          <cell r="J53">
            <v>563</v>
          </cell>
          <cell r="K53">
            <v>16</v>
          </cell>
          <cell r="L53">
            <v>738</v>
          </cell>
          <cell r="M53">
            <v>23</v>
          </cell>
          <cell r="N53">
            <v>404</v>
          </cell>
          <cell r="O53">
            <v>354</v>
          </cell>
          <cell r="P53">
            <v>3</v>
          </cell>
          <cell r="Q53">
            <v>357</v>
          </cell>
          <cell r="R53">
            <v>19</v>
          </cell>
          <cell r="S53">
            <v>1</v>
          </cell>
          <cell r="T53">
            <v>18</v>
          </cell>
          <cell r="U53">
            <v>14</v>
          </cell>
          <cell r="V53">
            <v>112</v>
          </cell>
          <cell r="W53">
            <v>35</v>
          </cell>
          <cell r="X53">
            <v>180</v>
          </cell>
          <cell r="Y53">
            <v>96</v>
          </cell>
          <cell r="Z53">
            <v>8723</v>
          </cell>
        </row>
      </sheetData>
      <sheetData sheetId="7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</row>
        <row r="6">
          <cell r="B6" t="str">
            <v>( 0-2yrs)</v>
          </cell>
          <cell r="C6" t="str">
            <v>( 3-5yrs)</v>
          </cell>
          <cell r="D6" t="str">
            <v>( 6-11yrs)</v>
          </cell>
          <cell r="E6" t="str">
            <v>(12-17yrs)</v>
          </cell>
          <cell r="F6" t="str">
            <v>Total</v>
          </cell>
        </row>
        <row r="7">
          <cell r="A7" t="str">
            <v>Adoption Contract Region</v>
          </cell>
          <cell r="B7">
            <v>72</v>
          </cell>
          <cell r="C7">
            <v>74</v>
          </cell>
          <cell r="D7">
            <v>100</v>
          </cell>
          <cell r="E7">
            <v>39</v>
          </cell>
          <cell r="F7">
            <v>285</v>
          </cell>
        </row>
        <row r="8">
          <cell r="A8" t="str">
            <v>Berkshire Children &amp; Family (Adop)</v>
          </cell>
          <cell r="B8">
            <v>12</v>
          </cell>
          <cell r="C8">
            <v>8</v>
          </cell>
          <cell r="D8">
            <v>3</v>
          </cell>
          <cell r="E8">
            <v>2</v>
          </cell>
          <cell r="F8">
            <v>25</v>
          </cell>
        </row>
        <row r="9">
          <cell r="A9" t="str">
            <v>Cambridge Fam &amp; Child Srvcs (Adop)</v>
          </cell>
          <cell r="B9">
            <v>6</v>
          </cell>
          <cell r="C9">
            <v>5</v>
          </cell>
          <cell r="D9">
            <v>7</v>
          </cell>
          <cell r="E9">
            <v>3</v>
          </cell>
          <cell r="F9">
            <v>21</v>
          </cell>
        </row>
        <row r="10">
          <cell r="A10" t="str">
            <v>Children's Friends Inc. (Adop)</v>
          </cell>
          <cell r="B10">
            <v>19</v>
          </cell>
          <cell r="C10">
            <v>25</v>
          </cell>
          <cell r="D10">
            <v>32</v>
          </cell>
          <cell r="E10">
            <v>9</v>
          </cell>
          <cell r="F10">
            <v>85</v>
          </cell>
        </row>
        <row r="11">
          <cell r="A11" t="str">
            <v>New Bedford Child and Family (Adop)</v>
          </cell>
          <cell r="B11">
            <v>35</v>
          </cell>
          <cell r="C11">
            <v>36</v>
          </cell>
          <cell r="D11">
            <v>58</v>
          </cell>
          <cell r="E11">
            <v>25</v>
          </cell>
          <cell r="F11">
            <v>154</v>
          </cell>
        </row>
        <row r="12">
          <cell r="A12" t="str">
            <v>Boston</v>
          </cell>
          <cell r="B12">
            <v>207</v>
          </cell>
          <cell r="C12">
            <v>157</v>
          </cell>
          <cell r="D12">
            <v>254</v>
          </cell>
          <cell r="E12">
            <v>459</v>
          </cell>
          <cell r="F12">
            <v>1077</v>
          </cell>
        </row>
        <row r="13">
          <cell r="A13" t="str">
            <v>Dimock Street</v>
          </cell>
          <cell r="B13">
            <v>69</v>
          </cell>
          <cell r="C13">
            <v>48</v>
          </cell>
          <cell r="D13">
            <v>61</v>
          </cell>
          <cell r="E13">
            <v>104</v>
          </cell>
          <cell r="F13">
            <v>282</v>
          </cell>
        </row>
        <row r="14">
          <cell r="A14" t="str">
            <v>Harbor</v>
          </cell>
          <cell r="B14">
            <v>43</v>
          </cell>
          <cell r="C14">
            <v>40</v>
          </cell>
          <cell r="D14">
            <v>62</v>
          </cell>
          <cell r="E14">
            <v>103</v>
          </cell>
          <cell r="F14">
            <v>248</v>
          </cell>
        </row>
        <row r="15">
          <cell r="A15" t="str">
            <v>Hyde Park</v>
          </cell>
          <cell r="B15">
            <v>31</v>
          </cell>
          <cell r="C15">
            <v>26</v>
          </cell>
          <cell r="D15">
            <v>36</v>
          </cell>
          <cell r="E15">
            <v>120</v>
          </cell>
          <cell r="F15">
            <v>213</v>
          </cell>
        </row>
        <row r="16">
          <cell r="A16" t="str">
            <v>Park Street</v>
          </cell>
          <cell r="B16">
            <v>62</v>
          </cell>
          <cell r="C16">
            <v>43</v>
          </cell>
          <cell r="D16">
            <v>95</v>
          </cell>
          <cell r="E16">
            <v>132</v>
          </cell>
          <cell r="F16">
            <v>332</v>
          </cell>
        </row>
        <row r="17">
          <cell r="A17" t="str">
            <v>Solutions for Living (PAS Bos)</v>
          </cell>
          <cell r="B17">
            <v>2</v>
          </cell>
          <cell r="C17" t="str">
            <v>---</v>
          </cell>
          <cell r="D17" t="str">
            <v>---</v>
          </cell>
          <cell r="E17" t="str">
            <v>---</v>
          </cell>
          <cell r="F17">
            <v>2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2</v>
          </cell>
          <cell r="E18">
            <v>39</v>
          </cell>
          <cell r="F18">
            <v>41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2</v>
          </cell>
          <cell r="E19">
            <v>39</v>
          </cell>
          <cell r="F19">
            <v>41</v>
          </cell>
        </row>
        <row r="20">
          <cell r="A20" t="str">
            <v>Northern</v>
          </cell>
          <cell r="B20">
            <v>329</v>
          </cell>
          <cell r="C20">
            <v>250</v>
          </cell>
          <cell r="D20">
            <v>351</v>
          </cell>
          <cell r="E20">
            <v>730</v>
          </cell>
          <cell r="F20">
            <v>1660</v>
          </cell>
        </row>
        <row r="21">
          <cell r="A21" t="str">
            <v>Cambridge</v>
          </cell>
          <cell r="B21">
            <v>11</v>
          </cell>
          <cell r="C21">
            <v>12</v>
          </cell>
          <cell r="D21">
            <v>18</v>
          </cell>
          <cell r="E21">
            <v>61</v>
          </cell>
          <cell r="F21">
            <v>102</v>
          </cell>
        </row>
        <row r="22">
          <cell r="A22" t="str">
            <v>Cape Ann</v>
          </cell>
          <cell r="B22">
            <v>20</v>
          </cell>
          <cell r="C22">
            <v>20</v>
          </cell>
          <cell r="D22">
            <v>29</v>
          </cell>
          <cell r="E22">
            <v>80</v>
          </cell>
          <cell r="F22">
            <v>149</v>
          </cell>
        </row>
        <row r="23">
          <cell r="A23" t="str">
            <v>Framingham</v>
          </cell>
          <cell r="B23">
            <v>41</v>
          </cell>
          <cell r="C23">
            <v>30</v>
          </cell>
          <cell r="D23">
            <v>34</v>
          </cell>
          <cell r="E23">
            <v>81</v>
          </cell>
          <cell r="F23">
            <v>186</v>
          </cell>
        </row>
        <row r="24">
          <cell r="A24" t="str">
            <v>Haverhill</v>
          </cell>
          <cell r="B24">
            <v>26</v>
          </cell>
          <cell r="C24">
            <v>21</v>
          </cell>
          <cell r="D24">
            <v>44</v>
          </cell>
          <cell r="E24">
            <v>59</v>
          </cell>
          <cell r="F24">
            <v>150</v>
          </cell>
        </row>
        <row r="25">
          <cell r="A25" t="str">
            <v>Lawrence</v>
          </cell>
          <cell r="B25">
            <v>40</v>
          </cell>
          <cell r="C25">
            <v>38</v>
          </cell>
          <cell r="D25">
            <v>39</v>
          </cell>
          <cell r="E25">
            <v>93</v>
          </cell>
          <cell r="F25">
            <v>210</v>
          </cell>
        </row>
        <row r="26">
          <cell r="A26" t="str">
            <v>Lowell</v>
          </cell>
          <cell r="B26">
            <v>84</v>
          </cell>
          <cell r="C26">
            <v>56</v>
          </cell>
          <cell r="D26">
            <v>84</v>
          </cell>
          <cell r="E26">
            <v>147</v>
          </cell>
          <cell r="F26">
            <v>371</v>
          </cell>
        </row>
        <row r="27">
          <cell r="A27" t="str">
            <v>Lynn</v>
          </cell>
          <cell r="B27">
            <v>91</v>
          </cell>
          <cell r="C27">
            <v>57</v>
          </cell>
          <cell r="D27">
            <v>79</v>
          </cell>
          <cell r="E27">
            <v>110</v>
          </cell>
          <cell r="F27">
            <v>337</v>
          </cell>
        </row>
        <row r="28">
          <cell r="A28" t="str">
            <v>Malden</v>
          </cell>
          <cell r="B28">
            <v>16</v>
          </cell>
          <cell r="C28">
            <v>16</v>
          </cell>
          <cell r="D28">
            <v>24</v>
          </cell>
          <cell r="E28">
            <v>99</v>
          </cell>
          <cell r="F28">
            <v>155</v>
          </cell>
        </row>
        <row r="29">
          <cell r="A29" t="str">
            <v>Southern</v>
          </cell>
          <cell r="B29">
            <v>595</v>
          </cell>
          <cell r="C29">
            <v>397</v>
          </cell>
          <cell r="D29">
            <v>567</v>
          </cell>
          <cell r="E29">
            <v>805</v>
          </cell>
          <cell r="F29">
            <v>2364</v>
          </cell>
        </row>
        <row r="30">
          <cell r="A30" t="str">
            <v>Arlington</v>
          </cell>
          <cell r="B30">
            <v>37</v>
          </cell>
          <cell r="C30">
            <v>22</v>
          </cell>
          <cell r="D30">
            <v>48</v>
          </cell>
          <cell r="E30">
            <v>81</v>
          </cell>
          <cell r="F30">
            <v>188</v>
          </cell>
        </row>
        <row r="31">
          <cell r="A31" t="str">
            <v>Brockton</v>
          </cell>
          <cell r="B31">
            <v>63</v>
          </cell>
          <cell r="C31">
            <v>49</v>
          </cell>
          <cell r="D31">
            <v>74</v>
          </cell>
          <cell r="E31">
            <v>101</v>
          </cell>
          <cell r="F31">
            <v>287</v>
          </cell>
        </row>
        <row r="32">
          <cell r="A32" t="str">
            <v>Cape Cod</v>
          </cell>
          <cell r="B32">
            <v>56</v>
          </cell>
          <cell r="C32">
            <v>45</v>
          </cell>
          <cell r="D32">
            <v>57</v>
          </cell>
          <cell r="E32">
            <v>94</v>
          </cell>
          <cell r="F32">
            <v>252</v>
          </cell>
        </row>
        <row r="33">
          <cell r="A33" t="str">
            <v>Coastal</v>
          </cell>
          <cell r="B33">
            <v>76</v>
          </cell>
          <cell r="C33">
            <v>38</v>
          </cell>
          <cell r="D33">
            <v>47</v>
          </cell>
          <cell r="E33">
            <v>91</v>
          </cell>
          <cell r="F33">
            <v>252</v>
          </cell>
        </row>
        <row r="34">
          <cell r="A34" t="str">
            <v>Fall River</v>
          </cell>
          <cell r="B34">
            <v>126</v>
          </cell>
          <cell r="C34">
            <v>87</v>
          </cell>
          <cell r="D34">
            <v>95</v>
          </cell>
          <cell r="E34">
            <v>139</v>
          </cell>
          <cell r="F34">
            <v>447</v>
          </cell>
        </row>
        <row r="35">
          <cell r="A35" t="str">
            <v>New Bedford</v>
          </cell>
          <cell r="B35">
            <v>109</v>
          </cell>
          <cell r="C35">
            <v>69</v>
          </cell>
          <cell r="D35">
            <v>126</v>
          </cell>
          <cell r="E35">
            <v>122</v>
          </cell>
          <cell r="F35">
            <v>426</v>
          </cell>
        </row>
        <row r="36">
          <cell r="A36" t="str">
            <v>Plymouth</v>
          </cell>
          <cell r="B36">
            <v>73</v>
          </cell>
          <cell r="C36">
            <v>38</v>
          </cell>
          <cell r="D36">
            <v>59</v>
          </cell>
          <cell r="E36">
            <v>78</v>
          </cell>
          <cell r="F36">
            <v>248</v>
          </cell>
        </row>
        <row r="37">
          <cell r="A37" t="str">
            <v>Solutions for Living (PAS SE)</v>
          </cell>
          <cell r="B37">
            <v>1</v>
          </cell>
          <cell r="C37">
            <v>1</v>
          </cell>
          <cell r="D37" t="str">
            <v>---</v>
          </cell>
          <cell r="E37">
            <v>1</v>
          </cell>
          <cell r="F37">
            <v>3</v>
          </cell>
        </row>
        <row r="38">
          <cell r="A38" t="str">
            <v>Taunton/Attleboro</v>
          </cell>
          <cell r="B38">
            <v>54</v>
          </cell>
          <cell r="C38">
            <v>48</v>
          </cell>
          <cell r="D38">
            <v>61</v>
          </cell>
          <cell r="E38">
            <v>98</v>
          </cell>
          <cell r="F38">
            <v>261</v>
          </cell>
        </row>
        <row r="39">
          <cell r="A39" t="str">
            <v>Western</v>
          </cell>
          <cell r="B39">
            <v>757</v>
          </cell>
          <cell r="C39">
            <v>555</v>
          </cell>
          <cell r="D39">
            <v>805</v>
          </cell>
          <cell r="E39">
            <v>1179</v>
          </cell>
          <cell r="F39">
            <v>3296</v>
          </cell>
        </row>
        <row r="40">
          <cell r="A40" t="str">
            <v>Ctr Human Dev (PAS West)</v>
          </cell>
          <cell r="B40" t="str">
            <v>---</v>
          </cell>
          <cell r="C40" t="str">
            <v>---</v>
          </cell>
          <cell r="D40" t="str">
            <v>---</v>
          </cell>
          <cell r="E40">
            <v>2</v>
          </cell>
          <cell r="F40">
            <v>2</v>
          </cell>
        </row>
        <row r="41">
          <cell r="A41" t="str">
            <v>Greenfield</v>
          </cell>
          <cell r="B41">
            <v>68</v>
          </cell>
          <cell r="C41">
            <v>69</v>
          </cell>
          <cell r="D41">
            <v>93</v>
          </cell>
          <cell r="E41">
            <v>112</v>
          </cell>
          <cell r="F41">
            <v>342</v>
          </cell>
        </row>
        <row r="42">
          <cell r="A42" t="str">
            <v>Holyoke</v>
          </cell>
          <cell r="B42">
            <v>61</v>
          </cell>
          <cell r="C42">
            <v>49</v>
          </cell>
          <cell r="D42">
            <v>68</v>
          </cell>
          <cell r="E42">
            <v>105</v>
          </cell>
          <cell r="F42">
            <v>283</v>
          </cell>
        </row>
        <row r="43">
          <cell r="A43" t="str">
            <v>North Central</v>
          </cell>
          <cell r="B43">
            <v>118</v>
          </cell>
          <cell r="C43">
            <v>89</v>
          </cell>
          <cell r="D43">
            <v>117</v>
          </cell>
          <cell r="E43">
            <v>141</v>
          </cell>
          <cell r="F43">
            <v>465</v>
          </cell>
        </row>
        <row r="44">
          <cell r="A44" t="str">
            <v>Pittsfield</v>
          </cell>
          <cell r="B44">
            <v>80</v>
          </cell>
          <cell r="C44">
            <v>70</v>
          </cell>
          <cell r="D44">
            <v>80</v>
          </cell>
          <cell r="E44">
            <v>121</v>
          </cell>
          <cell r="F44">
            <v>351</v>
          </cell>
        </row>
        <row r="45">
          <cell r="A45" t="str">
            <v>Robert Van Wart</v>
          </cell>
          <cell r="B45">
            <v>80</v>
          </cell>
          <cell r="C45">
            <v>56</v>
          </cell>
          <cell r="D45">
            <v>83</v>
          </cell>
          <cell r="E45">
            <v>124</v>
          </cell>
          <cell r="F45">
            <v>343</v>
          </cell>
        </row>
        <row r="46">
          <cell r="A46" t="str">
            <v>South Central</v>
          </cell>
          <cell r="B46">
            <v>88</v>
          </cell>
          <cell r="C46">
            <v>55</v>
          </cell>
          <cell r="D46">
            <v>79</v>
          </cell>
          <cell r="E46">
            <v>115</v>
          </cell>
          <cell r="F46">
            <v>337</v>
          </cell>
        </row>
        <row r="47">
          <cell r="A47" t="str">
            <v>Springfield</v>
          </cell>
          <cell r="B47">
            <v>87</v>
          </cell>
          <cell r="C47">
            <v>58</v>
          </cell>
          <cell r="D47">
            <v>100</v>
          </cell>
          <cell r="E47">
            <v>173</v>
          </cell>
          <cell r="F47">
            <v>418</v>
          </cell>
        </row>
        <row r="48">
          <cell r="A48" t="str">
            <v>Worcester East</v>
          </cell>
          <cell r="B48">
            <v>100</v>
          </cell>
          <cell r="C48">
            <v>65</v>
          </cell>
          <cell r="D48">
            <v>92</v>
          </cell>
          <cell r="E48">
            <v>170</v>
          </cell>
          <cell r="F48">
            <v>427</v>
          </cell>
        </row>
        <row r="49">
          <cell r="A49" t="str">
            <v>Worcester West</v>
          </cell>
          <cell r="B49">
            <v>75</v>
          </cell>
          <cell r="C49">
            <v>44</v>
          </cell>
          <cell r="D49">
            <v>93</v>
          </cell>
          <cell r="E49">
            <v>116</v>
          </cell>
          <cell r="F49">
            <v>328</v>
          </cell>
        </row>
        <row r="50">
          <cell r="A50" t="str">
            <v>Total</v>
          </cell>
          <cell r="B50">
            <v>1960</v>
          </cell>
          <cell r="C50">
            <v>1433</v>
          </cell>
          <cell r="D50">
            <v>2079</v>
          </cell>
          <cell r="E50">
            <v>3251</v>
          </cell>
          <cell r="F50">
            <v>8723</v>
          </cell>
        </row>
      </sheetData>
      <sheetData sheetId="8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Voluntary</v>
          </cell>
          <cell r="I5" t="str">
            <v>Person Count</v>
          </cell>
          <cell r="J5" t="str">
            <v>Person Count</v>
          </cell>
          <cell r="K5" t="str">
            <v xml:space="preserve">          CRA</v>
          </cell>
          <cell r="L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Other/</v>
          </cell>
          <cell r="Q5" t="str">
            <v>Person Count</v>
          </cell>
        </row>
        <row r="6">
          <cell r="B6" t="str">
            <v>51A Report</v>
          </cell>
          <cell r="C6" t="str">
            <v>Protective</v>
          </cell>
          <cell r="D6" t="str">
            <v>Protective</v>
          </cell>
          <cell r="E6" t="str">
            <v>Alt Resp</v>
          </cell>
          <cell r="F6" t="str">
            <v>Voluntary</v>
          </cell>
          <cell r="G6" t="str">
            <v>Voluntary Application</v>
          </cell>
          <cell r="H6" t="str">
            <v>Request</v>
          </cell>
          <cell r="I6" t="str">
            <v>CHINS</v>
          </cell>
          <cell r="J6" t="str">
            <v>CRA</v>
          </cell>
          <cell r="K6" t="str">
            <v xml:space="preserve">      Referrals</v>
          </cell>
          <cell r="L6" t="str">
            <v>Court Referral</v>
          </cell>
          <cell r="M6" t="str">
            <v>Institutional Abuse</v>
          </cell>
          <cell r="N6" t="str">
            <v>Safe Haven</v>
          </cell>
          <cell r="O6" t="str">
            <v/>
          </cell>
          <cell r="P6" t="str">
            <v>Unspecified</v>
          </cell>
          <cell r="Q6" t="str">
            <v>Total</v>
          </cell>
        </row>
        <row r="7">
          <cell r="A7" t="str">
            <v>Adoption Contract Region</v>
          </cell>
          <cell r="B7">
            <v>271</v>
          </cell>
          <cell r="C7" t="str">
            <v>---</v>
          </cell>
          <cell r="D7">
            <v>271</v>
          </cell>
          <cell r="E7" t="str">
            <v>---</v>
          </cell>
          <cell r="F7" t="str">
            <v>---</v>
          </cell>
          <cell r="G7">
            <v>7</v>
          </cell>
          <cell r="H7">
            <v>7</v>
          </cell>
          <cell r="I7" t="str">
            <v>---</v>
          </cell>
          <cell r="J7" t="str">
            <v>---</v>
          </cell>
          <cell r="K7">
            <v>0</v>
          </cell>
          <cell r="L7">
            <v>2</v>
          </cell>
          <cell r="M7">
            <v>2</v>
          </cell>
          <cell r="N7" t="str">
            <v>---</v>
          </cell>
          <cell r="O7">
            <v>3</v>
          </cell>
          <cell r="P7">
            <v>5</v>
          </cell>
          <cell r="Q7">
            <v>285</v>
          </cell>
        </row>
        <row r="8">
          <cell r="A8" t="str">
            <v>Berkshire Children &amp; Family (Adop)</v>
          </cell>
          <cell r="B8">
            <v>22</v>
          </cell>
          <cell r="C8" t="str">
            <v>---</v>
          </cell>
          <cell r="D8">
            <v>22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0</v>
          </cell>
          <cell r="I8" t="str">
            <v>---</v>
          </cell>
          <cell r="J8" t="str">
            <v>---</v>
          </cell>
          <cell r="K8">
            <v>0</v>
          </cell>
          <cell r="L8" t="str">
            <v>---</v>
          </cell>
          <cell r="M8">
            <v>1</v>
          </cell>
          <cell r="N8" t="str">
            <v>---</v>
          </cell>
          <cell r="O8">
            <v>2</v>
          </cell>
          <cell r="P8">
            <v>3</v>
          </cell>
          <cell r="Q8">
            <v>25</v>
          </cell>
        </row>
        <row r="9">
          <cell r="A9" t="str">
            <v>Cambridge Fam &amp; Child Srvcs (Adop)</v>
          </cell>
          <cell r="B9">
            <v>20</v>
          </cell>
          <cell r="C9" t="str">
            <v>---</v>
          </cell>
          <cell r="D9">
            <v>20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0</v>
          </cell>
          <cell r="I9" t="str">
            <v>---</v>
          </cell>
          <cell r="J9" t="str">
            <v>---</v>
          </cell>
          <cell r="K9">
            <v>0</v>
          </cell>
          <cell r="L9" t="str">
            <v>---</v>
          </cell>
          <cell r="M9" t="str">
            <v>---</v>
          </cell>
          <cell r="N9" t="str">
            <v>---</v>
          </cell>
          <cell r="O9">
            <v>1</v>
          </cell>
          <cell r="P9">
            <v>1</v>
          </cell>
          <cell r="Q9">
            <v>21</v>
          </cell>
        </row>
        <row r="10">
          <cell r="A10" t="str">
            <v>Children's Friends Inc. (Adop)</v>
          </cell>
          <cell r="B10">
            <v>77</v>
          </cell>
          <cell r="C10" t="str">
            <v>---</v>
          </cell>
          <cell r="D10">
            <v>77</v>
          </cell>
          <cell r="E10" t="str">
            <v>---</v>
          </cell>
          <cell r="F10" t="str">
            <v>---</v>
          </cell>
          <cell r="G10">
            <v>6</v>
          </cell>
          <cell r="H10">
            <v>6</v>
          </cell>
          <cell r="I10" t="str">
            <v>---</v>
          </cell>
          <cell r="J10" t="str">
            <v>---</v>
          </cell>
          <cell r="K10">
            <v>0</v>
          </cell>
          <cell r="L10">
            <v>2</v>
          </cell>
          <cell r="M10" t="str">
            <v>---</v>
          </cell>
          <cell r="N10" t="str">
            <v>---</v>
          </cell>
          <cell r="O10" t="str">
            <v>---</v>
          </cell>
          <cell r="P10">
            <v>0</v>
          </cell>
          <cell r="Q10">
            <v>85</v>
          </cell>
        </row>
        <row r="11">
          <cell r="A11" t="str">
            <v>New Bedford Child and Family (Adop)</v>
          </cell>
          <cell r="B11">
            <v>152</v>
          </cell>
          <cell r="C11" t="str">
            <v>---</v>
          </cell>
          <cell r="D11">
            <v>152</v>
          </cell>
          <cell r="E11" t="str">
            <v>---</v>
          </cell>
          <cell r="F11" t="str">
            <v>---</v>
          </cell>
          <cell r="G11">
            <v>1</v>
          </cell>
          <cell r="H11">
            <v>1</v>
          </cell>
          <cell r="I11" t="str">
            <v>---</v>
          </cell>
          <cell r="J11" t="str">
            <v>---</v>
          </cell>
          <cell r="K11">
            <v>0</v>
          </cell>
          <cell r="L11" t="str">
            <v>---</v>
          </cell>
          <cell r="M11">
            <v>1</v>
          </cell>
          <cell r="N11" t="str">
            <v>---</v>
          </cell>
          <cell r="O11" t="str">
            <v>---</v>
          </cell>
          <cell r="P11">
            <v>1</v>
          </cell>
          <cell r="Q11">
            <v>154</v>
          </cell>
        </row>
        <row r="12">
          <cell r="A12" t="str">
            <v>Boston</v>
          </cell>
          <cell r="B12">
            <v>252</v>
          </cell>
          <cell r="C12">
            <v>682</v>
          </cell>
          <cell r="D12">
            <v>934</v>
          </cell>
          <cell r="E12">
            <v>40</v>
          </cell>
          <cell r="F12">
            <v>15</v>
          </cell>
          <cell r="G12">
            <v>4</v>
          </cell>
          <cell r="H12">
            <v>19</v>
          </cell>
          <cell r="I12">
            <v>14</v>
          </cell>
          <cell r="J12">
            <v>49</v>
          </cell>
          <cell r="K12">
            <v>63</v>
          </cell>
          <cell r="L12">
            <v>17</v>
          </cell>
          <cell r="M12">
            <v>1</v>
          </cell>
          <cell r="N12" t="str">
            <v>---</v>
          </cell>
          <cell r="O12">
            <v>3</v>
          </cell>
          <cell r="P12">
            <v>4</v>
          </cell>
          <cell r="Q12">
            <v>1077</v>
          </cell>
        </row>
        <row r="13">
          <cell r="A13" t="str">
            <v>Dimock Street</v>
          </cell>
          <cell r="B13">
            <v>113</v>
          </cell>
          <cell r="C13">
            <v>130</v>
          </cell>
          <cell r="D13">
            <v>243</v>
          </cell>
          <cell r="E13">
            <v>9</v>
          </cell>
          <cell r="F13">
            <v>3</v>
          </cell>
          <cell r="G13">
            <v>2</v>
          </cell>
          <cell r="H13">
            <v>5</v>
          </cell>
          <cell r="I13">
            <v>1</v>
          </cell>
          <cell r="J13">
            <v>17</v>
          </cell>
          <cell r="K13">
            <v>18</v>
          </cell>
          <cell r="L13">
            <v>6</v>
          </cell>
          <cell r="M13">
            <v>1</v>
          </cell>
          <cell r="N13" t="str">
            <v>---</v>
          </cell>
          <cell r="O13" t="str">
            <v>---</v>
          </cell>
          <cell r="P13">
            <v>1</v>
          </cell>
          <cell r="Q13">
            <v>282</v>
          </cell>
        </row>
        <row r="14">
          <cell r="A14" t="str">
            <v>Harbor</v>
          </cell>
          <cell r="B14">
            <v>64</v>
          </cell>
          <cell r="C14">
            <v>149</v>
          </cell>
          <cell r="D14">
            <v>213</v>
          </cell>
          <cell r="E14">
            <v>19</v>
          </cell>
          <cell r="F14">
            <v>3</v>
          </cell>
          <cell r="G14">
            <v>2</v>
          </cell>
          <cell r="H14">
            <v>5</v>
          </cell>
          <cell r="I14">
            <v>4</v>
          </cell>
          <cell r="J14">
            <v>7</v>
          </cell>
          <cell r="K14">
            <v>11</v>
          </cell>
          <cell r="L14" t="str">
            <v>---</v>
          </cell>
          <cell r="M14" t="str">
            <v>---</v>
          </cell>
          <cell r="N14" t="str">
            <v>---</v>
          </cell>
          <cell r="O14" t="str">
            <v>---</v>
          </cell>
          <cell r="P14">
            <v>0</v>
          </cell>
          <cell r="Q14">
            <v>248</v>
          </cell>
        </row>
        <row r="15">
          <cell r="A15" t="str">
            <v>Hyde Park</v>
          </cell>
          <cell r="B15">
            <v>7</v>
          </cell>
          <cell r="C15">
            <v>169</v>
          </cell>
          <cell r="D15">
            <v>176</v>
          </cell>
          <cell r="E15">
            <v>6</v>
          </cell>
          <cell r="F15">
            <v>6</v>
          </cell>
          <cell r="G15" t="str">
            <v>---</v>
          </cell>
          <cell r="H15">
            <v>6</v>
          </cell>
          <cell r="I15">
            <v>5</v>
          </cell>
          <cell r="J15">
            <v>16</v>
          </cell>
          <cell r="K15">
            <v>21</v>
          </cell>
          <cell r="L15">
            <v>3</v>
          </cell>
          <cell r="M15" t="str">
            <v>---</v>
          </cell>
          <cell r="N15" t="str">
            <v>---</v>
          </cell>
          <cell r="O15">
            <v>1</v>
          </cell>
          <cell r="P15">
            <v>1</v>
          </cell>
          <cell r="Q15">
            <v>213</v>
          </cell>
        </row>
        <row r="16">
          <cell r="A16" t="str">
            <v>Park Street</v>
          </cell>
          <cell r="B16">
            <v>67</v>
          </cell>
          <cell r="C16">
            <v>233</v>
          </cell>
          <cell r="D16">
            <v>300</v>
          </cell>
          <cell r="E16">
            <v>6</v>
          </cell>
          <cell r="F16">
            <v>3</v>
          </cell>
          <cell r="G16" t="str">
            <v>---</v>
          </cell>
          <cell r="H16">
            <v>3</v>
          </cell>
          <cell r="I16">
            <v>4</v>
          </cell>
          <cell r="J16">
            <v>9</v>
          </cell>
          <cell r="K16">
            <v>13</v>
          </cell>
          <cell r="L16">
            <v>8</v>
          </cell>
          <cell r="M16" t="str">
            <v>---</v>
          </cell>
          <cell r="N16" t="str">
            <v>---</v>
          </cell>
          <cell r="O16">
            <v>2</v>
          </cell>
          <cell r="P16">
            <v>2</v>
          </cell>
          <cell r="Q16">
            <v>332</v>
          </cell>
        </row>
        <row r="17">
          <cell r="A17" t="str">
            <v>Solutions for Living (PAS Bos)</v>
          </cell>
          <cell r="B17">
            <v>1</v>
          </cell>
          <cell r="C17">
            <v>1</v>
          </cell>
          <cell r="D17">
            <v>2</v>
          </cell>
          <cell r="E17" t="str">
            <v>---</v>
          </cell>
          <cell r="F17" t="str">
            <v>---</v>
          </cell>
          <cell r="G17" t="str">
            <v>---</v>
          </cell>
          <cell r="H17">
            <v>0</v>
          </cell>
          <cell r="I17" t="str">
            <v>---</v>
          </cell>
          <cell r="J17" t="str">
            <v>---</v>
          </cell>
          <cell r="K17">
            <v>0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>
            <v>0</v>
          </cell>
          <cell r="Q17">
            <v>2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0</v>
          </cell>
          <cell r="E18" t="str">
            <v>---</v>
          </cell>
          <cell r="F18">
            <v>41</v>
          </cell>
          <cell r="G18" t="str">
            <v>---</v>
          </cell>
          <cell r="H18">
            <v>41</v>
          </cell>
          <cell r="I18" t="str">
            <v>---</v>
          </cell>
          <cell r="J18" t="str">
            <v>---</v>
          </cell>
          <cell r="K18">
            <v>0</v>
          </cell>
          <cell r="L18" t="str">
            <v>---</v>
          </cell>
          <cell r="M18" t="str">
            <v>---</v>
          </cell>
          <cell r="N18" t="str">
            <v>---</v>
          </cell>
          <cell r="O18" t="str">
            <v>---</v>
          </cell>
          <cell r="P18">
            <v>0</v>
          </cell>
          <cell r="Q18">
            <v>41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0</v>
          </cell>
          <cell r="E19" t="str">
            <v>---</v>
          </cell>
          <cell r="F19">
            <v>41</v>
          </cell>
          <cell r="G19" t="str">
            <v>---</v>
          </cell>
          <cell r="H19">
            <v>41</v>
          </cell>
          <cell r="I19" t="str">
            <v>---</v>
          </cell>
          <cell r="J19" t="str">
            <v>---</v>
          </cell>
          <cell r="K19">
            <v>0</v>
          </cell>
          <cell r="L19" t="str">
            <v>---</v>
          </cell>
          <cell r="M19" t="str">
            <v>---</v>
          </cell>
          <cell r="N19" t="str">
            <v>---</v>
          </cell>
          <cell r="O19" t="str">
            <v>---</v>
          </cell>
          <cell r="P19">
            <v>0</v>
          </cell>
          <cell r="Q19">
            <v>41</v>
          </cell>
        </row>
        <row r="20">
          <cell r="A20" t="str">
            <v>Northern</v>
          </cell>
          <cell r="B20">
            <v>450</v>
          </cell>
          <cell r="C20">
            <v>898</v>
          </cell>
          <cell r="D20">
            <v>1348</v>
          </cell>
          <cell r="E20">
            <v>111</v>
          </cell>
          <cell r="F20">
            <v>52</v>
          </cell>
          <cell r="G20">
            <v>6</v>
          </cell>
          <cell r="H20">
            <v>58</v>
          </cell>
          <cell r="I20">
            <v>6</v>
          </cell>
          <cell r="J20">
            <v>69</v>
          </cell>
          <cell r="K20">
            <v>75</v>
          </cell>
          <cell r="L20">
            <v>63</v>
          </cell>
          <cell r="M20">
            <v>2</v>
          </cell>
          <cell r="N20">
            <v>2</v>
          </cell>
          <cell r="O20">
            <v>1</v>
          </cell>
          <cell r="P20">
            <v>5</v>
          </cell>
          <cell r="Q20">
            <v>1660</v>
          </cell>
        </row>
        <row r="21">
          <cell r="A21" t="str">
            <v>Cambridge</v>
          </cell>
          <cell r="B21">
            <v>16</v>
          </cell>
          <cell r="C21">
            <v>67</v>
          </cell>
          <cell r="D21">
            <v>83</v>
          </cell>
          <cell r="E21">
            <v>9</v>
          </cell>
          <cell r="F21">
            <v>3</v>
          </cell>
          <cell r="G21" t="str">
            <v>---</v>
          </cell>
          <cell r="H21">
            <v>3</v>
          </cell>
          <cell r="I21" t="str">
            <v>---</v>
          </cell>
          <cell r="J21">
            <v>4</v>
          </cell>
          <cell r="K21">
            <v>4</v>
          </cell>
          <cell r="L21">
            <v>3</v>
          </cell>
          <cell r="M21" t="str">
            <v>---</v>
          </cell>
          <cell r="N21" t="str">
            <v>---</v>
          </cell>
          <cell r="O21" t="str">
            <v>---</v>
          </cell>
          <cell r="P21">
            <v>0</v>
          </cell>
          <cell r="Q21">
            <v>102</v>
          </cell>
        </row>
        <row r="22">
          <cell r="A22" t="str">
            <v>Cape Ann</v>
          </cell>
          <cell r="B22">
            <v>7</v>
          </cell>
          <cell r="C22">
            <v>97</v>
          </cell>
          <cell r="D22">
            <v>104</v>
          </cell>
          <cell r="E22">
            <v>22</v>
          </cell>
          <cell r="F22">
            <v>7</v>
          </cell>
          <cell r="G22" t="str">
            <v>---</v>
          </cell>
          <cell r="H22">
            <v>7</v>
          </cell>
          <cell r="I22" t="str">
            <v>---</v>
          </cell>
          <cell r="J22" t="str">
            <v>---</v>
          </cell>
          <cell r="K22">
            <v>0</v>
          </cell>
          <cell r="L22">
            <v>16</v>
          </cell>
          <cell r="M22" t="str">
            <v>---</v>
          </cell>
          <cell r="N22" t="str">
            <v>---</v>
          </cell>
          <cell r="O22" t="str">
            <v>---</v>
          </cell>
          <cell r="P22">
            <v>0</v>
          </cell>
          <cell r="Q22">
            <v>149</v>
          </cell>
        </row>
        <row r="23">
          <cell r="A23" t="str">
            <v>Framingham</v>
          </cell>
          <cell r="B23">
            <v>55</v>
          </cell>
          <cell r="C23">
            <v>80</v>
          </cell>
          <cell r="D23">
            <v>135</v>
          </cell>
          <cell r="E23">
            <v>19</v>
          </cell>
          <cell r="F23">
            <v>4</v>
          </cell>
          <cell r="G23">
            <v>1</v>
          </cell>
          <cell r="H23">
            <v>5</v>
          </cell>
          <cell r="I23">
            <v>1</v>
          </cell>
          <cell r="J23">
            <v>16</v>
          </cell>
          <cell r="K23">
            <v>17</v>
          </cell>
          <cell r="L23">
            <v>8</v>
          </cell>
          <cell r="M23" t="str">
            <v>---</v>
          </cell>
          <cell r="N23">
            <v>1</v>
          </cell>
          <cell r="O23">
            <v>1</v>
          </cell>
          <cell r="P23">
            <v>2</v>
          </cell>
          <cell r="Q23">
            <v>186</v>
          </cell>
        </row>
        <row r="24">
          <cell r="A24" t="str">
            <v>Haverhill</v>
          </cell>
          <cell r="B24">
            <v>47</v>
          </cell>
          <cell r="C24">
            <v>87</v>
          </cell>
          <cell r="D24">
            <v>134</v>
          </cell>
          <cell r="E24">
            <v>4</v>
          </cell>
          <cell r="F24">
            <v>4</v>
          </cell>
          <cell r="G24" t="str">
            <v>---</v>
          </cell>
          <cell r="H24">
            <v>4</v>
          </cell>
          <cell r="I24">
            <v>1</v>
          </cell>
          <cell r="J24">
            <v>5</v>
          </cell>
          <cell r="K24">
            <v>6</v>
          </cell>
          <cell r="L24">
            <v>2</v>
          </cell>
          <cell r="M24" t="str">
            <v>---</v>
          </cell>
          <cell r="N24" t="str">
            <v>---</v>
          </cell>
          <cell r="O24" t="str">
            <v>---</v>
          </cell>
          <cell r="P24">
            <v>0</v>
          </cell>
          <cell r="Q24">
            <v>150</v>
          </cell>
        </row>
        <row r="25">
          <cell r="A25" t="str">
            <v>Lawrence</v>
          </cell>
          <cell r="B25">
            <v>51</v>
          </cell>
          <cell r="C25">
            <v>125</v>
          </cell>
          <cell r="D25">
            <v>176</v>
          </cell>
          <cell r="E25">
            <v>12</v>
          </cell>
          <cell r="F25">
            <v>2</v>
          </cell>
          <cell r="G25">
            <v>2</v>
          </cell>
          <cell r="H25">
            <v>4</v>
          </cell>
          <cell r="I25">
            <v>2</v>
          </cell>
          <cell r="J25">
            <v>11</v>
          </cell>
          <cell r="K25">
            <v>13</v>
          </cell>
          <cell r="L25">
            <v>4</v>
          </cell>
          <cell r="M25" t="str">
            <v>---</v>
          </cell>
          <cell r="N25">
            <v>1</v>
          </cell>
          <cell r="O25" t="str">
            <v>---</v>
          </cell>
          <cell r="P25">
            <v>1</v>
          </cell>
          <cell r="Q25">
            <v>210</v>
          </cell>
        </row>
        <row r="26">
          <cell r="A26" t="str">
            <v>Lowell</v>
          </cell>
          <cell r="B26">
            <v>86</v>
          </cell>
          <cell r="C26">
            <v>230</v>
          </cell>
          <cell r="D26">
            <v>316</v>
          </cell>
          <cell r="E26">
            <v>22</v>
          </cell>
          <cell r="F26">
            <v>6</v>
          </cell>
          <cell r="G26" t="str">
            <v>---</v>
          </cell>
          <cell r="H26">
            <v>6</v>
          </cell>
          <cell r="I26">
            <v>1</v>
          </cell>
          <cell r="J26">
            <v>16</v>
          </cell>
          <cell r="K26">
            <v>17</v>
          </cell>
          <cell r="L26">
            <v>8</v>
          </cell>
          <cell r="M26">
            <v>2</v>
          </cell>
          <cell r="N26" t="str">
            <v>---</v>
          </cell>
          <cell r="O26" t="str">
            <v>---</v>
          </cell>
          <cell r="P26">
            <v>2</v>
          </cell>
          <cell r="Q26">
            <v>371</v>
          </cell>
        </row>
        <row r="27">
          <cell r="A27" t="str">
            <v>Lynn</v>
          </cell>
          <cell r="B27">
            <v>162</v>
          </cell>
          <cell r="C27">
            <v>124</v>
          </cell>
          <cell r="D27">
            <v>286</v>
          </cell>
          <cell r="E27">
            <v>14</v>
          </cell>
          <cell r="F27">
            <v>13</v>
          </cell>
          <cell r="G27">
            <v>3</v>
          </cell>
          <cell r="H27">
            <v>16</v>
          </cell>
          <cell r="I27">
            <v>1</v>
          </cell>
          <cell r="J27">
            <v>16</v>
          </cell>
          <cell r="K27">
            <v>17</v>
          </cell>
          <cell r="L27">
            <v>4</v>
          </cell>
          <cell r="M27" t="str">
            <v>---</v>
          </cell>
          <cell r="N27" t="str">
            <v>---</v>
          </cell>
          <cell r="O27" t="str">
            <v>---</v>
          </cell>
          <cell r="P27">
            <v>0</v>
          </cell>
          <cell r="Q27">
            <v>337</v>
          </cell>
        </row>
        <row r="28">
          <cell r="A28" t="str">
            <v>Malden</v>
          </cell>
          <cell r="B28">
            <v>26</v>
          </cell>
          <cell r="C28">
            <v>88</v>
          </cell>
          <cell r="D28">
            <v>114</v>
          </cell>
          <cell r="E28">
            <v>9</v>
          </cell>
          <cell r="F28">
            <v>13</v>
          </cell>
          <cell r="G28" t="str">
            <v>---</v>
          </cell>
          <cell r="H28">
            <v>13</v>
          </cell>
          <cell r="I28" t="str">
            <v>---</v>
          </cell>
          <cell r="J28">
            <v>1</v>
          </cell>
          <cell r="K28">
            <v>1</v>
          </cell>
          <cell r="L28">
            <v>18</v>
          </cell>
          <cell r="M28" t="str">
            <v>---</v>
          </cell>
          <cell r="N28" t="str">
            <v>---</v>
          </cell>
          <cell r="O28" t="str">
            <v>---</v>
          </cell>
          <cell r="P28">
            <v>0</v>
          </cell>
          <cell r="Q28">
            <v>155</v>
          </cell>
        </row>
        <row r="29">
          <cell r="A29" t="str">
            <v>Southern</v>
          </cell>
          <cell r="B29">
            <v>719</v>
          </cell>
          <cell r="C29">
            <v>1383</v>
          </cell>
          <cell r="D29">
            <v>2102</v>
          </cell>
          <cell r="E29">
            <v>102</v>
          </cell>
          <cell r="F29">
            <v>22</v>
          </cell>
          <cell r="G29">
            <v>5</v>
          </cell>
          <cell r="H29">
            <v>27</v>
          </cell>
          <cell r="I29">
            <v>22</v>
          </cell>
          <cell r="J29">
            <v>53</v>
          </cell>
          <cell r="K29">
            <v>75</v>
          </cell>
          <cell r="L29">
            <v>52</v>
          </cell>
          <cell r="M29">
            <v>2</v>
          </cell>
          <cell r="N29">
            <v>1</v>
          </cell>
          <cell r="O29">
            <v>3</v>
          </cell>
          <cell r="P29">
            <v>6</v>
          </cell>
          <cell r="Q29">
            <v>2364</v>
          </cell>
        </row>
        <row r="30">
          <cell r="A30" t="str">
            <v>Arlington</v>
          </cell>
          <cell r="B30">
            <v>32</v>
          </cell>
          <cell r="C30">
            <v>111</v>
          </cell>
          <cell r="D30">
            <v>143</v>
          </cell>
          <cell r="E30">
            <v>19</v>
          </cell>
          <cell r="F30">
            <v>5</v>
          </cell>
          <cell r="G30">
            <v>1</v>
          </cell>
          <cell r="H30">
            <v>6</v>
          </cell>
          <cell r="I30">
            <v>6</v>
          </cell>
          <cell r="J30">
            <v>9</v>
          </cell>
          <cell r="K30">
            <v>15</v>
          </cell>
          <cell r="L30">
            <v>4</v>
          </cell>
          <cell r="M30" t="str">
            <v>---</v>
          </cell>
          <cell r="N30">
            <v>1</v>
          </cell>
          <cell r="O30" t="str">
            <v>---</v>
          </cell>
          <cell r="P30">
            <v>1</v>
          </cell>
          <cell r="Q30">
            <v>188</v>
          </cell>
        </row>
        <row r="31">
          <cell r="A31" t="str">
            <v>Brockton</v>
          </cell>
          <cell r="B31">
            <v>94</v>
          </cell>
          <cell r="C31">
            <v>170</v>
          </cell>
          <cell r="D31">
            <v>264</v>
          </cell>
          <cell r="E31">
            <v>7</v>
          </cell>
          <cell r="F31" t="str">
            <v>---</v>
          </cell>
          <cell r="G31" t="str">
            <v>---</v>
          </cell>
          <cell r="H31">
            <v>0</v>
          </cell>
          <cell r="I31">
            <v>2</v>
          </cell>
          <cell r="J31">
            <v>8</v>
          </cell>
          <cell r="K31">
            <v>10</v>
          </cell>
          <cell r="L31">
            <v>5</v>
          </cell>
          <cell r="M31">
            <v>1</v>
          </cell>
          <cell r="N31" t="str">
            <v>---</v>
          </cell>
          <cell r="O31" t="str">
            <v>---</v>
          </cell>
          <cell r="P31">
            <v>1</v>
          </cell>
          <cell r="Q31">
            <v>287</v>
          </cell>
        </row>
        <row r="32">
          <cell r="A32" t="str">
            <v>Cape Cod</v>
          </cell>
          <cell r="B32">
            <v>46</v>
          </cell>
          <cell r="C32">
            <v>160</v>
          </cell>
          <cell r="D32">
            <v>206</v>
          </cell>
          <cell r="E32">
            <v>17</v>
          </cell>
          <cell r="F32">
            <v>1</v>
          </cell>
          <cell r="G32" t="str">
            <v>---</v>
          </cell>
          <cell r="H32">
            <v>1</v>
          </cell>
          <cell r="I32">
            <v>2</v>
          </cell>
          <cell r="J32">
            <v>5</v>
          </cell>
          <cell r="K32">
            <v>7</v>
          </cell>
          <cell r="L32">
            <v>21</v>
          </cell>
          <cell r="M32" t="str">
            <v>---</v>
          </cell>
          <cell r="N32" t="str">
            <v>---</v>
          </cell>
          <cell r="O32" t="str">
            <v>---</v>
          </cell>
          <cell r="P32">
            <v>0</v>
          </cell>
          <cell r="Q32">
            <v>252</v>
          </cell>
        </row>
        <row r="33">
          <cell r="A33" t="str">
            <v>Coastal</v>
          </cell>
          <cell r="B33">
            <v>79</v>
          </cell>
          <cell r="C33">
            <v>136</v>
          </cell>
          <cell r="D33">
            <v>215</v>
          </cell>
          <cell r="E33">
            <v>16</v>
          </cell>
          <cell r="F33">
            <v>5</v>
          </cell>
          <cell r="G33">
            <v>2</v>
          </cell>
          <cell r="H33">
            <v>7</v>
          </cell>
          <cell r="I33">
            <v>2</v>
          </cell>
          <cell r="J33">
            <v>9</v>
          </cell>
          <cell r="K33">
            <v>11</v>
          </cell>
          <cell r="L33">
            <v>1</v>
          </cell>
          <cell r="M33" t="str">
            <v>---</v>
          </cell>
          <cell r="N33" t="str">
            <v>---</v>
          </cell>
          <cell r="O33">
            <v>2</v>
          </cell>
          <cell r="P33">
            <v>2</v>
          </cell>
          <cell r="Q33">
            <v>252</v>
          </cell>
        </row>
        <row r="34">
          <cell r="A34" t="str">
            <v>Fall River</v>
          </cell>
          <cell r="B34">
            <v>146</v>
          </cell>
          <cell r="C34">
            <v>277</v>
          </cell>
          <cell r="D34">
            <v>423</v>
          </cell>
          <cell r="E34">
            <v>7</v>
          </cell>
          <cell r="F34">
            <v>5</v>
          </cell>
          <cell r="G34">
            <v>2</v>
          </cell>
          <cell r="H34">
            <v>7</v>
          </cell>
          <cell r="I34">
            <v>4</v>
          </cell>
          <cell r="J34">
            <v>3</v>
          </cell>
          <cell r="K34">
            <v>7</v>
          </cell>
          <cell r="L34">
            <v>2</v>
          </cell>
          <cell r="M34">
            <v>1</v>
          </cell>
          <cell r="N34" t="str">
            <v>---</v>
          </cell>
          <cell r="O34" t="str">
            <v>---</v>
          </cell>
          <cell r="P34">
            <v>1</v>
          </cell>
          <cell r="Q34">
            <v>447</v>
          </cell>
        </row>
        <row r="35">
          <cell r="A35" t="str">
            <v>New Bedford</v>
          </cell>
          <cell r="B35">
            <v>170</v>
          </cell>
          <cell r="C35">
            <v>227</v>
          </cell>
          <cell r="D35">
            <v>397</v>
          </cell>
          <cell r="E35">
            <v>12</v>
          </cell>
          <cell r="F35">
            <v>2</v>
          </cell>
          <cell r="G35" t="str">
            <v>---</v>
          </cell>
          <cell r="H35">
            <v>2</v>
          </cell>
          <cell r="I35">
            <v>2</v>
          </cell>
          <cell r="J35">
            <v>10</v>
          </cell>
          <cell r="K35">
            <v>12</v>
          </cell>
          <cell r="L35">
            <v>2</v>
          </cell>
          <cell r="M35" t="str">
            <v>---</v>
          </cell>
          <cell r="N35" t="str">
            <v>---</v>
          </cell>
          <cell r="O35">
            <v>1</v>
          </cell>
          <cell r="P35">
            <v>1</v>
          </cell>
          <cell r="Q35">
            <v>426</v>
          </cell>
        </row>
        <row r="36">
          <cell r="A36" t="str">
            <v>Plymouth</v>
          </cell>
          <cell r="B36">
            <v>68</v>
          </cell>
          <cell r="C36">
            <v>157</v>
          </cell>
          <cell r="D36">
            <v>225</v>
          </cell>
          <cell r="E36">
            <v>8</v>
          </cell>
          <cell r="F36">
            <v>1</v>
          </cell>
          <cell r="G36" t="str">
            <v>---</v>
          </cell>
          <cell r="H36">
            <v>1</v>
          </cell>
          <cell r="I36">
            <v>2</v>
          </cell>
          <cell r="J36" t="str">
            <v>---</v>
          </cell>
          <cell r="K36">
            <v>2</v>
          </cell>
          <cell r="L36">
            <v>12</v>
          </cell>
          <cell r="M36" t="str">
            <v>---</v>
          </cell>
          <cell r="N36" t="str">
            <v>---</v>
          </cell>
          <cell r="O36" t="str">
            <v>---</v>
          </cell>
          <cell r="P36">
            <v>0</v>
          </cell>
          <cell r="Q36">
            <v>248</v>
          </cell>
        </row>
        <row r="37">
          <cell r="A37" t="str">
            <v>Solutions for Living (PAS SE)</v>
          </cell>
          <cell r="B37" t="str">
            <v>---</v>
          </cell>
          <cell r="C37">
            <v>2</v>
          </cell>
          <cell r="D37">
            <v>2</v>
          </cell>
          <cell r="E37" t="str">
            <v>---</v>
          </cell>
          <cell r="F37" t="str">
            <v>---</v>
          </cell>
          <cell r="G37" t="str">
            <v>---</v>
          </cell>
          <cell r="H37">
            <v>0</v>
          </cell>
          <cell r="I37" t="str">
            <v>---</v>
          </cell>
          <cell r="J37">
            <v>1</v>
          </cell>
          <cell r="K37">
            <v>1</v>
          </cell>
          <cell r="L37" t="str">
            <v>---</v>
          </cell>
          <cell r="M37" t="str">
            <v>---</v>
          </cell>
          <cell r="N37" t="str">
            <v>---</v>
          </cell>
          <cell r="O37" t="str">
            <v>---</v>
          </cell>
          <cell r="P37">
            <v>0</v>
          </cell>
          <cell r="Q37">
            <v>3</v>
          </cell>
        </row>
        <row r="38">
          <cell r="A38" t="str">
            <v>Taunton/Attleboro</v>
          </cell>
          <cell r="B38">
            <v>84</v>
          </cell>
          <cell r="C38">
            <v>143</v>
          </cell>
          <cell r="D38">
            <v>227</v>
          </cell>
          <cell r="E38">
            <v>16</v>
          </cell>
          <cell r="F38">
            <v>3</v>
          </cell>
          <cell r="G38" t="str">
            <v>---</v>
          </cell>
          <cell r="H38">
            <v>3</v>
          </cell>
          <cell r="I38">
            <v>2</v>
          </cell>
          <cell r="J38">
            <v>8</v>
          </cell>
          <cell r="K38">
            <v>10</v>
          </cell>
          <cell r="L38">
            <v>5</v>
          </cell>
          <cell r="M38" t="str">
            <v>---</v>
          </cell>
          <cell r="N38" t="str">
            <v>---</v>
          </cell>
          <cell r="O38" t="str">
            <v>---</v>
          </cell>
          <cell r="P38">
            <v>0</v>
          </cell>
          <cell r="Q38">
            <v>261</v>
          </cell>
        </row>
        <row r="39">
          <cell r="A39" t="str">
            <v>Western</v>
          </cell>
          <cell r="B39">
            <v>1051</v>
          </cell>
          <cell r="C39">
            <v>1891</v>
          </cell>
          <cell r="D39">
            <v>2942</v>
          </cell>
          <cell r="E39">
            <v>126</v>
          </cell>
          <cell r="F39">
            <v>68</v>
          </cell>
          <cell r="G39">
            <v>16</v>
          </cell>
          <cell r="H39">
            <v>84</v>
          </cell>
          <cell r="I39">
            <v>30</v>
          </cell>
          <cell r="J39">
            <v>58</v>
          </cell>
          <cell r="K39">
            <v>88</v>
          </cell>
          <cell r="L39">
            <v>44</v>
          </cell>
          <cell r="M39">
            <v>1</v>
          </cell>
          <cell r="N39">
            <v>1</v>
          </cell>
          <cell r="O39">
            <v>10</v>
          </cell>
          <cell r="P39">
            <v>12</v>
          </cell>
          <cell r="Q39">
            <v>3296</v>
          </cell>
        </row>
        <row r="40">
          <cell r="A40" t="str">
            <v>Ctr Human Dev (PAS West)</v>
          </cell>
          <cell r="B40" t="str">
            <v>---</v>
          </cell>
          <cell r="C40">
            <v>1</v>
          </cell>
          <cell r="D40">
            <v>1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0</v>
          </cell>
          <cell r="I40" t="str">
            <v>---</v>
          </cell>
          <cell r="J40" t="str">
            <v>---</v>
          </cell>
          <cell r="K40">
            <v>0</v>
          </cell>
          <cell r="L40">
            <v>1</v>
          </cell>
          <cell r="M40" t="str">
            <v>---</v>
          </cell>
          <cell r="N40" t="str">
            <v>---</v>
          </cell>
          <cell r="O40" t="str">
            <v>---</v>
          </cell>
          <cell r="P40">
            <v>0</v>
          </cell>
          <cell r="Q40">
            <v>2</v>
          </cell>
        </row>
        <row r="41">
          <cell r="A41" t="str">
            <v>Greenfield</v>
          </cell>
          <cell r="B41">
            <v>146</v>
          </cell>
          <cell r="C41">
            <v>147</v>
          </cell>
          <cell r="D41">
            <v>293</v>
          </cell>
          <cell r="E41">
            <v>24</v>
          </cell>
          <cell r="F41">
            <v>4</v>
          </cell>
          <cell r="G41">
            <v>5</v>
          </cell>
          <cell r="H41">
            <v>9</v>
          </cell>
          <cell r="I41">
            <v>5</v>
          </cell>
          <cell r="J41">
            <v>6</v>
          </cell>
          <cell r="K41">
            <v>11</v>
          </cell>
          <cell r="L41">
            <v>1</v>
          </cell>
          <cell r="M41" t="str">
            <v>---</v>
          </cell>
          <cell r="N41" t="str">
            <v>---</v>
          </cell>
          <cell r="O41">
            <v>4</v>
          </cell>
          <cell r="P41">
            <v>4</v>
          </cell>
          <cell r="Q41">
            <v>342</v>
          </cell>
        </row>
        <row r="42">
          <cell r="A42" t="str">
            <v>Holyoke</v>
          </cell>
          <cell r="B42">
            <v>93</v>
          </cell>
          <cell r="C42">
            <v>167</v>
          </cell>
          <cell r="D42">
            <v>260</v>
          </cell>
          <cell r="E42">
            <v>7</v>
          </cell>
          <cell r="F42">
            <v>5</v>
          </cell>
          <cell r="G42" t="str">
            <v>---</v>
          </cell>
          <cell r="H42">
            <v>5</v>
          </cell>
          <cell r="I42">
            <v>2</v>
          </cell>
          <cell r="J42">
            <v>3</v>
          </cell>
          <cell r="K42">
            <v>5</v>
          </cell>
          <cell r="L42">
            <v>4</v>
          </cell>
          <cell r="M42" t="str">
            <v>---</v>
          </cell>
          <cell r="N42" t="str">
            <v>---</v>
          </cell>
          <cell r="O42">
            <v>2</v>
          </cell>
          <cell r="P42">
            <v>2</v>
          </cell>
          <cell r="Q42">
            <v>283</v>
          </cell>
        </row>
        <row r="43">
          <cell r="A43" t="str">
            <v>North Central</v>
          </cell>
          <cell r="B43">
            <v>161</v>
          </cell>
          <cell r="C43">
            <v>267</v>
          </cell>
          <cell r="D43">
            <v>428</v>
          </cell>
          <cell r="E43">
            <v>12</v>
          </cell>
          <cell r="F43">
            <v>12</v>
          </cell>
          <cell r="G43" t="str">
            <v>---</v>
          </cell>
          <cell r="H43">
            <v>12</v>
          </cell>
          <cell r="I43">
            <v>1</v>
          </cell>
          <cell r="J43">
            <v>2</v>
          </cell>
          <cell r="K43">
            <v>3</v>
          </cell>
          <cell r="L43">
            <v>9</v>
          </cell>
          <cell r="M43" t="str">
            <v>---</v>
          </cell>
          <cell r="N43" t="str">
            <v>---</v>
          </cell>
          <cell r="O43">
            <v>1</v>
          </cell>
          <cell r="P43">
            <v>1</v>
          </cell>
          <cell r="Q43">
            <v>465</v>
          </cell>
        </row>
        <row r="44">
          <cell r="A44" t="str">
            <v>Pittsfield</v>
          </cell>
          <cell r="B44">
            <v>117</v>
          </cell>
          <cell r="C44">
            <v>187</v>
          </cell>
          <cell r="D44">
            <v>304</v>
          </cell>
          <cell r="E44">
            <v>19</v>
          </cell>
          <cell r="F44">
            <v>13</v>
          </cell>
          <cell r="G44">
            <v>3</v>
          </cell>
          <cell r="H44">
            <v>16</v>
          </cell>
          <cell r="I44">
            <v>1</v>
          </cell>
          <cell r="J44">
            <v>1</v>
          </cell>
          <cell r="K44">
            <v>2</v>
          </cell>
          <cell r="L44">
            <v>10</v>
          </cell>
          <cell r="M44" t="str">
            <v>---</v>
          </cell>
          <cell r="N44" t="str">
            <v>---</v>
          </cell>
          <cell r="O44" t="str">
            <v>---</v>
          </cell>
          <cell r="P44">
            <v>0</v>
          </cell>
          <cell r="Q44">
            <v>351</v>
          </cell>
        </row>
        <row r="45">
          <cell r="A45" t="str">
            <v>Robert Van Wart</v>
          </cell>
          <cell r="B45">
            <v>97</v>
          </cell>
          <cell r="C45">
            <v>210</v>
          </cell>
          <cell r="D45">
            <v>307</v>
          </cell>
          <cell r="E45">
            <v>19</v>
          </cell>
          <cell r="F45">
            <v>3</v>
          </cell>
          <cell r="G45">
            <v>2</v>
          </cell>
          <cell r="H45">
            <v>5</v>
          </cell>
          <cell r="I45">
            <v>4</v>
          </cell>
          <cell r="J45">
            <v>5</v>
          </cell>
          <cell r="K45">
            <v>9</v>
          </cell>
          <cell r="L45">
            <v>2</v>
          </cell>
          <cell r="M45">
            <v>1</v>
          </cell>
          <cell r="N45" t="str">
            <v>---</v>
          </cell>
          <cell r="O45" t="str">
            <v>---</v>
          </cell>
          <cell r="P45">
            <v>1</v>
          </cell>
          <cell r="Q45">
            <v>343</v>
          </cell>
        </row>
        <row r="46">
          <cell r="A46" t="str">
            <v>South Central</v>
          </cell>
          <cell r="B46">
            <v>107</v>
          </cell>
          <cell r="C46">
            <v>191</v>
          </cell>
          <cell r="D46">
            <v>298</v>
          </cell>
          <cell r="E46">
            <v>14</v>
          </cell>
          <cell r="F46">
            <v>9</v>
          </cell>
          <cell r="G46">
            <v>1</v>
          </cell>
          <cell r="H46">
            <v>10</v>
          </cell>
          <cell r="I46">
            <v>6</v>
          </cell>
          <cell r="J46">
            <v>8</v>
          </cell>
          <cell r="K46">
            <v>14</v>
          </cell>
          <cell r="L46">
            <v>1</v>
          </cell>
          <cell r="M46" t="str">
            <v>---</v>
          </cell>
          <cell r="N46" t="str">
            <v>---</v>
          </cell>
          <cell r="O46" t="str">
            <v>---</v>
          </cell>
          <cell r="P46">
            <v>0</v>
          </cell>
          <cell r="Q46">
            <v>337</v>
          </cell>
        </row>
        <row r="47">
          <cell r="A47" t="str">
            <v>Springfield</v>
          </cell>
          <cell r="B47">
            <v>146</v>
          </cell>
          <cell r="C47">
            <v>226</v>
          </cell>
          <cell r="D47">
            <v>372</v>
          </cell>
          <cell r="E47">
            <v>15</v>
          </cell>
          <cell r="F47">
            <v>7</v>
          </cell>
          <cell r="G47">
            <v>3</v>
          </cell>
          <cell r="H47">
            <v>10</v>
          </cell>
          <cell r="I47">
            <v>6</v>
          </cell>
          <cell r="J47">
            <v>12</v>
          </cell>
          <cell r="K47">
            <v>18</v>
          </cell>
          <cell r="L47">
            <v>1</v>
          </cell>
          <cell r="M47" t="str">
            <v>---</v>
          </cell>
          <cell r="N47" t="str">
            <v>---</v>
          </cell>
          <cell r="O47">
            <v>2</v>
          </cell>
          <cell r="P47">
            <v>2</v>
          </cell>
          <cell r="Q47">
            <v>418</v>
          </cell>
        </row>
        <row r="48">
          <cell r="A48" t="str">
            <v>Worcester East</v>
          </cell>
          <cell r="B48">
            <v>96</v>
          </cell>
          <cell r="C48">
            <v>297</v>
          </cell>
          <cell r="D48">
            <v>393</v>
          </cell>
          <cell r="E48">
            <v>9</v>
          </cell>
          <cell r="F48">
            <v>6</v>
          </cell>
          <cell r="G48">
            <v>1</v>
          </cell>
          <cell r="H48">
            <v>7</v>
          </cell>
          <cell r="I48">
            <v>1</v>
          </cell>
          <cell r="J48">
            <v>10</v>
          </cell>
          <cell r="K48">
            <v>11</v>
          </cell>
          <cell r="L48">
            <v>5</v>
          </cell>
          <cell r="M48" t="str">
            <v>---</v>
          </cell>
          <cell r="N48">
            <v>1</v>
          </cell>
          <cell r="O48">
            <v>1</v>
          </cell>
          <cell r="P48">
            <v>2</v>
          </cell>
          <cell r="Q48">
            <v>427</v>
          </cell>
        </row>
        <row r="49">
          <cell r="A49" t="str">
            <v>Worcester West</v>
          </cell>
          <cell r="B49">
            <v>88</v>
          </cell>
          <cell r="C49">
            <v>198</v>
          </cell>
          <cell r="D49">
            <v>286</v>
          </cell>
          <cell r="E49">
            <v>7</v>
          </cell>
          <cell r="F49">
            <v>9</v>
          </cell>
          <cell r="G49">
            <v>1</v>
          </cell>
          <cell r="H49">
            <v>10</v>
          </cell>
          <cell r="I49">
            <v>4</v>
          </cell>
          <cell r="J49">
            <v>11</v>
          </cell>
          <cell r="K49">
            <v>15</v>
          </cell>
          <cell r="L49">
            <v>10</v>
          </cell>
          <cell r="M49" t="str">
            <v>---</v>
          </cell>
          <cell r="N49" t="str">
            <v>---</v>
          </cell>
          <cell r="O49" t="str">
            <v>---</v>
          </cell>
          <cell r="P49">
            <v>0</v>
          </cell>
          <cell r="Q49">
            <v>328</v>
          </cell>
        </row>
        <row r="50">
          <cell r="A50" t="str">
            <v>Total</v>
          </cell>
          <cell r="B50">
            <v>2743</v>
          </cell>
          <cell r="C50">
            <v>4854</v>
          </cell>
          <cell r="D50">
            <v>7597</v>
          </cell>
          <cell r="E50">
            <v>379</v>
          </cell>
          <cell r="F50">
            <v>198</v>
          </cell>
          <cell r="G50">
            <v>38</v>
          </cell>
          <cell r="H50">
            <v>236</v>
          </cell>
          <cell r="I50">
            <v>72</v>
          </cell>
          <cell r="J50">
            <v>229</v>
          </cell>
          <cell r="K50">
            <v>301</v>
          </cell>
          <cell r="L50">
            <v>178</v>
          </cell>
          <cell r="M50">
            <v>8</v>
          </cell>
          <cell r="N50">
            <v>4</v>
          </cell>
          <cell r="O50">
            <v>20</v>
          </cell>
          <cell r="P50">
            <v>32</v>
          </cell>
          <cell r="Q50">
            <v>8723</v>
          </cell>
        </row>
      </sheetData>
      <sheetData sheetId="9">
        <row r="1">
          <cell r="A1" t="str">
            <v>Cases and Consumer Counts by Location</v>
          </cell>
        </row>
        <row r="3">
          <cell r="A3" t="str">
            <v>Qtr End Date:31-DEC-2014</v>
          </cell>
          <cell r="J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K5" t="str">
            <v>Person Count</v>
          </cell>
          <cell r="L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Person Count</v>
          </cell>
          <cell r="Q5" t="str">
            <v>Person Count</v>
          </cell>
          <cell r="R5" t="str">
            <v>Person Count</v>
          </cell>
          <cell r="T5" t="str">
            <v>Person Count</v>
          </cell>
          <cell r="U5" t="str">
            <v>Person Count</v>
          </cell>
          <cell r="V5" t="str">
            <v>English/</v>
          </cell>
          <cell r="W5" t="str">
            <v>Person Count</v>
          </cell>
        </row>
        <row r="6">
          <cell r="B6" t="str">
            <v>Spanish</v>
          </cell>
          <cell r="C6" t="str">
            <v>Khmer (Cambodian)</v>
          </cell>
          <cell r="D6" t="str">
            <v>Portuguese</v>
          </cell>
          <cell r="E6" t="str">
            <v>Haitian Creole</v>
          </cell>
          <cell r="F6" t="str">
            <v>Cape Verdean Creole</v>
          </cell>
          <cell r="G6" t="str">
            <v>Vietnamese</v>
          </cell>
          <cell r="H6" t="str">
            <v>Chinese</v>
          </cell>
          <cell r="I6" t="str">
            <v>Lao</v>
          </cell>
          <cell r="J6" t="str">
            <v>American Sign Language</v>
          </cell>
          <cell r="K6" t="str">
            <v>French</v>
          </cell>
          <cell r="L6" t="str">
            <v>Greek</v>
          </cell>
          <cell r="M6" t="str">
            <v>Italian</v>
          </cell>
          <cell r="N6" t="str">
            <v>Other</v>
          </cell>
          <cell r="O6" t="str">
            <v>Polish</v>
          </cell>
          <cell r="P6" t="str">
            <v>Russian</v>
          </cell>
          <cell r="Q6" t="str">
            <v>Thai</v>
          </cell>
          <cell r="R6" t="str">
            <v>Yiddish</v>
          </cell>
          <cell r="S6" t="str">
            <v>Other</v>
          </cell>
          <cell r="T6" t="str">
            <v>English</v>
          </cell>
          <cell r="U6" t="str">
            <v>Unknown</v>
          </cell>
          <cell r="V6" t="str">
            <v>Unknown</v>
          </cell>
          <cell r="W6" t="str">
            <v>Total</v>
          </cell>
        </row>
        <row r="7">
          <cell r="A7" t="str">
            <v>Adoption Contract Region</v>
          </cell>
          <cell r="B7">
            <v>3</v>
          </cell>
          <cell r="C7" t="str">
            <v>---</v>
          </cell>
          <cell r="D7" t="str">
            <v>---</v>
          </cell>
          <cell r="E7" t="str">
            <v>---</v>
          </cell>
          <cell r="F7" t="str">
            <v>---</v>
          </cell>
          <cell r="G7" t="str">
            <v>---</v>
          </cell>
          <cell r="H7" t="str">
            <v>---</v>
          </cell>
          <cell r="I7" t="str">
            <v>---</v>
          </cell>
          <cell r="J7" t="str">
            <v>---</v>
          </cell>
          <cell r="K7" t="str">
            <v>---</v>
          </cell>
          <cell r="L7" t="str">
            <v>---</v>
          </cell>
          <cell r="M7" t="str">
            <v>---</v>
          </cell>
          <cell r="N7">
            <v>3</v>
          </cell>
          <cell r="O7" t="str">
            <v>---</v>
          </cell>
          <cell r="P7" t="str">
            <v>---</v>
          </cell>
          <cell r="Q7" t="str">
            <v>---</v>
          </cell>
          <cell r="R7" t="str">
            <v>---</v>
          </cell>
          <cell r="S7">
            <v>3</v>
          </cell>
          <cell r="T7">
            <v>249</v>
          </cell>
          <cell r="U7">
            <v>52</v>
          </cell>
          <cell r="V7">
            <v>301</v>
          </cell>
          <cell r="W7">
            <v>307</v>
          </cell>
        </row>
        <row r="8">
          <cell r="A8" t="str">
            <v>Berkshire Children &amp; Family (Adop)</v>
          </cell>
          <cell r="B8">
            <v>1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 t="str">
            <v>---</v>
          </cell>
          <cell r="J8" t="str">
            <v>---</v>
          </cell>
          <cell r="K8" t="str">
            <v>---</v>
          </cell>
          <cell r="L8" t="str">
            <v>---</v>
          </cell>
          <cell r="M8" t="str">
            <v>---</v>
          </cell>
          <cell r="N8" t="str">
            <v>---</v>
          </cell>
          <cell r="O8" t="str">
            <v>---</v>
          </cell>
          <cell r="P8" t="str">
            <v>---</v>
          </cell>
          <cell r="Q8" t="str">
            <v>---</v>
          </cell>
          <cell r="R8" t="str">
            <v>---</v>
          </cell>
          <cell r="S8">
            <v>0</v>
          </cell>
          <cell r="T8">
            <v>24</v>
          </cell>
          <cell r="U8">
            <v>4</v>
          </cell>
          <cell r="V8">
            <v>28</v>
          </cell>
          <cell r="W8">
            <v>29</v>
          </cell>
        </row>
        <row r="9">
          <cell r="A9" t="str">
            <v>Cambridge Fam &amp; Child Srvcs (Adop)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str">
            <v>---</v>
          </cell>
          <cell r="O9" t="str">
            <v>---</v>
          </cell>
          <cell r="P9" t="str">
            <v>---</v>
          </cell>
          <cell r="Q9" t="str">
            <v>---</v>
          </cell>
          <cell r="R9" t="str">
            <v>---</v>
          </cell>
          <cell r="S9">
            <v>0</v>
          </cell>
          <cell r="T9">
            <v>23</v>
          </cell>
          <cell r="U9">
            <v>3</v>
          </cell>
          <cell r="V9">
            <v>26</v>
          </cell>
          <cell r="W9">
            <v>26</v>
          </cell>
        </row>
        <row r="10">
          <cell r="A10" t="str">
            <v>Children's Friends Inc. (Adop)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>
            <v>3</v>
          </cell>
          <cell r="O10" t="str">
            <v>---</v>
          </cell>
          <cell r="P10" t="str">
            <v>---</v>
          </cell>
          <cell r="Q10" t="str">
            <v>---</v>
          </cell>
          <cell r="R10" t="str">
            <v>---</v>
          </cell>
          <cell r="S10">
            <v>3</v>
          </cell>
          <cell r="T10">
            <v>67</v>
          </cell>
          <cell r="U10">
            <v>17</v>
          </cell>
          <cell r="V10">
            <v>84</v>
          </cell>
          <cell r="W10">
            <v>87</v>
          </cell>
        </row>
        <row r="11">
          <cell r="A11" t="str">
            <v>New Bedford Child and Family (Adop)</v>
          </cell>
          <cell r="B11">
            <v>2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str">
            <v>---</v>
          </cell>
          <cell r="O11" t="str">
            <v>---</v>
          </cell>
          <cell r="P11" t="str">
            <v>---</v>
          </cell>
          <cell r="Q11" t="str">
            <v>---</v>
          </cell>
          <cell r="R11" t="str">
            <v>---</v>
          </cell>
          <cell r="S11">
            <v>0</v>
          </cell>
          <cell r="T11">
            <v>135</v>
          </cell>
          <cell r="U11">
            <v>28</v>
          </cell>
          <cell r="V11">
            <v>163</v>
          </cell>
          <cell r="W11">
            <v>165</v>
          </cell>
        </row>
        <row r="12">
          <cell r="A12" t="str">
            <v>Boston</v>
          </cell>
          <cell r="B12">
            <v>1196</v>
          </cell>
          <cell r="C12">
            <v>4</v>
          </cell>
          <cell r="D12">
            <v>31</v>
          </cell>
          <cell r="E12">
            <v>127</v>
          </cell>
          <cell r="F12">
            <v>112</v>
          </cell>
          <cell r="G12">
            <v>37</v>
          </cell>
          <cell r="H12">
            <v>27</v>
          </cell>
          <cell r="I12" t="str">
            <v>---</v>
          </cell>
          <cell r="J12">
            <v>10</v>
          </cell>
          <cell r="K12">
            <v>6</v>
          </cell>
          <cell r="L12">
            <v>2</v>
          </cell>
          <cell r="M12" t="str">
            <v>---</v>
          </cell>
          <cell r="N12">
            <v>132</v>
          </cell>
          <cell r="O12">
            <v>2</v>
          </cell>
          <cell r="P12">
            <v>1</v>
          </cell>
          <cell r="Q12" t="str">
            <v>---</v>
          </cell>
          <cell r="R12" t="str">
            <v>---</v>
          </cell>
          <cell r="S12">
            <v>143</v>
          </cell>
          <cell r="T12">
            <v>8272</v>
          </cell>
          <cell r="U12">
            <v>1734</v>
          </cell>
          <cell r="V12">
            <v>10006</v>
          </cell>
          <cell r="W12">
            <v>11693</v>
          </cell>
        </row>
        <row r="13">
          <cell r="A13" t="str">
            <v>Dimock Street</v>
          </cell>
          <cell r="B13">
            <v>228</v>
          </cell>
          <cell r="C13" t="str">
            <v>---</v>
          </cell>
          <cell r="D13">
            <v>9</v>
          </cell>
          <cell r="E13">
            <v>14</v>
          </cell>
          <cell r="F13">
            <v>26</v>
          </cell>
          <cell r="G13">
            <v>1</v>
          </cell>
          <cell r="H13">
            <v>6</v>
          </cell>
          <cell r="I13" t="str">
            <v>---</v>
          </cell>
          <cell r="J13">
            <v>7</v>
          </cell>
          <cell r="K13">
            <v>2</v>
          </cell>
          <cell r="L13">
            <v>2</v>
          </cell>
          <cell r="M13" t="str">
            <v>---</v>
          </cell>
          <cell r="N13">
            <v>32</v>
          </cell>
          <cell r="O13" t="str">
            <v>---</v>
          </cell>
          <cell r="P13" t="str">
            <v>---</v>
          </cell>
          <cell r="Q13" t="str">
            <v>---</v>
          </cell>
          <cell r="R13" t="str">
            <v>---</v>
          </cell>
          <cell r="S13">
            <v>36</v>
          </cell>
          <cell r="T13">
            <v>1716</v>
          </cell>
          <cell r="U13">
            <v>420</v>
          </cell>
          <cell r="V13">
            <v>2136</v>
          </cell>
          <cell r="W13">
            <v>2463</v>
          </cell>
        </row>
        <row r="14">
          <cell r="A14" t="str">
            <v>Harbor</v>
          </cell>
          <cell r="B14">
            <v>658</v>
          </cell>
          <cell r="C14">
            <v>3</v>
          </cell>
          <cell r="D14">
            <v>18</v>
          </cell>
          <cell r="E14">
            <v>9</v>
          </cell>
          <cell r="F14">
            <v>3</v>
          </cell>
          <cell r="G14">
            <v>2</v>
          </cell>
          <cell r="H14">
            <v>6</v>
          </cell>
          <cell r="I14" t="str">
            <v>---</v>
          </cell>
          <cell r="J14">
            <v>1</v>
          </cell>
          <cell r="K14" t="str">
            <v>---</v>
          </cell>
          <cell r="L14" t="str">
            <v>---</v>
          </cell>
          <cell r="M14" t="str">
            <v>---</v>
          </cell>
          <cell r="N14">
            <v>34</v>
          </cell>
          <cell r="O14" t="str">
            <v>---</v>
          </cell>
          <cell r="P14">
            <v>1</v>
          </cell>
          <cell r="Q14" t="str">
            <v>---</v>
          </cell>
          <cell r="R14" t="str">
            <v>---</v>
          </cell>
          <cell r="S14">
            <v>35</v>
          </cell>
          <cell r="T14">
            <v>2197</v>
          </cell>
          <cell r="U14">
            <v>249</v>
          </cell>
          <cell r="V14">
            <v>2446</v>
          </cell>
          <cell r="W14">
            <v>3181</v>
          </cell>
        </row>
        <row r="15">
          <cell r="A15" t="str">
            <v>Hyde Park</v>
          </cell>
          <cell r="B15">
            <v>140</v>
          </cell>
          <cell r="C15">
            <v>1</v>
          </cell>
          <cell r="D15" t="str">
            <v>---</v>
          </cell>
          <cell r="E15">
            <v>77</v>
          </cell>
          <cell r="F15">
            <v>16</v>
          </cell>
          <cell r="G15">
            <v>1</v>
          </cell>
          <cell r="H15">
            <v>1</v>
          </cell>
          <cell r="I15" t="str">
            <v>---</v>
          </cell>
          <cell r="J15">
            <v>2</v>
          </cell>
          <cell r="K15" t="str">
            <v>---</v>
          </cell>
          <cell r="L15" t="str">
            <v>---</v>
          </cell>
          <cell r="M15" t="str">
            <v>---</v>
          </cell>
          <cell r="N15">
            <v>36</v>
          </cell>
          <cell r="O15" t="str">
            <v>---</v>
          </cell>
          <cell r="P15" t="str">
            <v>---</v>
          </cell>
          <cell r="Q15" t="str">
            <v>---</v>
          </cell>
          <cell r="R15" t="str">
            <v>---</v>
          </cell>
          <cell r="S15">
            <v>36</v>
          </cell>
          <cell r="T15">
            <v>1878</v>
          </cell>
          <cell r="U15">
            <v>537</v>
          </cell>
          <cell r="V15">
            <v>2415</v>
          </cell>
          <cell r="W15">
            <v>2689</v>
          </cell>
        </row>
        <row r="16">
          <cell r="A16" t="str">
            <v>Park Street</v>
          </cell>
          <cell r="B16">
            <v>170</v>
          </cell>
          <cell r="C16" t="str">
            <v>---</v>
          </cell>
          <cell r="D16">
            <v>4</v>
          </cell>
          <cell r="E16">
            <v>27</v>
          </cell>
          <cell r="F16">
            <v>67</v>
          </cell>
          <cell r="G16">
            <v>33</v>
          </cell>
          <cell r="H16">
            <v>14</v>
          </cell>
          <cell r="I16" t="str">
            <v>---</v>
          </cell>
          <cell r="J16" t="str">
            <v>---</v>
          </cell>
          <cell r="K16">
            <v>4</v>
          </cell>
          <cell r="L16" t="str">
            <v>---</v>
          </cell>
          <cell r="M16" t="str">
            <v>---</v>
          </cell>
          <cell r="N16">
            <v>30</v>
          </cell>
          <cell r="O16">
            <v>2</v>
          </cell>
          <cell r="P16" t="str">
            <v>---</v>
          </cell>
          <cell r="Q16" t="str">
            <v>---</v>
          </cell>
          <cell r="R16" t="str">
            <v>---</v>
          </cell>
          <cell r="S16">
            <v>36</v>
          </cell>
          <cell r="T16">
            <v>2468</v>
          </cell>
          <cell r="U16">
            <v>526</v>
          </cell>
          <cell r="V16">
            <v>2994</v>
          </cell>
          <cell r="W16">
            <v>3345</v>
          </cell>
        </row>
        <row r="17">
          <cell r="A17" t="str">
            <v>Solutions for Living (PAS Bos)</v>
          </cell>
          <cell r="B17" t="str">
            <v>---</v>
          </cell>
          <cell r="C17" t="str">
            <v>---</v>
          </cell>
          <cell r="D17" t="str">
            <v>---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 t="str">
            <v>---</v>
          </cell>
          <cell r="Q17" t="str">
            <v>---</v>
          </cell>
          <cell r="R17" t="str">
            <v>---</v>
          </cell>
          <cell r="S17">
            <v>0</v>
          </cell>
          <cell r="T17">
            <v>13</v>
          </cell>
          <cell r="U17">
            <v>2</v>
          </cell>
          <cell r="V17">
            <v>15</v>
          </cell>
          <cell r="W17">
            <v>15</v>
          </cell>
        </row>
        <row r="18">
          <cell r="A18" t="str">
            <v>CENTRAL OFFICE REGION</v>
          </cell>
          <cell r="B18">
            <v>89</v>
          </cell>
          <cell r="C18" t="str">
            <v>---</v>
          </cell>
          <cell r="D18" t="str">
            <v>---</v>
          </cell>
          <cell r="E18" t="str">
            <v>---</v>
          </cell>
          <cell r="F18" t="str">
            <v>---</v>
          </cell>
          <cell r="G18" t="str">
            <v>---</v>
          </cell>
          <cell r="H18">
            <v>1</v>
          </cell>
          <cell r="I18" t="str">
            <v>---</v>
          </cell>
          <cell r="J18" t="str">
            <v>---</v>
          </cell>
          <cell r="K18">
            <v>5</v>
          </cell>
          <cell r="L18" t="str">
            <v>---</v>
          </cell>
          <cell r="M18" t="str">
            <v>---</v>
          </cell>
          <cell r="N18">
            <v>56</v>
          </cell>
          <cell r="O18" t="str">
            <v>---</v>
          </cell>
          <cell r="P18" t="str">
            <v>---</v>
          </cell>
          <cell r="Q18" t="str">
            <v>---</v>
          </cell>
          <cell r="R18">
            <v>1</v>
          </cell>
          <cell r="S18">
            <v>62</v>
          </cell>
          <cell r="T18">
            <v>7</v>
          </cell>
          <cell r="U18">
            <v>18</v>
          </cell>
          <cell r="V18">
            <v>25</v>
          </cell>
          <cell r="W18">
            <v>177</v>
          </cell>
        </row>
        <row r="19">
          <cell r="A19" t="str">
            <v>Lutheran Refugee Minor Services</v>
          </cell>
          <cell r="B19">
            <v>89</v>
          </cell>
          <cell r="C19" t="str">
            <v>---</v>
          </cell>
          <cell r="D19" t="str">
            <v>---</v>
          </cell>
          <cell r="E19" t="str">
            <v>---</v>
          </cell>
          <cell r="F19" t="str">
            <v>---</v>
          </cell>
          <cell r="G19" t="str">
            <v>---</v>
          </cell>
          <cell r="H19">
            <v>1</v>
          </cell>
          <cell r="I19" t="str">
            <v>---</v>
          </cell>
          <cell r="J19" t="str">
            <v>---</v>
          </cell>
          <cell r="K19">
            <v>5</v>
          </cell>
          <cell r="L19" t="str">
            <v>---</v>
          </cell>
          <cell r="M19" t="str">
            <v>---</v>
          </cell>
          <cell r="N19">
            <v>56</v>
          </cell>
          <cell r="O19" t="str">
            <v>---</v>
          </cell>
          <cell r="P19" t="str">
            <v>---</v>
          </cell>
          <cell r="Q19" t="str">
            <v>---</v>
          </cell>
          <cell r="R19">
            <v>1</v>
          </cell>
          <cell r="S19">
            <v>62</v>
          </cell>
          <cell r="T19">
            <v>7</v>
          </cell>
          <cell r="U19">
            <v>18</v>
          </cell>
          <cell r="V19">
            <v>25</v>
          </cell>
          <cell r="W19">
            <v>177</v>
          </cell>
        </row>
        <row r="20">
          <cell r="A20" t="str">
            <v>Division of Field Ops. and Support</v>
          </cell>
          <cell r="B20" t="str">
            <v>---</v>
          </cell>
          <cell r="C20" t="str">
            <v>---</v>
          </cell>
          <cell r="D20" t="str">
            <v>---</v>
          </cell>
          <cell r="E20" t="str">
            <v>---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 t="str">
            <v>---</v>
          </cell>
          <cell r="L20" t="str">
            <v>---</v>
          </cell>
          <cell r="M20" t="str">
            <v>---</v>
          </cell>
          <cell r="N20" t="str">
            <v>---</v>
          </cell>
          <cell r="O20" t="str">
            <v>---</v>
          </cell>
          <cell r="P20" t="str">
            <v>---</v>
          </cell>
          <cell r="Q20" t="str">
            <v>---</v>
          </cell>
          <cell r="R20" t="str">
            <v>---</v>
          </cell>
          <cell r="S20">
            <v>0</v>
          </cell>
          <cell r="T20">
            <v>3</v>
          </cell>
          <cell r="U20">
            <v>2</v>
          </cell>
          <cell r="V20">
            <v>5</v>
          </cell>
          <cell r="W20">
            <v>5</v>
          </cell>
        </row>
        <row r="21">
          <cell r="A21" t="str">
            <v>Adoption Support/Subsidy</v>
          </cell>
          <cell r="B21" t="str">
            <v>---</v>
          </cell>
          <cell r="C21" t="str">
            <v>---</v>
          </cell>
          <cell r="D21" t="str">
            <v>---</v>
          </cell>
          <cell r="E21" t="str">
            <v>---</v>
          </cell>
          <cell r="F21" t="str">
            <v>---</v>
          </cell>
          <cell r="G21" t="str">
            <v>---</v>
          </cell>
          <cell r="H21" t="str">
            <v>---</v>
          </cell>
          <cell r="I21" t="str">
            <v>---</v>
          </cell>
          <cell r="J21" t="str">
            <v>---</v>
          </cell>
          <cell r="K21" t="str">
            <v>---</v>
          </cell>
          <cell r="L21" t="str">
            <v>---</v>
          </cell>
          <cell r="M21" t="str">
            <v>---</v>
          </cell>
          <cell r="N21" t="str">
            <v>---</v>
          </cell>
          <cell r="O21" t="str">
            <v>---</v>
          </cell>
          <cell r="P21" t="str">
            <v>---</v>
          </cell>
          <cell r="Q21" t="str">
            <v>---</v>
          </cell>
          <cell r="R21" t="str">
            <v>---</v>
          </cell>
          <cell r="S21">
            <v>0</v>
          </cell>
          <cell r="T21">
            <v>3</v>
          </cell>
          <cell r="U21">
            <v>2</v>
          </cell>
          <cell r="V21">
            <v>5</v>
          </cell>
          <cell r="W21">
            <v>5</v>
          </cell>
        </row>
        <row r="22">
          <cell r="A22" t="str">
            <v>Northern</v>
          </cell>
          <cell r="B22">
            <v>1406</v>
          </cell>
          <cell r="C22">
            <v>105</v>
          </cell>
          <cell r="D22">
            <v>150</v>
          </cell>
          <cell r="E22">
            <v>106</v>
          </cell>
          <cell r="F22">
            <v>8</v>
          </cell>
          <cell r="G22">
            <v>16</v>
          </cell>
          <cell r="H22">
            <v>24</v>
          </cell>
          <cell r="I22">
            <v>3</v>
          </cell>
          <cell r="J22">
            <v>22</v>
          </cell>
          <cell r="K22">
            <v>3</v>
          </cell>
          <cell r="L22">
            <v>1</v>
          </cell>
          <cell r="M22" t="str">
            <v>---</v>
          </cell>
          <cell r="N22">
            <v>242</v>
          </cell>
          <cell r="O22" t="str">
            <v>---</v>
          </cell>
          <cell r="P22">
            <v>11</v>
          </cell>
          <cell r="Q22">
            <v>2</v>
          </cell>
          <cell r="R22" t="str">
            <v>---</v>
          </cell>
          <cell r="S22">
            <v>259</v>
          </cell>
          <cell r="T22">
            <v>13979</v>
          </cell>
          <cell r="U22">
            <v>2026</v>
          </cell>
          <cell r="V22">
            <v>16005</v>
          </cell>
          <cell r="W22">
            <v>18104</v>
          </cell>
        </row>
        <row r="23">
          <cell r="A23" t="str">
            <v>Cambridge</v>
          </cell>
          <cell r="B23">
            <v>122</v>
          </cell>
          <cell r="C23" t="str">
            <v>---</v>
          </cell>
          <cell r="D23">
            <v>8</v>
          </cell>
          <cell r="E23">
            <v>27</v>
          </cell>
          <cell r="F23">
            <v>6</v>
          </cell>
          <cell r="G23">
            <v>1</v>
          </cell>
          <cell r="H23">
            <v>2</v>
          </cell>
          <cell r="I23" t="str">
            <v>---</v>
          </cell>
          <cell r="J23" t="str">
            <v>---</v>
          </cell>
          <cell r="K23" t="str">
            <v>---</v>
          </cell>
          <cell r="L23" t="str">
            <v>---</v>
          </cell>
          <cell r="M23" t="str">
            <v>---</v>
          </cell>
          <cell r="N23">
            <v>21</v>
          </cell>
          <cell r="O23" t="str">
            <v>---</v>
          </cell>
          <cell r="P23">
            <v>1</v>
          </cell>
          <cell r="Q23" t="str">
            <v>---</v>
          </cell>
          <cell r="R23" t="str">
            <v>---</v>
          </cell>
          <cell r="S23">
            <v>22</v>
          </cell>
          <cell r="T23">
            <v>1166</v>
          </cell>
          <cell r="U23">
            <v>152</v>
          </cell>
          <cell r="V23">
            <v>1318</v>
          </cell>
          <cell r="W23">
            <v>1506</v>
          </cell>
        </row>
        <row r="24">
          <cell r="A24" t="str">
            <v>Cape Ann</v>
          </cell>
          <cell r="B24">
            <v>71</v>
          </cell>
          <cell r="C24">
            <v>1</v>
          </cell>
          <cell r="D24">
            <v>12</v>
          </cell>
          <cell r="E24" t="str">
            <v>---</v>
          </cell>
          <cell r="F24" t="str">
            <v>---</v>
          </cell>
          <cell r="G24" t="str">
            <v>---</v>
          </cell>
          <cell r="H24">
            <v>2</v>
          </cell>
          <cell r="I24" t="str">
            <v>---</v>
          </cell>
          <cell r="J24">
            <v>2</v>
          </cell>
          <cell r="K24" t="str">
            <v>---</v>
          </cell>
          <cell r="L24" t="str">
            <v>---</v>
          </cell>
          <cell r="M24" t="str">
            <v>---</v>
          </cell>
          <cell r="N24">
            <v>23</v>
          </cell>
          <cell r="O24" t="str">
            <v>---</v>
          </cell>
          <cell r="P24">
            <v>2</v>
          </cell>
          <cell r="Q24" t="str">
            <v>---</v>
          </cell>
          <cell r="R24" t="str">
            <v>---</v>
          </cell>
          <cell r="S24">
            <v>25</v>
          </cell>
          <cell r="T24">
            <v>1907</v>
          </cell>
          <cell r="U24">
            <v>194</v>
          </cell>
          <cell r="V24">
            <v>2101</v>
          </cell>
          <cell r="W24">
            <v>2214</v>
          </cell>
        </row>
        <row r="25">
          <cell r="A25" t="str">
            <v>Framingham</v>
          </cell>
          <cell r="B25">
            <v>112</v>
          </cell>
          <cell r="C25" t="str">
            <v>---</v>
          </cell>
          <cell r="D25">
            <v>78</v>
          </cell>
          <cell r="E25">
            <v>8</v>
          </cell>
          <cell r="F25">
            <v>1</v>
          </cell>
          <cell r="G25">
            <v>1</v>
          </cell>
          <cell r="H25">
            <v>8</v>
          </cell>
          <cell r="I25" t="str">
            <v>---</v>
          </cell>
          <cell r="J25">
            <v>7</v>
          </cell>
          <cell r="K25" t="str">
            <v>---</v>
          </cell>
          <cell r="L25" t="str">
            <v>---</v>
          </cell>
          <cell r="M25" t="str">
            <v>---</v>
          </cell>
          <cell r="N25">
            <v>37</v>
          </cell>
          <cell r="O25" t="str">
            <v>---</v>
          </cell>
          <cell r="P25">
            <v>3</v>
          </cell>
          <cell r="Q25" t="str">
            <v>---</v>
          </cell>
          <cell r="R25" t="str">
            <v>---</v>
          </cell>
          <cell r="S25">
            <v>40</v>
          </cell>
          <cell r="T25">
            <v>1619</v>
          </cell>
          <cell r="U25">
            <v>380</v>
          </cell>
          <cell r="V25">
            <v>1999</v>
          </cell>
          <cell r="W25">
            <v>2254</v>
          </cell>
        </row>
        <row r="26">
          <cell r="A26" t="str">
            <v>Haverhill</v>
          </cell>
          <cell r="B26">
            <v>58</v>
          </cell>
          <cell r="C26" t="str">
            <v>---</v>
          </cell>
          <cell r="D26" t="str">
            <v>---</v>
          </cell>
          <cell r="E26">
            <v>1</v>
          </cell>
          <cell r="F26" t="str">
            <v>---</v>
          </cell>
          <cell r="G26" t="str">
            <v>---</v>
          </cell>
          <cell r="H26" t="str">
            <v>---</v>
          </cell>
          <cell r="I26" t="str">
            <v>---</v>
          </cell>
          <cell r="J26">
            <v>1</v>
          </cell>
          <cell r="K26" t="str">
            <v>---</v>
          </cell>
          <cell r="L26" t="str">
            <v>---</v>
          </cell>
          <cell r="M26" t="str">
            <v>---</v>
          </cell>
          <cell r="N26">
            <v>23</v>
          </cell>
          <cell r="O26" t="str">
            <v>---</v>
          </cell>
          <cell r="P26" t="str">
            <v>---</v>
          </cell>
          <cell r="Q26" t="str">
            <v>---</v>
          </cell>
          <cell r="R26" t="str">
            <v>---</v>
          </cell>
          <cell r="S26">
            <v>23</v>
          </cell>
          <cell r="T26">
            <v>1511</v>
          </cell>
          <cell r="U26">
            <v>225</v>
          </cell>
          <cell r="V26">
            <v>1736</v>
          </cell>
          <cell r="W26">
            <v>1819</v>
          </cell>
        </row>
        <row r="27">
          <cell r="A27" t="str">
            <v>Lawrence</v>
          </cell>
          <cell r="B27">
            <v>457</v>
          </cell>
          <cell r="C27" t="str">
            <v>---</v>
          </cell>
          <cell r="D27" t="str">
            <v>---</v>
          </cell>
          <cell r="E27">
            <v>3</v>
          </cell>
          <cell r="F27" t="str">
            <v>---</v>
          </cell>
          <cell r="G27" t="str">
            <v>---</v>
          </cell>
          <cell r="H27" t="str">
            <v>---</v>
          </cell>
          <cell r="I27" t="str">
            <v>---</v>
          </cell>
          <cell r="J27">
            <v>6</v>
          </cell>
          <cell r="K27" t="str">
            <v>---</v>
          </cell>
          <cell r="L27" t="str">
            <v>---</v>
          </cell>
          <cell r="M27" t="str">
            <v>---</v>
          </cell>
          <cell r="N27">
            <v>9</v>
          </cell>
          <cell r="O27" t="str">
            <v>---</v>
          </cell>
          <cell r="P27">
            <v>1</v>
          </cell>
          <cell r="Q27" t="str">
            <v>---</v>
          </cell>
          <cell r="R27" t="str">
            <v>---</v>
          </cell>
          <cell r="S27">
            <v>10</v>
          </cell>
          <cell r="T27">
            <v>1386</v>
          </cell>
          <cell r="U27">
            <v>188</v>
          </cell>
          <cell r="V27">
            <v>1574</v>
          </cell>
          <cell r="W27">
            <v>2050</v>
          </cell>
        </row>
        <row r="28">
          <cell r="A28" t="str">
            <v>Lowell</v>
          </cell>
          <cell r="B28">
            <v>180</v>
          </cell>
          <cell r="C28">
            <v>88</v>
          </cell>
          <cell r="D28">
            <v>7</v>
          </cell>
          <cell r="E28" t="str">
            <v>---</v>
          </cell>
          <cell r="F28" t="str">
            <v>---</v>
          </cell>
          <cell r="G28">
            <v>2</v>
          </cell>
          <cell r="H28" t="str">
            <v>---</v>
          </cell>
          <cell r="I28">
            <v>3</v>
          </cell>
          <cell r="J28">
            <v>6</v>
          </cell>
          <cell r="K28">
            <v>2</v>
          </cell>
          <cell r="L28" t="str">
            <v>---</v>
          </cell>
          <cell r="M28" t="str">
            <v>---</v>
          </cell>
          <cell r="N28">
            <v>60</v>
          </cell>
          <cell r="O28" t="str">
            <v>---</v>
          </cell>
          <cell r="P28">
            <v>3</v>
          </cell>
          <cell r="Q28">
            <v>1</v>
          </cell>
          <cell r="R28" t="str">
            <v>---</v>
          </cell>
          <cell r="S28">
            <v>66</v>
          </cell>
          <cell r="T28">
            <v>2885</v>
          </cell>
          <cell r="U28">
            <v>526</v>
          </cell>
          <cell r="V28">
            <v>3411</v>
          </cell>
          <cell r="W28">
            <v>3763</v>
          </cell>
        </row>
        <row r="29">
          <cell r="A29" t="str">
            <v>Lynn</v>
          </cell>
          <cell r="B29">
            <v>300</v>
          </cell>
          <cell r="C29">
            <v>16</v>
          </cell>
          <cell r="D29">
            <v>2</v>
          </cell>
          <cell r="E29">
            <v>23</v>
          </cell>
          <cell r="F29" t="str">
            <v>---</v>
          </cell>
          <cell r="G29">
            <v>6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>
            <v>33</v>
          </cell>
          <cell r="O29" t="str">
            <v>---</v>
          </cell>
          <cell r="P29">
            <v>1</v>
          </cell>
          <cell r="Q29">
            <v>1</v>
          </cell>
          <cell r="R29" t="str">
            <v>---</v>
          </cell>
          <cell r="S29">
            <v>35</v>
          </cell>
          <cell r="T29">
            <v>1884</v>
          </cell>
          <cell r="U29">
            <v>239</v>
          </cell>
          <cell r="V29">
            <v>2123</v>
          </cell>
          <cell r="W29">
            <v>2505</v>
          </cell>
        </row>
        <row r="30">
          <cell r="A30" t="str">
            <v>Malden</v>
          </cell>
          <cell r="B30">
            <v>106</v>
          </cell>
          <cell r="C30" t="str">
            <v>---</v>
          </cell>
          <cell r="D30">
            <v>43</v>
          </cell>
          <cell r="E30">
            <v>44</v>
          </cell>
          <cell r="F30">
            <v>1</v>
          </cell>
          <cell r="G30">
            <v>6</v>
          </cell>
          <cell r="H30">
            <v>12</v>
          </cell>
          <cell r="I30" t="str">
            <v>---</v>
          </cell>
          <cell r="J30" t="str">
            <v>---</v>
          </cell>
          <cell r="K30">
            <v>1</v>
          </cell>
          <cell r="L30">
            <v>1</v>
          </cell>
          <cell r="M30" t="str">
            <v>---</v>
          </cell>
          <cell r="N30">
            <v>36</v>
          </cell>
          <cell r="O30" t="str">
            <v>---</v>
          </cell>
          <cell r="P30" t="str">
            <v>---</v>
          </cell>
          <cell r="Q30" t="str">
            <v>---</v>
          </cell>
          <cell r="R30" t="str">
            <v>---</v>
          </cell>
          <cell r="S30">
            <v>38</v>
          </cell>
          <cell r="T30">
            <v>1610</v>
          </cell>
          <cell r="U30">
            <v>119</v>
          </cell>
          <cell r="V30">
            <v>1729</v>
          </cell>
          <cell r="W30">
            <v>1979</v>
          </cell>
        </row>
        <row r="31">
          <cell r="A31" t="str">
            <v>Solutions for Living (PAS NE)</v>
          </cell>
          <cell r="B31" t="str">
            <v>---</v>
          </cell>
          <cell r="C31" t="str">
            <v>---</v>
          </cell>
          <cell r="D31" t="str">
            <v>---</v>
          </cell>
          <cell r="E31" t="str">
            <v>---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str">
            <v>---</v>
          </cell>
          <cell r="O31" t="str">
            <v>---</v>
          </cell>
          <cell r="P31" t="str">
            <v>---</v>
          </cell>
          <cell r="Q31" t="str">
            <v>---</v>
          </cell>
          <cell r="R31" t="str">
            <v>---</v>
          </cell>
          <cell r="S31">
            <v>0</v>
          </cell>
          <cell r="T31">
            <v>11</v>
          </cell>
          <cell r="U31">
            <v>3</v>
          </cell>
          <cell r="V31">
            <v>14</v>
          </cell>
          <cell r="W31">
            <v>14</v>
          </cell>
        </row>
        <row r="32">
          <cell r="A32" t="str">
            <v>Southern</v>
          </cell>
          <cell r="B32">
            <v>637</v>
          </cell>
          <cell r="C32">
            <v>15</v>
          </cell>
          <cell r="D32">
            <v>177</v>
          </cell>
          <cell r="E32">
            <v>126</v>
          </cell>
          <cell r="F32">
            <v>182</v>
          </cell>
          <cell r="G32">
            <v>15</v>
          </cell>
          <cell r="H32">
            <v>25</v>
          </cell>
          <cell r="I32" t="str">
            <v>---</v>
          </cell>
          <cell r="J32">
            <v>17</v>
          </cell>
          <cell r="K32">
            <v>1</v>
          </cell>
          <cell r="L32">
            <v>3</v>
          </cell>
          <cell r="M32" t="str">
            <v>---</v>
          </cell>
          <cell r="N32">
            <v>275</v>
          </cell>
          <cell r="O32">
            <v>3</v>
          </cell>
          <cell r="P32">
            <v>6</v>
          </cell>
          <cell r="Q32">
            <v>1</v>
          </cell>
          <cell r="R32" t="str">
            <v>---</v>
          </cell>
          <cell r="S32">
            <v>289</v>
          </cell>
          <cell r="T32">
            <v>18936</v>
          </cell>
          <cell r="U32">
            <v>3915</v>
          </cell>
          <cell r="V32">
            <v>22851</v>
          </cell>
          <cell r="W32">
            <v>24334</v>
          </cell>
        </row>
        <row r="33">
          <cell r="A33" t="str">
            <v>Arlington</v>
          </cell>
          <cell r="B33">
            <v>149</v>
          </cell>
          <cell r="C33" t="str">
            <v>---</v>
          </cell>
          <cell r="D33">
            <v>9</v>
          </cell>
          <cell r="E33">
            <v>20</v>
          </cell>
          <cell r="F33" t="str">
            <v>---</v>
          </cell>
          <cell r="G33" t="str">
            <v>---</v>
          </cell>
          <cell r="H33">
            <v>8</v>
          </cell>
          <cell r="I33" t="str">
            <v>---</v>
          </cell>
          <cell r="J33">
            <v>2</v>
          </cell>
          <cell r="K33" t="str">
            <v>---</v>
          </cell>
          <cell r="L33">
            <v>1</v>
          </cell>
          <cell r="M33" t="str">
            <v>---</v>
          </cell>
          <cell r="N33">
            <v>19</v>
          </cell>
          <cell r="O33" t="str">
            <v>---</v>
          </cell>
          <cell r="P33">
            <v>4</v>
          </cell>
          <cell r="Q33">
            <v>1</v>
          </cell>
          <cell r="R33" t="str">
            <v>---</v>
          </cell>
          <cell r="S33">
            <v>25</v>
          </cell>
          <cell r="T33">
            <v>1474</v>
          </cell>
          <cell r="U33">
            <v>311</v>
          </cell>
          <cell r="V33">
            <v>1785</v>
          </cell>
          <cell r="W33">
            <v>1998</v>
          </cell>
        </row>
        <row r="34">
          <cell r="A34" t="str">
            <v>Brockton</v>
          </cell>
          <cell r="B34">
            <v>88</v>
          </cell>
          <cell r="C34" t="str">
            <v>---</v>
          </cell>
          <cell r="D34">
            <v>11</v>
          </cell>
          <cell r="E34">
            <v>77</v>
          </cell>
          <cell r="F34">
            <v>96</v>
          </cell>
          <cell r="G34">
            <v>4</v>
          </cell>
          <cell r="H34">
            <v>3</v>
          </cell>
          <cell r="I34" t="str">
            <v>---</v>
          </cell>
          <cell r="J34">
            <v>2</v>
          </cell>
          <cell r="K34">
            <v>1</v>
          </cell>
          <cell r="L34" t="str">
            <v>---</v>
          </cell>
          <cell r="M34" t="str">
            <v>---</v>
          </cell>
          <cell r="N34">
            <v>31</v>
          </cell>
          <cell r="O34" t="str">
            <v>---</v>
          </cell>
          <cell r="P34" t="str">
            <v>---</v>
          </cell>
          <cell r="Q34" t="str">
            <v>---</v>
          </cell>
          <cell r="R34" t="str">
            <v>---</v>
          </cell>
          <cell r="S34">
            <v>32</v>
          </cell>
          <cell r="T34">
            <v>2663</v>
          </cell>
          <cell r="U34">
            <v>377</v>
          </cell>
          <cell r="V34">
            <v>3040</v>
          </cell>
          <cell r="W34">
            <v>3353</v>
          </cell>
        </row>
        <row r="35">
          <cell r="A35" t="str">
            <v>Cape Cod</v>
          </cell>
          <cell r="B35">
            <v>20</v>
          </cell>
          <cell r="C35" t="str">
            <v>---</v>
          </cell>
          <cell r="D35">
            <v>12</v>
          </cell>
          <cell r="E35" t="str">
            <v>---</v>
          </cell>
          <cell r="F35">
            <v>7</v>
          </cell>
          <cell r="G35" t="str">
            <v>---</v>
          </cell>
          <cell r="H35">
            <v>2</v>
          </cell>
          <cell r="I35" t="str">
            <v>---</v>
          </cell>
          <cell r="J35" t="str">
            <v>---</v>
          </cell>
          <cell r="K35" t="str">
            <v>---</v>
          </cell>
          <cell r="L35" t="str">
            <v>---</v>
          </cell>
          <cell r="M35" t="str">
            <v>---</v>
          </cell>
          <cell r="N35">
            <v>32</v>
          </cell>
          <cell r="O35" t="str">
            <v>---</v>
          </cell>
          <cell r="P35" t="str">
            <v>---</v>
          </cell>
          <cell r="Q35" t="str">
            <v>---</v>
          </cell>
          <cell r="R35" t="str">
            <v>---</v>
          </cell>
          <cell r="S35">
            <v>32</v>
          </cell>
          <cell r="T35">
            <v>1706</v>
          </cell>
          <cell r="U35">
            <v>492</v>
          </cell>
          <cell r="V35">
            <v>2198</v>
          </cell>
          <cell r="W35">
            <v>2271</v>
          </cell>
        </row>
        <row r="36">
          <cell r="A36" t="str">
            <v>Coastal</v>
          </cell>
          <cell r="B36">
            <v>19</v>
          </cell>
          <cell r="C36" t="str">
            <v>---</v>
          </cell>
          <cell r="D36">
            <v>11</v>
          </cell>
          <cell r="E36">
            <v>15</v>
          </cell>
          <cell r="F36">
            <v>6</v>
          </cell>
          <cell r="G36">
            <v>11</v>
          </cell>
          <cell r="H36">
            <v>12</v>
          </cell>
          <cell r="I36" t="str">
            <v>---</v>
          </cell>
          <cell r="J36">
            <v>1</v>
          </cell>
          <cell r="K36" t="str">
            <v>---</v>
          </cell>
          <cell r="L36" t="str">
            <v>---</v>
          </cell>
          <cell r="M36" t="str">
            <v>---</v>
          </cell>
          <cell r="N36">
            <v>37</v>
          </cell>
          <cell r="O36" t="str">
            <v>---</v>
          </cell>
          <cell r="P36">
            <v>2</v>
          </cell>
          <cell r="Q36" t="str">
            <v>---</v>
          </cell>
          <cell r="R36" t="str">
            <v>---</v>
          </cell>
          <cell r="S36">
            <v>39</v>
          </cell>
          <cell r="T36">
            <v>1757</v>
          </cell>
          <cell r="U36">
            <v>248</v>
          </cell>
          <cell r="V36">
            <v>2005</v>
          </cell>
          <cell r="W36">
            <v>2119</v>
          </cell>
        </row>
        <row r="37">
          <cell r="A37" t="str">
            <v>Fall River</v>
          </cell>
          <cell r="B37">
            <v>89</v>
          </cell>
          <cell r="C37">
            <v>15</v>
          </cell>
          <cell r="D37">
            <v>37</v>
          </cell>
          <cell r="E37">
            <v>4</v>
          </cell>
          <cell r="F37">
            <v>19</v>
          </cell>
          <cell r="G37" t="str">
            <v>---</v>
          </cell>
          <cell r="H37" t="str">
            <v>---</v>
          </cell>
          <cell r="I37" t="str">
            <v>---</v>
          </cell>
          <cell r="J37">
            <v>2</v>
          </cell>
          <cell r="K37" t="str">
            <v>---</v>
          </cell>
          <cell r="L37" t="str">
            <v>---</v>
          </cell>
          <cell r="M37" t="str">
            <v>---</v>
          </cell>
          <cell r="N37">
            <v>48</v>
          </cell>
          <cell r="O37">
            <v>1</v>
          </cell>
          <cell r="P37" t="str">
            <v>---</v>
          </cell>
          <cell r="Q37" t="str">
            <v>---</v>
          </cell>
          <cell r="R37" t="str">
            <v>---</v>
          </cell>
          <cell r="S37">
            <v>49</v>
          </cell>
          <cell r="T37">
            <v>2452</v>
          </cell>
          <cell r="U37">
            <v>870</v>
          </cell>
          <cell r="V37">
            <v>3322</v>
          </cell>
          <cell r="W37">
            <v>3537</v>
          </cell>
        </row>
        <row r="38">
          <cell r="A38" t="str">
            <v>New Bedford</v>
          </cell>
          <cell r="B38">
            <v>247</v>
          </cell>
          <cell r="C38" t="str">
            <v>---</v>
          </cell>
          <cell r="D38">
            <v>71</v>
          </cell>
          <cell r="E38">
            <v>7</v>
          </cell>
          <cell r="F38">
            <v>49</v>
          </cell>
          <cell r="G38" t="str">
            <v>---</v>
          </cell>
          <cell r="H38" t="str">
            <v>---</v>
          </cell>
          <cell r="I38" t="str">
            <v>---</v>
          </cell>
          <cell r="J38">
            <v>3</v>
          </cell>
          <cell r="K38" t="str">
            <v>---</v>
          </cell>
          <cell r="L38" t="str">
            <v>---</v>
          </cell>
          <cell r="M38" t="str">
            <v>---</v>
          </cell>
          <cell r="N38">
            <v>55</v>
          </cell>
          <cell r="O38">
            <v>2</v>
          </cell>
          <cell r="P38" t="str">
            <v>---</v>
          </cell>
          <cell r="Q38" t="str">
            <v>---</v>
          </cell>
          <cell r="R38" t="str">
            <v>---</v>
          </cell>
          <cell r="S38">
            <v>57</v>
          </cell>
          <cell r="T38">
            <v>3892</v>
          </cell>
          <cell r="U38">
            <v>1060</v>
          </cell>
          <cell r="V38">
            <v>4952</v>
          </cell>
          <cell r="W38">
            <v>5386</v>
          </cell>
        </row>
        <row r="39">
          <cell r="A39" t="str">
            <v>Plymouth</v>
          </cell>
          <cell r="B39">
            <v>3</v>
          </cell>
          <cell r="C39" t="str">
            <v>---</v>
          </cell>
          <cell r="D39">
            <v>16</v>
          </cell>
          <cell r="E39" t="str">
            <v>---</v>
          </cell>
          <cell r="F39">
            <v>1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>
            <v>27</v>
          </cell>
          <cell r="O39" t="str">
            <v>---</v>
          </cell>
          <cell r="P39" t="str">
            <v>---</v>
          </cell>
          <cell r="Q39" t="str">
            <v>---</v>
          </cell>
          <cell r="R39" t="str">
            <v>---</v>
          </cell>
          <cell r="S39">
            <v>27</v>
          </cell>
          <cell r="T39">
            <v>2328</v>
          </cell>
          <cell r="U39">
            <v>413</v>
          </cell>
          <cell r="V39">
            <v>2741</v>
          </cell>
          <cell r="W39">
            <v>2788</v>
          </cell>
        </row>
        <row r="40">
          <cell r="A40" t="str">
            <v>Solutions for Living (PAS SE)</v>
          </cell>
          <cell r="B40">
            <v>1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>
            <v>1</v>
          </cell>
          <cell r="O40" t="str">
            <v>---</v>
          </cell>
          <cell r="P40" t="str">
            <v>---</v>
          </cell>
          <cell r="Q40" t="str">
            <v>---</v>
          </cell>
          <cell r="R40" t="str">
            <v>---</v>
          </cell>
          <cell r="S40">
            <v>1</v>
          </cell>
          <cell r="T40">
            <v>20</v>
          </cell>
          <cell r="U40">
            <v>7</v>
          </cell>
          <cell r="V40">
            <v>27</v>
          </cell>
          <cell r="W40">
            <v>29</v>
          </cell>
        </row>
        <row r="41">
          <cell r="A41" t="str">
            <v>Taunton/Attleboro</v>
          </cell>
          <cell r="B41">
            <v>21</v>
          </cell>
          <cell r="C41" t="str">
            <v>---</v>
          </cell>
          <cell r="D41">
            <v>10</v>
          </cell>
          <cell r="E41">
            <v>3</v>
          </cell>
          <cell r="F41">
            <v>4</v>
          </cell>
          <cell r="G41" t="str">
            <v>---</v>
          </cell>
          <cell r="H41" t="str">
            <v>---</v>
          </cell>
          <cell r="I41" t="str">
            <v>---</v>
          </cell>
          <cell r="J41">
            <v>7</v>
          </cell>
          <cell r="K41" t="str">
            <v>---</v>
          </cell>
          <cell r="L41">
            <v>2</v>
          </cell>
          <cell r="M41" t="str">
            <v>---</v>
          </cell>
          <cell r="N41">
            <v>25</v>
          </cell>
          <cell r="O41" t="str">
            <v>---</v>
          </cell>
          <cell r="P41" t="str">
            <v>---</v>
          </cell>
          <cell r="Q41" t="str">
            <v>---</v>
          </cell>
          <cell r="R41" t="str">
            <v>---</v>
          </cell>
          <cell r="S41">
            <v>27</v>
          </cell>
          <cell r="T41">
            <v>2644</v>
          </cell>
          <cell r="U41">
            <v>137</v>
          </cell>
          <cell r="V41">
            <v>2781</v>
          </cell>
          <cell r="W41">
            <v>2853</v>
          </cell>
        </row>
        <row r="42">
          <cell r="A42" t="str">
            <v>Western</v>
          </cell>
          <cell r="B42">
            <v>2499</v>
          </cell>
          <cell r="C42">
            <v>5</v>
          </cell>
          <cell r="D42">
            <v>57</v>
          </cell>
          <cell r="E42">
            <v>25</v>
          </cell>
          <cell r="F42">
            <v>4</v>
          </cell>
          <cell r="G42">
            <v>44</v>
          </cell>
          <cell r="H42">
            <v>12</v>
          </cell>
          <cell r="I42">
            <v>2</v>
          </cell>
          <cell r="J42">
            <v>26</v>
          </cell>
          <cell r="K42">
            <v>6</v>
          </cell>
          <cell r="L42" t="str">
            <v>---</v>
          </cell>
          <cell r="M42">
            <v>1</v>
          </cell>
          <cell r="N42">
            <v>566</v>
          </cell>
          <cell r="O42">
            <v>17</v>
          </cell>
          <cell r="P42">
            <v>35</v>
          </cell>
          <cell r="Q42" t="str">
            <v>---</v>
          </cell>
          <cell r="R42" t="str">
            <v>---</v>
          </cell>
          <cell r="S42">
            <v>625</v>
          </cell>
          <cell r="T42">
            <v>29515</v>
          </cell>
          <cell r="U42">
            <v>5820</v>
          </cell>
          <cell r="V42">
            <v>35335</v>
          </cell>
          <cell r="W42">
            <v>38634</v>
          </cell>
        </row>
        <row r="43">
          <cell r="A43" t="str">
            <v>Ctr Human Dev (PAS West)</v>
          </cell>
          <cell r="B43">
            <v>1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str">
            <v>---</v>
          </cell>
          <cell r="O43" t="str">
            <v>---</v>
          </cell>
          <cell r="P43" t="str">
            <v>---</v>
          </cell>
          <cell r="Q43" t="str">
            <v>---</v>
          </cell>
          <cell r="R43" t="str">
            <v>---</v>
          </cell>
          <cell r="S43">
            <v>0</v>
          </cell>
          <cell r="T43">
            <v>20</v>
          </cell>
          <cell r="U43">
            <v>6</v>
          </cell>
          <cell r="V43">
            <v>26</v>
          </cell>
          <cell r="W43">
            <v>27</v>
          </cell>
        </row>
        <row r="44">
          <cell r="A44" t="str">
            <v>Greenfield</v>
          </cell>
          <cell r="B44">
            <v>56</v>
          </cell>
          <cell r="C44">
            <v>1</v>
          </cell>
          <cell r="D44" t="str">
            <v>---</v>
          </cell>
          <cell r="E44">
            <v>1</v>
          </cell>
          <cell r="F44">
            <v>2</v>
          </cell>
          <cell r="G44" t="str">
            <v>---</v>
          </cell>
          <cell r="H44">
            <v>2</v>
          </cell>
          <cell r="I44" t="str">
            <v>---</v>
          </cell>
          <cell r="J44">
            <v>1</v>
          </cell>
          <cell r="K44" t="str">
            <v>---</v>
          </cell>
          <cell r="L44" t="str">
            <v>---</v>
          </cell>
          <cell r="M44" t="str">
            <v>---</v>
          </cell>
          <cell r="N44">
            <v>49</v>
          </cell>
          <cell r="O44" t="str">
            <v>---</v>
          </cell>
          <cell r="P44" t="str">
            <v>---</v>
          </cell>
          <cell r="Q44" t="str">
            <v>---</v>
          </cell>
          <cell r="R44" t="str">
            <v>---</v>
          </cell>
          <cell r="S44">
            <v>49</v>
          </cell>
          <cell r="T44">
            <v>2134</v>
          </cell>
          <cell r="U44">
            <v>351</v>
          </cell>
          <cell r="V44">
            <v>2485</v>
          </cell>
          <cell r="W44">
            <v>2597</v>
          </cell>
        </row>
        <row r="45">
          <cell r="A45" t="str">
            <v>Holyoke</v>
          </cell>
          <cell r="B45">
            <v>362</v>
          </cell>
          <cell r="C45">
            <v>1</v>
          </cell>
          <cell r="D45" t="str">
            <v>---</v>
          </cell>
          <cell r="E45" t="str">
            <v>---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>
            <v>1</v>
          </cell>
          <cell r="K45" t="str">
            <v>---</v>
          </cell>
          <cell r="L45" t="str">
            <v>---</v>
          </cell>
          <cell r="M45" t="str">
            <v>---</v>
          </cell>
          <cell r="N45">
            <v>59</v>
          </cell>
          <cell r="O45" t="str">
            <v>---</v>
          </cell>
          <cell r="P45">
            <v>26</v>
          </cell>
          <cell r="Q45" t="str">
            <v>---</v>
          </cell>
          <cell r="R45" t="str">
            <v>---</v>
          </cell>
          <cell r="S45">
            <v>85</v>
          </cell>
          <cell r="T45">
            <v>2233</v>
          </cell>
          <cell r="U45">
            <v>811</v>
          </cell>
          <cell r="V45">
            <v>3044</v>
          </cell>
          <cell r="W45">
            <v>3493</v>
          </cell>
        </row>
        <row r="46">
          <cell r="A46" t="str">
            <v>North Central</v>
          </cell>
          <cell r="B46">
            <v>319</v>
          </cell>
          <cell r="C46" t="str">
            <v>---</v>
          </cell>
          <cell r="D46">
            <v>13</v>
          </cell>
          <cell r="E46">
            <v>2</v>
          </cell>
          <cell r="F46" t="str">
            <v>---</v>
          </cell>
          <cell r="G46">
            <v>3</v>
          </cell>
          <cell r="H46">
            <v>6</v>
          </cell>
          <cell r="I46">
            <v>2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>
            <v>54</v>
          </cell>
          <cell r="O46" t="str">
            <v>---</v>
          </cell>
          <cell r="P46">
            <v>1</v>
          </cell>
          <cell r="Q46" t="str">
            <v>---</v>
          </cell>
          <cell r="R46" t="str">
            <v>---</v>
          </cell>
          <cell r="S46">
            <v>55</v>
          </cell>
          <cell r="T46">
            <v>3821</v>
          </cell>
          <cell r="U46">
            <v>1025</v>
          </cell>
          <cell r="V46">
            <v>4846</v>
          </cell>
          <cell r="W46">
            <v>5246</v>
          </cell>
        </row>
        <row r="47">
          <cell r="A47" t="str">
            <v>Pittsfield</v>
          </cell>
          <cell r="B47">
            <v>27</v>
          </cell>
          <cell r="C47" t="str">
            <v>---</v>
          </cell>
          <cell r="D47">
            <v>1</v>
          </cell>
          <cell r="E47" t="str">
            <v>---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>
            <v>1</v>
          </cell>
          <cell r="K47" t="str">
            <v>---</v>
          </cell>
          <cell r="L47" t="str">
            <v>---</v>
          </cell>
          <cell r="M47" t="str">
            <v>---</v>
          </cell>
          <cell r="N47">
            <v>41</v>
          </cell>
          <cell r="O47">
            <v>1</v>
          </cell>
          <cell r="P47" t="str">
            <v>---</v>
          </cell>
          <cell r="Q47" t="str">
            <v>---</v>
          </cell>
          <cell r="R47" t="str">
            <v>---</v>
          </cell>
          <cell r="S47">
            <v>42</v>
          </cell>
          <cell r="T47">
            <v>2210</v>
          </cell>
          <cell r="U47">
            <v>629</v>
          </cell>
          <cell r="V47">
            <v>2839</v>
          </cell>
          <cell r="W47">
            <v>2910</v>
          </cell>
        </row>
        <row r="48">
          <cell r="A48" t="str">
            <v>Robert Van Wart</v>
          </cell>
          <cell r="B48">
            <v>295</v>
          </cell>
          <cell r="C48">
            <v>1</v>
          </cell>
          <cell r="D48">
            <v>3</v>
          </cell>
          <cell r="E48">
            <v>3</v>
          </cell>
          <cell r="F48" t="str">
            <v>---</v>
          </cell>
          <cell r="G48" t="str">
            <v>---</v>
          </cell>
          <cell r="H48">
            <v>1</v>
          </cell>
          <cell r="I48" t="str">
            <v>---</v>
          </cell>
          <cell r="J48">
            <v>1</v>
          </cell>
          <cell r="K48" t="str">
            <v>---</v>
          </cell>
          <cell r="L48" t="str">
            <v>---</v>
          </cell>
          <cell r="M48" t="str">
            <v>---</v>
          </cell>
          <cell r="N48">
            <v>78</v>
          </cell>
          <cell r="O48">
            <v>5</v>
          </cell>
          <cell r="P48">
            <v>3</v>
          </cell>
          <cell r="Q48" t="str">
            <v>---</v>
          </cell>
          <cell r="R48" t="str">
            <v>---</v>
          </cell>
          <cell r="S48">
            <v>86</v>
          </cell>
          <cell r="T48">
            <v>5129</v>
          </cell>
          <cell r="U48">
            <v>800</v>
          </cell>
          <cell r="V48">
            <v>5929</v>
          </cell>
          <cell r="W48">
            <v>6319</v>
          </cell>
        </row>
        <row r="49">
          <cell r="A49" t="str">
            <v>South Central</v>
          </cell>
          <cell r="B49">
            <v>145</v>
          </cell>
          <cell r="C49" t="str">
            <v>---</v>
          </cell>
          <cell r="D49">
            <v>19</v>
          </cell>
          <cell r="E49">
            <v>2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>
            <v>3</v>
          </cell>
          <cell r="K49" t="str">
            <v>---</v>
          </cell>
          <cell r="L49" t="str">
            <v>---</v>
          </cell>
          <cell r="M49" t="str">
            <v>---</v>
          </cell>
          <cell r="N49">
            <v>57</v>
          </cell>
          <cell r="O49">
            <v>4</v>
          </cell>
          <cell r="P49">
            <v>1</v>
          </cell>
          <cell r="Q49" t="str">
            <v>---</v>
          </cell>
          <cell r="R49" t="str">
            <v>---</v>
          </cell>
          <cell r="S49">
            <v>62</v>
          </cell>
          <cell r="T49">
            <v>3024</v>
          </cell>
          <cell r="U49">
            <v>656</v>
          </cell>
          <cell r="V49">
            <v>3680</v>
          </cell>
          <cell r="W49">
            <v>3911</v>
          </cell>
        </row>
        <row r="50">
          <cell r="A50" t="str">
            <v>Springfield</v>
          </cell>
          <cell r="B50">
            <v>753</v>
          </cell>
          <cell r="C50" t="str">
            <v>---</v>
          </cell>
          <cell r="D50">
            <v>1</v>
          </cell>
          <cell r="E50" t="str">
            <v>---</v>
          </cell>
          <cell r="F50">
            <v>1</v>
          </cell>
          <cell r="G50">
            <v>9</v>
          </cell>
          <cell r="H50" t="str">
            <v>---</v>
          </cell>
          <cell r="I50" t="str">
            <v>---</v>
          </cell>
          <cell r="J50">
            <v>5</v>
          </cell>
          <cell r="K50" t="str">
            <v>---</v>
          </cell>
          <cell r="L50" t="str">
            <v>---</v>
          </cell>
          <cell r="M50">
            <v>1</v>
          </cell>
          <cell r="N50">
            <v>78</v>
          </cell>
          <cell r="O50">
            <v>1</v>
          </cell>
          <cell r="P50">
            <v>4</v>
          </cell>
          <cell r="Q50" t="str">
            <v>---</v>
          </cell>
          <cell r="R50" t="str">
            <v>---</v>
          </cell>
          <cell r="S50">
            <v>84</v>
          </cell>
          <cell r="T50">
            <v>3890</v>
          </cell>
          <cell r="U50">
            <v>1102</v>
          </cell>
          <cell r="V50">
            <v>4992</v>
          </cell>
          <cell r="W50">
            <v>5845</v>
          </cell>
        </row>
        <row r="51">
          <cell r="A51" t="str">
            <v>Worcester East</v>
          </cell>
          <cell r="B51">
            <v>333</v>
          </cell>
          <cell r="C51">
            <v>1</v>
          </cell>
          <cell r="D51">
            <v>9</v>
          </cell>
          <cell r="E51">
            <v>13</v>
          </cell>
          <cell r="F51">
            <v>1</v>
          </cell>
          <cell r="G51">
            <v>14</v>
          </cell>
          <cell r="H51">
            <v>2</v>
          </cell>
          <cell r="I51" t="str">
            <v>---</v>
          </cell>
          <cell r="J51">
            <v>14</v>
          </cell>
          <cell r="K51">
            <v>2</v>
          </cell>
          <cell r="L51" t="str">
            <v>---</v>
          </cell>
          <cell r="M51" t="str">
            <v>---</v>
          </cell>
          <cell r="N51">
            <v>96</v>
          </cell>
          <cell r="O51">
            <v>1</v>
          </cell>
          <cell r="P51" t="str">
            <v>---</v>
          </cell>
          <cell r="Q51" t="str">
            <v>---</v>
          </cell>
          <cell r="R51" t="str">
            <v>---</v>
          </cell>
          <cell r="S51">
            <v>99</v>
          </cell>
          <cell r="T51">
            <v>4045</v>
          </cell>
          <cell r="U51">
            <v>290</v>
          </cell>
          <cell r="V51">
            <v>4335</v>
          </cell>
          <cell r="W51">
            <v>4821</v>
          </cell>
        </row>
        <row r="52">
          <cell r="A52" t="str">
            <v>Worcester West</v>
          </cell>
          <cell r="B52">
            <v>208</v>
          </cell>
          <cell r="C52">
            <v>1</v>
          </cell>
          <cell r="D52">
            <v>11</v>
          </cell>
          <cell r="E52">
            <v>4</v>
          </cell>
          <cell r="F52" t="str">
            <v>---</v>
          </cell>
          <cell r="G52">
            <v>18</v>
          </cell>
          <cell r="H52">
            <v>1</v>
          </cell>
          <cell r="I52" t="str">
            <v>---</v>
          </cell>
          <cell r="J52" t="str">
            <v>---</v>
          </cell>
          <cell r="K52">
            <v>4</v>
          </cell>
          <cell r="L52" t="str">
            <v>---</v>
          </cell>
          <cell r="M52" t="str">
            <v>---</v>
          </cell>
          <cell r="N52">
            <v>54</v>
          </cell>
          <cell r="O52">
            <v>5</v>
          </cell>
          <cell r="P52" t="str">
            <v>---</v>
          </cell>
          <cell r="Q52" t="str">
            <v>---</v>
          </cell>
          <cell r="R52" t="str">
            <v>---</v>
          </cell>
          <cell r="S52">
            <v>63</v>
          </cell>
          <cell r="T52">
            <v>3009</v>
          </cell>
          <cell r="U52">
            <v>150</v>
          </cell>
          <cell r="V52">
            <v>3159</v>
          </cell>
          <cell r="W52">
            <v>3465</v>
          </cell>
        </row>
        <row r="53">
          <cell r="A53" t="str">
            <v>Total</v>
          </cell>
          <cell r="B53">
            <v>5830</v>
          </cell>
          <cell r="C53">
            <v>129</v>
          </cell>
          <cell r="D53">
            <v>415</v>
          </cell>
          <cell r="E53">
            <v>384</v>
          </cell>
          <cell r="F53">
            <v>306</v>
          </cell>
          <cell r="G53">
            <v>112</v>
          </cell>
          <cell r="H53">
            <v>89</v>
          </cell>
          <cell r="I53">
            <v>5</v>
          </cell>
          <cell r="J53">
            <v>75</v>
          </cell>
          <cell r="K53">
            <v>21</v>
          </cell>
          <cell r="L53">
            <v>6</v>
          </cell>
          <cell r="M53">
            <v>1</v>
          </cell>
          <cell r="N53">
            <v>1274</v>
          </cell>
          <cell r="O53">
            <v>22</v>
          </cell>
          <cell r="P53">
            <v>53</v>
          </cell>
          <cell r="Q53">
            <v>3</v>
          </cell>
          <cell r="R53">
            <v>1</v>
          </cell>
          <cell r="S53">
            <v>1381</v>
          </cell>
          <cell r="T53">
            <v>70961</v>
          </cell>
          <cell r="U53">
            <v>13567</v>
          </cell>
          <cell r="V53">
            <v>84528</v>
          </cell>
          <cell r="W53">
            <v>93254</v>
          </cell>
        </row>
      </sheetData>
      <sheetData sheetId="10">
        <row r="1">
          <cell r="A1" t="str">
            <v>Cases and Consumer Counts by Location</v>
          </cell>
        </row>
        <row r="3">
          <cell r="A3" t="str">
            <v>Qtr End Date:31-DEC-2014</v>
          </cell>
          <cell r="F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L5" t="str">
            <v>Person Count</v>
          </cell>
          <cell r="M5" t="str">
            <v>Person Count</v>
          </cell>
        </row>
        <row r="6">
          <cell r="B6" t="str">
            <v>White</v>
          </cell>
          <cell r="C6" t="str">
            <v>Hispanic/Latino</v>
          </cell>
          <cell r="D6" t="str">
            <v>Black</v>
          </cell>
          <cell r="E6" t="str">
            <v>Asian</v>
          </cell>
          <cell r="F6" t="str">
            <v>American Indian/Alaskan Native</v>
          </cell>
          <cell r="G6" t="str">
            <v>Native Hawaiian or Other Pacific Islander</v>
          </cell>
          <cell r="H6" t="str">
            <v>Multi-Racial</v>
          </cell>
          <cell r="I6" t="str">
            <v>Declined</v>
          </cell>
          <cell r="J6" t="str">
            <v>Unable to Determine</v>
          </cell>
          <cell r="K6" t="str">
            <v>Unable to Determine</v>
          </cell>
          <cell r="L6" t="str">
            <v/>
          </cell>
          <cell r="M6" t="str">
            <v>Total</v>
          </cell>
        </row>
        <row r="7">
          <cell r="A7" t="str">
            <v>Adoption Contract Region</v>
          </cell>
          <cell r="B7">
            <v>146</v>
          </cell>
          <cell r="C7">
            <v>72</v>
          </cell>
          <cell r="D7">
            <v>24</v>
          </cell>
          <cell r="E7">
            <v>5</v>
          </cell>
          <cell r="F7">
            <v>3</v>
          </cell>
          <cell r="G7" t="str">
            <v>---</v>
          </cell>
          <cell r="H7">
            <v>34</v>
          </cell>
          <cell r="I7" t="str">
            <v>---</v>
          </cell>
          <cell r="J7">
            <v>23</v>
          </cell>
          <cell r="K7">
            <v>23</v>
          </cell>
          <cell r="L7" t="str">
            <v>---</v>
          </cell>
          <cell r="M7">
            <v>307</v>
          </cell>
        </row>
        <row r="8">
          <cell r="A8" t="str">
            <v>Berkshire Children &amp; Family (Adop)</v>
          </cell>
          <cell r="B8">
            <v>12</v>
          </cell>
          <cell r="C8">
            <v>8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5</v>
          </cell>
          <cell r="I8" t="str">
            <v>---</v>
          </cell>
          <cell r="J8">
            <v>4</v>
          </cell>
          <cell r="K8">
            <v>4</v>
          </cell>
          <cell r="L8" t="str">
            <v>---</v>
          </cell>
          <cell r="M8">
            <v>29</v>
          </cell>
        </row>
        <row r="9">
          <cell r="A9" t="str">
            <v>Cambridge Fam &amp; Child Srvcs (Adop)</v>
          </cell>
          <cell r="B9">
            <v>12</v>
          </cell>
          <cell r="C9">
            <v>3</v>
          </cell>
          <cell r="D9">
            <v>5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3</v>
          </cell>
          <cell r="I9" t="str">
            <v>---</v>
          </cell>
          <cell r="J9">
            <v>3</v>
          </cell>
          <cell r="K9">
            <v>3</v>
          </cell>
          <cell r="L9" t="str">
            <v>---</v>
          </cell>
          <cell r="M9">
            <v>26</v>
          </cell>
        </row>
        <row r="10">
          <cell r="A10" t="str">
            <v>Children's Friends Inc. (Adop)</v>
          </cell>
          <cell r="B10">
            <v>41</v>
          </cell>
          <cell r="C10">
            <v>18</v>
          </cell>
          <cell r="D10">
            <v>4</v>
          </cell>
          <cell r="E10">
            <v>5</v>
          </cell>
          <cell r="F10">
            <v>2</v>
          </cell>
          <cell r="G10" t="str">
            <v>---</v>
          </cell>
          <cell r="H10">
            <v>13</v>
          </cell>
          <cell r="I10" t="str">
            <v>---</v>
          </cell>
          <cell r="J10">
            <v>4</v>
          </cell>
          <cell r="K10">
            <v>4</v>
          </cell>
          <cell r="L10" t="str">
            <v>---</v>
          </cell>
          <cell r="M10">
            <v>87</v>
          </cell>
        </row>
        <row r="11">
          <cell r="A11" t="str">
            <v>New Bedford Child and Family (Adop)</v>
          </cell>
          <cell r="B11">
            <v>81</v>
          </cell>
          <cell r="C11">
            <v>43</v>
          </cell>
          <cell r="D11">
            <v>15</v>
          </cell>
          <cell r="E11" t="str">
            <v>---</v>
          </cell>
          <cell r="F11">
            <v>1</v>
          </cell>
          <cell r="G11" t="str">
            <v>---</v>
          </cell>
          <cell r="H11">
            <v>13</v>
          </cell>
          <cell r="I11" t="str">
            <v>---</v>
          </cell>
          <cell r="J11">
            <v>12</v>
          </cell>
          <cell r="K11">
            <v>12</v>
          </cell>
          <cell r="L11" t="str">
            <v>---</v>
          </cell>
          <cell r="M11">
            <v>165</v>
          </cell>
        </row>
        <row r="12">
          <cell r="A12" t="str">
            <v>Boston</v>
          </cell>
          <cell r="B12">
            <v>1723</v>
          </cell>
          <cell r="C12">
            <v>3679</v>
          </cell>
          <cell r="D12">
            <v>4512</v>
          </cell>
          <cell r="E12">
            <v>193</v>
          </cell>
          <cell r="F12">
            <v>14</v>
          </cell>
          <cell r="G12" t="str">
            <v>---</v>
          </cell>
          <cell r="H12">
            <v>244</v>
          </cell>
          <cell r="I12">
            <v>8</v>
          </cell>
          <cell r="J12">
            <v>492</v>
          </cell>
          <cell r="K12">
            <v>500</v>
          </cell>
          <cell r="L12">
            <v>828</v>
          </cell>
          <cell r="M12">
            <v>11693</v>
          </cell>
        </row>
        <row r="13">
          <cell r="A13" t="str">
            <v>Dimock Street</v>
          </cell>
          <cell r="B13">
            <v>278</v>
          </cell>
          <cell r="C13">
            <v>798</v>
          </cell>
          <cell r="D13">
            <v>1028</v>
          </cell>
          <cell r="E13">
            <v>42</v>
          </cell>
          <cell r="F13">
            <v>5</v>
          </cell>
          <cell r="G13" t="str">
            <v>---</v>
          </cell>
          <cell r="H13">
            <v>46</v>
          </cell>
          <cell r="I13">
            <v>1</v>
          </cell>
          <cell r="J13">
            <v>95</v>
          </cell>
          <cell r="K13">
            <v>96</v>
          </cell>
          <cell r="L13">
            <v>170</v>
          </cell>
          <cell r="M13">
            <v>2463</v>
          </cell>
        </row>
        <row r="14">
          <cell r="A14" t="str">
            <v>Harbor</v>
          </cell>
          <cell r="B14">
            <v>835</v>
          </cell>
          <cell r="C14">
            <v>1448</v>
          </cell>
          <cell r="D14">
            <v>346</v>
          </cell>
          <cell r="E14">
            <v>49</v>
          </cell>
          <cell r="F14">
            <v>4</v>
          </cell>
          <cell r="G14" t="str">
            <v>---</v>
          </cell>
          <cell r="H14">
            <v>57</v>
          </cell>
          <cell r="I14">
            <v>3</v>
          </cell>
          <cell r="J14">
            <v>144</v>
          </cell>
          <cell r="K14">
            <v>147</v>
          </cell>
          <cell r="L14">
            <v>295</v>
          </cell>
          <cell r="M14">
            <v>3181</v>
          </cell>
        </row>
        <row r="15">
          <cell r="A15" t="str">
            <v>Hyde Park</v>
          </cell>
          <cell r="B15">
            <v>253</v>
          </cell>
          <cell r="C15">
            <v>621</v>
          </cell>
          <cell r="D15">
            <v>1489</v>
          </cell>
          <cell r="E15">
            <v>15</v>
          </cell>
          <cell r="F15">
            <v>2</v>
          </cell>
          <cell r="G15" t="str">
            <v>---</v>
          </cell>
          <cell r="H15">
            <v>38</v>
          </cell>
          <cell r="I15" t="str">
            <v>---</v>
          </cell>
          <cell r="J15">
            <v>77</v>
          </cell>
          <cell r="K15">
            <v>77</v>
          </cell>
          <cell r="L15">
            <v>194</v>
          </cell>
          <cell r="M15">
            <v>2689</v>
          </cell>
        </row>
        <row r="16">
          <cell r="A16" t="str">
            <v>Park Street</v>
          </cell>
          <cell r="B16">
            <v>352</v>
          </cell>
          <cell r="C16">
            <v>812</v>
          </cell>
          <cell r="D16">
            <v>1643</v>
          </cell>
          <cell r="E16">
            <v>87</v>
          </cell>
          <cell r="F16">
            <v>3</v>
          </cell>
          <cell r="G16" t="str">
            <v>---</v>
          </cell>
          <cell r="H16">
            <v>103</v>
          </cell>
          <cell r="I16">
            <v>4</v>
          </cell>
          <cell r="J16">
            <v>175</v>
          </cell>
          <cell r="K16">
            <v>179</v>
          </cell>
          <cell r="L16">
            <v>166</v>
          </cell>
          <cell r="M16">
            <v>3345</v>
          </cell>
        </row>
        <row r="17">
          <cell r="A17" t="str">
            <v>Solutions for Living (PAS Bos)</v>
          </cell>
          <cell r="B17">
            <v>5</v>
          </cell>
          <cell r="C17" t="str">
            <v>---</v>
          </cell>
          <cell r="D17">
            <v>6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>
            <v>1</v>
          </cell>
          <cell r="K17">
            <v>1</v>
          </cell>
          <cell r="L17">
            <v>3</v>
          </cell>
          <cell r="M17">
            <v>15</v>
          </cell>
        </row>
        <row r="18">
          <cell r="A18" t="str">
            <v>CENTRAL OFFICE REGION</v>
          </cell>
          <cell r="B18" t="str">
            <v>---</v>
          </cell>
          <cell r="C18">
            <v>88</v>
          </cell>
          <cell r="D18">
            <v>30</v>
          </cell>
          <cell r="E18">
            <v>33</v>
          </cell>
          <cell r="F18" t="str">
            <v>---</v>
          </cell>
          <cell r="G18" t="str">
            <v>---</v>
          </cell>
          <cell r="H18" t="str">
            <v>---</v>
          </cell>
          <cell r="I18">
            <v>1</v>
          </cell>
          <cell r="J18">
            <v>21</v>
          </cell>
          <cell r="K18">
            <v>22</v>
          </cell>
          <cell r="L18">
            <v>4</v>
          </cell>
          <cell r="M18">
            <v>177</v>
          </cell>
        </row>
        <row r="19">
          <cell r="A19" t="str">
            <v>Lutheran Refugee Minor Services</v>
          </cell>
          <cell r="B19" t="str">
            <v>---</v>
          </cell>
          <cell r="C19">
            <v>88</v>
          </cell>
          <cell r="D19">
            <v>30</v>
          </cell>
          <cell r="E19">
            <v>33</v>
          </cell>
          <cell r="F19" t="str">
            <v>---</v>
          </cell>
          <cell r="G19" t="str">
            <v>---</v>
          </cell>
          <cell r="H19" t="str">
            <v>---</v>
          </cell>
          <cell r="I19">
            <v>1</v>
          </cell>
          <cell r="J19">
            <v>21</v>
          </cell>
          <cell r="K19">
            <v>22</v>
          </cell>
          <cell r="L19">
            <v>4</v>
          </cell>
          <cell r="M19">
            <v>177</v>
          </cell>
        </row>
        <row r="20">
          <cell r="A20" t="str">
            <v>Division of Field Ops. and Support</v>
          </cell>
          <cell r="B20">
            <v>4</v>
          </cell>
          <cell r="C20">
            <v>1</v>
          </cell>
          <cell r="D20" t="str">
            <v>---</v>
          </cell>
          <cell r="E20" t="str">
            <v>---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>
            <v>0</v>
          </cell>
          <cell r="L20" t="str">
            <v>---</v>
          </cell>
          <cell r="M20">
            <v>5</v>
          </cell>
        </row>
        <row r="21">
          <cell r="A21" t="str">
            <v>Adoption Support/Subsidy</v>
          </cell>
          <cell r="B21">
            <v>4</v>
          </cell>
          <cell r="C21">
            <v>1</v>
          </cell>
          <cell r="D21" t="str">
            <v>---</v>
          </cell>
          <cell r="E21" t="str">
            <v>---</v>
          </cell>
          <cell r="F21" t="str">
            <v>---</v>
          </cell>
          <cell r="G21" t="str">
            <v>---</v>
          </cell>
          <cell r="H21" t="str">
            <v>---</v>
          </cell>
          <cell r="I21" t="str">
            <v>---</v>
          </cell>
          <cell r="J21" t="str">
            <v>---</v>
          </cell>
          <cell r="K21">
            <v>0</v>
          </cell>
          <cell r="L21" t="str">
            <v>---</v>
          </cell>
          <cell r="M21">
            <v>5</v>
          </cell>
        </row>
        <row r="22">
          <cell r="A22" t="str">
            <v>Northern</v>
          </cell>
          <cell r="B22">
            <v>7910</v>
          </cell>
          <cell r="C22">
            <v>5312</v>
          </cell>
          <cell r="D22">
            <v>1597</v>
          </cell>
          <cell r="E22">
            <v>533</v>
          </cell>
          <cell r="F22">
            <v>25</v>
          </cell>
          <cell r="G22">
            <v>5</v>
          </cell>
          <cell r="H22">
            <v>475</v>
          </cell>
          <cell r="I22">
            <v>17</v>
          </cell>
          <cell r="J22">
            <v>795</v>
          </cell>
          <cell r="K22">
            <v>812</v>
          </cell>
          <cell r="L22">
            <v>1435</v>
          </cell>
          <cell r="M22">
            <v>18104</v>
          </cell>
        </row>
        <row r="23">
          <cell r="A23" t="str">
            <v>Cambridge</v>
          </cell>
          <cell r="B23">
            <v>651</v>
          </cell>
          <cell r="C23">
            <v>344</v>
          </cell>
          <cell r="D23">
            <v>306</v>
          </cell>
          <cell r="E23">
            <v>17</v>
          </cell>
          <cell r="F23" t="str">
            <v>---</v>
          </cell>
          <cell r="G23">
            <v>1</v>
          </cell>
          <cell r="H23">
            <v>37</v>
          </cell>
          <cell r="I23">
            <v>1</v>
          </cell>
          <cell r="J23">
            <v>73</v>
          </cell>
          <cell r="K23">
            <v>74</v>
          </cell>
          <cell r="L23">
            <v>76</v>
          </cell>
          <cell r="M23">
            <v>1506</v>
          </cell>
        </row>
        <row r="24">
          <cell r="A24" t="str">
            <v>Cape Ann</v>
          </cell>
          <cell r="B24">
            <v>1352</v>
          </cell>
          <cell r="C24">
            <v>406</v>
          </cell>
          <cell r="D24">
            <v>119</v>
          </cell>
          <cell r="E24">
            <v>11</v>
          </cell>
          <cell r="F24">
            <v>5</v>
          </cell>
          <cell r="G24">
            <v>1</v>
          </cell>
          <cell r="H24">
            <v>53</v>
          </cell>
          <cell r="I24">
            <v>1</v>
          </cell>
          <cell r="J24">
            <v>77</v>
          </cell>
          <cell r="K24">
            <v>78</v>
          </cell>
          <cell r="L24">
            <v>189</v>
          </cell>
          <cell r="M24">
            <v>2214</v>
          </cell>
        </row>
        <row r="25">
          <cell r="A25" t="str">
            <v>Framingham</v>
          </cell>
          <cell r="B25">
            <v>1077</v>
          </cell>
          <cell r="C25">
            <v>536</v>
          </cell>
          <cell r="D25">
            <v>165</v>
          </cell>
          <cell r="E25">
            <v>43</v>
          </cell>
          <cell r="F25" t="str">
            <v>---</v>
          </cell>
          <cell r="G25">
            <v>3</v>
          </cell>
          <cell r="H25">
            <v>45</v>
          </cell>
          <cell r="I25">
            <v>3</v>
          </cell>
          <cell r="J25">
            <v>167</v>
          </cell>
          <cell r="K25">
            <v>170</v>
          </cell>
          <cell r="L25">
            <v>215</v>
          </cell>
          <cell r="M25">
            <v>2254</v>
          </cell>
        </row>
        <row r="26">
          <cell r="A26" t="str">
            <v>Haverhill</v>
          </cell>
          <cell r="B26">
            <v>1105</v>
          </cell>
          <cell r="C26">
            <v>356</v>
          </cell>
          <cell r="D26">
            <v>77</v>
          </cell>
          <cell r="E26">
            <v>1</v>
          </cell>
          <cell r="F26">
            <v>4</v>
          </cell>
          <cell r="G26" t="str">
            <v>---</v>
          </cell>
          <cell r="H26">
            <v>38</v>
          </cell>
          <cell r="I26" t="str">
            <v>---</v>
          </cell>
          <cell r="J26">
            <v>73</v>
          </cell>
          <cell r="K26">
            <v>73</v>
          </cell>
          <cell r="L26">
            <v>165</v>
          </cell>
          <cell r="M26">
            <v>1819</v>
          </cell>
        </row>
        <row r="27">
          <cell r="A27" t="str">
            <v>Lawrence</v>
          </cell>
          <cell r="B27">
            <v>415</v>
          </cell>
          <cell r="C27">
            <v>1361</v>
          </cell>
          <cell r="D27">
            <v>73</v>
          </cell>
          <cell r="E27">
            <v>5</v>
          </cell>
          <cell r="F27">
            <v>1</v>
          </cell>
          <cell r="G27" t="str">
            <v>---</v>
          </cell>
          <cell r="H27">
            <v>16</v>
          </cell>
          <cell r="I27" t="str">
            <v>---</v>
          </cell>
          <cell r="J27">
            <v>63</v>
          </cell>
          <cell r="K27">
            <v>63</v>
          </cell>
          <cell r="L27">
            <v>116</v>
          </cell>
          <cell r="M27">
            <v>2050</v>
          </cell>
        </row>
        <row r="28">
          <cell r="A28" t="str">
            <v>Lowell</v>
          </cell>
          <cell r="B28">
            <v>1558</v>
          </cell>
          <cell r="C28">
            <v>1043</v>
          </cell>
          <cell r="D28">
            <v>223</v>
          </cell>
          <cell r="E28">
            <v>354</v>
          </cell>
          <cell r="F28">
            <v>12</v>
          </cell>
          <cell r="G28" t="str">
            <v>---</v>
          </cell>
          <cell r="H28">
            <v>103</v>
          </cell>
          <cell r="I28">
            <v>1</v>
          </cell>
          <cell r="J28">
            <v>109</v>
          </cell>
          <cell r="K28">
            <v>110</v>
          </cell>
          <cell r="L28">
            <v>360</v>
          </cell>
          <cell r="M28">
            <v>3763</v>
          </cell>
        </row>
        <row r="29">
          <cell r="A29" t="str">
            <v>Lynn</v>
          </cell>
          <cell r="B29">
            <v>855</v>
          </cell>
          <cell r="C29">
            <v>838</v>
          </cell>
          <cell r="D29">
            <v>315</v>
          </cell>
          <cell r="E29">
            <v>54</v>
          </cell>
          <cell r="F29" t="str">
            <v>---</v>
          </cell>
          <cell r="G29" t="str">
            <v>---</v>
          </cell>
          <cell r="H29">
            <v>138</v>
          </cell>
          <cell r="I29">
            <v>5</v>
          </cell>
          <cell r="J29">
            <v>159</v>
          </cell>
          <cell r="K29">
            <v>164</v>
          </cell>
          <cell r="L29">
            <v>141</v>
          </cell>
          <cell r="M29">
            <v>2505</v>
          </cell>
        </row>
        <row r="30">
          <cell r="A30" t="str">
            <v>Malden</v>
          </cell>
          <cell r="B30">
            <v>888</v>
          </cell>
          <cell r="C30">
            <v>427</v>
          </cell>
          <cell r="D30">
            <v>319</v>
          </cell>
          <cell r="E30">
            <v>48</v>
          </cell>
          <cell r="F30">
            <v>2</v>
          </cell>
          <cell r="G30" t="str">
            <v>---</v>
          </cell>
          <cell r="H30">
            <v>45</v>
          </cell>
          <cell r="I30">
            <v>6</v>
          </cell>
          <cell r="J30">
            <v>74</v>
          </cell>
          <cell r="K30">
            <v>80</v>
          </cell>
          <cell r="L30">
            <v>170</v>
          </cell>
          <cell r="M30">
            <v>1979</v>
          </cell>
        </row>
        <row r="31">
          <cell r="A31" t="str">
            <v>Solutions for Living (PAS NE)</v>
          </cell>
          <cell r="B31">
            <v>9</v>
          </cell>
          <cell r="C31">
            <v>1</v>
          </cell>
          <cell r="D31" t="str">
            <v>---</v>
          </cell>
          <cell r="E31" t="str">
            <v>---</v>
          </cell>
          <cell r="F31">
            <v>1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>
            <v>0</v>
          </cell>
          <cell r="L31">
            <v>3</v>
          </cell>
          <cell r="M31">
            <v>14</v>
          </cell>
        </row>
        <row r="32">
          <cell r="A32" t="str">
            <v>Southern</v>
          </cell>
          <cell r="B32">
            <v>12921</v>
          </cell>
          <cell r="C32">
            <v>3218</v>
          </cell>
          <cell r="D32">
            <v>3290</v>
          </cell>
          <cell r="E32">
            <v>185</v>
          </cell>
          <cell r="F32">
            <v>79</v>
          </cell>
          <cell r="G32">
            <v>9</v>
          </cell>
          <cell r="H32">
            <v>1048</v>
          </cell>
          <cell r="I32">
            <v>38</v>
          </cell>
          <cell r="J32">
            <v>1199</v>
          </cell>
          <cell r="K32">
            <v>1237</v>
          </cell>
          <cell r="L32">
            <v>2347</v>
          </cell>
          <cell r="M32">
            <v>24334</v>
          </cell>
        </row>
        <row r="33">
          <cell r="A33" t="str">
            <v>Arlington</v>
          </cell>
          <cell r="B33">
            <v>952</v>
          </cell>
          <cell r="C33">
            <v>371</v>
          </cell>
          <cell r="D33">
            <v>243</v>
          </cell>
          <cell r="E33">
            <v>39</v>
          </cell>
          <cell r="F33">
            <v>1</v>
          </cell>
          <cell r="G33">
            <v>1</v>
          </cell>
          <cell r="H33">
            <v>65</v>
          </cell>
          <cell r="I33">
            <v>1</v>
          </cell>
          <cell r="J33">
            <v>121</v>
          </cell>
          <cell r="K33">
            <v>122</v>
          </cell>
          <cell r="L33">
            <v>204</v>
          </cell>
          <cell r="M33">
            <v>1998</v>
          </cell>
        </row>
        <row r="34">
          <cell r="A34" t="str">
            <v>Brockton</v>
          </cell>
          <cell r="B34">
            <v>1075</v>
          </cell>
          <cell r="C34">
            <v>396</v>
          </cell>
          <cell r="D34">
            <v>1164</v>
          </cell>
          <cell r="E34">
            <v>19</v>
          </cell>
          <cell r="F34">
            <v>7</v>
          </cell>
          <cell r="G34">
            <v>1</v>
          </cell>
          <cell r="H34">
            <v>179</v>
          </cell>
          <cell r="I34">
            <v>4</v>
          </cell>
          <cell r="J34">
            <v>147</v>
          </cell>
          <cell r="K34">
            <v>151</v>
          </cell>
          <cell r="L34">
            <v>361</v>
          </cell>
          <cell r="M34">
            <v>3353</v>
          </cell>
        </row>
        <row r="35">
          <cell r="A35" t="str">
            <v>Cape Cod</v>
          </cell>
          <cell r="B35">
            <v>1394</v>
          </cell>
          <cell r="C35">
            <v>175</v>
          </cell>
          <cell r="D35">
            <v>149</v>
          </cell>
          <cell r="E35">
            <v>5</v>
          </cell>
          <cell r="F35">
            <v>26</v>
          </cell>
          <cell r="G35" t="str">
            <v>---</v>
          </cell>
          <cell r="H35">
            <v>127</v>
          </cell>
          <cell r="I35">
            <v>24</v>
          </cell>
          <cell r="J35">
            <v>85</v>
          </cell>
          <cell r="K35">
            <v>109</v>
          </cell>
          <cell r="L35">
            <v>286</v>
          </cell>
          <cell r="M35">
            <v>2271</v>
          </cell>
        </row>
        <row r="36">
          <cell r="A36" t="str">
            <v>Coastal</v>
          </cell>
          <cell r="B36">
            <v>1234</v>
          </cell>
          <cell r="C36">
            <v>151</v>
          </cell>
          <cell r="D36">
            <v>310</v>
          </cell>
          <cell r="E36">
            <v>56</v>
          </cell>
          <cell r="F36">
            <v>6</v>
          </cell>
          <cell r="G36">
            <v>2</v>
          </cell>
          <cell r="H36">
            <v>104</v>
          </cell>
          <cell r="I36">
            <v>2</v>
          </cell>
          <cell r="J36">
            <v>56</v>
          </cell>
          <cell r="K36">
            <v>58</v>
          </cell>
          <cell r="L36">
            <v>198</v>
          </cell>
          <cell r="M36">
            <v>2119</v>
          </cell>
        </row>
        <row r="37">
          <cell r="A37" t="str">
            <v>Fall River</v>
          </cell>
          <cell r="B37">
            <v>1922</v>
          </cell>
          <cell r="C37">
            <v>506</v>
          </cell>
          <cell r="D37">
            <v>360</v>
          </cell>
          <cell r="E37">
            <v>32</v>
          </cell>
          <cell r="F37">
            <v>3</v>
          </cell>
          <cell r="G37" t="str">
            <v>---</v>
          </cell>
          <cell r="H37">
            <v>145</v>
          </cell>
          <cell r="I37" t="str">
            <v>---</v>
          </cell>
          <cell r="J37">
            <v>194</v>
          </cell>
          <cell r="K37">
            <v>194</v>
          </cell>
          <cell r="L37">
            <v>375</v>
          </cell>
          <cell r="M37">
            <v>3537</v>
          </cell>
        </row>
        <row r="38">
          <cell r="A38" t="str">
            <v>New Bedford</v>
          </cell>
          <cell r="B38">
            <v>2550</v>
          </cell>
          <cell r="C38">
            <v>1232</v>
          </cell>
          <cell r="D38">
            <v>710</v>
          </cell>
          <cell r="E38">
            <v>9</v>
          </cell>
          <cell r="F38">
            <v>18</v>
          </cell>
          <cell r="G38" t="str">
            <v>---</v>
          </cell>
          <cell r="H38">
            <v>192</v>
          </cell>
          <cell r="I38">
            <v>5</v>
          </cell>
          <cell r="J38">
            <v>188</v>
          </cell>
          <cell r="K38">
            <v>193</v>
          </cell>
          <cell r="L38">
            <v>482</v>
          </cell>
          <cell r="M38">
            <v>5386</v>
          </cell>
        </row>
        <row r="39">
          <cell r="A39" t="str">
            <v>Plymouth</v>
          </cell>
          <cell r="B39">
            <v>2003</v>
          </cell>
          <cell r="C39">
            <v>122</v>
          </cell>
          <cell r="D39">
            <v>170</v>
          </cell>
          <cell r="E39">
            <v>3</v>
          </cell>
          <cell r="F39">
            <v>13</v>
          </cell>
          <cell r="G39">
            <v>5</v>
          </cell>
          <cell r="H39">
            <v>125</v>
          </cell>
          <cell r="I39">
            <v>2</v>
          </cell>
          <cell r="J39">
            <v>119</v>
          </cell>
          <cell r="K39">
            <v>121</v>
          </cell>
          <cell r="L39">
            <v>226</v>
          </cell>
          <cell r="M39">
            <v>2788</v>
          </cell>
        </row>
        <row r="40">
          <cell r="A40" t="str">
            <v>Solutions for Living (PAS SE)</v>
          </cell>
          <cell r="B40">
            <v>12</v>
          </cell>
          <cell r="C40">
            <v>1</v>
          </cell>
          <cell r="D40">
            <v>2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1</v>
          </cell>
          <cell r="I40" t="str">
            <v>---</v>
          </cell>
          <cell r="J40">
            <v>4</v>
          </cell>
          <cell r="K40">
            <v>4</v>
          </cell>
          <cell r="L40">
            <v>9</v>
          </cell>
          <cell r="M40">
            <v>29</v>
          </cell>
        </row>
        <row r="41">
          <cell r="A41" t="str">
            <v>Taunton/Attleboro</v>
          </cell>
          <cell r="B41">
            <v>1779</v>
          </cell>
          <cell r="C41">
            <v>264</v>
          </cell>
          <cell r="D41">
            <v>182</v>
          </cell>
          <cell r="E41">
            <v>22</v>
          </cell>
          <cell r="F41">
            <v>5</v>
          </cell>
          <cell r="G41" t="str">
            <v>---</v>
          </cell>
          <cell r="H41">
            <v>110</v>
          </cell>
          <cell r="I41" t="str">
            <v>---</v>
          </cell>
          <cell r="J41">
            <v>285</v>
          </cell>
          <cell r="K41">
            <v>285</v>
          </cell>
          <cell r="L41">
            <v>206</v>
          </cell>
          <cell r="M41">
            <v>2853</v>
          </cell>
        </row>
        <row r="42">
          <cell r="A42" t="str">
            <v>Western</v>
          </cell>
          <cell r="B42">
            <v>16634</v>
          </cell>
          <cell r="C42">
            <v>12101</v>
          </cell>
          <cell r="D42">
            <v>3219</v>
          </cell>
          <cell r="E42">
            <v>268</v>
          </cell>
          <cell r="F42">
            <v>61</v>
          </cell>
          <cell r="G42">
            <v>18</v>
          </cell>
          <cell r="H42">
            <v>929</v>
          </cell>
          <cell r="I42">
            <v>35</v>
          </cell>
          <cell r="J42">
            <v>1521</v>
          </cell>
          <cell r="K42">
            <v>1556</v>
          </cell>
          <cell r="L42">
            <v>3848</v>
          </cell>
          <cell r="M42">
            <v>38634</v>
          </cell>
        </row>
        <row r="43">
          <cell r="A43" t="str">
            <v>Ctr Human Dev (PAS West)</v>
          </cell>
          <cell r="B43">
            <v>9</v>
          </cell>
          <cell r="C43">
            <v>1</v>
          </cell>
          <cell r="D43">
            <v>9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>
            <v>5</v>
          </cell>
          <cell r="K43">
            <v>5</v>
          </cell>
          <cell r="L43">
            <v>3</v>
          </cell>
          <cell r="M43">
            <v>27</v>
          </cell>
        </row>
        <row r="44">
          <cell r="A44" t="str">
            <v>Greenfield</v>
          </cell>
          <cell r="B44">
            <v>1588</v>
          </cell>
          <cell r="C44">
            <v>310</v>
          </cell>
          <cell r="D44">
            <v>123</v>
          </cell>
          <cell r="E44">
            <v>11</v>
          </cell>
          <cell r="F44">
            <v>5</v>
          </cell>
          <cell r="G44" t="str">
            <v>---</v>
          </cell>
          <cell r="H44">
            <v>62</v>
          </cell>
          <cell r="I44">
            <v>4</v>
          </cell>
          <cell r="J44">
            <v>131</v>
          </cell>
          <cell r="K44">
            <v>135</v>
          </cell>
          <cell r="L44">
            <v>363</v>
          </cell>
          <cell r="M44">
            <v>2597</v>
          </cell>
        </row>
        <row r="45">
          <cell r="A45" t="str">
            <v>Holyoke</v>
          </cell>
          <cell r="B45">
            <v>1255</v>
          </cell>
          <cell r="C45">
            <v>1493</v>
          </cell>
          <cell r="D45">
            <v>152</v>
          </cell>
          <cell r="E45">
            <v>17</v>
          </cell>
          <cell r="F45">
            <v>8</v>
          </cell>
          <cell r="G45" t="str">
            <v>---</v>
          </cell>
          <cell r="H45">
            <v>37</v>
          </cell>
          <cell r="I45" t="str">
            <v>---</v>
          </cell>
          <cell r="J45">
            <v>132</v>
          </cell>
          <cell r="K45">
            <v>132</v>
          </cell>
          <cell r="L45">
            <v>399</v>
          </cell>
          <cell r="M45">
            <v>3493</v>
          </cell>
        </row>
        <row r="46">
          <cell r="A46" t="str">
            <v>North Central</v>
          </cell>
          <cell r="B46">
            <v>2665</v>
          </cell>
          <cell r="C46">
            <v>1462</v>
          </cell>
          <cell r="D46">
            <v>235</v>
          </cell>
          <cell r="E46">
            <v>57</v>
          </cell>
          <cell r="F46">
            <v>7</v>
          </cell>
          <cell r="G46">
            <v>2</v>
          </cell>
          <cell r="H46">
            <v>115</v>
          </cell>
          <cell r="I46">
            <v>2</v>
          </cell>
          <cell r="J46">
            <v>161</v>
          </cell>
          <cell r="K46">
            <v>163</v>
          </cell>
          <cell r="L46">
            <v>540</v>
          </cell>
          <cell r="M46">
            <v>5246</v>
          </cell>
        </row>
        <row r="47">
          <cell r="A47" t="str">
            <v>Pittsfield</v>
          </cell>
          <cell r="B47">
            <v>1976</v>
          </cell>
          <cell r="C47">
            <v>182</v>
          </cell>
          <cell r="D47">
            <v>162</v>
          </cell>
          <cell r="E47">
            <v>1</v>
          </cell>
          <cell r="F47">
            <v>2</v>
          </cell>
          <cell r="G47" t="str">
            <v>---</v>
          </cell>
          <cell r="H47">
            <v>200</v>
          </cell>
          <cell r="I47">
            <v>4</v>
          </cell>
          <cell r="J47">
            <v>59</v>
          </cell>
          <cell r="K47">
            <v>63</v>
          </cell>
          <cell r="L47">
            <v>324</v>
          </cell>
          <cell r="M47">
            <v>2910</v>
          </cell>
        </row>
        <row r="48">
          <cell r="A48" t="str">
            <v>Robert Van Wart</v>
          </cell>
          <cell r="B48">
            <v>2576</v>
          </cell>
          <cell r="C48">
            <v>2018</v>
          </cell>
          <cell r="D48">
            <v>573</v>
          </cell>
          <cell r="E48">
            <v>23</v>
          </cell>
          <cell r="F48">
            <v>7</v>
          </cell>
          <cell r="G48">
            <v>7</v>
          </cell>
          <cell r="H48">
            <v>133</v>
          </cell>
          <cell r="I48">
            <v>6</v>
          </cell>
          <cell r="J48">
            <v>293</v>
          </cell>
          <cell r="K48">
            <v>299</v>
          </cell>
          <cell r="L48">
            <v>683</v>
          </cell>
          <cell r="M48">
            <v>6319</v>
          </cell>
        </row>
        <row r="49">
          <cell r="A49" t="str">
            <v>South Central</v>
          </cell>
          <cell r="B49">
            <v>2350</v>
          </cell>
          <cell r="C49">
            <v>689</v>
          </cell>
          <cell r="D49">
            <v>107</v>
          </cell>
          <cell r="E49">
            <v>6</v>
          </cell>
          <cell r="F49">
            <v>6</v>
          </cell>
          <cell r="G49">
            <v>6</v>
          </cell>
          <cell r="H49">
            <v>94</v>
          </cell>
          <cell r="I49">
            <v>4</v>
          </cell>
          <cell r="J49">
            <v>143</v>
          </cell>
          <cell r="K49">
            <v>147</v>
          </cell>
          <cell r="L49">
            <v>506</v>
          </cell>
          <cell r="M49">
            <v>3911</v>
          </cell>
        </row>
        <row r="50">
          <cell r="A50" t="str">
            <v>Springfield</v>
          </cell>
          <cell r="B50">
            <v>657</v>
          </cell>
          <cell r="C50">
            <v>3130</v>
          </cell>
          <cell r="D50">
            <v>1029</v>
          </cell>
          <cell r="E50">
            <v>23</v>
          </cell>
          <cell r="F50">
            <v>6</v>
          </cell>
          <cell r="G50" t="str">
            <v>---</v>
          </cell>
          <cell r="H50">
            <v>62</v>
          </cell>
          <cell r="I50">
            <v>15</v>
          </cell>
          <cell r="J50">
            <v>294</v>
          </cell>
          <cell r="K50">
            <v>309</v>
          </cell>
          <cell r="L50">
            <v>629</v>
          </cell>
          <cell r="M50">
            <v>5845</v>
          </cell>
        </row>
        <row r="51">
          <cell r="A51" t="str">
            <v>Worcester East</v>
          </cell>
          <cell r="B51">
            <v>2080</v>
          </cell>
          <cell r="C51">
            <v>1677</v>
          </cell>
          <cell r="D51">
            <v>521</v>
          </cell>
          <cell r="E51">
            <v>62</v>
          </cell>
          <cell r="F51">
            <v>12</v>
          </cell>
          <cell r="G51">
            <v>2</v>
          </cell>
          <cell r="H51">
            <v>144</v>
          </cell>
          <cell r="I51" t="str">
            <v>---</v>
          </cell>
          <cell r="J51">
            <v>149</v>
          </cell>
          <cell r="K51">
            <v>149</v>
          </cell>
          <cell r="L51">
            <v>174</v>
          </cell>
          <cell r="M51">
            <v>4821</v>
          </cell>
        </row>
        <row r="52">
          <cell r="A52" t="str">
            <v>Worcester West</v>
          </cell>
          <cell r="B52">
            <v>1478</v>
          </cell>
          <cell r="C52">
            <v>1139</v>
          </cell>
          <cell r="D52">
            <v>308</v>
          </cell>
          <cell r="E52">
            <v>68</v>
          </cell>
          <cell r="F52">
            <v>8</v>
          </cell>
          <cell r="G52">
            <v>1</v>
          </cell>
          <cell r="H52">
            <v>82</v>
          </cell>
          <cell r="I52" t="str">
            <v>---</v>
          </cell>
          <cell r="J52">
            <v>154</v>
          </cell>
          <cell r="K52">
            <v>154</v>
          </cell>
          <cell r="L52">
            <v>227</v>
          </cell>
          <cell r="M52">
            <v>3465</v>
          </cell>
        </row>
        <row r="53">
          <cell r="A53" t="str">
            <v>Total</v>
          </cell>
          <cell r="B53">
            <v>39338</v>
          </cell>
          <cell r="C53">
            <v>24471</v>
          </cell>
          <cell r="D53">
            <v>12672</v>
          </cell>
          <cell r="E53">
            <v>1217</v>
          </cell>
          <cell r="F53">
            <v>182</v>
          </cell>
          <cell r="G53">
            <v>32</v>
          </cell>
          <cell r="H53">
            <v>2730</v>
          </cell>
          <cell r="I53">
            <v>99</v>
          </cell>
          <cell r="J53">
            <v>4051</v>
          </cell>
          <cell r="K53">
            <v>4150</v>
          </cell>
          <cell r="L53">
            <v>8462</v>
          </cell>
          <cell r="M53">
            <v>93254</v>
          </cell>
        </row>
      </sheetData>
      <sheetData sheetId="11">
        <row r="4">
          <cell r="A4" t="str">
            <v>Area</v>
          </cell>
          <cell r="B4" t="str">
            <v>Total</v>
          </cell>
        </row>
        <row r="5">
          <cell r="A5" t="str">
            <v>Children's Friends Inc. (Adop)</v>
          </cell>
          <cell r="B5">
            <v>2</v>
          </cell>
        </row>
        <row r="6">
          <cell r="A6" t="str">
            <v>New Bedford Child and Family (Adop)</v>
          </cell>
          <cell r="B6">
            <v>7</v>
          </cell>
        </row>
        <row r="7">
          <cell r="A7" t="str">
            <v>Adoption Contract Region</v>
          </cell>
          <cell r="B7">
            <v>9</v>
          </cell>
        </row>
        <row r="8">
          <cell r="A8" t="str">
            <v>Dimock Street</v>
          </cell>
          <cell r="B8">
            <v>8</v>
          </cell>
        </row>
        <row r="9">
          <cell r="A9" t="str">
            <v>Harbor</v>
          </cell>
          <cell r="B9">
            <v>15</v>
          </cell>
        </row>
        <row r="10">
          <cell r="A10" t="str">
            <v>Hyde Park</v>
          </cell>
          <cell r="B10">
            <v>15</v>
          </cell>
        </row>
        <row r="11">
          <cell r="A11" t="str">
            <v>Park Street</v>
          </cell>
          <cell r="B11">
            <v>15</v>
          </cell>
        </row>
        <row r="12">
          <cell r="A12" t="str">
            <v>Boston</v>
          </cell>
          <cell r="B12">
            <v>53</v>
          </cell>
        </row>
        <row r="13">
          <cell r="A13" t="str">
            <v>Cambridge</v>
          </cell>
          <cell r="B13">
            <v>1</v>
          </cell>
        </row>
        <row r="14">
          <cell r="A14" t="str">
            <v>Cape Ann</v>
          </cell>
          <cell r="B14">
            <v>4</v>
          </cell>
        </row>
        <row r="15">
          <cell r="A15" t="str">
            <v>Framingham</v>
          </cell>
          <cell r="B15">
            <v>6</v>
          </cell>
        </row>
        <row r="16">
          <cell r="A16" t="str">
            <v>Haverhill</v>
          </cell>
          <cell r="B16">
            <v>1</v>
          </cell>
        </row>
        <row r="17">
          <cell r="A17" t="str">
            <v>Lawrence</v>
          </cell>
          <cell r="B17">
            <v>4</v>
          </cell>
        </row>
        <row r="18">
          <cell r="A18" t="str">
            <v>Lowell</v>
          </cell>
          <cell r="B18">
            <v>19</v>
          </cell>
        </row>
        <row r="19">
          <cell r="A19" t="str">
            <v>Lynn</v>
          </cell>
          <cell r="B19">
            <v>4</v>
          </cell>
        </row>
        <row r="20">
          <cell r="A20" t="str">
            <v>Malden</v>
          </cell>
          <cell r="B20">
            <v>9</v>
          </cell>
        </row>
        <row r="21">
          <cell r="A21" t="str">
            <v>Northern</v>
          </cell>
          <cell r="B21">
            <v>48</v>
          </cell>
        </row>
        <row r="22">
          <cell r="A22" t="str">
            <v>Arlington</v>
          </cell>
          <cell r="B22">
            <v>12</v>
          </cell>
        </row>
        <row r="23">
          <cell r="A23" t="str">
            <v>Brockton</v>
          </cell>
          <cell r="B23">
            <v>10</v>
          </cell>
        </row>
        <row r="24">
          <cell r="A24" t="str">
            <v>Cape Cod</v>
          </cell>
          <cell r="B24">
            <v>21</v>
          </cell>
        </row>
        <row r="25">
          <cell r="A25" t="str">
            <v>Coastal</v>
          </cell>
          <cell r="B25">
            <v>13</v>
          </cell>
        </row>
        <row r="26">
          <cell r="A26" t="str">
            <v>Fall River</v>
          </cell>
          <cell r="B26">
            <v>22</v>
          </cell>
        </row>
        <row r="27">
          <cell r="A27" t="str">
            <v>New Bedford</v>
          </cell>
          <cell r="B27">
            <v>10</v>
          </cell>
        </row>
        <row r="28">
          <cell r="A28" t="str">
            <v>Plymouth</v>
          </cell>
          <cell r="B28">
            <v>23</v>
          </cell>
        </row>
        <row r="29">
          <cell r="A29" t="str">
            <v>Taunton/Attleboro</v>
          </cell>
          <cell r="B29">
            <v>9</v>
          </cell>
        </row>
        <row r="30">
          <cell r="A30" t="str">
            <v>Southern</v>
          </cell>
          <cell r="B30">
            <v>120</v>
          </cell>
        </row>
        <row r="31">
          <cell r="A31" t="str">
            <v>Greenfield</v>
          </cell>
          <cell r="B31">
            <v>8</v>
          </cell>
        </row>
        <row r="32">
          <cell r="A32" t="str">
            <v>Holyoke</v>
          </cell>
          <cell r="B32">
            <v>14</v>
          </cell>
        </row>
        <row r="33">
          <cell r="A33" t="str">
            <v>North Central</v>
          </cell>
          <cell r="B33">
            <v>18</v>
          </cell>
        </row>
        <row r="34">
          <cell r="A34" t="str">
            <v>Pittsfield</v>
          </cell>
          <cell r="B34">
            <v>21</v>
          </cell>
        </row>
        <row r="35">
          <cell r="A35" t="str">
            <v>Robert Van Wart</v>
          </cell>
          <cell r="B35">
            <v>17</v>
          </cell>
        </row>
        <row r="36">
          <cell r="A36" t="str">
            <v>South Central</v>
          </cell>
          <cell r="B36">
            <v>8</v>
          </cell>
        </row>
        <row r="37">
          <cell r="A37" t="str">
            <v>Springfield</v>
          </cell>
          <cell r="B37">
            <v>5</v>
          </cell>
        </row>
        <row r="38">
          <cell r="A38" t="str">
            <v>Worcester East</v>
          </cell>
          <cell r="B38">
            <v>18</v>
          </cell>
        </row>
        <row r="39">
          <cell r="A39" t="str">
            <v>Worcester West</v>
          </cell>
          <cell r="B39">
            <v>9</v>
          </cell>
        </row>
        <row r="40">
          <cell r="A40" t="str">
            <v>Western</v>
          </cell>
          <cell r="B40">
            <v>118</v>
          </cell>
        </row>
        <row r="41">
          <cell r="A41" t="str">
            <v>Total</v>
          </cell>
          <cell r="B41">
            <v>348</v>
          </cell>
        </row>
      </sheetData>
      <sheetData sheetId="12"/>
      <sheetData sheetId="13">
        <row r="4">
          <cell r="D4" t="str">
            <v>Adoption Contract Region</v>
          </cell>
          <cell r="E4">
            <v>81</v>
          </cell>
        </row>
        <row r="5">
          <cell r="D5" t="str">
            <v>Berkshire Children &amp; Family (Adop)</v>
          </cell>
          <cell r="E5">
            <v>13</v>
          </cell>
        </row>
        <row r="6">
          <cell r="D6" t="str">
            <v>Cambridge Fam &amp; Child Srvcs (Adop)</v>
          </cell>
          <cell r="E6">
            <v>6</v>
          </cell>
        </row>
        <row r="7">
          <cell r="D7" t="str">
            <v>Children's Friends Inc. (Adop)</v>
          </cell>
          <cell r="E7">
            <v>20</v>
          </cell>
        </row>
        <row r="8">
          <cell r="D8" t="str">
            <v>New Bedford Child and Family (Adop)</v>
          </cell>
          <cell r="E8">
            <v>41</v>
          </cell>
        </row>
        <row r="9">
          <cell r="D9" t="str">
            <v>Robert F Kennedy Action Corps(Adop)</v>
          </cell>
          <cell r="E9">
            <v>1</v>
          </cell>
        </row>
        <row r="10">
          <cell r="D10" t="str">
            <v>Boston</v>
          </cell>
          <cell r="E10">
            <v>64</v>
          </cell>
        </row>
        <row r="11">
          <cell r="D11" t="str">
            <v>Dimock Street</v>
          </cell>
          <cell r="E11">
            <v>30</v>
          </cell>
        </row>
        <row r="12">
          <cell r="D12" t="str">
            <v>Harbor</v>
          </cell>
          <cell r="E12">
            <v>20</v>
          </cell>
        </row>
        <row r="13">
          <cell r="D13" t="str">
            <v>Park Street</v>
          </cell>
          <cell r="E13">
            <v>14</v>
          </cell>
        </row>
        <row r="14">
          <cell r="D14" t="str">
            <v>Northern</v>
          </cell>
          <cell r="E14">
            <v>101</v>
          </cell>
        </row>
        <row r="15">
          <cell r="D15" t="str">
            <v>Cambridge</v>
          </cell>
          <cell r="E15">
            <v>2</v>
          </cell>
        </row>
        <row r="16">
          <cell r="D16" t="str">
            <v>Cape Ann</v>
          </cell>
          <cell r="E16" t="str">
            <v>---</v>
          </cell>
        </row>
        <row r="17">
          <cell r="D17" t="str">
            <v>Framingham</v>
          </cell>
          <cell r="E17">
            <v>4</v>
          </cell>
        </row>
        <row r="18">
          <cell r="D18" t="str">
            <v>Haverhill</v>
          </cell>
          <cell r="E18">
            <v>15</v>
          </cell>
        </row>
        <row r="19">
          <cell r="D19" t="str">
            <v>Lawrence</v>
          </cell>
          <cell r="E19">
            <v>10</v>
          </cell>
        </row>
        <row r="20">
          <cell r="D20" t="str">
            <v>Lowell</v>
          </cell>
          <cell r="E20">
            <v>26</v>
          </cell>
        </row>
        <row r="21">
          <cell r="D21" t="str">
            <v>Lynn</v>
          </cell>
          <cell r="E21">
            <v>35</v>
          </cell>
        </row>
        <row r="22">
          <cell r="D22" t="str">
            <v>Malden</v>
          </cell>
          <cell r="E22">
            <v>9</v>
          </cell>
        </row>
        <row r="23">
          <cell r="D23" t="str">
            <v>Southern</v>
          </cell>
          <cell r="E23">
            <v>141</v>
          </cell>
        </row>
        <row r="24">
          <cell r="D24" t="str">
            <v>Arlington</v>
          </cell>
          <cell r="E24">
            <v>11</v>
          </cell>
        </row>
        <row r="25">
          <cell r="D25" t="str">
            <v>Brockton</v>
          </cell>
          <cell r="E25">
            <v>20</v>
          </cell>
        </row>
        <row r="26">
          <cell r="D26" t="str">
            <v>Cape Cod</v>
          </cell>
          <cell r="E26">
            <v>10</v>
          </cell>
        </row>
        <row r="27">
          <cell r="D27" t="str">
            <v>Coastal</v>
          </cell>
          <cell r="E27">
            <v>18</v>
          </cell>
        </row>
        <row r="28">
          <cell r="D28" t="str">
            <v>Fall River</v>
          </cell>
          <cell r="E28">
            <v>19</v>
          </cell>
        </row>
        <row r="29">
          <cell r="D29" t="str">
            <v>New Bedford</v>
          </cell>
          <cell r="E29">
            <v>29</v>
          </cell>
        </row>
        <row r="30">
          <cell r="D30" t="str">
            <v>Plymouth</v>
          </cell>
          <cell r="E30">
            <v>9</v>
          </cell>
        </row>
        <row r="31">
          <cell r="D31" t="str">
            <v>Taunton/Attleboro</v>
          </cell>
          <cell r="E31">
            <v>25</v>
          </cell>
        </row>
        <row r="32">
          <cell r="D32" t="str">
            <v>Western</v>
          </cell>
          <cell r="E32">
            <v>224</v>
          </cell>
        </row>
        <row r="33">
          <cell r="D33" t="str">
            <v>Greenfield</v>
          </cell>
          <cell r="E33">
            <v>26</v>
          </cell>
        </row>
        <row r="34">
          <cell r="D34" t="str">
            <v>Holyoke</v>
          </cell>
          <cell r="E34">
            <v>27</v>
          </cell>
        </row>
        <row r="35">
          <cell r="D35" t="str">
            <v>North Central</v>
          </cell>
          <cell r="E35">
            <v>23</v>
          </cell>
        </row>
        <row r="36">
          <cell r="D36" t="str">
            <v>Pittsfield</v>
          </cell>
          <cell r="E36">
            <v>29</v>
          </cell>
        </row>
        <row r="37">
          <cell r="D37" t="str">
            <v>Robert Van Wart</v>
          </cell>
          <cell r="E37">
            <v>19</v>
          </cell>
        </row>
        <row r="38">
          <cell r="D38" t="str">
            <v>South Central</v>
          </cell>
          <cell r="E38">
            <v>26</v>
          </cell>
        </row>
        <row r="39">
          <cell r="D39" t="str">
            <v>Springfield</v>
          </cell>
          <cell r="E39">
            <v>28</v>
          </cell>
        </row>
        <row r="40">
          <cell r="D40" t="str">
            <v>Worcester East</v>
          </cell>
          <cell r="E40">
            <v>28</v>
          </cell>
        </row>
        <row r="41">
          <cell r="D41" t="str">
            <v>Worcester West</v>
          </cell>
          <cell r="E41">
            <v>18</v>
          </cell>
        </row>
        <row r="42">
          <cell r="D42" t="str">
            <v>Total</v>
          </cell>
          <cell r="E42">
            <v>611</v>
          </cell>
        </row>
      </sheetData>
      <sheetData sheetId="14"/>
      <sheetData sheetId="15">
        <row r="1">
          <cell r="A1" t="str">
            <v>Clinical Cases Closed During Month</v>
          </cell>
        </row>
        <row r="3">
          <cell r="A3" t="str">
            <v>Extract State Fiscal Year:&lt;All&gt;</v>
          </cell>
          <cell r="B3" t="str">
            <v>Case Category:&lt;All&gt;</v>
          </cell>
        </row>
        <row r="5">
          <cell r="B5" t="str">
            <v xml:space="preserve">  </v>
          </cell>
          <cell r="C5" t="str">
            <v xml:space="preserve">  </v>
          </cell>
          <cell r="D5" t="str">
            <v xml:space="preserve">  </v>
          </cell>
          <cell r="E5" t="str">
            <v xml:space="preserve">  </v>
          </cell>
          <cell r="F5" t="str">
            <v xml:space="preserve">  </v>
          </cell>
          <cell r="G5" t="str">
            <v xml:space="preserve">  </v>
          </cell>
          <cell r="H5" t="str">
            <v xml:space="preserve">  </v>
          </cell>
          <cell r="I5" t="str">
            <v xml:space="preserve">  </v>
          </cell>
          <cell r="J5" t="str">
            <v xml:space="preserve">  </v>
          </cell>
          <cell r="K5" t="str">
            <v xml:space="preserve">  </v>
          </cell>
          <cell r="L5" t="str">
            <v xml:space="preserve">  </v>
          </cell>
          <cell r="M5" t="str">
            <v xml:space="preserve">  </v>
          </cell>
        </row>
        <row r="6">
          <cell r="B6" t="str">
            <v>Jan-2014</v>
          </cell>
          <cell r="C6" t="str">
            <v>Feb-2014</v>
          </cell>
          <cell r="D6" t="str">
            <v>Mar-2014</v>
          </cell>
          <cell r="E6" t="str">
            <v>Apr-2014</v>
          </cell>
          <cell r="F6" t="str">
            <v>May-2014</v>
          </cell>
          <cell r="G6" t="str">
            <v>Jun-2014</v>
          </cell>
          <cell r="H6" t="str">
            <v>Jul-2014</v>
          </cell>
          <cell r="I6" t="str">
            <v>Aug-2014</v>
          </cell>
          <cell r="J6" t="str">
            <v>Sep-2014</v>
          </cell>
          <cell r="K6" t="str">
            <v>Oct-2014</v>
          </cell>
          <cell r="L6" t="str">
            <v>Nov-2014</v>
          </cell>
          <cell r="M6" t="str">
            <v>Dec-2014</v>
          </cell>
        </row>
        <row r="7">
          <cell r="A7" t="str">
            <v>Adoption Contract Region</v>
          </cell>
          <cell r="B7" t="str">
            <v>---</v>
          </cell>
          <cell r="C7">
            <v>1</v>
          </cell>
          <cell r="D7" t="str">
            <v>---</v>
          </cell>
          <cell r="E7" t="str">
            <v>---</v>
          </cell>
          <cell r="F7" t="str">
            <v>---</v>
          </cell>
          <cell r="G7">
            <v>1</v>
          </cell>
          <cell r="H7">
            <v>1</v>
          </cell>
          <cell r="I7" t="str">
            <v>---</v>
          </cell>
          <cell r="J7" t="str">
            <v>---</v>
          </cell>
          <cell r="K7">
            <v>1</v>
          </cell>
          <cell r="L7" t="str">
            <v>---</v>
          </cell>
          <cell r="M7" t="str">
            <v>---</v>
          </cell>
          <cell r="N7" t="e">
            <v>#VALUE!</v>
          </cell>
        </row>
        <row r="8">
          <cell r="A8" t="str">
            <v>Berkshire Children &amp; Family (Adop)</v>
          </cell>
          <cell r="B8" t="str">
            <v>---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 t="str">
            <v>---</v>
          </cell>
          <cell r="J8" t="str">
            <v>---</v>
          </cell>
          <cell r="K8" t="str">
            <v>---</v>
          </cell>
          <cell r="L8" t="str">
            <v>---</v>
          </cell>
          <cell r="M8" t="str">
            <v>---</v>
          </cell>
          <cell r="N8" t="e">
            <v>#VALUE!</v>
          </cell>
        </row>
        <row r="9">
          <cell r="A9" t="str">
            <v>Cambridge Fam &amp; Child Srvcs (Adop)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1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e">
            <v>#VALUE!</v>
          </cell>
        </row>
        <row r="10">
          <cell r="A10" t="str">
            <v>Catholic Charities Boston (Adop)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 t="e">
            <v>#VALUE!</v>
          </cell>
        </row>
        <row r="11">
          <cell r="A11" t="str">
            <v>Catholic Charities Merrimack (Adop)</v>
          </cell>
          <cell r="B11" t="str">
            <v>---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e">
            <v>#VALUE!</v>
          </cell>
        </row>
        <row r="12">
          <cell r="A12" t="str">
            <v>Child's Aid &amp; Family Srvs (Adop)</v>
          </cell>
          <cell r="B12" t="str">
            <v>---</v>
          </cell>
          <cell r="C12" t="str">
            <v>---</v>
          </cell>
          <cell r="D12" t="str">
            <v>---</v>
          </cell>
          <cell r="E12" t="str">
            <v>---</v>
          </cell>
          <cell r="F12" t="str">
            <v>---</v>
          </cell>
          <cell r="G12" t="str">
            <v>---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 t="str">
            <v>---</v>
          </cell>
          <cell r="M12" t="str">
            <v>---</v>
          </cell>
          <cell r="N12" t="e">
            <v>#VALUE!</v>
          </cell>
        </row>
        <row r="13">
          <cell r="A13" t="str">
            <v>Children's Friends Inc. (Adop)</v>
          </cell>
          <cell r="B13" t="str">
            <v>---</v>
          </cell>
          <cell r="C13" t="str">
            <v>---</v>
          </cell>
          <cell r="D13" t="str">
            <v>---</v>
          </cell>
          <cell r="E13" t="str">
            <v>---</v>
          </cell>
          <cell r="F13" t="str">
            <v>---</v>
          </cell>
          <cell r="G13" t="str">
            <v>---</v>
          </cell>
          <cell r="H13" t="str">
            <v>---</v>
          </cell>
          <cell r="I13" t="str">
            <v>---</v>
          </cell>
          <cell r="J13" t="str">
            <v>---</v>
          </cell>
          <cell r="K13">
            <v>1</v>
          </cell>
          <cell r="L13" t="str">
            <v>---</v>
          </cell>
          <cell r="M13" t="str">
            <v>---</v>
          </cell>
          <cell r="N13" t="e">
            <v>#VALUE!</v>
          </cell>
        </row>
        <row r="14">
          <cell r="A14" t="str">
            <v>Children's Svcs of Roxbury (Adop)</v>
          </cell>
          <cell r="B14" t="str">
            <v>---</v>
          </cell>
          <cell r="C14" t="str">
            <v>---</v>
          </cell>
          <cell r="D14" t="str">
            <v>---</v>
          </cell>
          <cell r="E14" t="str">
            <v>---</v>
          </cell>
          <cell r="F14" t="str">
            <v>---</v>
          </cell>
          <cell r="G14" t="str">
            <v>---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 t="str">
            <v>---</v>
          </cell>
          <cell r="M14" t="str">
            <v>---</v>
          </cell>
          <cell r="N14" t="e">
            <v>#VALUE!</v>
          </cell>
        </row>
        <row r="15">
          <cell r="A15" t="str">
            <v>Communities For People (Adop)</v>
          </cell>
          <cell r="B15" t="str">
            <v>---</v>
          </cell>
          <cell r="C15" t="str">
            <v>---</v>
          </cell>
          <cell r="D15" t="str">
            <v>---</v>
          </cell>
          <cell r="E15" t="str">
            <v>---</v>
          </cell>
          <cell r="F15" t="str">
            <v>---</v>
          </cell>
          <cell r="G15" t="str">
            <v>---</v>
          </cell>
          <cell r="H15" t="str">
            <v>---</v>
          </cell>
          <cell r="I15" t="str">
            <v>---</v>
          </cell>
          <cell r="J15" t="str">
            <v>---</v>
          </cell>
          <cell r="K15" t="str">
            <v>---</v>
          </cell>
          <cell r="L15" t="str">
            <v>---</v>
          </cell>
          <cell r="M15" t="str">
            <v>---</v>
          </cell>
          <cell r="N15" t="e">
            <v>#VALUE!</v>
          </cell>
        </row>
        <row r="16">
          <cell r="A16" t="str">
            <v>DARE Roxbury (Adop)</v>
          </cell>
          <cell r="B16" t="str">
            <v>---</v>
          </cell>
          <cell r="C16" t="str">
            <v>---</v>
          </cell>
          <cell r="D16" t="str">
            <v>---</v>
          </cell>
          <cell r="E16" t="str">
            <v>---</v>
          </cell>
          <cell r="F16" t="str">
            <v>---</v>
          </cell>
          <cell r="G16" t="str">
            <v>---</v>
          </cell>
          <cell r="H16" t="str">
            <v>---</v>
          </cell>
          <cell r="I16" t="str">
            <v>---</v>
          </cell>
          <cell r="J16" t="str">
            <v>---</v>
          </cell>
          <cell r="K16" t="str">
            <v>---</v>
          </cell>
          <cell r="L16" t="str">
            <v>---</v>
          </cell>
          <cell r="M16" t="str">
            <v>---</v>
          </cell>
          <cell r="N16" t="e">
            <v>#VALUE!</v>
          </cell>
        </row>
        <row r="17">
          <cell r="A17" t="str">
            <v>New Bedford Child and Family (Adop)</v>
          </cell>
          <cell r="B17" t="str">
            <v>---</v>
          </cell>
          <cell r="C17">
            <v>1</v>
          </cell>
          <cell r="D17" t="str">
            <v>---</v>
          </cell>
          <cell r="E17" t="str">
            <v>---</v>
          </cell>
          <cell r="F17" t="str">
            <v>---</v>
          </cell>
          <cell r="G17">
            <v>1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e">
            <v>#VALUE!</v>
          </cell>
        </row>
        <row r="18">
          <cell r="A18" t="str">
            <v>Special Adoption Family Srvs (Adop)</v>
          </cell>
          <cell r="B18" t="str">
            <v>---</v>
          </cell>
          <cell r="C18" t="str">
            <v>---</v>
          </cell>
          <cell r="D18" t="str">
            <v>---</v>
          </cell>
          <cell r="E18" t="str">
            <v>---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 t="str">
            <v>---</v>
          </cell>
          <cell r="K18" t="str">
            <v>---</v>
          </cell>
          <cell r="L18" t="str">
            <v>---</v>
          </cell>
          <cell r="M18" t="str">
            <v>---</v>
          </cell>
          <cell r="N18" t="e">
            <v>#VALUE!</v>
          </cell>
        </row>
        <row r="19">
          <cell r="A19" t="str">
            <v>Boston</v>
          </cell>
          <cell r="B19">
            <v>157</v>
          </cell>
          <cell r="C19">
            <v>153</v>
          </cell>
          <cell r="D19">
            <v>187</v>
          </cell>
          <cell r="E19">
            <v>189</v>
          </cell>
          <cell r="F19">
            <v>196</v>
          </cell>
          <cell r="G19">
            <v>183</v>
          </cell>
          <cell r="H19">
            <v>202</v>
          </cell>
          <cell r="I19">
            <v>204</v>
          </cell>
          <cell r="J19">
            <v>147</v>
          </cell>
          <cell r="K19">
            <v>184</v>
          </cell>
          <cell r="L19">
            <v>166</v>
          </cell>
          <cell r="M19">
            <v>179</v>
          </cell>
          <cell r="N19">
            <v>178.91666666666666</v>
          </cell>
        </row>
        <row r="20">
          <cell r="A20" t="str">
            <v>Dimock Street</v>
          </cell>
          <cell r="B20">
            <v>35</v>
          </cell>
          <cell r="C20">
            <v>24</v>
          </cell>
          <cell r="D20">
            <v>34</v>
          </cell>
          <cell r="E20">
            <v>45</v>
          </cell>
          <cell r="F20">
            <v>44</v>
          </cell>
          <cell r="G20">
            <v>39</v>
          </cell>
          <cell r="H20">
            <v>54</v>
          </cell>
          <cell r="I20">
            <v>52</v>
          </cell>
          <cell r="J20">
            <v>42</v>
          </cell>
          <cell r="K20">
            <v>42</v>
          </cell>
          <cell r="L20">
            <v>41</v>
          </cell>
          <cell r="M20">
            <v>41</v>
          </cell>
          <cell r="N20">
            <v>41.083333333333336</v>
          </cell>
        </row>
        <row r="21">
          <cell r="A21" t="str">
            <v>Harbor</v>
          </cell>
          <cell r="B21">
            <v>47</v>
          </cell>
          <cell r="C21">
            <v>58</v>
          </cell>
          <cell r="D21">
            <v>57</v>
          </cell>
          <cell r="E21">
            <v>43</v>
          </cell>
          <cell r="F21">
            <v>65</v>
          </cell>
          <cell r="G21">
            <v>49</v>
          </cell>
          <cell r="H21">
            <v>59</v>
          </cell>
          <cell r="I21">
            <v>66</v>
          </cell>
          <cell r="J21">
            <v>38</v>
          </cell>
          <cell r="K21">
            <v>55</v>
          </cell>
          <cell r="L21">
            <v>38</v>
          </cell>
          <cell r="M21">
            <v>68</v>
          </cell>
          <cell r="N21">
            <v>53.583333333333336</v>
          </cell>
        </row>
        <row r="22">
          <cell r="A22" t="str">
            <v>Hyde Park</v>
          </cell>
          <cell r="B22">
            <v>28</v>
          </cell>
          <cell r="C22">
            <v>30</v>
          </cell>
          <cell r="D22">
            <v>48</v>
          </cell>
          <cell r="E22">
            <v>63</v>
          </cell>
          <cell r="F22">
            <v>31</v>
          </cell>
          <cell r="G22">
            <v>49</v>
          </cell>
          <cell r="H22">
            <v>29</v>
          </cell>
          <cell r="I22">
            <v>38</v>
          </cell>
          <cell r="J22">
            <v>29</v>
          </cell>
          <cell r="K22">
            <v>37</v>
          </cell>
          <cell r="L22">
            <v>41</v>
          </cell>
          <cell r="M22">
            <v>21</v>
          </cell>
          <cell r="N22">
            <v>37</v>
          </cell>
        </row>
        <row r="23">
          <cell r="A23" t="str">
            <v>Park Street</v>
          </cell>
          <cell r="B23">
            <v>47</v>
          </cell>
          <cell r="C23">
            <v>40</v>
          </cell>
          <cell r="D23">
            <v>48</v>
          </cell>
          <cell r="E23">
            <v>38</v>
          </cell>
          <cell r="F23">
            <v>56</v>
          </cell>
          <cell r="G23">
            <v>45</v>
          </cell>
          <cell r="H23">
            <v>60</v>
          </cell>
          <cell r="I23">
            <v>48</v>
          </cell>
          <cell r="J23">
            <v>38</v>
          </cell>
          <cell r="K23">
            <v>50</v>
          </cell>
          <cell r="L23">
            <v>46</v>
          </cell>
          <cell r="M23">
            <v>49</v>
          </cell>
          <cell r="N23">
            <v>47.083333333333336</v>
          </cell>
        </row>
        <row r="24">
          <cell r="A24" t="str">
            <v>Solutions for Living (PAS Bos)</v>
          </cell>
          <cell r="B24" t="str">
            <v>---</v>
          </cell>
          <cell r="C24">
            <v>1</v>
          </cell>
          <cell r="D24" t="str">
            <v>---</v>
          </cell>
          <cell r="E24" t="str">
            <v>---</v>
          </cell>
          <cell r="F24" t="str">
            <v>---</v>
          </cell>
          <cell r="G24">
            <v>1</v>
          </cell>
          <cell r="H24" t="str">
            <v>---</v>
          </cell>
          <cell r="I24" t="str">
            <v>---</v>
          </cell>
          <cell r="J24" t="str">
            <v>---</v>
          </cell>
          <cell r="K24" t="str">
            <v>---</v>
          </cell>
          <cell r="L24" t="str">
            <v>---</v>
          </cell>
          <cell r="M24" t="str">
            <v>---</v>
          </cell>
          <cell r="N24" t="e">
            <v>#VALUE!</v>
          </cell>
        </row>
        <row r="25">
          <cell r="A25" t="str">
            <v>William E. Warren Center</v>
          </cell>
          <cell r="B25" t="str">
            <v>---</v>
          </cell>
          <cell r="C25" t="str">
            <v>---</v>
          </cell>
          <cell r="D25" t="str">
            <v>---</v>
          </cell>
          <cell r="E25" t="str">
            <v>---</v>
          </cell>
          <cell r="F25" t="str">
            <v>---</v>
          </cell>
          <cell r="G25" t="str">
            <v>---</v>
          </cell>
          <cell r="H25" t="str">
            <v>---</v>
          </cell>
          <cell r="I25" t="str">
            <v>---</v>
          </cell>
          <cell r="J25" t="str">
            <v>---</v>
          </cell>
          <cell r="K25" t="str">
            <v>---</v>
          </cell>
          <cell r="L25" t="str">
            <v>---</v>
          </cell>
          <cell r="M25" t="str">
            <v>---</v>
          </cell>
          <cell r="N25" t="e">
            <v>#VALUE!</v>
          </cell>
        </row>
        <row r="26">
          <cell r="A26" t="str">
            <v>CENTRAL OFFICE REGION</v>
          </cell>
          <cell r="B26">
            <v>3</v>
          </cell>
          <cell r="C26">
            <v>3</v>
          </cell>
          <cell r="D26">
            <v>1</v>
          </cell>
          <cell r="E26">
            <v>1</v>
          </cell>
          <cell r="F26" t="str">
            <v>---</v>
          </cell>
          <cell r="G26" t="str">
            <v>---</v>
          </cell>
          <cell r="H26">
            <v>6</v>
          </cell>
          <cell r="I26">
            <v>6</v>
          </cell>
          <cell r="J26">
            <v>5</v>
          </cell>
          <cell r="K26">
            <v>1</v>
          </cell>
          <cell r="L26" t="str">
            <v>---</v>
          </cell>
          <cell r="M26">
            <v>1</v>
          </cell>
          <cell r="N26" t="e">
            <v>#VALUE!</v>
          </cell>
        </row>
        <row r="27">
          <cell r="A27" t="str">
            <v>Lutheran Refugee Minor Services</v>
          </cell>
          <cell r="B27">
            <v>3</v>
          </cell>
          <cell r="C27">
            <v>3</v>
          </cell>
          <cell r="D27">
            <v>1</v>
          </cell>
          <cell r="E27">
            <v>1</v>
          </cell>
          <cell r="F27" t="str">
            <v>---</v>
          </cell>
          <cell r="G27" t="str">
            <v>---</v>
          </cell>
          <cell r="H27">
            <v>6</v>
          </cell>
          <cell r="I27">
            <v>6</v>
          </cell>
          <cell r="J27">
            <v>5</v>
          </cell>
          <cell r="K27">
            <v>1</v>
          </cell>
          <cell r="L27" t="str">
            <v>---</v>
          </cell>
          <cell r="M27">
            <v>1</v>
          </cell>
          <cell r="N27" t="e">
            <v>#VALUE!</v>
          </cell>
        </row>
        <row r="28">
          <cell r="A28" t="str">
            <v>Central MA</v>
          </cell>
          <cell r="B28" t="str">
            <v>---</v>
          </cell>
          <cell r="C28" t="str">
            <v>---</v>
          </cell>
          <cell r="D28" t="str">
            <v>---</v>
          </cell>
          <cell r="E28" t="str">
            <v>---</v>
          </cell>
          <cell r="F28" t="str">
            <v>---</v>
          </cell>
          <cell r="G28" t="str">
            <v>---</v>
          </cell>
          <cell r="H28" t="str">
            <v>---</v>
          </cell>
          <cell r="I28" t="str">
            <v>---</v>
          </cell>
          <cell r="J28" t="str">
            <v>---</v>
          </cell>
          <cell r="K28" t="str">
            <v>---</v>
          </cell>
          <cell r="L28" t="str">
            <v>---</v>
          </cell>
          <cell r="M28" t="str">
            <v>---</v>
          </cell>
          <cell r="N28" t="e">
            <v>#VALUE!</v>
          </cell>
        </row>
        <row r="29">
          <cell r="A29" t="str">
            <v>Ctr Human Dev (PAS Central)</v>
          </cell>
          <cell r="B29" t="str">
            <v>---</v>
          </cell>
          <cell r="C29" t="str">
            <v>---</v>
          </cell>
          <cell r="D29" t="str">
            <v>---</v>
          </cell>
          <cell r="E29" t="str">
            <v>---</v>
          </cell>
          <cell r="F29" t="str">
            <v>---</v>
          </cell>
          <cell r="G29" t="str">
            <v>---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 t="e">
            <v>#VALUE!</v>
          </cell>
        </row>
        <row r="30">
          <cell r="A30" t="str">
            <v>North Centrall</v>
          </cell>
          <cell r="B30" t="str">
            <v>---</v>
          </cell>
          <cell r="C30" t="str">
            <v>---</v>
          </cell>
          <cell r="D30" t="str">
            <v>---</v>
          </cell>
          <cell r="E30" t="str">
            <v>---</v>
          </cell>
          <cell r="F30" t="str">
            <v>---</v>
          </cell>
          <cell r="G30" t="str">
            <v>---</v>
          </cell>
          <cell r="H30" t="str">
            <v>---</v>
          </cell>
          <cell r="I30" t="str">
            <v>---</v>
          </cell>
          <cell r="J30" t="str">
            <v>---</v>
          </cell>
          <cell r="K30" t="str">
            <v>---</v>
          </cell>
          <cell r="L30" t="str">
            <v>---</v>
          </cell>
          <cell r="M30" t="str">
            <v>---</v>
          </cell>
          <cell r="N30" t="e">
            <v>#VALUE!</v>
          </cell>
        </row>
        <row r="31">
          <cell r="A31" t="str">
            <v>South Centrall</v>
          </cell>
          <cell r="B31" t="str">
            <v>---</v>
          </cell>
          <cell r="C31" t="str">
            <v>---</v>
          </cell>
          <cell r="D31" t="str">
            <v>---</v>
          </cell>
          <cell r="E31" t="str">
            <v>---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e">
            <v>#VALUE!</v>
          </cell>
        </row>
        <row r="32">
          <cell r="A32" t="str">
            <v>Worcesterr</v>
          </cell>
          <cell r="B32" t="str">
            <v>---</v>
          </cell>
          <cell r="C32" t="str">
            <v>---</v>
          </cell>
          <cell r="D32" t="str">
            <v>---</v>
          </cell>
          <cell r="E32" t="str">
            <v>---</v>
          </cell>
          <cell r="F32" t="str">
            <v>---</v>
          </cell>
          <cell r="G32" t="str">
            <v>---</v>
          </cell>
          <cell r="H32" t="str">
            <v>---</v>
          </cell>
          <cell r="I32" t="str">
            <v>---</v>
          </cell>
          <cell r="J32" t="str">
            <v>---</v>
          </cell>
          <cell r="K32" t="str">
            <v>---</v>
          </cell>
          <cell r="L32" t="str">
            <v>---</v>
          </cell>
          <cell r="M32" t="str">
            <v>---</v>
          </cell>
          <cell r="N32" t="e">
            <v>#VALUE!</v>
          </cell>
        </row>
        <row r="33">
          <cell r="A33" t="str">
            <v>Worcester Eastt</v>
          </cell>
          <cell r="B33" t="str">
            <v>---</v>
          </cell>
          <cell r="C33" t="str">
            <v>---</v>
          </cell>
          <cell r="D33" t="str">
            <v>---</v>
          </cell>
          <cell r="E33" t="str">
            <v>---</v>
          </cell>
          <cell r="F33" t="str">
            <v>---</v>
          </cell>
          <cell r="G33" t="str">
            <v>---</v>
          </cell>
          <cell r="H33" t="str">
            <v>---</v>
          </cell>
          <cell r="I33" t="str">
            <v>---</v>
          </cell>
          <cell r="J33" t="str">
            <v>---</v>
          </cell>
          <cell r="K33" t="str">
            <v>---</v>
          </cell>
          <cell r="L33" t="str">
            <v>---</v>
          </cell>
          <cell r="M33" t="str">
            <v>---</v>
          </cell>
          <cell r="N33" t="e">
            <v>#VALUE!</v>
          </cell>
        </row>
        <row r="34">
          <cell r="A34" t="str">
            <v>Worcester Westt</v>
          </cell>
          <cell r="B34" t="str">
            <v>---</v>
          </cell>
          <cell r="C34" t="str">
            <v>---</v>
          </cell>
          <cell r="D34" t="str">
            <v>---</v>
          </cell>
          <cell r="E34" t="str">
            <v>---</v>
          </cell>
          <cell r="F34" t="str">
            <v>---</v>
          </cell>
          <cell r="G34" t="str">
            <v>---</v>
          </cell>
          <cell r="H34" t="str">
            <v>---</v>
          </cell>
          <cell r="I34" t="str">
            <v>---</v>
          </cell>
          <cell r="J34" t="str">
            <v>---</v>
          </cell>
          <cell r="K34" t="str">
            <v>---</v>
          </cell>
          <cell r="L34" t="str">
            <v>---</v>
          </cell>
          <cell r="M34" t="str">
            <v>---</v>
          </cell>
          <cell r="N34" t="e">
            <v>#VALUE!</v>
          </cell>
        </row>
        <row r="35">
          <cell r="A35" t="str">
            <v>Division of Field Ops. and Support</v>
          </cell>
          <cell r="B35">
            <v>1</v>
          </cell>
          <cell r="C35" t="str">
            <v>---</v>
          </cell>
          <cell r="D35" t="str">
            <v>---</v>
          </cell>
          <cell r="E35" t="str">
            <v>---</v>
          </cell>
          <cell r="F35" t="str">
            <v>---</v>
          </cell>
          <cell r="G35" t="str">
            <v>---</v>
          </cell>
          <cell r="H35" t="str">
            <v>---</v>
          </cell>
          <cell r="I35" t="str">
            <v>---</v>
          </cell>
          <cell r="J35">
            <v>1</v>
          </cell>
          <cell r="K35" t="str">
            <v>---</v>
          </cell>
          <cell r="L35" t="str">
            <v>---</v>
          </cell>
          <cell r="M35" t="str">
            <v>---</v>
          </cell>
          <cell r="N35" t="e">
            <v>#VALUE!</v>
          </cell>
        </row>
        <row r="36">
          <cell r="A36" t="str">
            <v>Adoption Support/Subsidy</v>
          </cell>
          <cell r="B36">
            <v>1</v>
          </cell>
          <cell r="C36" t="str">
            <v>---</v>
          </cell>
          <cell r="D36" t="str">
            <v>---</v>
          </cell>
          <cell r="E36" t="str">
            <v>---</v>
          </cell>
          <cell r="F36" t="str">
            <v>---</v>
          </cell>
          <cell r="G36" t="str">
            <v>---</v>
          </cell>
          <cell r="H36" t="str">
            <v>---</v>
          </cell>
          <cell r="I36" t="str">
            <v>---</v>
          </cell>
          <cell r="J36">
            <v>1</v>
          </cell>
          <cell r="K36" t="str">
            <v>---</v>
          </cell>
          <cell r="L36" t="str">
            <v>---</v>
          </cell>
          <cell r="M36" t="str">
            <v>---</v>
          </cell>
          <cell r="N36" t="e">
            <v>#VALUE!</v>
          </cell>
        </row>
        <row r="37">
          <cell r="A37" t="str">
            <v>Metro</v>
          </cell>
          <cell r="B37" t="str">
            <v>---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 t="str">
            <v>---</v>
          </cell>
          <cell r="K37" t="str">
            <v>---</v>
          </cell>
          <cell r="L37" t="str">
            <v>---</v>
          </cell>
          <cell r="M37" t="str">
            <v>---</v>
          </cell>
          <cell r="N37" t="e">
            <v>#VALUE!</v>
          </cell>
        </row>
        <row r="38">
          <cell r="A38" t="str">
            <v>Arlingtonn</v>
          </cell>
          <cell r="B38" t="str">
            <v>---</v>
          </cell>
          <cell r="C38" t="str">
            <v>---</v>
          </cell>
          <cell r="D38" t="str">
            <v>---</v>
          </cell>
          <cell r="E38" t="str">
            <v>---</v>
          </cell>
          <cell r="F38" t="str">
            <v>---</v>
          </cell>
          <cell r="G38" t="str">
            <v>---</v>
          </cell>
          <cell r="H38" t="str">
            <v>---</v>
          </cell>
          <cell r="I38" t="str">
            <v>---</v>
          </cell>
          <cell r="J38" t="str">
            <v>---</v>
          </cell>
          <cell r="K38" t="str">
            <v>---</v>
          </cell>
          <cell r="L38" t="str">
            <v>---</v>
          </cell>
          <cell r="M38" t="str">
            <v>---</v>
          </cell>
          <cell r="N38" t="e">
            <v>#VALUE!</v>
          </cell>
        </row>
        <row r="39">
          <cell r="A39" t="str">
            <v>Cambridgee</v>
          </cell>
          <cell r="B39" t="str">
            <v>---</v>
          </cell>
          <cell r="C39" t="str">
            <v>---</v>
          </cell>
          <cell r="D39" t="str">
            <v>---</v>
          </cell>
          <cell r="E39" t="str">
            <v>---</v>
          </cell>
          <cell r="F39" t="str">
            <v>---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 t="e">
            <v>#VALUE!</v>
          </cell>
        </row>
        <row r="40">
          <cell r="A40" t="str">
            <v>Coastall</v>
          </cell>
          <cell r="B40" t="str">
            <v>---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 t="e">
            <v>#VALUE!</v>
          </cell>
        </row>
        <row r="41">
          <cell r="A41" t="str">
            <v>Framinghamm</v>
          </cell>
          <cell r="B41" t="str">
            <v>---</v>
          </cell>
          <cell r="C41" t="str">
            <v>---</v>
          </cell>
          <cell r="D41" t="str">
            <v>---</v>
          </cell>
          <cell r="E41" t="str">
            <v>---</v>
          </cell>
          <cell r="F41" t="str">
            <v>---</v>
          </cell>
          <cell r="G41" t="str">
            <v>---</v>
          </cell>
          <cell r="H41" t="str">
            <v>---</v>
          </cell>
          <cell r="I41" t="str">
            <v>---</v>
          </cell>
          <cell r="J41" t="str">
            <v>---</v>
          </cell>
          <cell r="K41" t="str">
            <v>---</v>
          </cell>
          <cell r="L41" t="str">
            <v>---</v>
          </cell>
          <cell r="M41" t="str">
            <v>---</v>
          </cell>
          <cell r="N41" t="e">
            <v>#VALUE!</v>
          </cell>
        </row>
        <row r="42">
          <cell r="A42" t="str">
            <v>Maldenn</v>
          </cell>
          <cell r="B42" t="str">
            <v>---</v>
          </cell>
          <cell r="C42" t="str">
            <v>---</v>
          </cell>
          <cell r="D42" t="str">
            <v>---</v>
          </cell>
          <cell r="E42" t="str">
            <v>---</v>
          </cell>
          <cell r="F42" t="str">
            <v>---</v>
          </cell>
          <cell r="G42" t="str">
            <v>---</v>
          </cell>
          <cell r="H42" t="str">
            <v>---</v>
          </cell>
          <cell r="I42" t="str">
            <v>---</v>
          </cell>
          <cell r="J42" t="str">
            <v>---</v>
          </cell>
          <cell r="K42" t="str">
            <v>---</v>
          </cell>
          <cell r="L42" t="str">
            <v>---</v>
          </cell>
          <cell r="M42" t="str">
            <v>---</v>
          </cell>
          <cell r="N42" t="e">
            <v>#VALUE!</v>
          </cell>
        </row>
        <row r="43">
          <cell r="A43" t="str">
            <v>Metro Regional AFCDU</v>
          </cell>
          <cell r="B43" t="str">
            <v>---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e">
            <v>#VALUE!</v>
          </cell>
        </row>
        <row r="44">
          <cell r="A44" t="str">
            <v>Solutions for Living (PAS Metro)</v>
          </cell>
          <cell r="B44" t="str">
            <v>---</v>
          </cell>
          <cell r="C44" t="str">
            <v>---</v>
          </cell>
          <cell r="D44" t="str">
            <v>---</v>
          </cell>
          <cell r="E44" t="str">
            <v>---</v>
          </cell>
          <cell r="F44" t="str">
            <v>---</v>
          </cell>
          <cell r="G44" t="str">
            <v>---</v>
          </cell>
          <cell r="H44" t="str">
            <v>---</v>
          </cell>
          <cell r="I44" t="str">
            <v>---</v>
          </cell>
          <cell r="J44" t="str">
            <v>---</v>
          </cell>
          <cell r="K44" t="str">
            <v>---</v>
          </cell>
          <cell r="L44" t="str">
            <v>---</v>
          </cell>
          <cell r="M44" t="str">
            <v>---</v>
          </cell>
          <cell r="N44" t="e">
            <v>#VALUE!</v>
          </cell>
        </row>
        <row r="45">
          <cell r="A45" t="str">
            <v>Northeast</v>
          </cell>
          <cell r="B45" t="str">
            <v>---</v>
          </cell>
          <cell r="C45" t="str">
            <v>---</v>
          </cell>
          <cell r="D45" t="str">
            <v>---</v>
          </cell>
          <cell r="E45" t="str">
            <v>---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 t="str">
            <v>---</v>
          </cell>
          <cell r="K45" t="str">
            <v>---</v>
          </cell>
          <cell r="L45" t="str">
            <v>---</v>
          </cell>
          <cell r="M45" t="str">
            <v>---</v>
          </cell>
          <cell r="N45" t="e">
            <v>#VALUE!</v>
          </cell>
        </row>
        <row r="46">
          <cell r="A46" t="str">
            <v>Cape Annn</v>
          </cell>
          <cell r="B46" t="str">
            <v>---</v>
          </cell>
          <cell r="C46" t="str">
            <v>---</v>
          </cell>
          <cell r="D46" t="str">
            <v>---</v>
          </cell>
          <cell r="E46" t="str">
            <v>---</v>
          </cell>
          <cell r="F46" t="str">
            <v>---</v>
          </cell>
          <cell r="G46" t="str">
            <v>---</v>
          </cell>
          <cell r="H46" t="str">
            <v>---</v>
          </cell>
          <cell r="I46" t="str">
            <v>---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 t="e">
            <v>#VALUE!</v>
          </cell>
        </row>
        <row r="47">
          <cell r="A47" t="str">
            <v>Haverhilll</v>
          </cell>
          <cell r="B47" t="str">
            <v>---</v>
          </cell>
          <cell r="C47" t="str">
            <v>---</v>
          </cell>
          <cell r="D47" t="str">
            <v>---</v>
          </cell>
          <cell r="E47" t="str">
            <v>---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 t="str">
            <v>---</v>
          </cell>
          <cell r="K47" t="str">
            <v>---</v>
          </cell>
          <cell r="L47" t="str">
            <v>---</v>
          </cell>
          <cell r="M47" t="str">
            <v>---</v>
          </cell>
          <cell r="N47" t="e">
            <v>#VALUE!</v>
          </cell>
        </row>
        <row r="48">
          <cell r="A48" t="str">
            <v>Lawrencee</v>
          </cell>
          <cell r="B48" t="str">
            <v>---</v>
          </cell>
          <cell r="C48" t="str">
            <v>---</v>
          </cell>
          <cell r="D48" t="str">
            <v>---</v>
          </cell>
          <cell r="E48" t="str">
            <v>---</v>
          </cell>
          <cell r="F48" t="str">
            <v>---</v>
          </cell>
          <cell r="G48" t="str">
            <v>---</v>
          </cell>
          <cell r="H48" t="str">
            <v>---</v>
          </cell>
          <cell r="I48" t="str">
            <v>---</v>
          </cell>
          <cell r="J48" t="str">
            <v>---</v>
          </cell>
          <cell r="K48" t="str">
            <v>---</v>
          </cell>
          <cell r="L48" t="str">
            <v>---</v>
          </cell>
          <cell r="M48" t="str">
            <v>---</v>
          </cell>
          <cell r="N48" t="e">
            <v>#VALUE!</v>
          </cell>
        </row>
        <row r="49">
          <cell r="A49" t="str">
            <v>Lowelll</v>
          </cell>
          <cell r="B49" t="str">
            <v>---</v>
          </cell>
          <cell r="C49" t="str">
            <v>---</v>
          </cell>
          <cell r="D49" t="str">
            <v>---</v>
          </cell>
          <cell r="E49" t="str">
            <v>---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 t="str">
            <v>---</v>
          </cell>
          <cell r="K49" t="str">
            <v>---</v>
          </cell>
          <cell r="L49" t="str">
            <v>---</v>
          </cell>
          <cell r="M49" t="str">
            <v>---</v>
          </cell>
          <cell r="N49" t="e">
            <v>#VALUE!</v>
          </cell>
        </row>
        <row r="50">
          <cell r="A50" t="str">
            <v>Lynnn</v>
          </cell>
          <cell r="B50" t="str">
            <v>---</v>
          </cell>
          <cell r="C50" t="str">
            <v>---</v>
          </cell>
          <cell r="D50" t="str">
            <v>---</v>
          </cell>
          <cell r="E50" t="str">
            <v>---</v>
          </cell>
          <cell r="F50" t="str">
            <v>---</v>
          </cell>
          <cell r="G50" t="str">
            <v>---</v>
          </cell>
          <cell r="H50" t="str">
            <v>---</v>
          </cell>
          <cell r="I50" t="str">
            <v>---</v>
          </cell>
          <cell r="J50" t="str">
            <v>---</v>
          </cell>
          <cell r="K50" t="str">
            <v>---</v>
          </cell>
          <cell r="L50" t="str">
            <v>---</v>
          </cell>
          <cell r="M50" t="str">
            <v>---</v>
          </cell>
          <cell r="N50" t="e">
            <v>#VALUE!</v>
          </cell>
        </row>
        <row r="51">
          <cell r="A51" t="str">
            <v>Solutions for Living (PAS NE)</v>
          </cell>
          <cell r="B51" t="str">
            <v>---</v>
          </cell>
          <cell r="C51" t="str">
            <v>---</v>
          </cell>
          <cell r="D51" t="str">
            <v>---</v>
          </cell>
          <cell r="E51" t="str">
            <v>---</v>
          </cell>
          <cell r="F51" t="str">
            <v>---</v>
          </cell>
          <cell r="G51" t="str">
            <v>---</v>
          </cell>
          <cell r="H51" t="str">
            <v>---</v>
          </cell>
          <cell r="I51" t="str">
            <v>---</v>
          </cell>
          <cell r="J51" t="str">
            <v>---</v>
          </cell>
          <cell r="K51" t="str">
            <v>---</v>
          </cell>
          <cell r="L51" t="str">
            <v>---</v>
          </cell>
          <cell r="M51" t="str">
            <v>---</v>
          </cell>
          <cell r="N51" t="e">
            <v>#VALUE!</v>
          </cell>
        </row>
        <row r="52">
          <cell r="A52" t="str">
            <v>Northern</v>
          </cell>
          <cell r="B52">
            <v>219</v>
          </cell>
          <cell r="C52">
            <v>220</v>
          </cell>
          <cell r="D52">
            <v>264</v>
          </cell>
          <cell r="E52">
            <v>299</v>
          </cell>
          <cell r="F52">
            <v>285</v>
          </cell>
          <cell r="G52">
            <v>322</v>
          </cell>
          <cell r="H52">
            <v>390</v>
          </cell>
          <cell r="I52">
            <v>359</v>
          </cell>
          <cell r="J52">
            <v>307</v>
          </cell>
          <cell r="K52">
            <v>339</v>
          </cell>
          <cell r="L52">
            <v>289</v>
          </cell>
          <cell r="M52">
            <v>322</v>
          </cell>
          <cell r="N52">
            <v>301.25</v>
          </cell>
        </row>
        <row r="53">
          <cell r="A53" t="str">
            <v>Cambridge</v>
          </cell>
          <cell r="B53">
            <v>19</v>
          </cell>
          <cell r="C53">
            <v>19</v>
          </cell>
          <cell r="D53">
            <v>28</v>
          </cell>
          <cell r="E53">
            <v>40</v>
          </cell>
          <cell r="F53">
            <v>35</v>
          </cell>
          <cell r="G53">
            <v>31</v>
          </cell>
          <cell r="H53">
            <v>54</v>
          </cell>
          <cell r="I53">
            <v>21</v>
          </cell>
          <cell r="J53">
            <v>23</v>
          </cell>
          <cell r="K53">
            <v>38</v>
          </cell>
          <cell r="L53">
            <v>20</v>
          </cell>
          <cell r="M53">
            <v>36</v>
          </cell>
          <cell r="N53">
            <v>30.333333333333332</v>
          </cell>
        </row>
        <row r="54">
          <cell r="A54" t="str">
            <v>Cape Ann</v>
          </cell>
          <cell r="B54">
            <v>27</v>
          </cell>
          <cell r="C54">
            <v>14</v>
          </cell>
          <cell r="D54">
            <v>22</v>
          </cell>
          <cell r="E54">
            <v>35</v>
          </cell>
          <cell r="F54">
            <v>34</v>
          </cell>
          <cell r="G54">
            <v>43</v>
          </cell>
          <cell r="H54">
            <v>64</v>
          </cell>
          <cell r="I54">
            <v>65</v>
          </cell>
          <cell r="J54">
            <v>55</v>
          </cell>
          <cell r="K54">
            <v>67</v>
          </cell>
          <cell r="L54">
            <v>36</v>
          </cell>
          <cell r="M54">
            <v>35</v>
          </cell>
          <cell r="N54">
            <v>41.416666666666664</v>
          </cell>
        </row>
        <row r="55">
          <cell r="A55" t="str">
            <v>Framingham</v>
          </cell>
          <cell r="B55">
            <v>35</v>
          </cell>
          <cell r="C55">
            <v>28</v>
          </cell>
          <cell r="D55">
            <v>36</v>
          </cell>
          <cell r="E55">
            <v>36</v>
          </cell>
          <cell r="F55">
            <v>31</v>
          </cell>
          <cell r="G55">
            <v>56</v>
          </cell>
          <cell r="H55">
            <v>57</v>
          </cell>
          <cell r="I55">
            <v>43</v>
          </cell>
          <cell r="J55">
            <v>40</v>
          </cell>
          <cell r="K55">
            <v>29</v>
          </cell>
          <cell r="L55">
            <v>41</v>
          </cell>
          <cell r="M55">
            <v>33</v>
          </cell>
          <cell r="N55">
            <v>38.75</v>
          </cell>
        </row>
        <row r="56">
          <cell r="A56" t="str">
            <v>Haverhill</v>
          </cell>
          <cell r="B56">
            <v>19</v>
          </cell>
          <cell r="C56">
            <v>17</v>
          </cell>
          <cell r="D56">
            <v>26</v>
          </cell>
          <cell r="E56">
            <v>24</v>
          </cell>
          <cell r="F56">
            <v>18</v>
          </cell>
          <cell r="G56">
            <v>29</v>
          </cell>
          <cell r="H56">
            <v>25</v>
          </cell>
          <cell r="I56">
            <v>24</v>
          </cell>
          <cell r="J56">
            <v>21</v>
          </cell>
          <cell r="K56">
            <v>12</v>
          </cell>
          <cell r="L56">
            <v>25</v>
          </cell>
          <cell r="M56">
            <v>16</v>
          </cell>
          <cell r="N56">
            <v>21.333333333333332</v>
          </cell>
        </row>
        <row r="57">
          <cell r="A57" t="str">
            <v>Lawrence</v>
          </cell>
          <cell r="B57">
            <v>15</v>
          </cell>
          <cell r="C57">
            <v>26</v>
          </cell>
          <cell r="D57">
            <v>18</v>
          </cell>
          <cell r="E57">
            <v>22</v>
          </cell>
          <cell r="F57">
            <v>10</v>
          </cell>
          <cell r="G57">
            <v>19</v>
          </cell>
          <cell r="H57">
            <v>19</v>
          </cell>
          <cell r="I57">
            <v>29</v>
          </cell>
          <cell r="J57">
            <v>28</v>
          </cell>
          <cell r="K57">
            <v>18</v>
          </cell>
          <cell r="L57">
            <v>21</v>
          </cell>
          <cell r="M57">
            <v>20</v>
          </cell>
          <cell r="N57">
            <v>20.416666666666668</v>
          </cell>
        </row>
        <row r="58">
          <cell r="A58" t="str">
            <v>Lowell</v>
          </cell>
          <cell r="B58">
            <v>50</v>
          </cell>
          <cell r="C58">
            <v>44</v>
          </cell>
          <cell r="D58">
            <v>70</v>
          </cell>
          <cell r="E58">
            <v>68</v>
          </cell>
          <cell r="F58">
            <v>74</v>
          </cell>
          <cell r="G58">
            <v>61</v>
          </cell>
          <cell r="H58">
            <v>67</v>
          </cell>
          <cell r="I58">
            <v>94</v>
          </cell>
          <cell r="J58">
            <v>68</v>
          </cell>
          <cell r="K58">
            <v>72</v>
          </cell>
          <cell r="L58">
            <v>74</v>
          </cell>
          <cell r="M58">
            <v>82</v>
          </cell>
          <cell r="N58">
            <v>68.666666666666671</v>
          </cell>
        </row>
        <row r="59">
          <cell r="A59" t="str">
            <v>Lynn</v>
          </cell>
          <cell r="B59">
            <v>22</v>
          </cell>
          <cell r="C59">
            <v>31</v>
          </cell>
          <cell r="D59">
            <v>28</v>
          </cell>
          <cell r="E59">
            <v>33</v>
          </cell>
          <cell r="F59">
            <v>38</v>
          </cell>
          <cell r="G59">
            <v>29</v>
          </cell>
          <cell r="H59">
            <v>47</v>
          </cell>
          <cell r="I59">
            <v>35</v>
          </cell>
          <cell r="J59">
            <v>36</v>
          </cell>
          <cell r="K59">
            <v>53</v>
          </cell>
          <cell r="L59">
            <v>26</v>
          </cell>
          <cell r="M59">
            <v>50</v>
          </cell>
          <cell r="N59">
            <v>35.666666666666664</v>
          </cell>
        </row>
        <row r="60">
          <cell r="A60" t="str">
            <v>Malden</v>
          </cell>
          <cell r="B60">
            <v>31</v>
          </cell>
          <cell r="C60">
            <v>41</v>
          </cell>
          <cell r="D60">
            <v>36</v>
          </cell>
          <cell r="E60">
            <v>41</v>
          </cell>
          <cell r="F60">
            <v>45</v>
          </cell>
          <cell r="G60">
            <v>52</v>
          </cell>
          <cell r="H60">
            <v>57</v>
          </cell>
          <cell r="I60">
            <v>48</v>
          </cell>
          <cell r="J60">
            <v>36</v>
          </cell>
          <cell r="K60">
            <v>50</v>
          </cell>
          <cell r="L60">
            <v>46</v>
          </cell>
          <cell r="M60">
            <v>50</v>
          </cell>
          <cell r="N60">
            <v>44.416666666666664</v>
          </cell>
        </row>
        <row r="61">
          <cell r="A61" t="str">
            <v>Solutions for Living (PAS NE)</v>
          </cell>
          <cell r="B61">
            <v>1</v>
          </cell>
          <cell r="C61" t="str">
            <v>---</v>
          </cell>
          <cell r="D61" t="str">
            <v>---</v>
          </cell>
          <cell r="E61" t="str">
            <v>---</v>
          </cell>
          <cell r="F61" t="str">
            <v>---</v>
          </cell>
          <cell r="G61">
            <v>2</v>
          </cell>
          <cell r="H61" t="str">
            <v>---</v>
          </cell>
          <cell r="I61" t="str">
            <v>---</v>
          </cell>
          <cell r="J61" t="str">
            <v>---</v>
          </cell>
          <cell r="K61" t="str">
            <v>---</v>
          </cell>
          <cell r="L61" t="str">
            <v>---</v>
          </cell>
          <cell r="M61" t="str">
            <v>---</v>
          </cell>
          <cell r="N61" t="e">
            <v>#VALUE!</v>
          </cell>
        </row>
        <row r="62">
          <cell r="A62" t="str">
            <v>Southeast</v>
          </cell>
          <cell r="B62" t="str">
            <v>---</v>
          </cell>
          <cell r="C62" t="str">
            <v>---</v>
          </cell>
          <cell r="D62" t="str">
            <v>---</v>
          </cell>
          <cell r="E62" t="str">
            <v>---</v>
          </cell>
          <cell r="F62" t="str">
            <v>---</v>
          </cell>
          <cell r="G62" t="str">
            <v>---</v>
          </cell>
          <cell r="H62" t="str">
            <v>---</v>
          </cell>
          <cell r="I62" t="str">
            <v>---</v>
          </cell>
          <cell r="J62" t="str">
            <v>---</v>
          </cell>
          <cell r="K62" t="str">
            <v>---</v>
          </cell>
          <cell r="L62" t="str">
            <v>---</v>
          </cell>
          <cell r="M62" t="str">
            <v>---</v>
          </cell>
          <cell r="N62" t="e">
            <v>#VALUE!</v>
          </cell>
        </row>
        <row r="63">
          <cell r="A63" t="str">
            <v>Attleboroo</v>
          </cell>
          <cell r="B63" t="str">
            <v>---</v>
          </cell>
          <cell r="C63" t="str">
            <v>---</v>
          </cell>
          <cell r="D63" t="str">
            <v>---</v>
          </cell>
          <cell r="E63" t="str">
            <v>---</v>
          </cell>
          <cell r="F63" t="str">
            <v>---</v>
          </cell>
          <cell r="G63" t="str">
            <v>---</v>
          </cell>
          <cell r="H63" t="str">
            <v>---</v>
          </cell>
          <cell r="I63" t="str">
            <v>---</v>
          </cell>
          <cell r="J63" t="str">
            <v>---</v>
          </cell>
          <cell r="K63" t="str">
            <v>---</v>
          </cell>
          <cell r="L63" t="str">
            <v>---</v>
          </cell>
          <cell r="M63" t="str">
            <v>---</v>
          </cell>
          <cell r="N63" t="e">
            <v>#VALUE!</v>
          </cell>
        </row>
        <row r="64">
          <cell r="A64" t="str">
            <v>Brocktonn</v>
          </cell>
          <cell r="B64" t="str">
            <v>---</v>
          </cell>
          <cell r="C64" t="str">
            <v>---</v>
          </cell>
          <cell r="D64" t="str">
            <v>---</v>
          </cell>
          <cell r="E64" t="str">
            <v>---</v>
          </cell>
          <cell r="F64" t="str">
            <v>---</v>
          </cell>
          <cell r="G64" t="str">
            <v>---</v>
          </cell>
          <cell r="H64" t="str">
            <v>---</v>
          </cell>
          <cell r="I64" t="str">
            <v>---</v>
          </cell>
          <cell r="J64" t="str">
            <v>---</v>
          </cell>
          <cell r="K64" t="str">
            <v>---</v>
          </cell>
          <cell r="L64" t="str">
            <v>---</v>
          </cell>
          <cell r="M64" t="str">
            <v>---</v>
          </cell>
          <cell r="N64" t="e">
            <v>#VALUE!</v>
          </cell>
        </row>
        <row r="65">
          <cell r="A65" t="str">
            <v>Cape Codd</v>
          </cell>
          <cell r="B65" t="str">
            <v>---</v>
          </cell>
          <cell r="C65" t="str">
            <v>---</v>
          </cell>
          <cell r="D65" t="str">
            <v>---</v>
          </cell>
          <cell r="E65" t="str">
            <v>---</v>
          </cell>
          <cell r="F65" t="str">
            <v>---</v>
          </cell>
          <cell r="G65" t="str">
            <v>---</v>
          </cell>
          <cell r="H65" t="str">
            <v>---</v>
          </cell>
          <cell r="I65" t="str">
            <v>---</v>
          </cell>
          <cell r="J65" t="str">
            <v>---</v>
          </cell>
          <cell r="K65" t="str">
            <v>---</v>
          </cell>
          <cell r="L65" t="str">
            <v>---</v>
          </cell>
          <cell r="M65" t="str">
            <v>---</v>
          </cell>
          <cell r="N65" t="e">
            <v>#VALUE!</v>
          </cell>
        </row>
        <row r="66">
          <cell r="A66" t="str">
            <v>Fall Riverr</v>
          </cell>
          <cell r="B66" t="str">
            <v>---</v>
          </cell>
          <cell r="C66" t="str">
            <v>---</v>
          </cell>
          <cell r="D66" t="str">
            <v>---</v>
          </cell>
          <cell r="E66" t="str">
            <v>---</v>
          </cell>
          <cell r="F66" t="str">
            <v>---</v>
          </cell>
          <cell r="G66" t="str">
            <v>---</v>
          </cell>
          <cell r="H66" t="str">
            <v>---</v>
          </cell>
          <cell r="I66" t="str">
            <v>---</v>
          </cell>
          <cell r="J66" t="str">
            <v>---</v>
          </cell>
          <cell r="K66" t="str">
            <v>---</v>
          </cell>
          <cell r="L66" t="str">
            <v>---</v>
          </cell>
          <cell r="M66" t="str">
            <v>---</v>
          </cell>
          <cell r="N66" t="e">
            <v>#VALUE!</v>
          </cell>
        </row>
        <row r="67">
          <cell r="A67" t="str">
            <v>New Bedfordd</v>
          </cell>
          <cell r="B67" t="str">
            <v>---</v>
          </cell>
          <cell r="C67" t="str">
            <v>---</v>
          </cell>
          <cell r="D67" t="str">
            <v>---</v>
          </cell>
          <cell r="E67" t="str">
            <v>---</v>
          </cell>
          <cell r="F67" t="str">
            <v>---</v>
          </cell>
          <cell r="G67" t="str">
            <v>---</v>
          </cell>
          <cell r="H67" t="str">
            <v>---</v>
          </cell>
          <cell r="I67" t="str">
            <v>---</v>
          </cell>
          <cell r="J67" t="str">
            <v>---</v>
          </cell>
          <cell r="K67" t="str">
            <v>---</v>
          </cell>
          <cell r="L67" t="str">
            <v>---</v>
          </cell>
          <cell r="M67" t="str">
            <v>---</v>
          </cell>
          <cell r="N67" t="e">
            <v>#VALUE!</v>
          </cell>
        </row>
        <row r="68">
          <cell r="A68" t="str">
            <v>Plymouthh</v>
          </cell>
          <cell r="B68" t="str">
            <v>---</v>
          </cell>
          <cell r="C68" t="str">
            <v>---</v>
          </cell>
          <cell r="D68" t="str">
            <v>---</v>
          </cell>
          <cell r="E68" t="str">
            <v>---</v>
          </cell>
          <cell r="F68" t="str">
            <v>---</v>
          </cell>
          <cell r="G68" t="str">
            <v>---</v>
          </cell>
          <cell r="H68" t="str">
            <v>---</v>
          </cell>
          <cell r="I68" t="str">
            <v>---</v>
          </cell>
          <cell r="J68" t="str">
            <v>---</v>
          </cell>
          <cell r="K68" t="str">
            <v>---</v>
          </cell>
          <cell r="L68" t="str">
            <v>---</v>
          </cell>
          <cell r="M68" t="str">
            <v>---</v>
          </cell>
          <cell r="N68" t="e">
            <v>#VALUE!</v>
          </cell>
        </row>
        <row r="69">
          <cell r="A69" t="str">
            <v>Solutions for Living (PAS SE)</v>
          </cell>
          <cell r="B69" t="str">
            <v>---</v>
          </cell>
          <cell r="C69" t="str">
            <v>---</v>
          </cell>
          <cell r="D69" t="str">
            <v>---</v>
          </cell>
          <cell r="E69" t="str">
            <v>---</v>
          </cell>
          <cell r="F69" t="str">
            <v>---</v>
          </cell>
          <cell r="G69" t="str">
            <v>---</v>
          </cell>
          <cell r="H69" t="str">
            <v>---</v>
          </cell>
          <cell r="I69" t="str">
            <v>---</v>
          </cell>
          <cell r="J69" t="str">
            <v>---</v>
          </cell>
          <cell r="K69" t="str">
            <v>---</v>
          </cell>
          <cell r="L69" t="str">
            <v>---</v>
          </cell>
          <cell r="M69" t="str">
            <v>---</v>
          </cell>
          <cell r="N69" t="e">
            <v>#VALUE!</v>
          </cell>
        </row>
        <row r="70">
          <cell r="A70" t="str">
            <v>Taunton/Attleboroo</v>
          </cell>
          <cell r="B70" t="str">
            <v>---</v>
          </cell>
          <cell r="C70" t="str">
            <v>---</v>
          </cell>
          <cell r="D70" t="str">
            <v>---</v>
          </cell>
          <cell r="E70" t="str">
            <v>---</v>
          </cell>
          <cell r="F70" t="str">
            <v>---</v>
          </cell>
          <cell r="G70" t="str">
            <v>---</v>
          </cell>
          <cell r="H70" t="str">
            <v>---</v>
          </cell>
          <cell r="I70" t="str">
            <v>---</v>
          </cell>
          <cell r="J70" t="str">
            <v>---</v>
          </cell>
          <cell r="K70" t="str">
            <v>---</v>
          </cell>
          <cell r="L70" t="str">
            <v>---</v>
          </cell>
          <cell r="M70" t="str">
            <v>---</v>
          </cell>
          <cell r="N70" t="e">
            <v>#VALUE!</v>
          </cell>
        </row>
        <row r="71">
          <cell r="A71" t="str">
            <v>Southern</v>
          </cell>
          <cell r="B71">
            <v>317</v>
          </cell>
          <cell r="C71">
            <v>301</v>
          </cell>
          <cell r="D71">
            <v>358</v>
          </cell>
          <cell r="E71">
            <v>369</v>
          </cell>
          <cell r="F71">
            <v>341</v>
          </cell>
          <cell r="G71">
            <v>422</v>
          </cell>
          <cell r="H71">
            <v>449</v>
          </cell>
          <cell r="I71">
            <v>437</v>
          </cell>
          <cell r="J71">
            <v>406</v>
          </cell>
          <cell r="K71">
            <v>449</v>
          </cell>
          <cell r="L71">
            <v>378</v>
          </cell>
          <cell r="M71">
            <v>366</v>
          </cell>
          <cell r="N71">
            <v>382.75</v>
          </cell>
        </row>
        <row r="72">
          <cell r="A72" t="str">
            <v>Arlington</v>
          </cell>
          <cell r="B72">
            <v>25</v>
          </cell>
          <cell r="C72">
            <v>32</v>
          </cell>
          <cell r="D72">
            <v>32</v>
          </cell>
          <cell r="E72">
            <v>32</v>
          </cell>
          <cell r="F72">
            <v>30</v>
          </cell>
          <cell r="G72">
            <v>40</v>
          </cell>
          <cell r="H72">
            <v>55</v>
          </cell>
          <cell r="I72">
            <v>37</v>
          </cell>
          <cell r="J72">
            <v>42</v>
          </cell>
          <cell r="K72">
            <v>42</v>
          </cell>
          <cell r="L72">
            <v>35</v>
          </cell>
          <cell r="M72">
            <v>30</v>
          </cell>
          <cell r="N72">
            <v>36</v>
          </cell>
        </row>
        <row r="73">
          <cell r="A73" t="str">
            <v>Brockton</v>
          </cell>
          <cell r="B73">
            <v>30</v>
          </cell>
          <cell r="C73">
            <v>31</v>
          </cell>
          <cell r="D73">
            <v>53</v>
          </cell>
          <cell r="E73">
            <v>56</v>
          </cell>
          <cell r="F73">
            <v>58</v>
          </cell>
          <cell r="G73">
            <v>49</v>
          </cell>
          <cell r="H73">
            <v>59</v>
          </cell>
          <cell r="I73">
            <v>53</v>
          </cell>
          <cell r="J73">
            <v>38</v>
          </cell>
          <cell r="K73">
            <v>54</v>
          </cell>
          <cell r="L73">
            <v>43</v>
          </cell>
          <cell r="M73">
            <v>44</v>
          </cell>
          <cell r="N73">
            <v>47.333333333333336</v>
          </cell>
        </row>
        <row r="74">
          <cell r="A74" t="str">
            <v>Cape Cod</v>
          </cell>
          <cell r="B74">
            <v>41</v>
          </cell>
          <cell r="C74">
            <v>27</v>
          </cell>
          <cell r="D74">
            <v>37</v>
          </cell>
          <cell r="E74">
            <v>38</v>
          </cell>
          <cell r="F74">
            <v>44</v>
          </cell>
          <cell r="G74">
            <v>50</v>
          </cell>
          <cell r="H74">
            <v>44</v>
          </cell>
          <cell r="I74">
            <v>42</v>
          </cell>
          <cell r="J74">
            <v>55</v>
          </cell>
          <cell r="K74">
            <v>53</v>
          </cell>
          <cell r="L74">
            <v>43</v>
          </cell>
          <cell r="M74">
            <v>45</v>
          </cell>
          <cell r="N74">
            <v>43.25</v>
          </cell>
        </row>
        <row r="75">
          <cell r="A75" t="str">
            <v>Coastal</v>
          </cell>
          <cell r="B75">
            <v>38</v>
          </cell>
          <cell r="C75">
            <v>29</v>
          </cell>
          <cell r="D75">
            <v>41</v>
          </cell>
          <cell r="E75">
            <v>41</v>
          </cell>
          <cell r="F75">
            <v>29</v>
          </cell>
          <cell r="G75">
            <v>52</v>
          </cell>
          <cell r="H75">
            <v>49</v>
          </cell>
          <cell r="I75">
            <v>48</v>
          </cell>
          <cell r="J75">
            <v>47</v>
          </cell>
          <cell r="K75">
            <v>47</v>
          </cell>
          <cell r="L75">
            <v>33</v>
          </cell>
          <cell r="M75">
            <v>48</v>
          </cell>
          <cell r="N75">
            <v>41.833333333333336</v>
          </cell>
        </row>
        <row r="76">
          <cell r="A76" t="str">
            <v>Fall River</v>
          </cell>
          <cell r="B76">
            <v>66</v>
          </cell>
          <cell r="C76">
            <v>56</v>
          </cell>
          <cell r="D76">
            <v>58</v>
          </cell>
          <cell r="E76">
            <v>43</v>
          </cell>
          <cell r="F76">
            <v>48</v>
          </cell>
          <cell r="G76">
            <v>61</v>
          </cell>
          <cell r="H76">
            <v>62</v>
          </cell>
          <cell r="I76">
            <v>76</v>
          </cell>
          <cell r="J76">
            <v>64</v>
          </cell>
          <cell r="K76">
            <v>52</v>
          </cell>
          <cell r="L76">
            <v>58</v>
          </cell>
          <cell r="M76">
            <v>59</v>
          </cell>
          <cell r="N76">
            <v>58.583333333333336</v>
          </cell>
        </row>
        <row r="77">
          <cell r="A77" t="str">
            <v>New Bedford</v>
          </cell>
          <cell r="B77">
            <v>43</v>
          </cell>
          <cell r="C77">
            <v>40</v>
          </cell>
          <cell r="D77">
            <v>48</v>
          </cell>
          <cell r="E77">
            <v>59</v>
          </cell>
          <cell r="F77">
            <v>44</v>
          </cell>
          <cell r="G77">
            <v>64</v>
          </cell>
          <cell r="H77">
            <v>80</v>
          </cell>
          <cell r="I77">
            <v>77</v>
          </cell>
          <cell r="J77">
            <v>64</v>
          </cell>
          <cell r="K77">
            <v>72</v>
          </cell>
          <cell r="L77">
            <v>71</v>
          </cell>
          <cell r="M77">
            <v>58</v>
          </cell>
          <cell r="N77">
            <v>60</v>
          </cell>
        </row>
        <row r="78">
          <cell r="A78" t="str">
            <v>Plymouth</v>
          </cell>
          <cell r="B78">
            <v>33</v>
          </cell>
          <cell r="C78">
            <v>50</v>
          </cell>
          <cell r="D78">
            <v>53</v>
          </cell>
          <cell r="E78">
            <v>65</v>
          </cell>
          <cell r="F78">
            <v>39</v>
          </cell>
          <cell r="G78">
            <v>48</v>
          </cell>
          <cell r="H78">
            <v>56</v>
          </cell>
          <cell r="I78">
            <v>66</v>
          </cell>
          <cell r="J78">
            <v>51</v>
          </cell>
          <cell r="K78">
            <v>73</v>
          </cell>
          <cell r="L78">
            <v>53</v>
          </cell>
          <cell r="M78">
            <v>49</v>
          </cell>
          <cell r="N78">
            <v>53</v>
          </cell>
        </row>
        <row r="79">
          <cell r="A79" t="str">
            <v>Solutions for Living (PAS SE)</v>
          </cell>
          <cell r="B79" t="str">
            <v>---</v>
          </cell>
          <cell r="C79">
            <v>3</v>
          </cell>
          <cell r="D79" t="str">
            <v>---</v>
          </cell>
          <cell r="E79" t="str">
            <v>---</v>
          </cell>
          <cell r="F79" t="str">
            <v>---</v>
          </cell>
          <cell r="G79">
            <v>2</v>
          </cell>
          <cell r="H79" t="str">
            <v>---</v>
          </cell>
          <cell r="I79" t="str">
            <v>---</v>
          </cell>
          <cell r="J79">
            <v>1</v>
          </cell>
          <cell r="K79">
            <v>2</v>
          </cell>
          <cell r="L79" t="str">
            <v>---</v>
          </cell>
          <cell r="M79">
            <v>2</v>
          </cell>
          <cell r="N79" t="e">
            <v>#VALUE!</v>
          </cell>
        </row>
        <row r="80">
          <cell r="A80" t="str">
            <v>Taunton/Attleboro</v>
          </cell>
          <cell r="B80">
            <v>41</v>
          </cell>
          <cell r="C80">
            <v>33</v>
          </cell>
          <cell r="D80">
            <v>36</v>
          </cell>
          <cell r="E80">
            <v>35</v>
          </cell>
          <cell r="F80">
            <v>49</v>
          </cell>
          <cell r="G80">
            <v>56</v>
          </cell>
          <cell r="H80">
            <v>44</v>
          </cell>
          <cell r="I80">
            <v>38</v>
          </cell>
          <cell r="J80">
            <v>44</v>
          </cell>
          <cell r="K80">
            <v>54</v>
          </cell>
          <cell r="L80">
            <v>42</v>
          </cell>
          <cell r="M80">
            <v>31</v>
          </cell>
          <cell r="N80">
            <v>41.916666666666664</v>
          </cell>
        </row>
        <row r="81">
          <cell r="A81" t="str">
            <v>Western</v>
          </cell>
          <cell r="B81">
            <v>434</v>
          </cell>
          <cell r="C81">
            <v>356</v>
          </cell>
          <cell r="D81">
            <v>468</v>
          </cell>
          <cell r="E81">
            <v>454</v>
          </cell>
          <cell r="F81">
            <v>444</v>
          </cell>
          <cell r="G81">
            <v>548</v>
          </cell>
          <cell r="H81">
            <v>580</v>
          </cell>
          <cell r="I81">
            <v>483</v>
          </cell>
          <cell r="J81">
            <v>477</v>
          </cell>
          <cell r="K81">
            <v>595</v>
          </cell>
          <cell r="L81">
            <v>483</v>
          </cell>
          <cell r="M81">
            <v>505</v>
          </cell>
          <cell r="N81">
            <v>485.58333333333331</v>
          </cell>
        </row>
        <row r="82">
          <cell r="A82" t="str">
            <v>Ctr Human Dev (PAS West)</v>
          </cell>
          <cell r="B82" t="str">
            <v>---</v>
          </cell>
          <cell r="C82" t="str">
            <v>---</v>
          </cell>
          <cell r="D82">
            <v>1</v>
          </cell>
          <cell r="E82">
            <v>2</v>
          </cell>
          <cell r="F82" t="str">
            <v>---</v>
          </cell>
          <cell r="G82">
            <v>1</v>
          </cell>
          <cell r="H82" t="str">
            <v>---</v>
          </cell>
          <cell r="I82">
            <v>3</v>
          </cell>
          <cell r="J82" t="str">
            <v>---</v>
          </cell>
          <cell r="K82">
            <v>1</v>
          </cell>
          <cell r="L82">
            <v>4</v>
          </cell>
          <cell r="M82" t="str">
            <v>---</v>
          </cell>
          <cell r="N82" t="e">
            <v>#VALUE!</v>
          </cell>
        </row>
        <row r="83">
          <cell r="A83" t="str">
            <v>Greenfield</v>
          </cell>
          <cell r="B83">
            <v>37</v>
          </cell>
          <cell r="C83">
            <v>32</v>
          </cell>
          <cell r="D83">
            <v>33</v>
          </cell>
          <cell r="E83">
            <v>46</v>
          </cell>
          <cell r="F83">
            <v>37</v>
          </cell>
          <cell r="G83">
            <v>43</v>
          </cell>
          <cell r="H83">
            <v>49</v>
          </cell>
          <cell r="I83">
            <v>41</v>
          </cell>
          <cell r="J83">
            <v>32</v>
          </cell>
          <cell r="K83">
            <v>51</v>
          </cell>
          <cell r="L83">
            <v>40</v>
          </cell>
          <cell r="M83">
            <v>27</v>
          </cell>
          <cell r="N83">
            <v>39</v>
          </cell>
        </row>
        <row r="84">
          <cell r="A84" t="str">
            <v>Holyoke</v>
          </cell>
          <cell r="B84">
            <v>37</v>
          </cell>
          <cell r="C84">
            <v>29</v>
          </cell>
          <cell r="D84">
            <v>21</v>
          </cell>
          <cell r="E84">
            <v>28</v>
          </cell>
          <cell r="F84">
            <v>36</v>
          </cell>
          <cell r="G84">
            <v>53</v>
          </cell>
          <cell r="H84">
            <v>47</v>
          </cell>
          <cell r="I84">
            <v>29</v>
          </cell>
          <cell r="J84">
            <v>40</v>
          </cell>
          <cell r="K84">
            <v>48</v>
          </cell>
          <cell r="L84">
            <v>24</v>
          </cell>
          <cell r="M84">
            <v>31</v>
          </cell>
          <cell r="N84">
            <v>35.25</v>
          </cell>
        </row>
        <row r="85">
          <cell r="A85" t="str">
            <v>North Central</v>
          </cell>
          <cell r="B85">
            <v>58</v>
          </cell>
          <cell r="C85">
            <v>41</v>
          </cell>
          <cell r="D85">
            <v>72</v>
          </cell>
          <cell r="E85">
            <v>59</v>
          </cell>
          <cell r="F85">
            <v>58</v>
          </cell>
          <cell r="G85">
            <v>89</v>
          </cell>
          <cell r="H85">
            <v>70</v>
          </cell>
          <cell r="I85">
            <v>56</v>
          </cell>
          <cell r="J85">
            <v>65</v>
          </cell>
          <cell r="K85">
            <v>62</v>
          </cell>
          <cell r="L85">
            <v>72</v>
          </cell>
          <cell r="M85">
            <v>63</v>
          </cell>
          <cell r="N85">
            <v>63.75</v>
          </cell>
        </row>
        <row r="86">
          <cell r="A86" t="str">
            <v>Pittsfield</v>
          </cell>
          <cell r="B86">
            <v>28</v>
          </cell>
          <cell r="C86">
            <v>15</v>
          </cell>
          <cell r="D86">
            <v>68</v>
          </cell>
          <cell r="E86">
            <v>51</v>
          </cell>
          <cell r="F86">
            <v>47</v>
          </cell>
          <cell r="G86">
            <v>47</v>
          </cell>
          <cell r="H86">
            <v>60</v>
          </cell>
          <cell r="I86">
            <v>57</v>
          </cell>
          <cell r="J86">
            <v>53</v>
          </cell>
          <cell r="K86">
            <v>41</v>
          </cell>
          <cell r="L86">
            <v>33</v>
          </cell>
          <cell r="M86">
            <v>59</v>
          </cell>
          <cell r="N86">
            <v>46.583333333333336</v>
          </cell>
        </row>
        <row r="87">
          <cell r="A87" t="str">
            <v>Robert Van Wart</v>
          </cell>
          <cell r="B87">
            <v>58</v>
          </cell>
          <cell r="C87">
            <v>46</v>
          </cell>
          <cell r="D87">
            <v>70</v>
          </cell>
          <cell r="E87">
            <v>61</v>
          </cell>
          <cell r="F87">
            <v>67</v>
          </cell>
          <cell r="G87">
            <v>64</v>
          </cell>
          <cell r="H87">
            <v>65</v>
          </cell>
          <cell r="I87">
            <v>73</v>
          </cell>
          <cell r="J87">
            <v>59</v>
          </cell>
          <cell r="K87">
            <v>91</v>
          </cell>
          <cell r="L87">
            <v>68</v>
          </cell>
          <cell r="M87">
            <v>85</v>
          </cell>
          <cell r="N87">
            <v>67.25</v>
          </cell>
        </row>
        <row r="88">
          <cell r="A88" t="str">
            <v>South Central</v>
          </cell>
          <cell r="B88">
            <v>51</v>
          </cell>
          <cell r="C88">
            <v>61</v>
          </cell>
          <cell r="D88">
            <v>52</v>
          </cell>
          <cell r="E88">
            <v>59</v>
          </cell>
          <cell r="F88">
            <v>48</v>
          </cell>
          <cell r="G88">
            <v>53</v>
          </cell>
          <cell r="H88">
            <v>64</v>
          </cell>
          <cell r="I88">
            <v>60</v>
          </cell>
          <cell r="J88">
            <v>60</v>
          </cell>
          <cell r="K88">
            <v>60</v>
          </cell>
          <cell r="L88">
            <v>60</v>
          </cell>
          <cell r="M88">
            <v>56</v>
          </cell>
          <cell r="N88">
            <v>57</v>
          </cell>
        </row>
        <row r="89">
          <cell r="A89" t="str">
            <v>Springfield</v>
          </cell>
          <cell r="B89">
            <v>72</v>
          </cell>
          <cell r="C89">
            <v>44</v>
          </cell>
          <cell r="D89">
            <v>64</v>
          </cell>
          <cell r="E89">
            <v>82</v>
          </cell>
          <cell r="F89">
            <v>78</v>
          </cell>
          <cell r="G89">
            <v>107</v>
          </cell>
          <cell r="H89">
            <v>113</v>
          </cell>
          <cell r="I89">
            <v>109</v>
          </cell>
          <cell r="J89">
            <v>74</v>
          </cell>
          <cell r="K89">
            <v>106</v>
          </cell>
          <cell r="L89">
            <v>94</v>
          </cell>
          <cell r="M89">
            <v>96</v>
          </cell>
          <cell r="N89">
            <v>86.583333333333329</v>
          </cell>
        </row>
        <row r="90">
          <cell r="A90" t="str">
            <v>Worcester East</v>
          </cell>
          <cell r="B90">
            <v>46</v>
          </cell>
          <cell r="C90">
            <v>51</v>
          </cell>
          <cell r="D90">
            <v>40</v>
          </cell>
          <cell r="E90">
            <v>25</v>
          </cell>
          <cell r="F90">
            <v>32</v>
          </cell>
          <cell r="G90">
            <v>43</v>
          </cell>
          <cell r="H90">
            <v>60</v>
          </cell>
          <cell r="I90">
            <v>20</v>
          </cell>
          <cell r="J90">
            <v>55</v>
          </cell>
          <cell r="K90">
            <v>69</v>
          </cell>
          <cell r="L90">
            <v>38</v>
          </cell>
          <cell r="M90">
            <v>45</v>
          </cell>
          <cell r="N90">
            <v>43.666666666666664</v>
          </cell>
        </row>
        <row r="91">
          <cell r="A91" t="str">
            <v>Worcester West</v>
          </cell>
          <cell r="B91">
            <v>47</v>
          </cell>
          <cell r="C91">
            <v>37</v>
          </cell>
          <cell r="D91">
            <v>47</v>
          </cell>
          <cell r="E91">
            <v>41</v>
          </cell>
          <cell r="F91">
            <v>41</v>
          </cell>
          <cell r="G91">
            <v>48</v>
          </cell>
          <cell r="H91">
            <v>52</v>
          </cell>
          <cell r="I91">
            <v>35</v>
          </cell>
          <cell r="J91">
            <v>39</v>
          </cell>
          <cell r="K91">
            <v>66</v>
          </cell>
          <cell r="L91">
            <v>50</v>
          </cell>
          <cell r="M91">
            <v>43</v>
          </cell>
          <cell r="N91">
            <v>45.5</v>
          </cell>
        </row>
        <row r="92">
          <cell r="A92" t="str">
            <v>Total</v>
          </cell>
          <cell r="B92">
            <v>1131</v>
          </cell>
          <cell r="C92">
            <v>1034</v>
          </cell>
          <cell r="D92">
            <v>1278</v>
          </cell>
          <cell r="E92">
            <v>1312</v>
          </cell>
          <cell r="F92">
            <v>1266</v>
          </cell>
          <cell r="G92">
            <v>1476</v>
          </cell>
          <cell r="H92">
            <v>1628</v>
          </cell>
          <cell r="I92">
            <v>1489</v>
          </cell>
          <cell r="J92">
            <v>1343</v>
          </cell>
          <cell r="K92">
            <v>1569</v>
          </cell>
          <cell r="L92">
            <v>1316</v>
          </cell>
          <cell r="M92">
            <v>1373</v>
          </cell>
          <cell r="N92">
            <v>1351.25</v>
          </cell>
        </row>
      </sheetData>
      <sheetData sheetId="16">
        <row r="1">
          <cell r="A1" t="str">
            <v xml:space="preserve">Clinical Cases Opened-Reopened During the Month  (cases are shown as open in the month when 1st assessment or service plan occurs)  </v>
          </cell>
        </row>
        <row r="3">
          <cell r="A3" t="str">
            <v>Extract State Fiscal Year:&lt;All&gt;</v>
          </cell>
          <cell r="B3" t="str">
            <v>Case Category:&lt;All&gt;</v>
          </cell>
        </row>
        <row r="5">
          <cell r="B5" t="str">
            <v xml:space="preserve">   </v>
          </cell>
          <cell r="C5" t="str">
            <v xml:space="preserve">   </v>
          </cell>
          <cell r="D5" t="str">
            <v xml:space="preserve">   </v>
          </cell>
          <cell r="E5" t="str">
            <v xml:space="preserve">   </v>
          </cell>
          <cell r="F5" t="str">
            <v xml:space="preserve">   </v>
          </cell>
          <cell r="G5" t="str">
            <v xml:space="preserve">   </v>
          </cell>
          <cell r="H5" t="str">
            <v xml:space="preserve">   </v>
          </cell>
          <cell r="I5" t="str">
            <v xml:space="preserve">   </v>
          </cell>
          <cell r="J5" t="str">
            <v xml:space="preserve">   </v>
          </cell>
          <cell r="K5" t="str">
            <v xml:space="preserve">   </v>
          </cell>
          <cell r="L5" t="str">
            <v xml:space="preserve">   </v>
          </cell>
          <cell r="M5" t="str">
            <v xml:space="preserve">   </v>
          </cell>
        </row>
        <row r="6">
          <cell r="B6" t="str">
            <v>Jan-2014</v>
          </cell>
          <cell r="C6" t="str">
            <v>Feb-2014</v>
          </cell>
          <cell r="D6" t="str">
            <v>Mar-2014</v>
          </cell>
          <cell r="E6" t="str">
            <v>Apr-2014</v>
          </cell>
          <cell r="F6" t="str">
            <v>May-2014</v>
          </cell>
          <cell r="G6" t="str">
            <v>Jun-2014</v>
          </cell>
          <cell r="H6" t="str">
            <v>Jul-2014</v>
          </cell>
          <cell r="I6" t="str">
            <v>Aug-2014</v>
          </cell>
          <cell r="J6" t="str">
            <v>Sep-2014</v>
          </cell>
          <cell r="K6" t="str">
            <v>Oct-2014</v>
          </cell>
          <cell r="L6" t="str">
            <v>Nov-2014</v>
          </cell>
          <cell r="M6" t="str">
            <v>Dec-2014</v>
          </cell>
        </row>
        <row r="7">
          <cell r="A7" t="str">
            <v>Adoption Contract Region</v>
          </cell>
          <cell r="B7">
            <v>3</v>
          </cell>
          <cell r="C7">
            <v>1</v>
          </cell>
          <cell r="D7" t="str">
            <v>---</v>
          </cell>
          <cell r="E7">
            <v>1</v>
          </cell>
          <cell r="F7">
            <v>2</v>
          </cell>
          <cell r="G7">
            <v>1</v>
          </cell>
          <cell r="H7">
            <v>1</v>
          </cell>
          <cell r="I7" t="str">
            <v>---</v>
          </cell>
          <cell r="J7">
            <v>1</v>
          </cell>
          <cell r="K7" t="str">
            <v>---</v>
          </cell>
          <cell r="L7" t="str">
            <v>---</v>
          </cell>
          <cell r="M7" t="str">
            <v>---</v>
          </cell>
          <cell r="N7" t="e">
            <v>#VALUE!</v>
          </cell>
        </row>
        <row r="8">
          <cell r="A8" t="str">
            <v>Berkshire Children &amp; Family (Adop)</v>
          </cell>
          <cell r="B8" t="str">
            <v>---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>
            <v>1</v>
          </cell>
          <cell r="H8" t="str">
            <v>---</v>
          </cell>
          <cell r="I8" t="str">
            <v>---</v>
          </cell>
          <cell r="J8">
            <v>1</v>
          </cell>
          <cell r="K8" t="str">
            <v>---</v>
          </cell>
          <cell r="L8" t="str">
            <v>---</v>
          </cell>
          <cell r="M8" t="str">
            <v>---</v>
          </cell>
          <cell r="N8" t="e">
            <v>#VALUE!</v>
          </cell>
        </row>
        <row r="9">
          <cell r="A9" t="str">
            <v>Catholic Charities Boston (Adop)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e">
            <v>#VALUE!</v>
          </cell>
        </row>
        <row r="10">
          <cell r="A10" t="str">
            <v>Catholic Charities Merrimack (Adop)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 t="e">
            <v>#VALUE!</v>
          </cell>
        </row>
        <row r="11">
          <cell r="A11" t="str">
            <v>Child's Aid &amp; Family Srvs (Adop)</v>
          </cell>
          <cell r="B11" t="str">
            <v>---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e">
            <v>#VALUE!</v>
          </cell>
        </row>
        <row r="12">
          <cell r="A12" t="str">
            <v>Children's Friends Inc. (Adop)</v>
          </cell>
          <cell r="B12">
            <v>3</v>
          </cell>
          <cell r="C12" t="str">
            <v>---</v>
          </cell>
          <cell r="D12" t="str">
            <v>---</v>
          </cell>
          <cell r="E12" t="str">
            <v>---</v>
          </cell>
          <cell r="F12" t="str">
            <v>---</v>
          </cell>
          <cell r="G12" t="str">
            <v>---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 t="str">
            <v>---</v>
          </cell>
          <cell r="M12" t="str">
            <v>---</v>
          </cell>
          <cell r="N12" t="e">
            <v>#VALUE!</v>
          </cell>
        </row>
        <row r="13">
          <cell r="A13" t="str">
            <v>Communities For People (Adop)</v>
          </cell>
          <cell r="B13" t="str">
            <v>---</v>
          </cell>
          <cell r="C13" t="str">
            <v>---</v>
          </cell>
          <cell r="D13" t="str">
            <v>---</v>
          </cell>
          <cell r="E13" t="str">
            <v>---</v>
          </cell>
          <cell r="F13" t="str">
            <v>---</v>
          </cell>
          <cell r="G13" t="str">
            <v>---</v>
          </cell>
          <cell r="H13" t="str">
            <v>---</v>
          </cell>
          <cell r="I13" t="str">
            <v>---</v>
          </cell>
          <cell r="J13" t="str">
            <v>---</v>
          </cell>
          <cell r="K13" t="str">
            <v>---</v>
          </cell>
          <cell r="L13" t="str">
            <v>---</v>
          </cell>
          <cell r="M13" t="str">
            <v>---</v>
          </cell>
          <cell r="N13" t="e">
            <v>#VALUE!</v>
          </cell>
        </row>
        <row r="14">
          <cell r="A14" t="str">
            <v>DARE Roxbury (Adop)</v>
          </cell>
          <cell r="B14" t="str">
            <v>---</v>
          </cell>
          <cell r="C14" t="str">
            <v>---</v>
          </cell>
          <cell r="D14" t="str">
            <v>---</v>
          </cell>
          <cell r="E14" t="str">
            <v>---</v>
          </cell>
          <cell r="F14" t="str">
            <v>---</v>
          </cell>
          <cell r="G14" t="str">
            <v>---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 t="str">
            <v>---</v>
          </cell>
          <cell r="M14" t="str">
            <v>---</v>
          </cell>
          <cell r="N14" t="e">
            <v>#VALUE!</v>
          </cell>
        </row>
        <row r="15">
          <cell r="A15" t="str">
            <v>Lutherans (Adop)</v>
          </cell>
          <cell r="B15" t="str">
            <v>---</v>
          </cell>
          <cell r="C15" t="str">
            <v>---</v>
          </cell>
          <cell r="D15" t="str">
            <v>---</v>
          </cell>
          <cell r="E15" t="str">
            <v>---</v>
          </cell>
          <cell r="F15" t="str">
            <v>---</v>
          </cell>
          <cell r="G15" t="str">
            <v>---</v>
          </cell>
          <cell r="H15" t="str">
            <v>---</v>
          </cell>
          <cell r="I15" t="str">
            <v>---</v>
          </cell>
          <cell r="J15" t="str">
            <v>---</v>
          </cell>
          <cell r="K15" t="str">
            <v>---</v>
          </cell>
          <cell r="L15" t="str">
            <v>---</v>
          </cell>
          <cell r="M15" t="str">
            <v>---</v>
          </cell>
          <cell r="N15" t="e">
            <v>#VALUE!</v>
          </cell>
        </row>
        <row r="16">
          <cell r="A16" t="str">
            <v>New Bedford Child and Family (Adop)</v>
          </cell>
          <cell r="B16" t="str">
            <v>---</v>
          </cell>
          <cell r="C16">
            <v>1</v>
          </cell>
          <cell r="D16" t="str">
            <v>---</v>
          </cell>
          <cell r="E16">
            <v>1</v>
          </cell>
          <cell r="F16">
            <v>2</v>
          </cell>
          <cell r="G16" t="str">
            <v>---</v>
          </cell>
          <cell r="H16">
            <v>1</v>
          </cell>
          <cell r="I16" t="str">
            <v>---</v>
          </cell>
          <cell r="J16" t="str">
            <v>---</v>
          </cell>
          <cell r="K16" t="str">
            <v>---</v>
          </cell>
          <cell r="L16" t="str">
            <v>---</v>
          </cell>
          <cell r="M16" t="str">
            <v>---</v>
          </cell>
          <cell r="N16" t="e">
            <v>#VALUE!</v>
          </cell>
        </row>
        <row r="17">
          <cell r="A17" t="str">
            <v>Special Adoption Family Srvs (Adop)</v>
          </cell>
          <cell r="B17" t="str">
            <v>---</v>
          </cell>
          <cell r="C17" t="str">
            <v>---</v>
          </cell>
          <cell r="D17" t="str">
            <v>---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e">
            <v>#VALUE!</v>
          </cell>
        </row>
        <row r="18">
          <cell r="A18" t="str">
            <v>United Homes Tewks (Adop)</v>
          </cell>
          <cell r="B18" t="str">
            <v>---</v>
          </cell>
          <cell r="C18" t="str">
            <v>---</v>
          </cell>
          <cell r="D18" t="str">
            <v>---</v>
          </cell>
          <cell r="E18" t="str">
            <v>---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 t="str">
            <v>---</v>
          </cell>
          <cell r="K18" t="str">
            <v>---</v>
          </cell>
          <cell r="L18" t="str">
            <v>---</v>
          </cell>
          <cell r="M18" t="str">
            <v>---</v>
          </cell>
          <cell r="N18" t="e">
            <v>#VALUE!</v>
          </cell>
        </row>
        <row r="19">
          <cell r="A19" t="str">
            <v>Boston</v>
          </cell>
          <cell r="B19">
            <v>235</v>
          </cell>
          <cell r="C19">
            <v>220</v>
          </cell>
          <cell r="D19">
            <v>237</v>
          </cell>
          <cell r="E19">
            <v>230</v>
          </cell>
          <cell r="F19">
            <v>214</v>
          </cell>
          <cell r="G19">
            <v>226</v>
          </cell>
          <cell r="H19">
            <v>204</v>
          </cell>
          <cell r="I19">
            <v>204</v>
          </cell>
          <cell r="J19">
            <v>191</v>
          </cell>
          <cell r="K19">
            <v>229</v>
          </cell>
          <cell r="L19">
            <v>172</v>
          </cell>
          <cell r="M19">
            <v>218</v>
          </cell>
          <cell r="N19">
            <v>215</v>
          </cell>
        </row>
        <row r="20">
          <cell r="A20" t="str">
            <v>Dimock Street</v>
          </cell>
          <cell r="B20">
            <v>70</v>
          </cell>
          <cell r="C20">
            <v>50</v>
          </cell>
          <cell r="D20">
            <v>64</v>
          </cell>
          <cell r="E20">
            <v>55</v>
          </cell>
          <cell r="F20">
            <v>42</v>
          </cell>
          <cell r="G20">
            <v>75</v>
          </cell>
          <cell r="H20">
            <v>48</v>
          </cell>
          <cell r="I20">
            <v>47</v>
          </cell>
          <cell r="J20">
            <v>43</v>
          </cell>
          <cell r="K20">
            <v>45</v>
          </cell>
          <cell r="L20">
            <v>39</v>
          </cell>
          <cell r="M20">
            <v>36</v>
          </cell>
          <cell r="N20">
            <v>51.166666666666664</v>
          </cell>
        </row>
        <row r="21">
          <cell r="A21" t="str">
            <v>Harbor</v>
          </cell>
          <cell r="B21">
            <v>70</v>
          </cell>
          <cell r="C21">
            <v>58</v>
          </cell>
          <cell r="D21">
            <v>61</v>
          </cell>
          <cell r="E21">
            <v>64</v>
          </cell>
          <cell r="F21">
            <v>59</v>
          </cell>
          <cell r="G21">
            <v>65</v>
          </cell>
          <cell r="H21">
            <v>57</v>
          </cell>
          <cell r="I21">
            <v>49</v>
          </cell>
          <cell r="J21">
            <v>59</v>
          </cell>
          <cell r="K21">
            <v>72</v>
          </cell>
          <cell r="L21">
            <v>56</v>
          </cell>
          <cell r="M21">
            <v>62</v>
          </cell>
          <cell r="N21">
            <v>61</v>
          </cell>
        </row>
        <row r="22">
          <cell r="A22" t="str">
            <v>Hyde Park</v>
          </cell>
          <cell r="B22">
            <v>47</v>
          </cell>
          <cell r="C22">
            <v>46</v>
          </cell>
          <cell r="D22">
            <v>47</v>
          </cell>
          <cell r="E22">
            <v>62</v>
          </cell>
          <cell r="F22">
            <v>50</v>
          </cell>
          <cell r="G22">
            <v>46</v>
          </cell>
          <cell r="H22">
            <v>46</v>
          </cell>
          <cell r="I22">
            <v>59</v>
          </cell>
          <cell r="J22">
            <v>48</v>
          </cell>
          <cell r="K22">
            <v>52</v>
          </cell>
          <cell r="L22">
            <v>32</v>
          </cell>
          <cell r="M22">
            <v>61</v>
          </cell>
          <cell r="N22">
            <v>49.666666666666664</v>
          </cell>
        </row>
        <row r="23">
          <cell r="A23" t="str">
            <v>Park Street</v>
          </cell>
          <cell r="B23">
            <v>48</v>
          </cell>
          <cell r="C23">
            <v>66</v>
          </cell>
          <cell r="D23">
            <v>65</v>
          </cell>
          <cell r="E23">
            <v>49</v>
          </cell>
          <cell r="F23">
            <v>63</v>
          </cell>
          <cell r="G23">
            <v>40</v>
          </cell>
          <cell r="H23">
            <v>53</v>
          </cell>
          <cell r="I23">
            <v>49</v>
          </cell>
          <cell r="J23">
            <v>41</v>
          </cell>
          <cell r="K23">
            <v>60</v>
          </cell>
          <cell r="L23">
            <v>45</v>
          </cell>
          <cell r="M23">
            <v>59</v>
          </cell>
          <cell r="N23">
            <v>53.166666666666664</v>
          </cell>
        </row>
        <row r="24">
          <cell r="A24" t="str">
            <v>Solutions for Living (PAS Bos)</v>
          </cell>
          <cell r="B24" t="str">
            <v>---</v>
          </cell>
          <cell r="C24" t="str">
            <v>---</v>
          </cell>
          <cell r="D24" t="str">
            <v>---</v>
          </cell>
          <cell r="E24" t="str">
            <v>---</v>
          </cell>
          <cell r="F24" t="str">
            <v>---</v>
          </cell>
          <cell r="G24" t="str">
            <v>---</v>
          </cell>
          <cell r="H24" t="str">
            <v>---</v>
          </cell>
          <cell r="I24" t="str">
            <v>---</v>
          </cell>
          <cell r="J24" t="str">
            <v>---</v>
          </cell>
          <cell r="K24" t="str">
            <v>---</v>
          </cell>
          <cell r="L24" t="str">
            <v>---</v>
          </cell>
          <cell r="M24" t="str">
            <v>---</v>
          </cell>
          <cell r="N24" t="e">
            <v>#VALUE!</v>
          </cell>
        </row>
        <row r="25">
          <cell r="A25" t="str">
            <v>William E. Warren Center</v>
          </cell>
          <cell r="B25" t="str">
            <v>---</v>
          </cell>
          <cell r="C25" t="str">
            <v>---</v>
          </cell>
          <cell r="D25" t="str">
            <v>---</v>
          </cell>
          <cell r="E25" t="str">
            <v>---</v>
          </cell>
          <cell r="F25" t="str">
            <v>---</v>
          </cell>
          <cell r="G25" t="str">
            <v>---</v>
          </cell>
          <cell r="H25" t="str">
            <v>---</v>
          </cell>
          <cell r="I25" t="str">
            <v>---</v>
          </cell>
          <cell r="J25" t="str">
            <v>---</v>
          </cell>
          <cell r="K25" t="str">
            <v>---</v>
          </cell>
          <cell r="L25" t="str">
            <v>---</v>
          </cell>
          <cell r="M25" t="str">
            <v>---</v>
          </cell>
          <cell r="N25" t="e">
            <v>#VALUE!</v>
          </cell>
        </row>
        <row r="26">
          <cell r="A26" t="str">
            <v>CENTRAL OFFICE REGION</v>
          </cell>
          <cell r="B26" t="str">
            <v>---</v>
          </cell>
          <cell r="C26" t="str">
            <v>---</v>
          </cell>
          <cell r="D26" t="str">
            <v>---</v>
          </cell>
          <cell r="E26" t="str">
            <v>---</v>
          </cell>
          <cell r="F26" t="str">
            <v>---</v>
          </cell>
          <cell r="G26" t="str">
            <v>---</v>
          </cell>
          <cell r="H26" t="str">
            <v>---</v>
          </cell>
          <cell r="I26" t="str">
            <v>---</v>
          </cell>
          <cell r="J26" t="str">
            <v>---</v>
          </cell>
          <cell r="K26" t="str">
            <v>---</v>
          </cell>
          <cell r="L26" t="str">
            <v>---</v>
          </cell>
          <cell r="M26" t="str">
            <v>---</v>
          </cell>
          <cell r="N26" t="e">
            <v>#VALUE!</v>
          </cell>
        </row>
        <row r="27">
          <cell r="A27" t="str">
            <v>Lutheran Refugee Minor Services</v>
          </cell>
          <cell r="B27" t="str">
            <v>---</v>
          </cell>
          <cell r="C27" t="str">
            <v>---</v>
          </cell>
          <cell r="D27" t="str">
            <v>---</v>
          </cell>
          <cell r="E27" t="str">
            <v>---</v>
          </cell>
          <cell r="F27" t="str">
            <v>---</v>
          </cell>
          <cell r="G27" t="str">
            <v>---</v>
          </cell>
          <cell r="H27" t="str">
            <v>---</v>
          </cell>
          <cell r="I27" t="str">
            <v>---</v>
          </cell>
          <cell r="J27" t="str">
            <v>---</v>
          </cell>
          <cell r="K27" t="str">
            <v>---</v>
          </cell>
          <cell r="L27" t="str">
            <v>---</v>
          </cell>
          <cell r="M27" t="str">
            <v>---</v>
          </cell>
          <cell r="N27" t="e">
            <v>#VALUE!</v>
          </cell>
        </row>
        <row r="28">
          <cell r="A28" t="str">
            <v>Central MA</v>
          </cell>
          <cell r="B28" t="str">
            <v>---</v>
          </cell>
          <cell r="C28" t="str">
            <v>---</v>
          </cell>
          <cell r="D28" t="str">
            <v>---</v>
          </cell>
          <cell r="E28" t="str">
            <v>---</v>
          </cell>
          <cell r="F28" t="str">
            <v>---</v>
          </cell>
          <cell r="G28" t="str">
            <v>---</v>
          </cell>
          <cell r="H28" t="str">
            <v>---</v>
          </cell>
          <cell r="I28" t="str">
            <v>---</v>
          </cell>
          <cell r="J28" t="str">
            <v>---</v>
          </cell>
          <cell r="K28" t="str">
            <v>---</v>
          </cell>
          <cell r="L28" t="str">
            <v>---</v>
          </cell>
          <cell r="M28" t="str">
            <v>---</v>
          </cell>
          <cell r="N28" t="e">
            <v>#VALUE!</v>
          </cell>
        </row>
        <row r="29">
          <cell r="A29" t="str">
            <v>Ctr Human Dev (PAS Central)</v>
          </cell>
          <cell r="B29" t="str">
            <v>---</v>
          </cell>
          <cell r="C29" t="str">
            <v>---</v>
          </cell>
          <cell r="D29" t="str">
            <v>---</v>
          </cell>
          <cell r="E29" t="str">
            <v>---</v>
          </cell>
          <cell r="F29" t="str">
            <v>---</v>
          </cell>
          <cell r="G29" t="str">
            <v>---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 t="e">
            <v>#VALUE!</v>
          </cell>
        </row>
        <row r="30">
          <cell r="A30" t="str">
            <v>North Centrall</v>
          </cell>
          <cell r="B30" t="str">
            <v>---</v>
          </cell>
          <cell r="C30" t="str">
            <v>---</v>
          </cell>
          <cell r="D30" t="str">
            <v>---</v>
          </cell>
          <cell r="E30" t="str">
            <v>---</v>
          </cell>
          <cell r="F30" t="str">
            <v>---</v>
          </cell>
          <cell r="G30" t="str">
            <v>---</v>
          </cell>
          <cell r="H30" t="str">
            <v>---</v>
          </cell>
          <cell r="I30" t="str">
            <v>---</v>
          </cell>
          <cell r="J30" t="str">
            <v>---</v>
          </cell>
          <cell r="K30" t="str">
            <v>---</v>
          </cell>
          <cell r="L30" t="str">
            <v>---</v>
          </cell>
          <cell r="M30" t="str">
            <v>---</v>
          </cell>
          <cell r="N30" t="e">
            <v>#VALUE!</v>
          </cell>
        </row>
        <row r="31">
          <cell r="A31" t="str">
            <v>South Centrall</v>
          </cell>
          <cell r="B31" t="str">
            <v>---</v>
          </cell>
          <cell r="C31" t="str">
            <v>---</v>
          </cell>
          <cell r="D31" t="str">
            <v>---</v>
          </cell>
          <cell r="E31" t="str">
            <v>---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e">
            <v>#VALUE!</v>
          </cell>
        </row>
        <row r="32">
          <cell r="A32" t="str">
            <v>Worcesterr</v>
          </cell>
          <cell r="B32" t="str">
            <v>---</v>
          </cell>
          <cell r="C32" t="str">
            <v>---</v>
          </cell>
          <cell r="D32" t="str">
            <v>---</v>
          </cell>
          <cell r="E32" t="str">
            <v>---</v>
          </cell>
          <cell r="F32" t="str">
            <v>---</v>
          </cell>
          <cell r="G32" t="str">
            <v>---</v>
          </cell>
          <cell r="H32" t="str">
            <v>---</v>
          </cell>
          <cell r="I32" t="str">
            <v>---</v>
          </cell>
          <cell r="J32" t="str">
            <v>---</v>
          </cell>
          <cell r="K32" t="str">
            <v>---</v>
          </cell>
          <cell r="L32" t="str">
            <v>---</v>
          </cell>
          <cell r="M32" t="str">
            <v>---</v>
          </cell>
          <cell r="N32" t="e">
            <v>#VALUE!</v>
          </cell>
        </row>
        <row r="33">
          <cell r="A33" t="str">
            <v>Worcester Eastt</v>
          </cell>
          <cell r="B33" t="str">
            <v>---</v>
          </cell>
          <cell r="C33" t="str">
            <v>---</v>
          </cell>
          <cell r="D33" t="str">
            <v>---</v>
          </cell>
          <cell r="E33" t="str">
            <v>---</v>
          </cell>
          <cell r="F33" t="str">
            <v>---</v>
          </cell>
          <cell r="G33" t="str">
            <v>---</v>
          </cell>
          <cell r="H33" t="str">
            <v>---</v>
          </cell>
          <cell r="I33" t="str">
            <v>---</v>
          </cell>
          <cell r="J33" t="str">
            <v>---</v>
          </cell>
          <cell r="K33" t="str">
            <v>---</v>
          </cell>
          <cell r="L33" t="str">
            <v>---</v>
          </cell>
          <cell r="M33" t="str">
            <v>---</v>
          </cell>
          <cell r="N33" t="e">
            <v>#VALUE!</v>
          </cell>
        </row>
        <row r="34">
          <cell r="A34" t="str">
            <v>Worcester Westt</v>
          </cell>
          <cell r="B34" t="str">
            <v>---</v>
          </cell>
          <cell r="C34" t="str">
            <v>---</v>
          </cell>
          <cell r="D34" t="str">
            <v>---</v>
          </cell>
          <cell r="E34" t="str">
            <v>---</v>
          </cell>
          <cell r="F34" t="str">
            <v>---</v>
          </cell>
          <cell r="G34" t="str">
            <v>---</v>
          </cell>
          <cell r="H34" t="str">
            <v>---</v>
          </cell>
          <cell r="I34" t="str">
            <v>---</v>
          </cell>
          <cell r="J34" t="str">
            <v>---</v>
          </cell>
          <cell r="K34" t="str">
            <v>---</v>
          </cell>
          <cell r="L34" t="str">
            <v>---</v>
          </cell>
          <cell r="M34" t="str">
            <v>---</v>
          </cell>
          <cell r="N34" t="e">
            <v>#VALUE!</v>
          </cell>
        </row>
        <row r="35">
          <cell r="A35" t="str">
            <v>Division of QMPD</v>
          </cell>
          <cell r="B35">
            <v>4</v>
          </cell>
          <cell r="C35">
            <v>1</v>
          </cell>
          <cell r="D35">
            <v>7</v>
          </cell>
          <cell r="E35" t="str">
            <v>---</v>
          </cell>
          <cell r="F35">
            <v>1</v>
          </cell>
          <cell r="G35" t="str">
            <v>---</v>
          </cell>
          <cell r="H35">
            <v>1</v>
          </cell>
          <cell r="I35">
            <v>5</v>
          </cell>
          <cell r="J35">
            <v>5</v>
          </cell>
          <cell r="K35">
            <v>5</v>
          </cell>
          <cell r="L35">
            <v>5</v>
          </cell>
          <cell r="M35">
            <v>6</v>
          </cell>
          <cell r="N35" t="e">
            <v>#VALUE!</v>
          </cell>
        </row>
        <row r="36">
          <cell r="A36" t="str">
            <v>Res. &amp; Adolescent Services Unit</v>
          </cell>
          <cell r="B36">
            <v>4</v>
          </cell>
          <cell r="C36">
            <v>1</v>
          </cell>
          <cell r="D36">
            <v>7</v>
          </cell>
          <cell r="E36" t="str">
            <v>---</v>
          </cell>
          <cell r="F36">
            <v>1</v>
          </cell>
          <cell r="G36" t="str">
            <v>---</v>
          </cell>
          <cell r="H36">
            <v>1</v>
          </cell>
          <cell r="I36">
            <v>5</v>
          </cell>
          <cell r="J36">
            <v>5</v>
          </cell>
          <cell r="K36">
            <v>5</v>
          </cell>
          <cell r="L36">
            <v>5</v>
          </cell>
          <cell r="M36">
            <v>6</v>
          </cell>
          <cell r="N36" t="e">
            <v>#VALUE!</v>
          </cell>
        </row>
        <row r="37">
          <cell r="A37" t="str">
            <v>Metro</v>
          </cell>
          <cell r="B37" t="str">
            <v>---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 t="str">
            <v>---</v>
          </cell>
          <cell r="K37" t="str">
            <v>---</v>
          </cell>
          <cell r="L37" t="str">
            <v>---</v>
          </cell>
          <cell r="M37" t="str">
            <v>---</v>
          </cell>
          <cell r="N37" t="e">
            <v>#VALUE!</v>
          </cell>
        </row>
        <row r="38">
          <cell r="A38" t="str">
            <v>Arlingtonn</v>
          </cell>
          <cell r="B38" t="str">
            <v>---</v>
          </cell>
          <cell r="C38" t="str">
            <v>---</v>
          </cell>
          <cell r="D38" t="str">
            <v>---</v>
          </cell>
          <cell r="E38" t="str">
            <v>---</v>
          </cell>
          <cell r="F38" t="str">
            <v>---</v>
          </cell>
          <cell r="G38" t="str">
            <v>---</v>
          </cell>
          <cell r="H38" t="str">
            <v>---</v>
          </cell>
          <cell r="I38" t="str">
            <v>---</v>
          </cell>
          <cell r="J38" t="str">
            <v>---</v>
          </cell>
          <cell r="K38" t="str">
            <v>---</v>
          </cell>
          <cell r="L38" t="str">
            <v>---</v>
          </cell>
          <cell r="M38" t="str">
            <v>---</v>
          </cell>
          <cell r="N38" t="e">
            <v>#VALUE!</v>
          </cell>
        </row>
        <row r="39">
          <cell r="A39" t="str">
            <v>Cambridgee</v>
          </cell>
          <cell r="B39" t="str">
            <v>---</v>
          </cell>
          <cell r="C39" t="str">
            <v>---</v>
          </cell>
          <cell r="D39" t="str">
            <v>---</v>
          </cell>
          <cell r="E39" t="str">
            <v>---</v>
          </cell>
          <cell r="F39" t="str">
            <v>---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 t="e">
            <v>#VALUE!</v>
          </cell>
        </row>
        <row r="40">
          <cell r="A40" t="str">
            <v>Coastall</v>
          </cell>
          <cell r="B40" t="str">
            <v>---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 t="e">
            <v>#VALUE!</v>
          </cell>
        </row>
        <row r="41">
          <cell r="A41" t="str">
            <v>Framinghamm</v>
          </cell>
          <cell r="B41" t="str">
            <v>---</v>
          </cell>
          <cell r="C41" t="str">
            <v>---</v>
          </cell>
          <cell r="D41" t="str">
            <v>---</v>
          </cell>
          <cell r="E41" t="str">
            <v>---</v>
          </cell>
          <cell r="F41" t="str">
            <v>---</v>
          </cell>
          <cell r="G41" t="str">
            <v>---</v>
          </cell>
          <cell r="H41" t="str">
            <v>---</v>
          </cell>
          <cell r="I41" t="str">
            <v>---</v>
          </cell>
          <cell r="J41" t="str">
            <v>---</v>
          </cell>
          <cell r="K41" t="str">
            <v>---</v>
          </cell>
          <cell r="L41" t="str">
            <v>---</v>
          </cell>
          <cell r="M41" t="str">
            <v>---</v>
          </cell>
          <cell r="N41" t="e">
            <v>#VALUE!</v>
          </cell>
        </row>
        <row r="42">
          <cell r="A42" t="str">
            <v>Maldenn</v>
          </cell>
          <cell r="B42" t="str">
            <v>---</v>
          </cell>
          <cell r="C42" t="str">
            <v>---</v>
          </cell>
          <cell r="D42" t="str">
            <v>---</v>
          </cell>
          <cell r="E42" t="str">
            <v>---</v>
          </cell>
          <cell r="F42" t="str">
            <v>---</v>
          </cell>
          <cell r="G42" t="str">
            <v>---</v>
          </cell>
          <cell r="H42" t="str">
            <v>---</v>
          </cell>
          <cell r="I42" t="str">
            <v>---</v>
          </cell>
          <cell r="J42" t="str">
            <v>---</v>
          </cell>
          <cell r="K42" t="str">
            <v>---</v>
          </cell>
          <cell r="L42" t="str">
            <v>---</v>
          </cell>
          <cell r="M42" t="str">
            <v>---</v>
          </cell>
          <cell r="N42" t="e">
            <v>#VALUE!</v>
          </cell>
        </row>
        <row r="43">
          <cell r="A43" t="str">
            <v>Metro Regional AFCDU</v>
          </cell>
          <cell r="B43" t="str">
            <v>---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e">
            <v>#VALUE!</v>
          </cell>
        </row>
        <row r="44">
          <cell r="A44" t="str">
            <v>Solutions for Living (PAS Metro)</v>
          </cell>
          <cell r="B44" t="str">
            <v>---</v>
          </cell>
          <cell r="C44" t="str">
            <v>---</v>
          </cell>
          <cell r="D44" t="str">
            <v>---</v>
          </cell>
          <cell r="E44" t="str">
            <v>---</v>
          </cell>
          <cell r="F44" t="str">
            <v>---</v>
          </cell>
          <cell r="G44" t="str">
            <v>---</v>
          </cell>
          <cell r="H44" t="str">
            <v>---</v>
          </cell>
          <cell r="I44" t="str">
            <v>---</v>
          </cell>
          <cell r="J44" t="str">
            <v>---</v>
          </cell>
          <cell r="K44" t="str">
            <v>---</v>
          </cell>
          <cell r="L44" t="str">
            <v>---</v>
          </cell>
          <cell r="M44" t="str">
            <v>---</v>
          </cell>
          <cell r="N44" t="e">
            <v>#VALUE!</v>
          </cell>
        </row>
        <row r="45">
          <cell r="A45" t="str">
            <v>Northeast</v>
          </cell>
          <cell r="B45" t="str">
            <v>---</v>
          </cell>
          <cell r="C45" t="str">
            <v>---</v>
          </cell>
          <cell r="D45" t="str">
            <v>---</v>
          </cell>
          <cell r="E45" t="str">
            <v>---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 t="str">
            <v>---</v>
          </cell>
          <cell r="K45" t="str">
            <v>---</v>
          </cell>
          <cell r="L45" t="str">
            <v>---</v>
          </cell>
          <cell r="M45" t="str">
            <v>---</v>
          </cell>
          <cell r="N45" t="e">
            <v>#VALUE!</v>
          </cell>
        </row>
        <row r="46">
          <cell r="A46" t="str">
            <v>Cape Annn</v>
          </cell>
          <cell r="B46" t="str">
            <v>---</v>
          </cell>
          <cell r="C46" t="str">
            <v>---</v>
          </cell>
          <cell r="D46" t="str">
            <v>---</v>
          </cell>
          <cell r="E46" t="str">
            <v>---</v>
          </cell>
          <cell r="F46" t="str">
            <v>---</v>
          </cell>
          <cell r="G46" t="str">
            <v>---</v>
          </cell>
          <cell r="H46" t="str">
            <v>---</v>
          </cell>
          <cell r="I46" t="str">
            <v>---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 t="e">
            <v>#VALUE!</v>
          </cell>
        </row>
        <row r="47">
          <cell r="A47" t="str">
            <v>Haverhilll</v>
          </cell>
          <cell r="B47" t="str">
            <v>---</v>
          </cell>
          <cell r="C47" t="str">
            <v>---</v>
          </cell>
          <cell r="D47" t="str">
            <v>---</v>
          </cell>
          <cell r="E47" t="str">
            <v>---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 t="str">
            <v>---</v>
          </cell>
          <cell r="K47" t="str">
            <v>---</v>
          </cell>
          <cell r="L47" t="str">
            <v>---</v>
          </cell>
          <cell r="M47" t="str">
            <v>---</v>
          </cell>
          <cell r="N47" t="e">
            <v>#VALUE!</v>
          </cell>
        </row>
        <row r="48">
          <cell r="A48" t="str">
            <v>Lawrencee</v>
          </cell>
          <cell r="B48" t="str">
            <v>---</v>
          </cell>
          <cell r="C48" t="str">
            <v>---</v>
          </cell>
          <cell r="D48" t="str">
            <v>---</v>
          </cell>
          <cell r="E48" t="str">
            <v>---</v>
          </cell>
          <cell r="F48" t="str">
            <v>---</v>
          </cell>
          <cell r="G48" t="str">
            <v>---</v>
          </cell>
          <cell r="H48" t="str">
            <v>---</v>
          </cell>
          <cell r="I48" t="str">
            <v>---</v>
          </cell>
          <cell r="J48" t="str">
            <v>---</v>
          </cell>
          <cell r="K48" t="str">
            <v>---</v>
          </cell>
          <cell r="L48" t="str">
            <v>---</v>
          </cell>
          <cell r="M48" t="str">
            <v>---</v>
          </cell>
          <cell r="N48" t="e">
            <v>#VALUE!</v>
          </cell>
        </row>
        <row r="49">
          <cell r="A49" t="str">
            <v>Lowelll</v>
          </cell>
          <cell r="B49" t="str">
            <v>---</v>
          </cell>
          <cell r="C49" t="str">
            <v>---</v>
          </cell>
          <cell r="D49" t="str">
            <v>---</v>
          </cell>
          <cell r="E49" t="str">
            <v>---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 t="str">
            <v>---</v>
          </cell>
          <cell r="K49" t="str">
            <v>---</v>
          </cell>
          <cell r="L49" t="str">
            <v>---</v>
          </cell>
          <cell r="M49" t="str">
            <v>---</v>
          </cell>
          <cell r="N49" t="e">
            <v>#VALUE!</v>
          </cell>
        </row>
        <row r="50">
          <cell r="A50" t="str">
            <v>Lynnn</v>
          </cell>
          <cell r="B50" t="str">
            <v>---</v>
          </cell>
          <cell r="C50" t="str">
            <v>---</v>
          </cell>
          <cell r="D50" t="str">
            <v>---</v>
          </cell>
          <cell r="E50" t="str">
            <v>---</v>
          </cell>
          <cell r="F50" t="str">
            <v>---</v>
          </cell>
          <cell r="G50" t="str">
            <v>---</v>
          </cell>
          <cell r="H50" t="str">
            <v>---</v>
          </cell>
          <cell r="I50" t="str">
            <v>---</v>
          </cell>
          <cell r="J50" t="str">
            <v>---</v>
          </cell>
          <cell r="K50" t="str">
            <v>---</v>
          </cell>
          <cell r="L50" t="str">
            <v>---</v>
          </cell>
          <cell r="M50" t="str">
            <v>---</v>
          </cell>
          <cell r="N50" t="e">
            <v>#VALUE!</v>
          </cell>
        </row>
        <row r="51">
          <cell r="A51" t="str">
            <v>Solutions for Living (PAS NE)</v>
          </cell>
          <cell r="B51" t="str">
            <v>---</v>
          </cell>
          <cell r="C51" t="str">
            <v>---</v>
          </cell>
          <cell r="D51" t="str">
            <v>---</v>
          </cell>
          <cell r="E51" t="str">
            <v>---</v>
          </cell>
          <cell r="F51" t="str">
            <v>---</v>
          </cell>
          <cell r="G51" t="str">
            <v>---</v>
          </cell>
          <cell r="H51" t="str">
            <v>---</v>
          </cell>
          <cell r="I51" t="str">
            <v>---</v>
          </cell>
          <cell r="J51" t="str">
            <v>---</v>
          </cell>
          <cell r="K51" t="str">
            <v>---</v>
          </cell>
          <cell r="L51" t="str">
            <v>---</v>
          </cell>
          <cell r="M51" t="str">
            <v>---</v>
          </cell>
          <cell r="N51" t="e">
            <v>#VALUE!</v>
          </cell>
        </row>
        <row r="52">
          <cell r="A52" t="str">
            <v>Northern</v>
          </cell>
          <cell r="B52">
            <v>390</v>
          </cell>
          <cell r="C52">
            <v>401</v>
          </cell>
          <cell r="D52">
            <v>359</v>
          </cell>
          <cell r="E52">
            <v>431</v>
          </cell>
          <cell r="F52">
            <v>437</v>
          </cell>
          <cell r="G52">
            <v>403</v>
          </cell>
          <cell r="H52">
            <v>355</v>
          </cell>
          <cell r="I52">
            <v>276</v>
          </cell>
          <cell r="J52">
            <v>330</v>
          </cell>
          <cell r="K52">
            <v>409</v>
          </cell>
          <cell r="L52">
            <v>322</v>
          </cell>
          <cell r="M52">
            <v>399</v>
          </cell>
          <cell r="N52">
            <v>376</v>
          </cell>
        </row>
        <row r="53">
          <cell r="A53" t="str">
            <v>Cambridge</v>
          </cell>
          <cell r="B53">
            <v>43</v>
          </cell>
          <cell r="C53">
            <v>30</v>
          </cell>
          <cell r="D53">
            <v>30</v>
          </cell>
          <cell r="E53">
            <v>34</v>
          </cell>
          <cell r="F53">
            <v>46</v>
          </cell>
          <cell r="G53">
            <v>34</v>
          </cell>
          <cell r="H53">
            <v>37</v>
          </cell>
          <cell r="I53">
            <v>27</v>
          </cell>
          <cell r="J53">
            <v>24</v>
          </cell>
          <cell r="K53">
            <v>35</v>
          </cell>
          <cell r="L53">
            <v>35</v>
          </cell>
          <cell r="M53">
            <v>36</v>
          </cell>
          <cell r="N53">
            <v>34.25</v>
          </cell>
        </row>
        <row r="54">
          <cell r="A54" t="str">
            <v>Cape Ann</v>
          </cell>
          <cell r="B54">
            <v>45</v>
          </cell>
          <cell r="C54">
            <v>60</v>
          </cell>
          <cell r="D54">
            <v>45</v>
          </cell>
          <cell r="E54">
            <v>60</v>
          </cell>
          <cell r="F54">
            <v>52</v>
          </cell>
          <cell r="G54">
            <v>54</v>
          </cell>
          <cell r="H54">
            <v>41</v>
          </cell>
          <cell r="I54">
            <v>32</v>
          </cell>
          <cell r="J54">
            <v>39</v>
          </cell>
          <cell r="K54">
            <v>49</v>
          </cell>
          <cell r="L54">
            <v>44</v>
          </cell>
          <cell r="M54">
            <v>59</v>
          </cell>
          <cell r="N54">
            <v>48.333333333333336</v>
          </cell>
        </row>
        <row r="55">
          <cell r="A55" t="str">
            <v>Framingham</v>
          </cell>
          <cell r="B55">
            <v>35</v>
          </cell>
          <cell r="C55">
            <v>46</v>
          </cell>
          <cell r="D55">
            <v>50</v>
          </cell>
          <cell r="E55">
            <v>59</v>
          </cell>
          <cell r="F55">
            <v>64</v>
          </cell>
          <cell r="G55">
            <v>70</v>
          </cell>
          <cell r="H55">
            <v>46</v>
          </cell>
          <cell r="I55">
            <v>33</v>
          </cell>
          <cell r="J55">
            <v>49</v>
          </cell>
          <cell r="K55">
            <v>48</v>
          </cell>
          <cell r="L55">
            <v>44</v>
          </cell>
          <cell r="M55">
            <v>53</v>
          </cell>
          <cell r="N55">
            <v>49.75</v>
          </cell>
        </row>
        <row r="56">
          <cell r="A56" t="str">
            <v>Haverhill</v>
          </cell>
          <cell r="B56">
            <v>45</v>
          </cell>
          <cell r="C56">
            <v>34</v>
          </cell>
          <cell r="D56">
            <v>38</v>
          </cell>
          <cell r="E56">
            <v>40</v>
          </cell>
          <cell r="F56">
            <v>42</v>
          </cell>
          <cell r="G56">
            <v>26</v>
          </cell>
          <cell r="H56">
            <v>34</v>
          </cell>
          <cell r="I56">
            <v>24</v>
          </cell>
          <cell r="J56">
            <v>32</v>
          </cell>
          <cell r="K56">
            <v>33</v>
          </cell>
          <cell r="L56">
            <v>21</v>
          </cell>
          <cell r="M56">
            <v>22</v>
          </cell>
          <cell r="N56">
            <v>32.583333333333336</v>
          </cell>
        </row>
        <row r="57">
          <cell r="A57" t="str">
            <v>Lawrence</v>
          </cell>
          <cell r="B57">
            <v>39</v>
          </cell>
          <cell r="C57">
            <v>33</v>
          </cell>
          <cell r="D57">
            <v>20</v>
          </cell>
          <cell r="E57">
            <v>31</v>
          </cell>
          <cell r="F57">
            <v>36</v>
          </cell>
          <cell r="G57">
            <v>36</v>
          </cell>
          <cell r="H57">
            <v>26</v>
          </cell>
          <cell r="I57">
            <v>26</v>
          </cell>
          <cell r="J57">
            <v>30</v>
          </cell>
          <cell r="K57">
            <v>29</v>
          </cell>
          <cell r="L57">
            <v>26</v>
          </cell>
          <cell r="M57">
            <v>31</v>
          </cell>
          <cell r="N57">
            <v>30.25</v>
          </cell>
        </row>
        <row r="58">
          <cell r="A58" t="str">
            <v>Lowell</v>
          </cell>
          <cell r="B58">
            <v>86</v>
          </cell>
          <cell r="C58">
            <v>88</v>
          </cell>
          <cell r="D58">
            <v>75</v>
          </cell>
          <cell r="E58">
            <v>86</v>
          </cell>
          <cell r="F58">
            <v>79</v>
          </cell>
          <cell r="G58">
            <v>91</v>
          </cell>
          <cell r="H58">
            <v>95</v>
          </cell>
          <cell r="I58">
            <v>61</v>
          </cell>
          <cell r="J58">
            <v>71</v>
          </cell>
          <cell r="K58">
            <v>87</v>
          </cell>
          <cell r="L58">
            <v>62</v>
          </cell>
          <cell r="M58">
            <v>88</v>
          </cell>
          <cell r="N58">
            <v>80.75</v>
          </cell>
        </row>
        <row r="59">
          <cell r="A59" t="str">
            <v>Lynn</v>
          </cell>
          <cell r="B59">
            <v>45</v>
          </cell>
          <cell r="C59">
            <v>41</v>
          </cell>
          <cell r="D59">
            <v>38</v>
          </cell>
          <cell r="E59">
            <v>72</v>
          </cell>
          <cell r="F59">
            <v>47</v>
          </cell>
          <cell r="G59">
            <v>36</v>
          </cell>
          <cell r="H59">
            <v>46</v>
          </cell>
          <cell r="I59">
            <v>37</v>
          </cell>
          <cell r="J59">
            <v>39</v>
          </cell>
          <cell r="K59">
            <v>54</v>
          </cell>
          <cell r="L59">
            <v>42</v>
          </cell>
          <cell r="M59">
            <v>56</v>
          </cell>
          <cell r="N59">
            <v>46.083333333333336</v>
          </cell>
        </row>
        <row r="60">
          <cell r="A60" t="str">
            <v>Malden</v>
          </cell>
          <cell r="B60">
            <v>52</v>
          </cell>
          <cell r="C60">
            <v>69</v>
          </cell>
          <cell r="D60">
            <v>62</v>
          </cell>
          <cell r="E60">
            <v>49</v>
          </cell>
          <cell r="F60">
            <v>71</v>
          </cell>
          <cell r="G60">
            <v>56</v>
          </cell>
          <cell r="H60">
            <v>30</v>
          </cell>
          <cell r="I60">
            <v>36</v>
          </cell>
          <cell r="J60">
            <v>46</v>
          </cell>
          <cell r="K60">
            <v>74</v>
          </cell>
          <cell r="L60">
            <v>48</v>
          </cell>
          <cell r="M60">
            <v>54</v>
          </cell>
          <cell r="N60">
            <v>53.916666666666664</v>
          </cell>
        </row>
        <row r="61">
          <cell r="A61" t="str">
            <v>Solutions for Living (PAS NE)</v>
          </cell>
          <cell r="B61" t="str">
            <v>---</v>
          </cell>
          <cell r="C61" t="str">
            <v>---</v>
          </cell>
          <cell r="D61">
            <v>1</v>
          </cell>
          <cell r="E61" t="str">
            <v>---</v>
          </cell>
          <cell r="F61" t="str">
            <v>---</v>
          </cell>
          <cell r="G61" t="str">
            <v>---</v>
          </cell>
          <cell r="H61" t="str">
            <v>---</v>
          </cell>
          <cell r="I61" t="str">
            <v>---</v>
          </cell>
          <cell r="J61" t="str">
            <v>---</v>
          </cell>
          <cell r="K61" t="str">
            <v>---</v>
          </cell>
          <cell r="L61" t="str">
            <v>---</v>
          </cell>
          <cell r="M61" t="str">
            <v>---</v>
          </cell>
          <cell r="N61" t="e">
            <v>#VALUE!</v>
          </cell>
        </row>
        <row r="62">
          <cell r="A62" t="str">
            <v>Southeast</v>
          </cell>
          <cell r="B62" t="str">
            <v>---</v>
          </cell>
          <cell r="C62" t="str">
            <v>---</v>
          </cell>
          <cell r="D62" t="str">
            <v>---</v>
          </cell>
          <cell r="E62" t="str">
            <v>---</v>
          </cell>
          <cell r="F62" t="str">
            <v>---</v>
          </cell>
          <cell r="G62" t="str">
            <v>---</v>
          </cell>
          <cell r="H62" t="str">
            <v>---</v>
          </cell>
          <cell r="I62" t="str">
            <v>---</v>
          </cell>
          <cell r="J62" t="str">
            <v>---</v>
          </cell>
          <cell r="K62" t="str">
            <v>---</v>
          </cell>
          <cell r="L62" t="str">
            <v>---</v>
          </cell>
          <cell r="M62" t="str">
            <v>---</v>
          </cell>
          <cell r="N62" t="e">
            <v>#VALUE!</v>
          </cell>
        </row>
        <row r="63">
          <cell r="A63" t="str">
            <v>Attleboroo</v>
          </cell>
          <cell r="B63" t="str">
            <v>---</v>
          </cell>
          <cell r="C63" t="str">
            <v>---</v>
          </cell>
          <cell r="D63" t="str">
            <v>---</v>
          </cell>
          <cell r="E63" t="str">
            <v>---</v>
          </cell>
          <cell r="F63" t="str">
            <v>---</v>
          </cell>
          <cell r="G63" t="str">
            <v>---</v>
          </cell>
          <cell r="H63" t="str">
            <v>---</v>
          </cell>
          <cell r="I63" t="str">
            <v>---</v>
          </cell>
          <cell r="J63" t="str">
            <v>---</v>
          </cell>
          <cell r="K63" t="str">
            <v>---</v>
          </cell>
          <cell r="L63" t="str">
            <v>---</v>
          </cell>
          <cell r="M63" t="str">
            <v>---</v>
          </cell>
          <cell r="N63" t="e">
            <v>#VALUE!</v>
          </cell>
        </row>
        <row r="64">
          <cell r="A64" t="str">
            <v>Brocktonn</v>
          </cell>
          <cell r="B64" t="str">
            <v>---</v>
          </cell>
          <cell r="C64" t="str">
            <v>---</v>
          </cell>
          <cell r="D64" t="str">
            <v>---</v>
          </cell>
          <cell r="E64" t="str">
            <v>---</v>
          </cell>
          <cell r="F64" t="str">
            <v>---</v>
          </cell>
          <cell r="G64" t="str">
            <v>---</v>
          </cell>
          <cell r="H64" t="str">
            <v>---</v>
          </cell>
          <cell r="I64" t="str">
            <v>---</v>
          </cell>
          <cell r="J64" t="str">
            <v>---</v>
          </cell>
          <cell r="K64" t="str">
            <v>---</v>
          </cell>
          <cell r="L64" t="str">
            <v>---</v>
          </cell>
          <cell r="M64" t="str">
            <v>---</v>
          </cell>
          <cell r="N64" t="e">
            <v>#VALUE!</v>
          </cell>
        </row>
        <row r="65">
          <cell r="A65" t="str">
            <v>Cape Codd</v>
          </cell>
          <cell r="B65" t="str">
            <v>---</v>
          </cell>
          <cell r="C65" t="str">
            <v>---</v>
          </cell>
          <cell r="D65" t="str">
            <v>---</v>
          </cell>
          <cell r="E65" t="str">
            <v>---</v>
          </cell>
          <cell r="F65" t="str">
            <v>---</v>
          </cell>
          <cell r="G65" t="str">
            <v>---</v>
          </cell>
          <cell r="H65" t="str">
            <v>---</v>
          </cell>
          <cell r="I65" t="str">
            <v>---</v>
          </cell>
          <cell r="J65" t="str">
            <v>---</v>
          </cell>
          <cell r="K65" t="str">
            <v>---</v>
          </cell>
          <cell r="L65" t="str">
            <v>---</v>
          </cell>
          <cell r="M65" t="str">
            <v>---</v>
          </cell>
          <cell r="N65" t="e">
            <v>#VALUE!</v>
          </cell>
        </row>
        <row r="66">
          <cell r="A66" t="str">
            <v>Fall Riverr</v>
          </cell>
          <cell r="B66" t="str">
            <v>---</v>
          </cell>
          <cell r="C66" t="str">
            <v>---</v>
          </cell>
          <cell r="D66" t="str">
            <v>---</v>
          </cell>
          <cell r="E66" t="str">
            <v>---</v>
          </cell>
          <cell r="F66" t="str">
            <v>---</v>
          </cell>
          <cell r="G66" t="str">
            <v>---</v>
          </cell>
          <cell r="H66" t="str">
            <v>---</v>
          </cell>
          <cell r="I66" t="str">
            <v>---</v>
          </cell>
          <cell r="J66" t="str">
            <v>---</v>
          </cell>
          <cell r="K66" t="str">
            <v>---</v>
          </cell>
          <cell r="L66" t="str">
            <v>---</v>
          </cell>
          <cell r="M66" t="str">
            <v>---</v>
          </cell>
          <cell r="N66" t="e">
            <v>#VALUE!</v>
          </cell>
        </row>
        <row r="67">
          <cell r="A67" t="str">
            <v>New Bedfordd</v>
          </cell>
          <cell r="B67" t="str">
            <v>---</v>
          </cell>
          <cell r="C67" t="str">
            <v>---</v>
          </cell>
          <cell r="D67" t="str">
            <v>---</v>
          </cell>
          <cell r="E67" t="str">
            <v>---</v>
          </cell>
          <cell r="F67" t="str">
            <v>---</v>
          </cell>
          <cell r="G67" t="str">
            <v>---</v>
          </cell>
          <cell r="H67" t="str">
            <v>---</v>
          </cell>
          <cell r="I67" t="str">
            <v>---</v>
          </cell>
          <cell r="J67" t="str">
            <v>---</v>
          </cell>
          <cell r="K67" t="str">
            <v>---</v>
          </cell>
          <cell r="L67" t="str">
            <v>---</v>
          </cell>
          <cell r="M67" t="str">
            <v>---</v>
          </cell>
          <cell r="N67" t="e">
            <v>#VALUE!</v>
          </cell>
        </row>
        <row r="68">
          <cell r="A68" t="str">
            <v>Plymouthh</v>
          </cell>
          <cell r="B68" t="str">
            <v>---</v>
          </cell>
          <cell r="C68" t="str">
            <v>---</v>
          </cell>
          <cell r="D68" t="str">
            <v>---</v>
          </cell>
          <cell r="E68" t="str">
            <v>---</v>
          </cell>
          <cell r="F68" t="str">
            <v>---</v>
          </cell>
          <cell r="G68" t="str">
            <v>---</v>
          </cell>
          <cell r="H68" t="str">
            <v>---</v>
          </cell>
          <cell r="I68" t="str">
            <v>---</v>
          </cell>
          <cell r="J68" t="str">
            <v>---</v>
          </cell>
          <cell r="K68" t="str">
            <v>---</v>
          </cell>
          <cell r="L68" t="str">
            <v>---</v>
          </cell>
          <cell r="M68" t="str">
            <v>---</v>
          </cell>
          <cell r="N68" t="e">
            <v>#VALUE!</v>
          </cell>
        </row>
        <row r="69">
          <cell r="A69" t="str">
            <v>Solutions for Living (PAS SE)</v>
          </cell>
          <cell r="B69" t="str">
            <v>---</v>
          </cell>
          <cell r="C69" t="str">
            <v>---</v>
          </cell>
          <cell r="D69" t="str">
            <v>---</v>
          </cell>
          <cell r="E69" t="str">
            <v>---</v>
          </cell>
          <cell r="F69" t="str">
            <v>---</v>
          </cell>
          <cell r="G69" t="str">
            <v>---</v>
          </cell>
          <cell r="H69" t="str">
            <v>---</v>
          </cell>
          <cell r="I69" t="str">
            <v>---</v>
          </cell>
          <cell r="J69" t="str">
            <v>---</v>
          </cell>
          <cell r="K69" t="str">
            <v>---</v>
          </cell>
          <cell r="L69" t="str">
            <v>---</v>
          </cell>
          <cell r="M69" t="str">
            <v>---</v>
          </cell>
          <cell r="N69" t="e">
            <v>#VALUE!</v>
          </cell>
        </row>
        <row r="70">
          <cell r="A70" t="str">
            <v>Taunton/Attleboro0</v>
          </cell>
          <cell r="B70" t="str">
            <v>---</v>
          </cell>
          <cell r="C70" t="str">
            <v>---</v>
          </cell>
          <cell r="D70" t="str">
            <v>---</v>
          </cell>
          <cell r="E70" t="str">
            <v>---</v>
          </cell>
          <cell r="F70" t="str">
            <v>---</v>
          </cell>
          <cell r="G70" t="str">
            <v>---</v>
          </cell>
          <cell r="H70" t="str">
            <v>---</v>
          </cell>
          <cell r="I70" t="str">
            <v>---</v>
          </cell>
          <cell r="J70" t="str">
            <v>---</v>
          </cell>
          <cell r="K70" t="str">
            <v>---</v>
          </cell>
          <cell r="L70" t="str">
            <v>---</v>
          </cell>
          <cell r="M70" t="str">
            <v>---</v>
          </cell>
          <cell r="N70" t="e">
            <v>#VALUE!</v>
          </cell>
        </row>
        <row r="71">
          <cell r="A71" t="str">
            <v>Southern</v>
          </cell>
          <cell r="B71">
            <v>508</v>
          </cell>
          <cell r="C71">
            <v>499</v>
          </cell>
          <cell r="D71">
            <v>530</v>
          </cell>
          <cell r="E71">
            <v>462</v>
          </cell>
          <cell r="F71">
            <v>485</v>
          </cell>
          <cell r="G71">
            <v>534</v>
          </cell>
          <cell r="H71">
            <v>445</v>
          </cell>
          <cell r="I71">
            <v>387</v>
          </cell>
          <cell r="J71">
            <v>385</v>
          </cell>
          <cell r="K71">
            <v>490</v>
          </cell>
          <cell r="L71">
            <v>402</v>
          </cell>
          <cell r="M71">
            <v>499</v>
          </cell>
          <cell r="N71">
            <v>468.83333333333331</v>
          </cell>
        </row>
        <row r="72">
          <cell r="A72" t="str">
            <v>Arlington</v>
          </cell>
          <cell r="B72">
            <v>45</v>
          </cell>
          <cell r="C72">
            <v>50</v>
          </cell>
          <cell r="D72">
            <v>50</v>
          </cell>
          <cell r="E72">
            <v>46</v>
          </cell>
          <cell r="F72">
            <v>54</v>
          </cell>
          <cell r="G72">
            <v>39</v>
          </cell>
          <cell r="H72">
            <v>41</v>
          </cell>
          <cell r="I72">
            <v>37</v>
          </cell>
          <cell r="J72">
            <v>35</v>
          </cell>
          <cell r="K72">
            <v>39</v>
          </cell>
          <cell r="L72">
            <v>41</v>
          </cell>
          <cell r="M72">
            <v>53</v>
          </cell>
          <cell r="N72">
            <v>44.166666666666664</v>
          </cell>
        </row>
        <row r="73">
          <cell r="A73" t="str">
            <v>Brockton</v>
          </cell>
          <cell r="B73">
            <v>52</v>
          </cell>
          <cell r="C73">
            <v>52</v>
          </cell>
          <cell r="D73">
            <v>71</v>
          </cell>
          <cell r="E73">
            <v>47</v>
          </cell>
          <cell r="F73">
            <v>53</v>
          </cell>
          <cell r="G73">
            <v>61</v>
          </cell>
          <cell r="H73">
            <v>52</v>
          </cell>
          <cell r="I73">
            <v>53</v>
          </cell>
          <cell r="J73">
            <v>49</v>
          </cell>
          <cell r="K73">
            <v>79</v>
          </cell>
          <cell r="L73">
            <v>50</v>
          </cell>
          <cell r="M73">
            <v>63</v>
          </cell>
          <cell r="N73">
            <v>56.833333333333336</v>
          </cell>
        </row>
        <row r="74">
          <cell r="A74" t="str">
            <v>Cape Cod</v>
          </cell>
          <cell r="B74">
            <v>48</v>
          </cell>
          <cell r="C74">
            <v>51</v>
          </cell>
          <cell r="D74">
            <v>67</v>
          </cell>
          <cell r="E74">
            <v>43</v>
          </cell>
          <cell r="F74">
            <v>55</v>
          </cell>
          <cell r="G74">
            <v>67</v>
          </cell>
          <cell r="H74">
            <v>58</v>
          </cell>
          <cell r="I74">
            <v>40</v>
          </cell>
          <cell r="J74">
            <v>41</v>
          </cell>
          <cell r="K74">
            <v>41</v>
          </cell>
          <cell r="L74">
            <v>45</v>
          </cell>
          <cell r="M74">
            <v>61</v>
          </cell>
          <cell r="N74">
            <v>51.416666666666664</v>
          </cell>
        </row>
        <row r="75">
          <cell r="A75" t="str">
            <v>Coastal</v>
          </cell>
          <cell r="B75">
            <v>48</v>
          </cell>
          <cell r="C75">
            <v>58</v>
          </cell>
          <cell r="D75">
            <v>54</v>
          </cell>
          <cell r="E75">
            <v>33</v>
          </cell>
          <cell r="F75">
            <v>62</v>
          </cell>
          <cell r="G75">
            <v>63</v>
          </cell>
          <cell r="H75">
            <v>41</v>
          </cell>
          <cell r="I75">
            <v>51</v>
          </cell>
          <cell r="J75">
            <v>50</v>
          </cell>
          <cell r="K75">
            <v>57</v>
          </cell>
          <cell r="L75">
            <v>46</v>
          </cell>
          <cell r="M75">
            <v>51</v>
          </cell>
          <cell r="N75">
            <v>51.166666666666664</v>
          </cell>
        </row>
        <row r="76">
          <cell r="A76" t="str">
            <v>Fall River</v>
          </cell>
          <cell r="B76">
            <v>80</v>
          </cell>
          <cell r="C76">
            <v>71</v>
          </cell>
          <cell r="D76">
            <v>74</v>
          </cell>
          <cell r="E76">
            <v>85</v>
          </cell>
          <cell r="F76">
            <v>74</v>
          </cell>
          <cell r="G76">
            <v>82</v>
          </cell>
          <cell r="H76">
            <v>85</v>
          </cell>
          <cell r="I76">
            <v>44</v>
          </cell>
          <cell r="J76">
            <v>66</v>
          </cell>
          <cell r="K76">
            <v>96</v>
          </cell>
          <cell r="L76">
            <v>52</v>
          </cell>
          <cell r="M76">
            <v>70</v>
          </cell>
          <cell r="N76">
            <v>73.25</v>
          </cell>
        </row>
        <row r="77">
          <cell r="A77" t="str">
            <v>New Bedford</v>
          </cell>
          <cell r="B77">
            <v>101</v>
          </cell>
          <cell r="C77">
            <v>89</v>
          </cell>
          <cell r="D77">
            <v>76</v>
          </cell>
          <cell r="E77">
            <v>71</v>
          </cell>
          <cell r="F77">
            <v>83</v>
          </cell>
          <cell r="G77">
            <v>98</v>
          </cell>
          <cell r="H77">
            <v>77</v>
          </cell>
          <cell r="I77">
            <v>77</v>
          </cell>
          <cell r="J77">
            <v>52</v>
          </cell>
          <cell r="K77">
            <v>78</v>
          </cell>
          <cell r="L77">
            <v>58</v>
          </cell>
          <cell r="M77">
            <v>83</v>
          </cell>
          <cell r="N77">
            <v>78.583333333333329</v>
          </cell>
        </row>
        <row r="78">
          <cell r="A78" t="str">
            <v>Plymouth</v>
          </cell>
          <cell r="B78">
            <v>74</v>
          </cell>
          <cell r="C78">
            <v>63</v>
          </cell>
          <cell r="D78">
            <v>76</v>
          </cell>
          <cell r="E78">
            <v>61</v>
          </cell>
          <cell r="F78">
            <v>49</v>
          </cell>
          <cell r="G78">
            <v>56</v>
          </cell>
          <cell r="H78">
            <v>51</v>
          </cell>
          <cell r="I78">
            <v>42</v>
          </cell>
          <cell r="J78">
            <v>46</v>
          </cell>
          <cell r="K78">
            <v>54</v>
          </cell>
          <cell r="L78">
            <v>60</v>
          </cell>
          <cell r="M78">
            <v>58</v>
          </cell>
          <cell r="N78">
            <v>57.5</v>
          </cell>
        </row>
        <row r="79">
          <cell r="A79" t="str">
            <v>Solutions for Living (PAS SE)</v>
          </cell>
          <cell r="B79" t="str">
            <v>---</v>
          </cell>
          <cell r="C79" t="str">
            <v>---</v>
          </cell>
          <cell r="D79" t="str">
            <v>---</v>
          </cell>
          <cell r="E79">
            <v>2</v>
          </cell>
          <cell r="F79" t="str">
            <v>---</v>
          </cell>
          <cell r="G79">
            <v>1</v>
          </cell>
          <cell r="H79" t="str">
            <v>---</v>
          </cell>
          <cell r="I79" t="str">
            <v>---</v>
          </cell>
          <cell r="J79">
            <v>2</v>
          </cell>
          <cell r="K79" t="str">
            <v>---</v>
          </cell>
          <cell r="L79" t="str">
            <v>---</v>
          </cell>
          <cell r="M79" t="str">
            <v>---</v>
          </cell>
          <cell r="N79" t="e">
            <v>#VALUE!</v>
          </cell>
        </row>
        <row r="80">
          <cell r="A80" t="str">
            <v>Taunton/Attleboro</v>
          </cell>
          <cell r="B80">
            <v>60</v>
          </cell>
          <cell r="C80">
            <v>65</v>
          </cell>
          <cell r="D80">
            <v>62</v>
          </cell>
          <cell r="E80">
            <v>74</v>
          </cell>
          <cell r="F80">
            <v>55</v>
          </cell>
          <cell r="G80">
            <v>67</v>
          </cell>
          <cell r="H80">
            <v>40</v>
          </cell>
          <cell r="I80">
            <v>43</v>
          </cell>
          <cell r="J80">
            <v>44</v>
          </cell>
          <cell r="K80">
            <v>46</v>
          </cell>
          <cell r="L80">
            <v>50</v>
          </cell>
          <cell r="M80">
            <v>60</v>
          </cell>
          <cell r="N80">
            <v>55.5</v>
          </cell>
        </row>
        <row r="81">
          <cell r="A81" t="str">
            <v>Western</v>
          </cell>
          <cell r="B81">
            <v>683</v>
          </cell>
          <cell r="C81">
            <v>666</v>
          </cell>
          <cell r="D81">
            <v>729</v>
          </cell>
          <cell r="E81">
            <v>758</v>
          </cell>
          <cell r="F81">
            <v>716</v>
          </cell>
          <cell r="G81">
            <v>717</v>
          </cell>
          <cell r="H81">
            <v>592</v>
          </cell>
          <cell r="I81">
            <v>485</v>
          </cell>
          <cell r="J81">
            <v>516</v>
          </cell>
          <cell r="K81">
            <v>701</v>
          </cell>
          <cell r="L81">
            <v>514</v>
          </cell>
          <cell r="M81">
            <v>573</v>
          </cell>
          <cell r="N81">
            <v>637.5</v>
          </cell>
        </row>
        <row r="82">
          <cell r="A82" t="str">
            <v>Ctr Human Dev (PAS West)</v>
          </cell>
          <cell r="B82" t="str">
            <v>---</v>
          </cell>
          <cell r="C82" t="str">
            <v>---</v>
          </cell>
          <cell r="D82" t="str">
            <v>---</v>
          </cell>
          <cell r="E82" t="str">
            <v>---</v>
          </cell>
          <cell r="F82" t="str">
            <v>---</v>
          </cell>
          <cell r="G82" t="str">
            <v>---</v>
          </cell>
          <cell r="H82" t="str">
            <v>---</v>
          </cell>
          <cell r="I82" t="str">
            <v>---</v>
          </cell>
          <cell r="J82" t="str">
            <v>---</v>
          </cell>
          <cell r="K82" t="str">
            <v>---</v>
          </cell>
          <cell r="L82" t="str">
            <v>---</v>
          </cell>
          <cell r="M82" t="str">
            <v>---</v>
          </cell>
          <cell r="N82" t="e">
            <v>#VALUE!</v>
          </cell>
        </row>
        <row r="83">
          <cell r="A83" t="str">
            <v>Greenfield</v>
          </cell>
          <cell r="B83">
            <v>47</v>
          </cell>
          <cell r="C83">
            <v>34</v>
          </cell>
          <cell r="D83">
            <v>48</v>
          </cell>
          <cell r="E83">
            <v>51</v>
          </cell>
          <cell r="F83">
            <v>36</v>
          </cell>
          <cell r="G83">
            <v>53</v>
          </cell>
          <cell r="H83">
            <v>37</v>
          </cell>
          <cell r="I83">
            <v>33</v>
          </cell>
          <cell r="J83">
            <v>42</v>
          </cell>
          <cell r="K83">
            <v>47</v>
          </cell>
          <cell r="L83">
            <v>36</v>
          </cell>
          <cell r="M83">
            <v>34</v>
          </cell>
          <cell r="N83">
            <v>41.5</v>
          </cell>
        </row>
        <row r="84">
          <cell r="A84" t="str">
            <v>Holyoke</v>
          </cell>
          <cell r="B84">
            <v>44</v>
          </cell>
          <cell r="C84">
            <v>39</v>
          </cell>
          <cell r="D84">
            <v>54</v>
          </cell>
          <cell r="E84">
            <v>68</v>
          </cell>
          <cell r="F84">
            <v>59</v>
          </cell>
          <cell r="G84">
            <v>73</v>
          </cell>
          <cell r="H84">
            <v>45</v>
          </cell>
          <cell r="I84">
            <v>32</v>
          </cell>
          <cell r="J84">
            <v>35</v>
          </cell>
          <cell r="K84">
            <v>59</v>
          </cell>
          <cell r="L84">
            <v>42</v>
          </cell>
          <cell r="M84">
            <v>61</v>
          </cell>
          <cell r="N84">
            <v>50.916666666666664</v>
          </cell>
        </row>
        <row r="85">
          <cell r="A85" t="str">
            <v>North Central</v>
          </cell>
          <cell r="B85">
            <v>90</v>
          </cell>
          <cell r="C85">
            <v>110</v>
          </cell>
          <cell r="D85">
            <v>92</v>
          </cell>
          <cell r="E85">
            <v>102</v>
          </cell>
          <cell r="F85">
            <v>80</v>
          </cell>
          <cell r="G85">
            <v>91</v>
          </cell>
          <cell r="H85">
            <v>56</v>
          </cell>
          <cell r="I85">
            <v>54</v>
          </cell>
          <cell r="J85">
            <v>60</v>
          </cell>
          <cell r="K85">
            <v>82</v>
          </cell>
          <cell r="L85">
            <v>61</v>
          </cell>
          <cell r="M85">
            <v>41</v>
          </cell>
          <cell r="N85">
            <v>76.583333333333329</v>
          </cell>
        </row>
        <row r="86">
          <cell r="A86" t="str">
            <v>Pittsfield</v>
          </cell>
          <cell r="B86">
            <v>86</v>
          </cell>
          <cell r="C86">
            <v>65</v>
          </cell>
          <cell r="D86">
            <v>83</v>
          </cell>
          <cell r="E86">
            <v>67</v>
          </cell>
          <cell r="F86">
            <v>57</v>
          </cell>
          <cell r="G86">
            <v>67</v>
          </cell>
          <cell r="H86">
            <v>56</v>
          </cell>
          <cell r="I86">
            <v>45</v>
          </cell>
          <cell r="J86">
            <v>56</v>
          </cell>
          <cell r="K86">
            <v>58</v>
          </cell>
          <cell r="L86">
            <v>52</v>
          </cell>
          <cell r="M86">
            <v>41</v>
          </cell>
          <cell r="N86">
            <v>61.083333333333336</v>
          </cell>
        </row>
        <row r="87">
          <cell r="A87" t="str">
            <v>Robert Van Wart</v>
          </cell>
          <cell r="B87">
            <v>101</v>
          </cell>
          <cell r="C87">
            <v>101</v>
          </cell>
          <cell r="D87">
            <v>96</v>
          </cell>
          <cell r="E87">
            <v>113</v>
          </cell>
          <cell r="F87">
            <v>103</v>
          </cell>
          <cell r="G87">
            <v>120</v>
          </cell>
          <cell r="H87">
            <v>87</v>
          </cell>
          <cell r="I87">
            <v>58</v>
          </cell>
          <cell r="J87">
            <v>67</v>
          </cell>
          <cell r="K87">
            <v>102</v>
          </cell>
          <cell r="L87">
            <v>77</v>
          </cell>
          <cell r="M87">
            <v>97</v>
          </cell>
          <cell r="N87">
            <v>93.5</v>
          </cell>
        </row>
        <row r="88">
          <cell r="A88" t="str">
            <v>South Central</v>
          </cell>
          <cell r="B88">
            <v>78</v>
          </cell>
          <cell r="C88">
            <v>84</v>
          </cell>
          <cell r="D88">
            <v>76</v>
          </cell>
          <cell r="E88">
            <v>80</v>
          </cell>
          <cell r="F88">
            <v>94</v>
          </cell>
          <cell r="G88">
            <v>68</v>
          </cell>
          <cell r="H88">
            <v>75</v>
          </cell>
          <cell r="I88">
            <v>76</v>
          </cell>
          <cell r="J88">
            <v>56</v>
          </cell>
          <cell r="K88">
            <v>70</v>
          </cell>
          <cell r="L88">
            <v>58</v>
          </cell>
          <cell r="M88">
            <v>70</v>
          </cell>
          <cell r="N88">
            <v>73.75</v>
          </cell>
        </row>
        <row r="89">
          <cell r="A89" t="str">
            <v>Springfield</v>
          </cell>
          <cell r="B89">
            <v>120</v>
          </cell>
          <cell r="C89">
            <v>121</v>
          </cell>
          <cell r="D89">
            <v>148</v>
          </cell>
          <cell r="E89">
            <v>138</v>
          </cell>
          <cell r="F89">
            <v>125</v>
          </cell>
          <cell r="G89">
            <v>107</v>
          </cell>
          <cell r="H89">
            <v>103</v>
          </cell>
          <cell r="I89">
            <v>93</v>
          </cell>
          <cell r="J89">
            <v>80</v>
          </cell>
          <cell r="K89">
            <v>131</v>
          </cell>
          <cell r="L89">
            <v>93</v>
          </cell>
          <cell r="M89">
            <v>100</v>
          </cell>
          <cell r="N89">
            <v>113.25</v>
          </cell>
        </row>
        <row r="90">
          <cell r="A90" t="str">
            <v>Worcester East</v>
          </cell>
          <cell r="B90">
            <v>58</v>
          </cell>
          <cell r="C90">
            <v>56</v>
          </cell>
          <cell r="D90">
            <v>82</v>
          </cell>
          <cell r="E90">
            <v>70</v>
          </cell>
          <cell r="F90">
            <v>106</v>
          </cell>
          <cell r="G90">
            <v>80</v>
          </cell>
          <cell r="H90">
            <v>72</v>
          </cell>
          <cell r="I90">
            <v>59</v>
          </cell>
          <cell r="J90">
            <v>65</v>
          </cell>
          <cell r="K90">
            <v>88</v>
          </cell>
          <cell r="L90">
            <v>62</v>
          </cell>
          <cell r="M90">
            <v>73</v>
          </cell>
          <cell r="N90">
            <v>72.583333333333329</v>
          </cell>
        </row>
        <row r="91">
          <cell r="A91" t="str">
            <v>Worcester West</v>
          </cell>
          <cell r="B91">
            <v>59</v>
          </cell>
          <cell r="C91">
            <v>56</v>
          </cell>
          <cell r="D91">
            <v>50</v>
          </cell>
          <cell r="E91">
            <v>69</v>
          </cell>
          <cell r="F91">
            <v>56</v>
          </cell>
          <cell r="G91">
            <v>58</v>
          </cell>
          <cell r="H91">
            <v>61</v>
          </cell>
          <cell r="I91">
            <v>35</v>
          </cell>
          <cell r="J91">
            <v>55</v>
          </cell>
          <cell r="K91">
            <v>64</v>
          </cell>
          <cell r="L91">
            <v>33</v>
          </cell>
          <cell r="M91">
            <v>56</v>
          </cell>
          <cell r="N91">
            <v>54.333333333333336</v>
          </cell>
        </row>
        <row r="92">
          <cell r="A92" t="str">
            <v>Total</v>
          </cell>
          <cell r="B92">
            <v>1823</v>
          </cell>
          <cell r="C92">
            <v>1788</v>
          </cell>
          <cell r="D92">
            <v>1862</v>
          </cell>
          <cell r="E92">
            <v>1882</v>
          </cell>
          <cell r="F92">
            <v>1855</v>
          </cell>
          <cell r="G92">
            <v>1881</v>
          </cell>
          <cell r="H92">
            <v>1598</v>
          </cell>
          <cell r="I92">
            <v>1357</v>
          </cell>
          <cell r="J92">
            <v>1428</v>
          </cell>
          <cell r="K92">
            <v>1834</v>
          </cell>
          <cell r="L92">
            <v>1415</v>
          </cell>
          <cell r="M92">
            <v>1695</v>
          </cell>
          <cell r="N92">
            <v>1701.5</v>
          </cell>
        </row>
      </sheetData>
      <sheetData sheetId="17">
        <row r="1">
          <cell r="A1" t="str">
            <v>Qtr End Date:31-DEC-2014</v>
          </cell>
          <cell r="B1" t="str">
            <v>Processing Date:01-APR-2015</v>
          </cell>
        </row>
        <row r="3">
          <cell r="B3" t="str">
            <v>UnDup Case Count</v>
          </cell>
          <cell r="C3" t="str">
            <v>UnDup Case Count</v>
          </cell>
          <cell r="D3" t="str">
            <v>UnDup Case Count</v>
          </cell>
          <cell r="F3" t="str">
            <v>UnDup Case Count</v>
          </cell>
        </row>
        <row r="4">
          <cell r="B4" t="str">
            <v>Adoption</v>
          </cell>
          <cell r="C4" t="str">
            <v>Clinical</v>
          </cell>
          <cell r="D4" t="str">
            <v>Pending Response</v>
          </cell>
          <cell r="F4" t="str">
            <v>Total</v>
          </cell>
        </row>
        <row r="5">
          <cell r="A5" t="str">
            <v>Area Name</v>
          </cell>
        </row>
        <row r="6">
          <cell r="A6" t="str">
            <v>Adoption Contract Region</v>
          </cell>
          <cell r="B6">
            <v>160</v>
          </cell>
          <cell r="C6">
            <v>6</v>
          </cell>
          <cell r="D6" t="str">
            <v>---</v>
          </cell>
          <cell r="E6">
            <v>6</v>
          </cell>
          <cell r="F6">
            <v>166</v>
          </cell>
        </row>
        <row r="7">
          <cell r="A7" t="str">
            <v>Berkshire Children &amp; Family (Adop)</v>
          </cell>
          <cell r="B7">
            <v>19</v>
          </cell>
          <cell r="C7" t="str">
            <v>---</v>
          </cell>
          <cell r="D7" t="str">
            <v>---</v>
          </cell>
          <cell r="E7">
            <v>0</v>
          </cell>
          <cell r="F7">
            <v>19</v>
          </cell>
        </row>
        <row r="8">
          <cell r="A8" t="str">
            <v>Cambridge Fam &amp; Child Srvcs (Adop)</v>
          </cell>
          <cell r="B8">
            <v>13</v>
          </cell>
          <cell r="C8" t="str">
            <v>---</v>
          </cell>
          <cell r="D8" t="str">
            <v>---</v>
          </cell>
          <cell r="E8">
            <v>0</v>
          </cell>
          <cell r="F8">
            <v>13</v>
          </cell>
        </row>
        <row r="9">
          <cell r="A9" t="str">
            <v>Children's Friends Inc. (Adop)</v>
          </cell>
          <cell r="B9">
            <v>47</v>
          </cell>
          <cell r="C9">
            <v>1</v>
          </cell>
          <cell r="D9" t="str">
            <v>---</v>
          </cell>
          <cell r="E9">
            <v>1</v>
          </cell>
          <cell r="F9">
            <v>48</v>
          </cell>
        </row>
        <row r="10">
          <cell r="A10" t="str">
            <v>New Bedford Child and Family (Adop)</v>
          </cell>
          <cell r="B10">
            <v>81</v>
          </cell>
          <cell r="C10">
            <v>5</v>
          </cell>
          <cell r="D10" t="str">
            <v>---</v>
          </cell>
          <cell r="E10">
            <v>5</v>
          </cell>
          <cell r="F10">
            <v>86</v>
          </cell>
        </row>
        <row r="11">
          <cell r="A11" t="str">
            <v>Boston</v>
          </cell>
          <cell r="B11">
            <v>164</v>
          </cell>
          <cell r="C11">
            <v>641</v>
          </cell>
          <cell r="D11">
            <v>2</v>
          </cell>
          <cell r="E11">
            <v>643</v>
          </cell>
          <cell r="F11">
            <v>807</v>
          </cell>
        </row>
        <row r="12">
          <cell r="A12" t="str">
            <v>Dimock Street</v>
          </cell>
          <cell r="B12">
            <v>83</v>
          </cell>
          <cell r="C12">
            <v>137</v>
          </cell>
          <cell r="D12" t="str">
            <v>---</v>
          </cell>
          <cell r="E12">
            <v>137</v>
          </cell>
          <cell r="F12">
            <v>220</v>
          </cell>
        </row>
        <row r="13">
          <cell r="A13" t="str">
            <v>Harbor</v>
          </cell>
          <cell r="B13">
            <v>36</v>
          </cell>
          <cell r="C13">
            <v>139</v>
          </cell>
          <cell r="D13">
            <v>1</v>
          </cell>
          <cell r="E13">
            <v>140</v>
          </cell>
          <cell r="F13">
            <v>176</v>
          </cell>
        </row>
        <row r="14">
          <cell r="A14" t="str">
            <v>Hyde Park</v>
          </cell>
          <cell r="B14" t="str">
            <v>---</v>
          </cell>
          <cell r="C14">
            <v>165</v>
          </cell>
          <cell r="D14">
            <v>1</v>
          </cell>
          <cell r="E14">
            <v>166</v>
          </cell>
          <cell r="F14">
            <v>166</v>
          </cell>
        </row>
        <row r="15">
          <cell r="A15" t="str">
            <v>Park Street</v>
          </cell>
          <cell r="B15">
            <v>44</v>
          </cell>
          <cell r="C15">
            <v>199</v>
          </cell>
          <cell r="D15" t="str">
            <v>---</v>
          </cell>
          <cell r="E15">
            <v>199</v>
          </cell>
          <cell r="F15">
            <v>243</v>
          </cell>
        </row>
        <row r="16">
          <cell r="A16" t="str">
            <v>Solutions for Living (PAS Bos)</v>
          </cell>
          <cell r="B16">
            <v>1</v>
          </cell>
          <cell r="C16">
            <v>1</v>
          </cell>
          <cell r="D16" t="str">
            <v>---</v>
          </cell>
          <cell r="E16">
            <v>1</v>
          </cell>
          <cell r="F16">
            <v>2</v>
          </cell>
        </row>
        <row r="17">
          <cell r="A17" t="str">
            <v>CENTRAL OFFICE REGION</v>
          </cell>
          <cell r="B17" t="str">
            <v>---</v>
          </cell>
          <cell r="C17">
            <v>37</v>
          </cell>
          <cell r="D17" t="str">
            <v>---</v>
          </cell>
          <cell r="E17">
            <v>37</v>
          </cell>
          <cell r="F17">
            <v>37</v>
          </cell>
        </row>
        <row r="18">
          <cell r="A18" t="str">
            <v>Lutheran Refugee Minor Services</v>
          </cell>
          <cell r="B18" t="str">
            <v>---</v>
          </cell>
          <cell r="C18">
            <v>37</v>
          </cell>
          <cell r="D18" t="str">
            <v>---</v>
          </cell>
          <cell r="E18">
            <v>37</v>
          </cell>
          <cell r="F18">
            <v>37</v>
          </cell>
        </row>
        <row r="19">
          <cell r="A19" t="str">
            <v>Northern</v>
          </cell>
          <cell r="B19">
            <v>297</v>
          </cell>
          <cell r="C19">
            <v>944</v>
          </cell>
          <cell r="D19" t="str">
            <v>---</v>
          </cell>
          <cell r="E19">
            <v>944</v>
          </cell>
          <cell r="F19">
            <v>1241</v>
          </cell>
        </row>
        <row r="20">
          <cell r="A20" t="str">
            <v>Cambridge</v>
          </cell>
          <cell r="B20">
            <v>16</v>
          </cell>
          <cell r="C20">
            <v>72</v>
          </cell>
          <cell r="D20" t="str">
            <v>---</v>
          </cell>
          <cell r="E20">
            <v>72</v>
          </cell>
          <cell r="F20">
            <v>88</v>
          </cell>
        </row>
        <row r="21">
          <cell r="A21" t="str">
            <v>Cape Ann</v>
          </cell>
          <cell r="B21" t="str">
            <v>---</v>
          </cell>
          <cell r="C21">
            <v>123</v>
          </cell>
          <cell r="D21" t="str">
            <v>---</v>
          </cell>
          <cell r="E21">
            <v>123</v>
          </cell>
          <cell r="F21">
            <v>123</v>
          </cell>
        </row>
        <row r="22">
          <cell r="A22" t="str">
            <v>Framingham</v>
          </cell>
          <cell r="B22">
            <v>39</v>
          </cell>
          <cell r="C22">
            <v>100</v>
          </cell>
          <cell r="D22" t="str">
            <v>---</v>
          </cell>
          <cell r="E22">
            <v>100</v>
          </cell>
          <cell r="F22">
            <v>139</v>
          </cell>
        </row>
        <row r="23">
          <cell r="A23" t="str">
            <v>Haverhill</v>
          </cell>
          <cell r="B23">
            <v>25</v>
          </cell>
          <cell r="C23">
            <v>80</v>
          </cell>
          <cell r="D23" t="str">
            <v>---</v>
          </cell>
          <cell r="E23">
            <v>80</v>
          </cell>
          <cell r="F23">
            <v>105</v>
          </cell>
        </row>
        <row r="24">
          <cell r="A24" t="str">
            <v>Lawrence</v>
          </cell>
          <cell r="B24">
            <v>37</v>
          </cell>
          <cell r="C24">
            <v>110</v>
          </cell>
          <cell r="D24" t="str">
            <v>---</v>
          </cell>
          <cell r="E24">
            <v>110</v>
          </cell>
          <cell r="F24">
            <v>147</v>
          </cell>
        </row>
        <row r="25">
          <cell r="A25" t="str">
            <v>Lowell</v>
          </cell>
          <cell r="B25">
            <v>59</v>
          </cell>
          <cell r="C25">
            <v>200</v>
          </cell>
          <cell r="D25" t="str">
            <v>---</v>
          </cell>
          <cell r="E25">
            <v>200</v>
          </cell>
          <cell r="F25">
            <v>259</v>
          </cell>
        </row>
        <row r="26">
          <cell r="A26" t="str">
            <v>Lynn</v>
          </cell>
          <cell r="B26">
            <v>102</v>
          </cell>
          <cell r="C26">
            <v>143</v>
          </cell>
          <cell r="D26" t="str">
            <v>---</v>
          </cell>
          <cell r="E26">
            <v>143</v>
          </cell>
          <cell r="F26">
            <v>245</v>
          </cell>
        </row>
        <row r="27">
          <cell r="A27" t="str">
            <v>Malden</v>
          </cell>
          <cell r="B27">
            <v>19</v>
          </cell>
          <cell r="C27">
            <v>116</v>
          </cell>
          <cell r="D27" t="str">
            <v>---</v>
          </cell>
          <cell r="E27">
            <v>116</v>
          </cell>
          <cell r="F27">
            <v>135</v>
          </cell>
        </row>
        <row r="28">
          <cell r="A28" t="str">
            <v>Southern</v>
          </cell>
          <cell r="B28">
            <v>485</v>
          </cell>
          <cell r="C28">
            <v>1159</v>
          </cell>
          <cell r="D28" t="str">
            <v>---</v>
          </cell>
          <cell r="E28">
            <v>1159</v>
          </cell>
          <cell r="F28">
            <v>1644</v>
          </cell>
        </row>
        <row r="29">
          <cell r="A29" t="str">
            <v>Arlington</v>
          </cell>
          <cell r="B29">
            <v>25</v>
          </cell>
          <cell r="C29">
            <v>108</v>
          </cell>
          <cell r="D29" t="str">
            <v>---</v>
          </cell>
          <cell r="E29">
            <v>108</v>
          </cell>
          <cell r="F29">
            <v>133</v>
          </cell>
        </row>
        <row r="30">
          <cell r="A30" t="str">
            <v>Brockton</v>
          </cell>
          <cell r="B30">
            <v>59</v>
          </cell>
          <cell r="C30">
            <v>135</v>
          </cell>
          <cell r="D30" t="str">
            <v>---</v>
          </cell>
          <cell r="E30">
            <v>135</v>
          </cell>
          <cell r="F30">
            <v>194</v>
          </cell>
        </row>
        <row r="31">
          <cell r="A31" t="str">
            <v>Cape Cod</v>
          </cell>
          <cell r="B31">
            <v>34</v>
          </cell>
          <cell r="C31">
            <v>148</v>
          </cell>
          <cell r="D31" t="str">
            <v>---</v>
          </cell>
          <cell r="E31">
            <v>148</v>
          </cell>
          <cell r="F31">
            <v>182</v>
          </cell>
        </row>
        <row r="32">
          <cell r="A32" t="str">
            <v>Coastal</v>
          </cell>
          <cell r="B32">
            <v>55</v>
          </cell>
          <cell r="C32">
            <v>128</v>
          </cell>
          <cell r="D32" t="str">
            <v>---</v>
          </cell>
          <cell r="E32">
            <v>128</v>
          </cell>
          <cell r="F32">
            <v>183</v>
          </cell>
        </row>
        <row r="33">
          <cell r="A33" t="str">
            <v>Fall River</v>
          </cell>
          <cell r="B33">
            <v>101</v>
          </cell>
          <cell r="C33">
            <v>203</v>
          </cell>
          <cell r="D33" t="str">
            <v>---</v>
          </cell>
          <cell r="E33">
            <v>203</v>
          </cell>
          <cell r="F33">
            <v>304</v>
          </cell>
        </row>
        <row r="34">
          <cell r="A34" t="str">
            <v>New Bedford</v>
          </cell>
          <cell r="B34">
            <v>106</v>
          </cell>
          <cell r="C34">
            <v>178</v>
          </cell>
          <cell r="D34" t="str">
            <v>---</v>
          </cell>
          <cell r="E34">
            <v>178</v>
          </cell>
          <cell r="F34">
            <v>284</v>
          </cell>
        </row>
        <row r="35">
          <cell r="A35" t="str">
            <v>Plymouth</v>
          </cell>
          <cell r="B35">
            <v>53</v>
          </cell>
          <cell r="C35">
            <v>123</v>
          </cell>
          <cell r="D35" t="str">
            <v>---</v>
          </cell>
          <cell r="E35">
            <v>123</v>
          </cell>
          <cell r="F35">
            <v>176</v>
          </cell>
        </row>
        <row r="36">
          <cell r="A36" t="str">
            <v>Solutions for Living (PAS SE)</v>
          </cell>
          <cell r="B36" t="str">
            <v>---</v>
          </cell>
          <cell r="C36">
            <v>2</v>
          </cell>
          <cell r="D36" t="str">
            <v>---</v>
          </cell>
          <cell r="E36">
            <v>2</v>
          </cell>
          <cell r="F36">
            <v>2</v>
          </cell>
        </row>
        <row r="37">
          <cell r="A37" t="str">
            <v>Taunton/Attleboro</v>
          </cell>
          <cell r="B37">
            <v>52</v>
          </cell>
          <cell r="C37">
            <v>134</v>
          </cell>
          <cell r="D37" t="str">
            <v>---</v>
          </cell>
          <cell r="E37">
            <v>134</v>
          </cell>
          <cell r="F37">
            <v>186</v>
          </cell>
        </row>
        <row r="38">
          <cell r="A38" t="str">
            <v>Western</v>
          </cell>
          <cell r="B38">
            <v>649</v>
          </cell>
          <cell r="C38">
            <v>1624</v>
          </cell>
          <cell r="D38">
            <v>1</v>
          </cell>
          <cell r="E38">
            <v>1625</v>
          </cell>
          <cell r="F38">
            <v>2274</v>
          </cell>
        </row>
        <row r="39">
          <cell r="A39" t="str">
            <v>Ctr Human Dev (PAS West)</v>
          </cell>
          <cell r="B39" t="str">
            <v>---</v>
          </cell>
          <cell r="C39">
            <v>2</v>
          </cell>
          <cell r="D39" t="str">
            <v>---</v>
          </cell>
          <cell r="E39">
            <v>2</v>
          </cell>
          <cell r="F39">
            <v>2</v>
          </cell>
        </row>
        <row r="40">
          <cell r="A40" t="str">
            <v>Greenfield</v>
          </cell>
          <cell r="B40">
            <v>81</v>
          </cell>
          <cell r="C40">
            <v>158</v>
          </cell>
          <cell r="D40" t="str">
            <v>---</v>
          </cell>
          <cell r="E40">
            <v>158</v>
          </cell>
          <cell r="F40">
            <v>239</v>
          </cell>
        </row>
        <row r="41">
          <cell r="A41" t="str">
            <v>Holyoke</v>
          </cell>
          <cell r="B41">
            <v>50</v>
          </cell>
          <cell r="C41">
            <v>144</v>
          </cell>
          <cell r="D41" t="str">
            <v>---</v>
          </cell>
          <cell r="E41">
            <v>144</v>
          </cell>
          <cell r="F41">
            <v>194</v>
          </cell>
        </row>
        <row r="42">
          <cell r="A42" t="str">
            <v>North Central</v>
          </cell>
          <cell r="B42">
            <v>102</v>
          </cell>
          <cell r="C42">
            <v>197</v>
          </cell>
          <cell r="D42" t="str">
            <v>---</v>
          </cell>
          <cell r="E42">
            <v>197</v>
          </cell>
          <cell r="F42">
            <v>299</v>
          </cell>
        </row>
        <row r="43">
          <cell r="A43" t="str">
            <v>Pittsfield</v>
          </cell>
          <cell r="B43">
            <v>71</v>
          </cell>
          <cell r="C43">
            <v>174</v>
          </cell>
          <cell r="D43" t="str">
            <v>---</v>
          </cell>
          <cell r="E43">
            <v>174</v>
          </cell>
          <cell r="F43">
            <v>245</v>
          </cell>
        </row>
        <row r="44">
          <cell r="A44" t="str">
            <v>Robert Van Wart</v>
          </cell>
          <cell r="B44">
            <v>72</v>
          </cell>
          <cell r="C44">
            <v>172</v>
          </cell>
          <cell r="D44" t="str">
            <v>---</v>
          </cell>
          <cell r="E44">
            <v>172</v>
          </cell>
          <cell r="F44">
            <v>244</v>
          </cell>
        </row>
        <row r="45">
          <cell r="A45" t="str">
            <v>South Central</v>
          </cell>
          <cell r="B45">
            <v>72</v>
          </cell>
          <cell r="C45">
            <v>174</v>
          </cell>
          <cell r="D45" t="str">
            <v>---</v>
          </cell>
          <cell r="E45">
            <v>174</v>
          </cell>
          <cell r="F45">
            <v>246</v>
          </cell>
        </row>
        <row r="46">
          <cell r="A46" t="str">
            <v>Springfield</v>
          </cell>
          <cell r="B46">
            <v>88</v>
          </cell>
          <cell r="C46">
            <v>204</v>
          </cell>
          <cell r="D46" t="str">
            <v>---</v>
          </cell>
          <cell r="E46">
            <v>204</v>
          </cell>
          <cell r="F46">
            <v>292</v>
          </cell>
        </row>
        <row r="47">
          <cell r="A47" t="str">
            <v>Worcester East</v>
          </cell>
          <cell r="B47">
            <v>59</v>
          </cell>
          <cell r="C47">
            <v>224</v>
          </cell>
          <cell r="D47" t="str">
            <v>---</v>
          </cell>
          <cell r="E47">
            <v>224</v>
          </cell>
          <cell r="F47">
            <v>283</v>
          </cell>
        </row>
        <row r="48">
          <cell r="A48" t="str">
            <v>Worcester West</v>
          </cell>
          <cell r="B48">
            <v>54</v>
          </cell>
          <cell r="C48">
            <v>175</v>
          </cell>
          <cell r="D48">
            <v>1</v>
          </cell>
          <cell r="E48">
            <v>176</v>
          </cell>
          <cell r="F48">
            <v>230</v>
          </cell>
        </row>
        <row r="49">
          <cell r="A49" t="str">
            <v>Total</v>
          </cell>
          <cell r="B49">
            <v>1755</v>
          </cell>
          <cell r="C49">
            <v>4411</v>
          </cell>
          <cell r="D49">
            <v>3</v>
          </cell>
          <cell r="E49">
            <v>4414</v>
          </cell>
          <cell r="F49">
            <v>6169</v>
          </cell>
        </row>
      </sheetData>
      <sheetData sheetId="18">
        <row r="1">
          <cell r="A1" t="str">
            <v>Qtr End Date:31-DEC-2014</v>
          </cell>
          <cell r="B1" t="str">
            <v>Processing Date:01-APR-2015</v>
          </cell>
        </row>
        <row r="3">
          <cell r="B3" t="str">
            <v>UnDup Case Count</v>
          </cell>
          <cell r="C3" t="str">
            <v>UnDup Case Count</v>
          </cell>
          <cell r="D3" t="str">
            <v>UnDup Case Count</v>
          </cell>
          <cell r="F3" t="str">
            <v>UnDup Case Count</v>
          </cell>
        </row>
        <row r="4">
          <cell r="B4" t="str">
            <v>Adoption</v>
          </cell>
          <cell r="C4" t="str">
            <v>Clinical</v>
          </cell>
          <cell r="D4" t="str">
            <v>Pending Response</v>
          </cell>
          <cell r="E4" t="str">
            <v>Clinical</v>
          </cell>
          <cell r="F4" t="str">
            <v>Total</v>
          </cell>
        </row>
        <row r="5">
          <cell r="A5" t="str">
            <v>Area Name</v>
          </cell>
        </row>
        <row r="6">
          <cell r="A6" t="str">
            <v>Adoption Contract Region</v>
          </cell>
          <cell r="B6">
            <v>171</v>
          </cell>
          <cell r="C6">
            <v>7</v>
          </cell>
          <cell r="D6" t="str">
            <v>---</v>
          </cell>
          <cell r="E6">
            <v>7</v>
          </cell>
          <cell r="F6">
            <v>178</v>
          </cell>
        </row>
        <row r="7">
          <cell r="A7" t="str">
            <v>Berkshire Children &amp; Family (Adop)</v>
          </cell>
          <cell r="B7">
            <v>21</v>
          </cell>
          <cell r="C7">
            <v>1</v>
          </cell>
          <cell r="D7" t="str">
            <v>---</v>
          </cell>
          <cell r="E7">
            <v>1</v>
          </cell>
          <cell r="F7">
            <v>22</v>
          </cell>
        </row>
        <row r="8">
          <cell r="A8" t="str">
            <v>Cambridge Fam &amp; Child Srvcs (Adop)</v>
          </cell>
          <cell r="B8">
            <v>16</v>
          </cell>
          <cell r="C8" t="str">
            <v>---</v>
          </cell>
          <cell r="D8" t="str">
            <v>---</v>
          </cell>
          <cell r="E8">
            <v>0</v>
          </cell>
          <cell r="F8">
            <v>16</v>
          </cell>
        </row>
        <row r="9">
          <cell r="A9" t="str">
            <v>Children's Friends Inc. (Adop)</v>
          </cell>
          <cell r="B9">
            <v>47</v>
          </cell>
          <cell r="C9">
            <v>1</v>
          </cell>
          <cell r="D9" t="str">
            <v>---</v>
          </cell>
          <cell r="E9">
            <v>1</v>
          </cell>
          <cell r="F9">
            <v>48</v>
          </cell>
        </row>
        <row r="10">
          <cell r="A10" t="str">
            <v>New Bedford Child and Family (Adop)</v>
          </cell>
          <cell r="B10">
            <v>87</v>
          </cell>
          <cell r="C10">
            <v>5</v>
          </cell>
          <cell r="D10" t="str">
            <v>---</v>
          </cell>
          <cell r="E10">
            <v>5</v>
          </cell>
          <cell r="F10">
            <v>92</v>
          </cell>
        </row>
        <row r="11">
          <cell r="A11" t="str">
            <v>Boston</v>
          </cell>
          <cell r="B11">
            <v>177</v>
          </cell>
          <cell r="C11">
            <v>3325</v>
          </cell>
          <cell r="D11">
            <v>3</v>
          </cell>
          <cell r="E11">
            <v>3328</v>
          </cell>
          <cell r="F11">
            <v>3505</v>
          </cell>
        </row>
        <row r="12">
          <cell r="A12" t="str">
            <v>Dimock Street</v>
          </cell>
          <cell r="B12">
            <v>88</v>
          </cell>
          <cell r="C12">
            <v>701</v>
          </cell>
          <cell r="D12">
            <v>1</v>
          </cell>
          <cell r="E12">
            <v>702</v>
          </cell>
          <cell r="F12">
            <v>790</v>
          </cell>
        </row>
        <row r="13">
          <cell r="A13" t="str">
            <v>Harbor</v>
          </cell>
          <cell r="B13">
            <v>39</v>
          </cell>
          <cell r="C13">
            <v>885</v>
          </cell>
          <cell r="D13">
            <v>1</v>
          </cell>
          <cell r="E13">
            <v>886</v>
          </cell>
          <cell r="F13">
            <v>925</v>
          </cell>
        </row>
        <row r="14">
          <cell r="A14" t="str">
            <v>Hyde Park</v>
          </cell>
          <cell r="B14" t="str">
            <v>---</v>
          </cell>
          <cell r="C14">
            <v>808</v>
          </cell>
          <cell r="D14">
            <v>1</v>
          </cell>
          <cell r="E14">
            <v>809</v>
          </cell>
          <cell r="F14">
            <v>809</v>
          </cell>
        </row>
        <row r="15">
          <cell r="A15" t="str">
            <v>Park Street</v>
          </cell>
          <cell r="B15">
            <v>49</v>
          </cell>
          <cell r="C15">
            <v>926</v>
          </cell>
          <cell r="D15" t="str">
            <v>---</v>
          </cell>
          <cell r="E15">
            <v>926</v>
          </cell>
          <cell r="F15">
            <v>975</v>
          </cell>
        </row>
        <row r="16">
          <cell r="A16" t="str">
            <v>Solutions for Living (PAS Bos)</v>
          </cell>
          <cell r="B16">
            <v>1</v>
          </cell>
          <cell r="C16">
            <v>5</v>
          </cell>
          <cell r="D16" t="str">
            <v>---</v>
          </cell>
          <cell r="E16">
            <v>5</v>
          </cell>
          <cell r="F16">
            <v>6</v>
          </cell>
        </row>
        <row r="17">
          <cell r="A17" t="str">
            <v>CENTRAL OFFICE REGION</v>
          </cell>
          <cell r="B17" t="str">
            <v>---</v>
          </cell>
          <cell r="C17">
            <v>160</v>
          </cell>
          <cell r="D17" t="str">
            <v>---</v>
          </cell>
          <cell r="E17">
            <v>160</v>
          </cell>
          <cell r="F17">
            <v>160</v>
          </cell>
        </row>
        <row r="18">
          <cell r="A18" t="str">
            <v>Lutheran Refugee Minor Services</v>
          </cell>
          <cell r="B18" t="str">
            <v>---</v>
          </cell>
          <cell r="C18">
            <v>160</v>
          </cell>
          <cell r="D18" t="str">
            <v>---</v>
          </cell>
          <cell r="E18">
            <v>160</v>
          </cell>
          <cell r="F18">
            <v>160</v>
          </cell>
        </row>
        <row r="19">
          <cell r="A19" t="str">
            <v>Division of Field Ops. and Support</v>
          </cell>
          <cell r="B19">
            <v>4</v>
          </cell>
          <cell r="C19" t="str">
            <v>---</v>
          </cell>
          <cell r="D19" t="str">
            <v>---</v>
          </cell>
          <cell r="E19">
            <v>0</v>
          </cell>
          <cell r="F19">
            <v>4</v>
          </cell>
        </row>
        <row r="20">
          <cell r="A20" t="str">
            <v>Adoption Support/Subsidy</v>
          </cell>
          <cell r="B20">
            <v>4</v>
          </cell>
          <cell r="C20" t="str">
            <v>---</v>
          </cell>
          <cell r="D20" t="str">
            <v>---</v>
          </cell>
          <cell r="E20">
            <v>0</v>
          </cell>
          <cell r="F20">
            <v>4</v>
          </cell>
        </row>
        <row r="21">
          <cell r="A21" t="str">
            <v>Northern</v>
          </cell>
          <cell r="B21">
            <v>319</v>
          </cell>
          <cell r="C21">
            <v>5180</v>
          </cell>
          <cell r="D21" t="str">
            <v>---</v>
          </cell>
          <cell r="E21">
            <v>5180</v>
          </cell>
          <cell r="F21">
            <v>5499</v>
          </cell>
        </row>
        <row r="22">
          <cell r="A22" t="str">
            <v>Cambridge</v>
          </cell>
          <cell r="B22">
            <v>17</v>
          </cell>
          <cell r="C22">
            <v>450</v>
          </cell>
          <cell r="D22" t="str">
            <v>---</v>
          </cell>
          <cell r="E22">
            <v>450</v>
          </cell>
          <cell r="F22">
            <v>467</v>
          </cell>
        </row>
        <row r="23">
          <cell r="A23" t="str">
            <v>Cape Ann</v>
          </cell>
          <cell r="B23" t="str">
            <v>---</v>
          </cell>
          <cell r="C23">
            <v>682</v>
          </cell>
          <cell r="D23" t="str">
            <v>---</v>
          </cell>
          <cell r="E23">
            <v>682</v>
          </cell>
          <cell r="F23">
            <v>682</v>
          </cell>
        </row>
        <row r="24">
          <cell r="A24" t="str">
            <v>Framingham</v>
          </cell>
          <cell r="B24">
            <v>45</v>
          </cell>
          <cell r="C24">
            <v>664</v>
          </cell>
          <cell r="D24" t="str">
            <v>---</v>
          </cell>
          <cell r="E24">
            <v>664</v>
          </cell>
          <cell r="F24">
            <v>709</v>
          </cell>
        </row>
        <row r="25">
          <cell r="A25" t="str">
            <v>Haverhill</v>
          </cell>
          <cell r="B25">
            <v>26</v>
          </cell>
          <cell r="C25">
            <v>500</v>
          </cell>
          <cell r="D25" t="str">
            <v>---</v>
          </cell>
          <cell r="E25">
            <v>500</v>
          </cell>
          <cell r="F25">
            <v>526</v>
          </cell>
        </row>
        <row r="26">
          <cell r="A26" t="str">
            <v>Lawrence</v>
          </cell>
          <cell r="B26">
            <v>41</v>
          </cell>
          <cell r="C26">
            <v>544</v>
          </cell>
          <cell r="D26" t="str">
            <v>---</v>
          </cell>
          <cell r="E26">
            <v>544</v>
          </cell>
          <cell r="F26">
            <v>585</v>
          </cell>
        </row>
        <row r="27">
          <cell r="A27" t="str">
            <v>Lowell</v>
          </cell>
          <cell r="B27">
            <v>66</v>
          </cell>
          <cell r="C27">
            <v>1022</v>
          </cell>
          <cell r="D27" t="str">
            <v>---</v>
          </cell>
          <cell r="E27">
            <v>1022</v>
          </cell>
          <cell r="F27">
            <v>1088</v>
          </cell>
        </row>
        <row r="28">
          <cell r="A28" t="str">
            <v>Lynn</v>
          </cell>
          <cell r="B28">
            <v>103</v>
          </cell>
          <cell r="C28">
            <v>710</v>
          </cell>
          <cell r="D28" t="str">
            <v>---</v>
          </cell>
          <cell r="E28">
            <v>710</v>
          </cell>
          <cell r="F28">
            <v>813</v>
          </cell>
        </row>
        <row r="29">
          <cell r="A29" t="str">
            <v>Malden</v>
          </cell>
          <cell r="B29">
            <v>21</v>
          </cell>
          <cell r="C29">
            <v>603</v>
          </cell>
          <cell r="D29" t="str">
            <v>---</v>
          </cell>
          <cell r="E29">
            <v>603</v>
          </cell>
          <cell r="F29">
            <v>624</v>
          </cell>
        </row>
        <row r="30">
          <cell r="A30" t="str">
            <v>Solutions for Living (PAS NE)</v>
          </cell>
          <cell r="B30" t="str">
            <v>---</v>
          </cell>
          <cell r="C30">
            <v>5</v>
          </cell>
          <cell r="D30" t="str">
            <v>---</v>
          </cell>
          <cell r="E30">
            <v>5</v>
          </cell>
          <cell r="F30">
            <v>5</v>
          </cell>
        </row>
        <row r="31">
          <cell r="A31" t="str">
            <v>Southern</v>
          </cell>
          <cell r="B31">
            <v>513</v>
          </cell>
          <cell r="C31">
            <v>6545</v>
          </cell>
          <cell r="D31" t="str">
            <v>---</v>
          </cell>
          <cell r="E31">
            <v>6545</v>
          </cell>
          <cell r="F31">
            <v>7058</v>
          </cell>
        </row>
        <row r="32">
          <cell r="A32" t="str">
            <v>Arlington</v>
          </cell>
          <cell r="B32">
            <v>25</v>
          </cell>
          <cell r="C32">
            <v>561</v>
          </cell>
          <cell r="D32" t="str">
            <v>---</v>
          </cell>
          <cell r="E32">
            <v>561</v>
          </cell>
          <cell r="F32">
            <v>586</v>
          </cell>
        </row>
        <row r="33">
          <cell r="A33" t="str">
            <v>Brockton</v>
          </cell>
          <cell r="B33">
            <v>61</v>
          </cell>
          <cell r="C33">
            <v>838</v>
          </cell>
          <cell r="D33" t="str">
            <v>---</v>
          </cell>
          <cell r="E33">
            <v>838</v>
          </cell>
          <cell r="F33">
            <v>899</v>
          </cell>
        </row>
        <row r="34">
          <cell r="A34" t="str">
            <v>Cape Cod</v>
          </cell>
          <cell r="B34">
            <v>36</v>
          </cell>
          <cell r="C34">
            <v>681</v>
          </cell>
          <cell r="D34" t="str">
            <v>---</v>
          </cell>
          <cell r="E34">
            <v>681</v>
          </cell>
          <cell r="F34">
            <v>717</v>
          </cell>
        </row>
        <row r="35">
          <cell r="A35" t="str">
            <v>Coastal</v>
          </cell>
          <cell r="B35">
            <v>64</v>
          </cell>
          <cell r="C35">
            <v>623</v>
          </cell>
          <cell r="D35" t="str">
            <v>---</v>
          </cell>
          <cell r="E35">
            <v>623</v>
          </cell>
          <cell r="F35">
            <v>687</v>
          </cell>
        </row>
        <row r="36">
          <cell r="A36" t="str">
            <v>Fall River</v>
          </cell>
          <cell r="B36">
            <v>104</v>
          </cell>
          <cell r="C36">
            <v>964</v>
          </cell>
          <cell r="D36" t="str">
            <v>---</v>
          </cell>
          <cell r="E36">
            <v>964</v>
          </cell>
          <cell r="F36">
            <v>1068</v>
          </cell>
        </row>
        <row r="37">
          <cell r="A37" t="str">
            <v>New Bedford</v>
          </cell>
          <cell r="B37">
            <v>113</v>
          </cell>
          <cell r="C37">
            <v>1353</v>
          </cell>
          <cell r="D37" t="str">
            <v>---</v>
          </cell>
          <cell r="E37">
            <v>1353</v>
          </cell>
          <cell r="F37">
            <v>1466</v>
          </cell>
        </row>
        <row r="38">
          <cell r="A38" t="str">
            <v>Plymouth</v>
          </cell>
          <cell r="B38">
            <v>56</v>
          </cell>
          <cell r="C38">
            <v>732</v>
          </cell>
          <cell r="D38" t="str">
            <v>---</v>
          </cell>
          <cell r="E38">
            <v>732</v>
          </cell>
          <cell r="F38">
            <v>788</v>
          </cell>
        </row>
        <row r="39">
          <cell r="A39" t="str">
            <v>Solutions for Living (PAS SE)</v>
          </cell>
          <cell r="B39" t="str">
            <v>---</v>
          </cell>
          <cell r="C39">
            <v>9</v>
          </cell>
          <cell r="D39" t="str">
            <v>---</v>
          </cell>
          <cell r="E39">
            <v>9</v>
          </cell>
          <cell r="F39">
            <v>9</v>
          </cell>
        </row>
        <row r="40">
          <cell r="A40" t="str">
            <v>Taunton/Attleboro</v>
          </cell>
          <cell r="B40">
            <v>54</v>
          </cell>
          <cell r="C40">
            <v>784</v>
          </cell>
          <cell r="D40" t="str">
            <v>---</v>
          </cell>
          <cell r="E40">
            <v>784</v>
          </cell>
          <cell r="F40">
            <v>838</v>
          </cell>
        </row>
        <row r="41">
          <cell r="A41" t="str">
            <v>Western</v>
          </cell>
          <cell r="B41">
            <v>708</v>
          </cell>
          <cell r="C41">
            <v>9914</v>
          </cell>
          <cell r="D41">
            <v>3</v>
          </cell>
          <cell r="E41">
            <v>9917</v>
          </cell>
          <cell r="F41">
            <v>10625</v>
          </cell>
        </row>
        <row r="42">
          <cell r="A42" t="str">
            <v>Ctr Human Dev (PAS West)</v>
          </cell>
          <cell r="B42" t="str">
            <v>---</v>
          </cell>
          <cell r="C42">
            <v>8</v>
          </cell>
          <cell r="D42" t="str">
            <v>---</v>
          </cell>
          <cell r="E42">
            <v>8</v>
          </cell>
          <cell r="F42">
            <v>8</v>
          </cell>
        </row>
        <row r="43">
          <cell r="A43" t="str">
            <v>Greenfield</v>
          </cell>
          <cell r="B43">
            <v>88</v>
          </cell>
          <cell r="C43">
            <v>714</v>
          </cell>
          <cell r="D43">
            <v>1</v>
          </cell>
          <cell r="E43">
            <v>715</v>
          </cell>
          <cell r="F43">
            <v>803</v>
          </cell>
        </row>
        <row r="44">
          <cell r="A44" t="str">
            <v>Holyoke</v>
          </cell>
          <cell r="B44">
            <v>53</v>
          </cell>
          <cell r="C44">
            <v>894</v>
          </cell>
          <cell r="D44" t="str">
            <v>---</v>
          </cell>
          <cell r="E44">
            <v>894</v>
          </cell>
          <cell r="F44">
            <v>947</v>
          </cell>
        </row>
        <row r="45">
          <cell r="A45" t="str">
            <v>North Central</v>
          </cell>
          <cell r="B45">
            <v>111</v>
          </cell>
          <cell r="C45">
            <v>1286</v>
          </cell>
          <cell r="D45" t="str">
            <v>---</v>
          </cell>
          <cell r="E45">
            <v>1286</v>
          </cell>
          <cell r="F45">
            <v>1397</v>
          </cell>
        </row>
        <row r="46">
          <cell r="A46" t="str">
            <v>Pittsfield</v>
          </cell>
          <cell r="B46">
            <v>80</v>
          </cell>
          <cell r="C46">
            <v>795</v>
          </cell>
          <cell r="D46">
            <v>1</v>
          </cell>
          <cell r="E46">
            <v>796</v>
          </cell>
          <cell r="F46">
            <v>876</v>
          </cell>
        </row>
        <row r="47">
          <cell r="A47" t="str">
            <v>Robert Van Wart</v>
          </cell>
          <cell r="B47">
            <v>81</v>
          </cell>
          <cell r="C47">
            <v>1626</v>
          </cell>
          <cell r="D47" t="str">
            <v>---</v>
          </cell>
          <cell r="E47">
            <v>1626</v>
          </cell>
          <cell r="F47">
            <v>1707</v>
          </cell>
        </row>
        <row r="48">
          <cell r="A48" t="str">
            <v>South Central</v>
          </cell>
          <cell r="B48">
            <v>75</v>
          </cell>
          <cell r="C48">
            <v>1020</v>
          </cell>
          <cell r="D48" t="str">
            <v>---</v>
          </cell>
          <cell r="E48">
            <v>1020</v>
          </cell>
          <cell r="F48">
            <v>1095</v>
          </cell>
        </row>
        <row r="49">
          <cell r="A49" t="str">
            <v>Springfield</v>
          </cell>
          <cell r="B49">
            <v>96</v>
          </cell>
          <cell r="C49">
            <v>1408</v>
          </cell>
          <cell r="D49" t="str">
            <v>---</v>
          </cell>
          <cell r="E49">
            <v>1408</v>
          </cell>
          <cell r="F49">
            <v>1504</v>
          </cell>
        </row>
        <row r="50">
          <cell r="A50" t="str">
            <v>Worcester East</v>
          </cell>
          <cell r="B50">
            <v>64</v>
          </cell>
          <cell r="C50">
            <v>1234</v>
          </cell>
          <cell r="D50" t="str">
            <v>---</v>
          </cell>
          <cell r="E50">
            <v>1234</v>
          </cell>
          <cell r="F50">
            <v>1298</v>
          </cell>
        </row>
        <row r="51">
          <cell r="A51" t="str">
            <v>Worcester West</v>
          </cell>
          <cell r="B51">
            <v>60</v>
          </cell>
          <cell r="C51">
            <v>929</v>
          </cell>
          <cell r="D51">
            <v>1</v>
          </cell>
          <cell r="E51">
            <v>930</v>
          </cell>
          <cell r="F51">
            <v>990</v>
          </cell>
        </row>
        <row r="52">
          <cell r="A52" t="str">
            <v>Total</v>
          </cell>
          <cell r="B52">
            <v>1892</v>
          </cell>
          <cell r="C52">
            <v>25131</v>
          </cell>
          <cell r="D52">
            <v>6</v>
          </cell>
          <cell r="E52">
            <v>25137</v>
          </cell>
          <cell r="F52">
            <v>27029</v>
          </cell>
        </row>
      </sheetData>
      <sheetData sheetId="19">
        <row r="2">
          <cell r="B2" t="str">
            <v>assessment decision</v>
          </cell>
          <cell r="E2" t="str">
            <v>Total</v>
          </cell>
        </row>
        <row r="3">
          <cell r="B3" t="str">
            <v>CONCERN</v>
          </cell>
          <cell r="D3" t="str">
            <v>LOW/NO CONCERN</v>
          </cell>
        </row>
        <row r="4">
          <cell r="A4" t="str">
            <v>GREENFIELD</v>
          </cell>
          <cell r="B4">
            <v>223</v>
          </cell>
          <cell r="C4">
            <v>0.44158415841584159</v>
          </cell>
          <cell r="D4">
            <v>282</v>
          </cell>
          <cell r="E4">
            <v>505</v>
          </cell>
        </row>
        <row r="5">
          <cell r="A5" t="str">
            <v>HOLYOKE</v>
          </cell>
          <cell r="B5">
            <v>102</v>
          </cell>
          <cell r="C5">
            <v>0.5368421052631579</v>
          </cell>
          <cell r="D5">
            <v>88</v>
          </cell>
          <cell r="E5">
            <v>190</v>
          </cell>
        </row>
        <row r="6">
          <cell r="A6" t="str">
            <v>NORTH CENTRAL</v>
          </cell>
          <cell r="B6">
            <v>245</v>
          </cell>
          <cell r="C6">
            <v>0.63307493540051685</v>
          </cell>
          <cell r="D6">
            <v>142</v>
          </cell>
          <cell r="E6">
            <v>387</v>
          </cell>
        </row>
        <row r="7">
          <cell r="A7" t="str">
            <v>PITTSFIELD</v>
          </cell>
          <cell r="B7">
            <v>130</v>
          </cell>
          <cell r="C7">
            <v>0.40498442367601245</v>
          </cell>
          <cell r="D7">
            <v>191</v>
          </cell>
          <cell r="E7">
            <v>321</v>
          </cell>
        </row>
        <row r="8">
          <cell r="A8" t="str">
            <v>ROBERT VAN WART</v>
          </cell>
          <cell r="B8">
            <v>421</v>
          </cell>
          <cell r="C8">
            <v>0.61459854014598536</v>
          </cell>
          <cell r="D8">
            <v>264</v>
          </cell>
          <cell r="E8">
            <v>685</v>
          </cell>
        </row>
        <row r="9">
          <cell r="A9" t="str">
            <v>SOUTH CENTRAL</v>
          </cell>
          <cell r="B9">
            <v>334</v>
          </cell>
          <cell r="C9">
            <v>0.47782546494992845</v>
          </cell>
          <cell r="D9">
            <v>365</v>
          </cell>
          <cell r="E9">
            <v>699</v>
          </cell>
        </row>
        <row r="10">
          <cell r="A10" t="str">
            <v>SPRINGFIELD</v>
          </cell>
          <cell r="B10">
            <v>264</v>
          </cell>
          <cell r="C10">
            <v>0.64864864864864868</v>
          </cell>
          <cell r="D10">
            <v>143</v>
          </cell>
          <cell r="E10">
            <v>407</v>
          </cell>
        </row>
        <row r="11">
          <cell r="A11" t="str">
            <v>WORCESTER EAST</v>
          </cell>
          <cell r="B11">
            <v>184</v>
          </cell>
          <cell r="C11">
            <v>0.53958944281524923</v>
          </cell>
          <cell r="D11">
            <v>157</v>
          </cell>
          <cell r="E11">
            <v>341</v>
          </cell>
        </row>
        <row r="12">
          <cell r="A12" t="str">
            <v>WORCESTER WEST</v>
          </cell>
          <cell r="B12">
            <v>130</v>
          </cell>
          <cell r="C12">
            <v>0.49429657794676807</v>
          </cell>
          <cell r="D12">
            <v>133</v>
          </cell>
          <cell r="E12">
            <v>263</v>
          </cell>
        </row>
        <row r="13">
          <cell r="A13" t="str">
            <v>WESTERN</v>
          </cell>
          <cell r="B13">
            <v>2033</v>
          </cell>
          <cell r="C13">
            <v>0.53528172722485523</v>
          </cell>
          <cell r="D13">
            <v>1765</v>
          </cell>
          <cell r="E13">
            <v>3798</v>
          </cell>
        </row>
        <row r="14">
          <cell r="A14" t="str">
            <v>CAMBRIDGE</v>
          </cell>
          <cell r="B14">
            <v>135</v>
          </cell>
          <cell r="C14">
            <v>0.451505016722408</v>
          </cell>
          <cell r="D14">
            <v>164</v>
          </cell>
          <cell r="E14">
            <v>299</v>
          </cell>
        </row>
        <row r="15">
          <cell r="A15" t="str">
            <v>CAPE ANN</v>
          </cell>
          <cell r="B15">
            <v>206</v>
          </cell>
          <cell r="C15">
            <v>0.37937384898710863</v>
          </cell>
          <cell r="D15">
            <v>337</v>
          </cell>
          <cell r="E15">
            <v>543</v>
          </cell>
        </row>
        <row r="16">
          <cell r="A16" t="str">
            <v>FRAMINGHAM</v>
          </cell>
          <cell r="B16">
            <v>289</v>
          </cell>
          <cell r="C16">
            <v>0.5622568093385214</v>
          </cell>
          <cell r="D16">
            <v>225</v>
          </cell>
          <cell r="E16">
            <v>514</v>
          </cell>
        </row>
        <row r="17">
          <cell r="A17" t="str">
            <v>HAVERHILL</v>
          </cell>
          <cell r="B17">
            <v>70</v>
          </cell>
          <cell r="C17">
            <v>0.35714285714285715</v>
          </cell>
          <cell r="D17">
            <v>126</v>
          </cell>
          <cell r="E17">
            <v>196</v>
          </cell>
        </row>
        <row r="18">
          <cell r="A18" t="str">
            <v>LAWRENCE</v>
          </cell>
          <cell r="B18">
            <v>110</v>
          </cell>
          <cell r="C18">
            <v>0.25641025641025639</v>
          </cell>
          <cell r="D18">
            <v>319</v>
          </cell>
          <cell r="E18">
            <v>429</v>
          </cell>
        </row>
        <row r="19">
          <cell r="A19" t="str">
            <v>LOWELL</v>
          </cell>
          <cell r="B19">
            <v>190</v>
          </cell>
          <cell r="C19">
            <v>0.5093833780160858</v>
          </cell>
          <cell r="D19">
            <v>183</v>
          </cell>
          <cell r="E19">
            <v>373</v>
          </cell>
        </row>
        <row r="20">
          <cell r="A20" t="str">
            <v>LYNN</v>
          </cell>
          <cell r="B20">
            <v>173</v>
          </cell>
          <cell r="C20">
            <v>0.58445945945945943</v>
          </cell>
          <cell r="D20">
            <v>123</v>
          </cell>
          <cell r="E20">
            <v>296</v>
          </cell>
        </row>
        <row r="21">
          <cell r="A21" t="str">
            <v>MALDEN</v>
          </cell>
          <cell r="B21">
            <v>43</v>
          </cell>
          <cell r="C21">
            <v>0.41747572815533979</v>
          </cell>
          <cell r="D21">
            <v>60</v>
          </cell>
          <cell r="E21">
            <v>103</v>
          </cell>
        </row>
        <row r="22">
          <cell r="A22" t="str">
            <v>NORTHERN</v>
          </cell>
          <cell r="B22">
            <v>1216</v>
          </cell>
          <cell r="C22">
            <v>0.44169996367598985</v>
          </cell>
          <cell r="D22">
            <v>1537</v>
          </cell>
          <cell r="E22">
            <v>2753</v>
          </cell>
        </row>
        <row r="23">
          <cell r="A23" t="str">
            <v>ARLINGTON</v>
          </cell>
          <cell r="B23">
            <v>187</v>
          </cell>
          <cell r="C23">
            <v>0.37103174603174605</v>
          </cell>
          <cell r="D23">
            <v>317</v>
          </cell>
          <cell r="E23">
            <v>504</v>
          </cell>
        </row>
        <row r="24">
          <cell r="A24" t="str">
            <v>BROCKTON</v>
          </cell>
          <cell r="B24">
            <v>83</v>
          </cell>
          <cell r="C24">
            <v>0.39336492890995262</v>
          </cell>
          <cell r="D24">
            <v>128</v>
          </cell>
          <cell r="E24">
            <v>211</v>
          </cell>
        </row>
        <row r="25">
          <cell r="A25" t="str">
            <v>CAPE COD</v>
          </cell>
          <cell r="B25">
            <v>155</v>
          </cell>
          <cell r="C25">
            <v>0.45722713864306785</v>
          </cell>
          <cell r="D25">
            <v>184</v>
          </cell>
          <cell r="E25">
            <v>339</v>
          </cell>
        </row>
        <row r="26">
          <cell r="A26" t="str">
            <v>COASTAL</v>
          </cell>
          <cell r="B26">
            <v>224</v>
          </cell>
          <cell r="C26">
            <v>0.44094488188976377</v>
          </cell>
          <cell r="D26">
            <v>284</v>
          </cell>
          <cell r="E26">
            <v>508</v>
          </cell>
        </row>
        <row r="27">
          <cell r="A27" t="str">
            <v>FALL RIVER</v>
          </cell>
          <cell r="B27">
            <v>107</v>
          </cell>
          <cell r="C27">
            <v>0.36394557823129253</v>
          </cell>
          <cell r="D27">
            <v>187</v>
          </cell>
          <cell r="E27">
            <v>294</v>
          </cell>
        </row>
        <row r="28">
          <cell r="A28" t="str">
            <v>NEW BEDFORD</v>
          </cell>
          <cell r="B28">
            <v>149</v>
          </cell>
          <cell r="C28">
            <v>0.44610778443113774</v>
          </cell>
          <cell r="D28">
            <v>185</v>
          </cell>
          <cell r="E28">
            <v>334</v>
          </cell>
        </row>
        <row r="29">
          <cell r="A29" t="str">
            <v>PLYMOUTH</v>
          </cell>
          <cell r="B29">
            <v>135</v>
          </cell>
          <cell r="C29">
            <v>0.42586750788643535</v>
          </cell>
          <cell r="D29">
            <v>182</v>
          </cell>
          <cell r="E29">
            <v>317</v>
          </cell>
        </row>
        <row r="30">
          <cell r="A30" t="str">
            <v>TAUNTON/ATTLEBORO</v>
          </cell>
          <cell r="B30">
            <v>162</v>
          </cell>
          <cell r="C30">
            <v>0.42744063324538256</v>
          </cell>
          <cell r="D30">
            <v>217</v>
          </cell>
          <cell r="E30">
            <v>379</v>
          </cell>
        </row>
        <row r="31">
          <cell r="A31" t="str">
            <v>SOUTHERN</v>
          </cell>
          <cell r="B31">
            <v>1202</v>
          </cell>
          <cell r="C31">
            <v>0.41649341649341648</v>
          </cell>
          <cell r="D31">
            <v>1684</v>
          </cell>
          <cell r="E31">
            <v>2886</v>
          </cell>
        </row>
        <row r="32">
          <cell r="A32" t="str">
            <v>DIMOCK STREET</v>
          </cell>
          <cell r="B32">
            <v>54</v>
          </cell>
          <cell r="C32">
            <v>0.49541284403669728</v>
          </cell>
          <cell r="D32">
            <v>55</v>
          </cell>
          <cell r="E32">
            <v>109</v>
          </cell>
        </row>
        <row r="33">
          <cell r="A33" t="str">
            <v>HARBOR</v>
          </cell>
          <cell r="B33">
            <v>216</v>
          </cell>
          <cell r="C33">
            <v>0.47893569844789358</v>
          </cell>
          <cell r="D33">
            <v>235</v>
          </cell>
          <cell r="E33">
            <v>451</v>
          </cell>
        </row>
        <row r="34">
          <cell r="A34" t="str">
            <v>HYDE PARK</v>
          </cell>
          <cell r="B34">
            <v>42</v>
          </cell>
          <cell r="C34">
            <v>0.36842105263157893</v>
          </cell>
          <cell r="D34">
            <v>72</v>
          </cell>
          <cell r="E34">
            <v>114</v>
          </cell>
        </row>
        <row r="35">
          <cell r="A35" t="str">
            <v>PARK STREET</v>
          </cell>
          <cell r="B35">
            <v>61</v>
          </cell>
          <cell r="C35">
            <v>0.6853932584269663</v>
          </cell>
          <cell r="D35">
            <v>28</v>
          </cell>
          <cell r="E35">
            <v>89</v>
          </cell>
        </row>
        <row r="36">
          <cell r="A36" t="str">
            <v>BOSTON</v>
          </cell>
          <cell r="B36">
            <v>373</v>
          </cell>
          <cell r="C36">
            <v>0.48885976408912191</v>
          </cell>
          <cell r="D36">
            <v>390</v>
          </cell>
          <cell r="E36">
            <v>763</v>
          </cell>
        </row>
        <row r="37">
          <cell r="A37" t="str">
            <v>Total</v>
          </cell>
          <cell r="B37">
            <v>4824</v>
          </cell>
          <cell r="C37">
            <v>0.47294117647058825</v>
          </cell>
          <cell r="D37">
            <v>5376</v>
          </cell>
          <cell r="E37">
            <v>10200</v>
          </cell>
        </row>
      </sheetData>
      <sheetData sheetId="20">
        <row r="2">
          <cell r="B2" t="str">
            <v>investigation decision</v>
          </cell>
          <cell r="E2" t="str">
            <v>Total</v>
          </cell>
        </row>
        <row r="3">
          <cell r="B3" t="str">
            <v>SUPPORTED</v>
          </cell>
          <cell r="D3" t="str">
            <v>UNSUPPORTED</v>
          </cell>
        </row>
        <row r="4">
          <cell r="A4" t="str">
            <v>GREENFIELD</v>
          </cell>
          <cell r="B4">
            <v>412</v>
          </cell>
          <cell r="C4">
            <v>0.52685421994884907</v>
          </cell>
          <cell r="D4">
            <v>370</v>
          </cell>
          <cell r="E4">
            <v>782</v>
          </cell>
        </row>
        <row r="5">
          <cell r="A5" t="str">
            <v>HOLYOKE</v>
          </cell>
          <cell r="B5">
            <v>720</v>
          </cell>
          <cell r="C5">
            <v>0.49620951068228808</v>
          </cell>
          <cell r="D5">
            <v>731</v>
          </cell>
          <cell r="E5">
            <v>1451</v>
          </cell>
        </row>
        <row r="6">
          <cell r="A6" t="str">
            <v>NORTH CENTRAL</v>
          </cell>
          <cell r="B6">
            <v>1022</v>
          </cell>
          <cell r="C6">
            <v>0.68590604026845636</v>
          </cell>
          <cell r="D6">
            <v>468</v>
          </cell>
          <cell r="E6">
            <v>1490</v>
          </cell>
        </row>
        <row r="7">
          <cell r="A7" t="str">
            <v>PITTSFIELD</v>
          </cell>
          <cell r="B7">
            <v>727</v>
          </cell>
          <cell r="C7">
            <v>0.57334384858044163</v>
          </cell>
          <cell r="D7">
            <v>541</v>
          </cell>
          <cell r="E7">
            <v>1268</v>
          </cell>
        </row>
        <row r="8">
          <cell r="A8" t="str">
            <v>ROBERT VAN WART</v>
          </cell>
          <cell r="B8">
            <v>1049</v>
          </cell>
          <cell r="C8">
            <v>0.69058591178406847</v>
          </cell>
          <cell r="D8">
            <v>470</v>
          </cell>
          <cell r="E8">
            <v>1519</v>
          </cell>
        </row>
        <row r="9">
          <cell r="A9" t="str">
            <v>SOUTH CENTRAL</v>
          </cell>
          <cell r="B9">
            <v>777</v>
          </cell>
          <cell r="C9">
            <v>0.61084905660377353</v>
          </cell>
          <cell r="D9">
            <v>495</v>
          </cell>
          <cell r="E9">
            <v>1272</v>
          </cell>
        </row>
        <row r="10">
          <cell r="A10" t="str">
            <v>SPRINGFIELD</v>
          </cell>
          <cell r="B10">
            <v>1536</v>
          </cell>
          <cell r="C10">
            <v>0.65612985903460064</v>
          </cell>
          <cell r="D10">
            <v>805</v>
          </cell>
          <cell r="E10">
            <v>2341</v>
          </cell>
        </row>
        <row r="11">
          <cell r="A11" t="str">
            <v>WORCESTER EAST</v>
          </cell>
          <cell r="B11">
            <v>867</v>
          </cell>
          <cell r="C11">
            <v>0.62419006479481642</v>
          </cell>
          <cell r="D11">
            <v>522</v>
          </cell>
          <cell r="E11">
            <v>1389</v>
          </cell>
        </row>
        <row r="12">
          <cell r="A12" t="str">
            <v>WORCESTER WEST</v>
          </cell>
          <cell r="B12">
            <v>815</v>
          </cell>
          <cell r="C12">
            <v>0.56090846524432214</v>
          </cell>
          <cell r="D12">
            <v>638</v>
          </cell>
          <cell r="E12">
            <v>1453</v>
          </cell>
        </row>
        <row r="13">
          <cell r="A13" t="str">
            <v>CTR HUMAN DEV</v>
          </cell>
          <cell r="B13">
            <v>2</v>
          </cell>
          <cell r="C13">
            <v>0.5</v>
          </cell>
          <cell r="D13">
            <v>2</v>
          </cell>
          <cell r="E13">
            <v>4</v>
          </cell>
        </row>
        <row r="14">
          <cell r="A14" t="str">
            <v>SOLUTIONS FOR LIVING</v>
          </cell>
          <cell r="B14">
            <v>1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WESTERN</v>
          </cell>
          <cell r="B15">
            <v>7928</v>
          </cell>
          <cell r="C15">
            <v>0.61125674633770244</v>
          </cell>
          <cell r="D15">
            <v>5042</v>
          </cell>
          <cell r="E15">
            <v>12970</v>
          </cell>
        </row>
        <row r="16">
          <cell r="A16" t="str">
            <v>CAMBRIDGE</v>
          </cell>
          <cell r="B16">
            <v>303</v>
          </cell>
          <cell r="C16">
            <v>0.50924369747899156</v>
          </cell>
          <cell r="D16">
            <v>292</v>
          </cell>
          <cell r="E16">
            <v>595</v>
          </cell>
        </row>
        <row r="17">
          <cell r="A17" t="str">
            <v>CAPE ANN</v>
          </cell>
          <cell r="B17">
            <v>423</v>
          </cell>
          <cell r="C17">
            <v>0.52093596059113301</v>
          </cell>
          <cell r="D17">
            <v>389</v>
          </cell>
          <cell r="E17">
            <v>812</v>
          </cell>
        </row>
        <row r="18">
          <cell r="A18" t="str">
            <v>FRAMINGHAM</v>
          </cell>
          <cell r="B18">
            <v>448</v>
          </cell>
          <cell r="C18">
            <v>0.68396946564885497</v>
          </cell>
          <cell r="D18">
            <v>207</v>
          </cell>
          <cell r="E18">
            <v>655</v>
          </cell>
        </row>
        <row r="19">
          <cell r="A19" t="str">
            <v>HAVERHILL</v>
          </cell>
          <cell r="B19">
            <v>548</v>
          </cell>
          <cell r="C19">
            <v>0.53307392996108949</v>
          </cell>
          <cell r="D19">
            <v>480</v>
          </cell>
          <cell r="E19">
            <v>1028</v>
          </cell>
        </row>
        <row r="20">
          <cell r="A20" t="str">
            <v>LAWRENCE</v>
          </cell>
          <cell r="B20">
            <v>397</v>
          </cell>
          <cell r="C20">
            <v>0.41921858500527981</v>
          </cell>
          <cell r="D20">
            <v>550</v>
          </cell>
          <cell r="E20">
            <v>947</v>
          </cell>
        </row>
        <row r="21">
          <cell r="A21" t="str">
            <v>LOWELL</v>
          </cell>
          <cell r="B21">
            <v>964</v>
          </cell>
          <cell r="C21">
            <v>0.63883366467859515</v>
          </cell>
          <cell r="D21">
            <v>545</v>
          </cell>
          <cell r="E21">
            <v>1509</v>
          </cell>
        </row>
        <row r="22">
          <cell r="A22" t="str">
            <v>LYNN</v>
          </cell>
          <cell r="B22">
            <v>538</v>
          </cell>
          <cell r="C22">
            <v>0.67418546365914789</v>
          </cell>
          <cell r="D22">
            <v>260</v>
          </cell>
          <cell r="E22">
            <v>798</v>
          </cell>
        </row>
        <row r="23">
          <cell r="A23" t="str">
            <v>MALDEN</v>
          </cell>
          <cell r="B23">
            <v>654</v>
          </cell>
          <cell r="C23">
            <v>0.57167832167832167</v>
          </cell>
          <cell r="D23">
            <v>490</v>
          </cell>
          <cell r="E23">
            <v>1144</v>
          </cell>
        </row>
        <row r="24">
          <cell r="A24" t="str">
            <v>NORTHERN</v>
          </cell>
          <cell r="B24">
            <v>4275</v>
          </cell>
          <cell r="C24">
            <v>0.57091346153846156</v>
          </cell>
          <cell r="D24">
            <v>3213</v>
          </cell>
          <cell r="E24">
            <v>7488</v>
          </cell>
        </row>
        <row r="25">
          <cell r="A25" t="str">
            <v>ARLINGTON</v>
          </cell>
          <cell r="B25">
            <v>401</v>
          </cell>
          <cell r="C25">
            <v>0.56558533145275036</v>
          </cell>
          <cell r="D25">
            <v>308</v>
          </cell>
          <cell r="E25">
            <v>709</v>
          </cell>
        </row>
        <row r="26">
          <cell r="A26" t="str">
            <v>BROCKTON</v>
          </cell>
          <cell r="B26">
            <v>749</v>
          </cell>
          <cell r="C26">
            <v>0.66994633273703041</v>
          </cell>
          <cell r="D26">
            <v>369</v>
          </cell>
          <cell r="E26">
            <v>1118</v>
          </cell>
        </row>
        <row r="27">
          <cell r="A27" t="str">
            <v>CAPE COD</v>
          </cell>
          <cell r="B27">
            <v>548</v>
          </cell>
          <cell r="C27">
            <v>0.59694989106753815</v>
          </cell>
          <cell r="D27">
            <v>370</v>
          </cell>
          <cell r="E27">
            <v>918</v>
          </cell>
        </row>
        <row r="28">
          <cell r="A28" t="str">
            <v>COASTAL</v>
          </cell>
          <cell r="B28">
            <v>555</v>
          </cell>
          <cell r="C28">
            <v>0.51917680074836292</v>
          </cell>
          <cell r="D28">
            <v>514</v>
          </cell>
          <cell r="E28">
            <v>1069</v>
          </cell>
        </row>
        <row r="29">
          <cell r="A29" t="str">
            <v>FALL RIVER</v>
          </cell>
          <cell r="B29">
            <v>1035</v>
          </cell>
          <cell r="C29">
            <v>0.61827956989247312</v>
          </cell>
          <cell r="D29">
            <v>639</v>
          </cell>
          <cell r="E29">
            <v>1674</v>
          </cell>
        </row>
        <row r="30">
          <cell r="A30" t="str">
            <v>NEW BEDFORD</v>
          </cell>
          <cell r="B30">
            <v>1174</v>
          </cell>
          <cell r="C30">
            <v>0.62579957356076754</v>
          </cell>
          <cell r="D30">
            <v>702</v>
          </cell>
          <cell r="E30">
            <v>1876</v>
          </cell>
        </row>
        <row r="31">
          <cell r="A31" t="str">
            <v>PLYMOUTH</v>
          </cell>
          <cell r="B31">
            <v>632</v>
          </cell>
          <cell r="C31">
            <v>0.62698412698412698</v>
          </cell>
          <cell r="D31">
            <v>376</v>
          </cell>
          <cell r="E31">
            <v>1008</v>
          </cell>
        </row>
        <row r="32">
          <cell r="A32" t="str">
            <v>TAUNTON/ATTLEBORO</v>
          </cell>
          <cell r="B32">
            <v>636</v>
          </cell>
          <cell r="C32">
            <v>0.58188472095150956</v>
          </cell>
          <cell r="D32">
            <v>457</v>
          </cell>
          <cell r="E32">
            <v>1093</v>
          </cell>
        </row>
        <row r="33">
          <cell r="A33" t="str">
            <v>SOLUTIONS FOR LIVING</v>
          </cell>
          <cell r="B33">
            <v>1</v>
          </cell>
          <cell r="C33">
            <v>0.5</v>
          </cell>
          <cell r="D33">
            <v>1</v>
          </cell>
          <cell r="E33">
            <v>2</v>
          </cell>
        </row>
        <row r="34">
          <cell r="A34" t="str">
            <v>SOUTHERN</v>
          </cell>
          <cell r="B34">
            <v>5731</v>
          </cell>
          <cell r="C34">
            <v>0.60536600823914655</v>
          </cell>
          <cell r="D34">
            <v>3736</v>
          </cell>
          <cell r="E34">
            <v>9467</v>
          </cell>
        </row>
        <row r="35">
          <cell r="A35" t="str">
            <v>DIMOCK STREET</v>
          </cell>
          <cell r="B35">
            <v>650</v>
          </cell>
          <cell r="C35">
            <v>0.55986218776916452</v>
          </cell>
          <cell r="D35">
            <v>511</v>
          </cell>
          <cell r="E35">
            <v>1161</v>
          </cell>
        </row>
        <row r="36">
          <cell r="A36" t="str">
            <v>HARBOR</v>
          </cell>
          <cell r="B36">
            <v>599</v>
          </cell>
          <cell r="C36">
            <v>0.6861397479954181</v>
          </cell>
          <cell r="D36">
            <v>274</v>
          </cell>
          <cell r="E36">
            <v>873</v>
          </cell>
        </row>
        <row r="37">
          <cell r="A37" t="str">
            <v>HYDE PARK</v>
          </cell>
          <cell r="B37">
            <v>670</v>
          </cell>
          <cell r="C37">
            <v>0.6041478809738503</v>
          </cell>
          <cell r="D37">
            <v>439</v>
          </cell>
          <cell r="E37">
            <v>1109</v>
          </cell>
        </row>
        <row r="38">
          <cell r="A38" t="str">
            <v>PARK STREET</v>
          </cell>
          <cell r="B38">
            <v>751</v>
          </cell>
          <cell r="C38">
            <v>0.71387832699619769</v>
          </cell>
          <cell r="D38">
            <v>301</v>
          </cell>
          <cell r="E38">
            <v>1052</v>
          </cell>
        </row>
        <row r="39">
          <cell r="A39" t="str">
            <v>BOSTON</v>
          </cell>
          <cell r="B39">
            <v>2670</v>
          </cell>
          <cell r="C39">
            <v>0.63647199046483904</v>
          </cell>
          <cell r="D39">
            <v>1525</v>
          </cell>
          <cell r="E39">
            <v>4195</v>
          </cell>
        </row>
        <row r="40">
          <cell r="A40" t="str">
            <v>JUDGE BAKER HOTLINE</v>
          </cell>
          <cell r="B40">
            <v>3578</v>
          </cell>
          <cell r="C40">
            <v>0.76208732694355696</v>
          </cell>
          <cell r="D40">
            <v>1117</v>
          </cell>
          <cell r="E40">
            <v>4695</v>
          </cell>
        </row>
        <row r="41">
          <cell r="A41" t="str">
            <v>SPECIAL INVEST UNIT</v>
          </cell>
          <cell r="B41">
            <v>235</v>
          </cell>
          <cell r="C41">
            <v>0.19632414369256473</v>
          </cell>
          <cell r="D41">
            <v>962</v>
          </cell>
          <cell r="E41">
            <v>1197</v>
          </cell>
        </row>
        <row r="42">
          <cell r="A42" t="str">
            <v>Total</v>
          </cell>
          <cell r="B42">
            <v>24417</v>
          </cell>
          <cell r="C42">
            <v>0.61024192742177352</v>
          </cell>
          <cell r="D42">
            <v>15595</v>
          </cell>
          <cell r="E42">
            <v>40012</v>
          </cell>
        </row>
      </sheetData>
      <sheetData sheetId="21">
        <row r="2">
          <cell r="B2" t="str">
            <v>screening decision for report</v>
          </cell>
          <cell r="J2" t="str">
            <v>Total</v>
          </cell>
        </row>
        <row r="3">
          <cell r="B3" t="str">
            <v>SCREEN-IN EMERGENCY</v>
          </cell>
          <cell r="C3" t="str">
            <v>SCREEN-IN NON-EMERG</v>
          </cell>
          <cell r="F3" t="str">
            <v>SCREEN-OUT</v>
          </cell>
          <cell r="G3" t="str">
            <v>SCREEN-OUT - DA REFR</v>
          </cell>
          <cell r="H3" t="str">
            <v>SCREEN-IN ASSESS</v>
          </cell>
        </row>
        <row r="4">
          <cell r="A4" t="str">
            <v>GREENFIELD</v>
          </cell>
          <cell r="B4">
            <v>79</v>
          </cell>
          <cell r="C4">
            <v>727</v>
          </cell>
          <cell r="D4">
            <v>806</v>
          </cell>
          <cell r="E4">
            <v>0.36175942549371631</v>
          </cell>
          <cell r="F4">
            <v>876</v>
          </cell>
          <cell r="G4">
            <v>68</v>
          </cell>
          <cell r="H4">
            <v>478</v>
          </cell>
          <cell r="I4">
            <v>0.21454219030520646</v>
          </cell>
          <cell r="J4">
            <v>2228</v>
          </cell>
        </row>
        <row r="5">
          <cell r="A5" t="str">
            <v>HOLYOKE</v>
          </cell>
          <cell r="B5">
            <v>179</v>
          </cell>
          <cell r="C5">
            <v>1332</v>
          </cell>
          <cell r="D5">
            <v>1511</v>
          </cell>
          <cell r="E5">
            <v>0.61472742066720909</v>
          </cell>
          <cell r="F5">
            <v>729</v>
          </cell>
          <cell r="G5">
            <v>33</v>
          </cell>
          <cell r="H5">
            <v>185</v>
          </cell>
          <cell r="I5">
            <v>7.5264442636289661E-2</v>
          </cell>
          <cell r="J5">
            <v>2458</v>
          </cell>
        </row>
        <row r="6">
          <cell r="A6" t="str">
            <v>NORTH CENTRAL</v>
          </cell>
          <cell r="B6">
            <v>27</v>
          </cell>
          <cell r="C6">
            <v>1492</v>
          </cell>
          <cell r="D6">
            <v>1519</v>
          </cell>
          <cell r="E6">
            <v>0.57234363225320273</v>
          </cell>
          <cell r="F6">
            <v>652</v>
          </cell>
          <cell r="G6">
            <v>136</v>
          </cell>
          <cell r="H6">
            <v>347</v>
          </cell>
          <cell r="I6">
            <v>0.13074604370761114</v>
          </cell>
          <cell r="J6">
            <v>2654</v>
          </cell>
        </row>
        <row r="7">
          <cell r="A7" t="str">
            <v>PITTSFIELD</v>
          </cell>
          <cell r="B7">
            <v>13</v>
          </cell>
          <cell r="C7">
            <v>1485</v>
          </cell>
          <cell r="D7">
            <v>1498</v>
          </cell>
          <cell r="E7">
            <v>0.49586229725256536</v>
          </cell>
          <cell r="F7">
            <v>965</v>
          </cell>
          <cell r="G7">
            <v>255</v>
          </cell>
          <cell r="H7">
            <v>303</v>
          </cell>
          <cell r="I7">
            <v>0.1002979145978153</v>
          </cell>
          <cell r="J7">
            <v>3021</v>
          </cell>
        </row>
        <row r="8">
          <cell r="A8" t="str">
            <v>ROBERT VAN WART</v>
          </cell>
          <cell r="B8">
            <v>49</v>
          </cell>
          <cell r="C8">
            <v>1418</v>
          </cell>
          <cell r="D8">
            <v>1467</v>
          </cell>
          <cell r="E8">
            <v>0.44862385321100917</v>
          </cell>
          <cell r="F8">
            <v>1049</v>
          </cell>
          <cell r="G8">
            <v>78</v>
          </cell>
          <cell r="H8">
            <v>676</v>
          </cell>
          <cell r="I8">
            <v>0.20672782874617737</v>
          </cell>
          <cell r="J8">
            <v>3270</v>
          </cell>
        </row>
        <row r="9">
          <cell r="A9" t="str">
            <v>SOUTH CENTRAL</v>
          </cell>
          <cell r="B9">
            <v>9</v>
          </cell>
          <cell r="C9">
            <v>1288</v>
          </cell>
          <cell r="D9">
            <v>1297</v>
          </cell>
          <cell r="E9">
            <v>0.4872276483846732</v>
          </cell>
          <cell r="F9">
            <v>540</v>
          </cell>
          <cell r="G9">
            <v>194</v>
          </cell>
          <cell r="H9">
            <v>631</v>
          </cell>
          <cell r="I9">
            <v>0.23703981968444779</v>
          </cell>
          <cell r="J9">
            <v>2662</v>
          </cell>
        </row>
        <row r="10">
          <cell r="A10" t="str">
            <v>SPRINGFIELD</v>
          </cell>
          <cell r="B10">
            <v>200</v>
          </cell>
          <cell r="C10">
            <v>2124</v>
          </cell>
          <cell r="D10">
            <v>2324</v>
          </cell>
          <cell r="E10">
            <v>0.67303793802490586</v>
          </cell>
          <cell r="F10">
            <v>701</v>
          </cell>
          <cell r="G10">
            <v>40</v>
          </cell>
          <cell r="H10">
            <v>388</v>
          </cell>
          <cell r="I10">
            <v>0.1123660584998552</v>
          </cell>
          <cell r="J10">
            <v>3453</v>
          </cell>
        </row>
        <row r="11">
          <cell r="A11" t="str">
            <v>WORCESTER EAST</v>
          </cell>
          <cell r="B11">
            <v>179</v>
          </cell>
          <cell r="C11">
            <v>1184</v>
          </cell>
          <cell r="D11">
            <v>1363</v>
          </cell>
          <cell r="E11">
            <v>0.60176600441501105</v>
          </cell>
          <cell r="F11">
            <v>431</v>
          </cell>
          <cell r="G11">
            <v>113</v>
          </cell>
          <cell r="H11">
            <v>358</v>
          </cell>
          <cell r="I11">
            <v>0.15805739514348785</v>
          </cell>
          <cell r="J11">
            <v>2265</v>
          </cell>
        </row>
        <row r="12">
          <cell r="A12" t="str">
            <v>WORCESTER WEST</v>
          </cell>
          <cell r="B12">
            <v>162</v>
          </cell>
          <cell r="C12">
            <v>1202</v>
          </cell>
          <cell r="D12">
            <v>1364</v>
          </cell>
          <cell r="E12">
            <v>0.64461247637051045</v>
          </cell>
          <cell r="F12">
            <v>426</v>
          </cell>
          <cell r="G12">
            <v>93</v>
          </cell>
          <cell r="H12">
            <v>233</v>
          </cell>
          <cell r="I12">
            <v>0.11011342155009451</v>
          </cell>
          <cell r="J12">
            <v>2116</v>
          </cell>
        </row>
        <row r="13">
          <cell r="A13" t="str">
            <v>WESTERN</v>
          </cell>
          <cell r="B13">
            <v>897</v>
          </cell>
          <cell r="C13">
            <v>12252</v>
          </cell>
          <cell r="D13">
            <v>12252</v>
          </cell>
          <cell r="E13">
            <v>0.64461247637051045</v>
          </cell>
          <cell r="F13">
            <v>6369</v>
          </cell>
          <cell r="G13">
            <v>1010</v>
          </cell>
          <cell r="H13">
            <v>3599</v>
          </cell>
          <cell r="I13">
            <v>0.11011342155009451</v>
          </cell>
          <cell r="J13">
            <v>24127</v>
          </cell>
        </row>
        <row r="14">
          <cell r="A14" t="str">
            <v>CAMBRIDGE</v>
          </cell>
          <cell r="B14">
            <v>16</v>
          </cell>
          <cell r="C14">
            <v>529</v>
          </cell>
          <cell r="D14">
            <v>545</v>
          </cell>
          <cell r="E14">
            <v>0.4373996789727127</v>
          </cell>
          <cell r="F14">
            <v>386</v>
          </cell>
          <cell r="G14">
            <v>73</v>
          </cell>
          <cell r="H14">
            <v>242</v>
          </cell>
          <cell r="I14">
            <v>0.1942215088282504</v>
          </cell>
          <cell r="J14">
            <v>1246</v>
          </cell>
        </row>
        <row r="15">
          <cell r="A15" t="str">
            <v>CAPE ANN</v>
          </cell>
          <cell r="B15">
            <v>85</v>
          </cell>
          <cell r="C15">
            <v>618</v>
          </cell>
          <cell r="D15">
            <v>703</v>
          </cell>
          <cell r="E15">
            <v>0.34905660377358488</v>
          </cell>
          <cell r="F15">
            <v>698</v>
          </cell>
          <cell r="G15">
            <v>126</v>
          </cell>
          <cell r="H15">
            <v>487</v>
          </cell>
          <cell r="I15">
            <v>0.24180734856007943</v>
          </cell>
          <cell r="J15">
            <v>2014</v>
          </cell>
        </row>
        <row r="16">
          <cell r="A16" t="str">
            <v>FRAMINGHAM</v>
          </cell>
          <cell r="B16">
            <v>14</v>
          </cell>
          <cell r="C16">
            <v>603</v>
          </cell>
          <cell r="D16">
            <v>617</v>
          </cell>
          <cell r="E16">
            <v>0.28831775700934581</v>
          </cell>
          <cell r="F16">
            <v>984</v>
          </cell>
          <cell r="G16">
            <v>126</v>
          </cell>
          <cell r="H16">
            <v>413</v>
          </cell>
          <cell r="I16">
            <v>0.19299065420560749</v>
          </cell>
          <cell r="J16">
            <v>2140</v>
          </cell>
        </row>
        <row r="17">
          <cell r="A17" t="str">
            <v>HAVERHILL</v>
          </cell>
          <cell r="B17">
            <v>102</v>
          </cell>
          <cell r="C17">
            <v>899</v>
          </cell>
          <cell r="D17">
            <v>1001</v>
          </cell>
          <cell r="E17">
            <v>0.49456521739130432</v>
          </cell>
          <cell r="F17">
            <v>699</v>
          </cell>
          <cell r="G17">
            <v>161</v>
          </cell>
          <cell r="H17">
            <v>163</v>
          </cell>
          <cell r="I17">
            <v>8.0533596837944671E-2</v>
          </cell>
          <cell r="J17">
            <v>2024</v>
          </cell>
        </row>
        <row r="18">
          <cell r="A18" t="str">
            <v>LAWRENCE</v>
          </cell>
          <cell r="B18">
            <v>1</v>
          </cell>
          <cell r="C18">
            <v>969</v>
          </cell>
          <cell r="D18">
            <v>970</v>
          </cell>
          <cell r="E18">
            <v>0.46080760095011875</v>
          </cell>
          <cell r="F18">
            <v>541</v>
          </cell>
          <cell r="G18">
            <v>110</v>
          </cell>
          <cell r="H18">
            <v>484</v>
          </cell>
          <cell r="I18">
            <v>0.22992874109263658</v>
          </cell>
          <cell r="J18">
            <v>2105</v>
          </cell>
        </row>
        <row r="19">
          <cell r="A19" t="str">
            <v>LOWELL</v>
          </cell>
          <cell r="B19">
            <v>257</v>
          </cell>
          <cell r="C19">
            <v>1185</v>
          </cell>
          <cell r="D19">
            <v>1442</v>
          </cell>
          <cell r="E19">
            <v>0.5017397355601948</v>
          </cell>
          <cell r="F19">
            <v>961</v>
          </cell>
          <cell r="G19">
            <v>148</v>
          </cell>
          <cell r="H19">
            <v>323</v>
          </cell>
          <cell r="I19">
            <v>0.11238691718858733</v>
          </cell>
          <cell r="J19">
            <v>2874</v>
          </cell>
        </row>
        <row r="20">
          <cell r="A20" t="str">
            <v>LYNN</v>
          </cell>
          <cell r="B20">
            <v>5</v>
          </cell>
          <cell r="C20">
            <v>743</v>
          </cell>
          <cell r="D20">
            <v>748</v>
          </cell>
          <cell r="E20">
            <v>0.42889908256880732</v>
          </cell>
          <cell r="F20">
            <v>706</v>
          </cell>
          <cell r="G20">
            <v>54</v>
          </cell>
          <cell r="H20">
            <v>236</v>
          </cell>
          <cell r="I20">
            <v>0.13532110091743119</v>
          </cell>
          <cell r="J20">
            <v>1744</v>
          </cell>
        </row>
        <row r="21">
          <cell r="A21" t="str">
            <v>MALDEN</v>
          </cell>
          <cell r="B21">
            <v>61</v>
          </cell>
          <cell r="C21">
            <v>956</v>
          </cell>
          <cell r="D21">
            <v>1017</v>
          </cell>
          <cell r="E21">
            <v>0.55271739130434783</v>
          </cell>
          <cell r="F21">
            <v>638</v>
          </cell>
          <cell r="G21">
            <v>104</v>
          </cell>
          <cell r="H21">
            <v>81</v>
          </cell>
          <cell r="I21">
            <v>4.4021739130434785E-2</v>
          </cell>
          <cell r="J21">
            <v>1840</v>
          </cell>
        </row>
        <row r="22">
          <cell r="A22" t="str">
            <v>NORTHERN</v>
          </cell>
          <cell r="B22">
            <v>541</v>
          </cell>
          <cell r="C22">
            <v>6502</v>
          </cell>
          <cell r="D22">
            <v>6502</v>
          </cell>
          <cell r="E22">
            <v>0.64461247637051045</v>
          </cell>
          <cell r="F22">
            <v>5613</v>
          </cell>
          <cell r="G22">
            <v>902</v>
          </cell>
          <cell r="H22">
            <v>2429</v>
          </cell>
          <cell r="I22">
            <v>0.11011342155009451</v>
          </cell>
          <cell r="J22">
            <v>15987</v>
          </cell>
        </row>
        <row r="23">
          <cell r="A23" t="str">
            <v>ARLINGTON</v>
          </cell>
          <cell r="B23">
            <v>42</v>
          </cell>
          <cell r="C23">
            <v>446</v>
          </cell>
          <cell r="D23">
            <v>488</v>
          </cell>
          <cell r="E23">
            <v>0.29256594724220625</v>
          </cell>
          <cell r="F23">
            <v>665</v>
          </cell>
          <cell r="G23">
            <v>123</v>
          </cell>
          <cell r="H23">
            <v>392</v>
          </cell>
          <cell r="I23">
            <v>0.23501199040767387</v>
          </cell>
          <cell r="J23">
            <v>1668</v>
          </cell>
        </row>
        <row r="24">
          <cell r="A24" t="str">
            <v>BROCKTON</v>
          </cell>
          <cell r="B24">
            <v>48</v>
          </cell>
          <cell r="C24">
            <v>879</v>
          </cell>
          <cell r="D24">
            <v>927</v>
          </cell>
          <cell r="E24">
            <v>0.48055987558320373</v>
          </cell>
          <cell r="F24">
            <v>756</v>
          </cell>
          <cell r="G24">
            <v>57</v>
          </cell>
          <cell r="H24">
            <v>189</v>
          </cell>
          <cell r="I24">
            <v>9.7978227060653192E-2</v>
          </cell>
          <cell r="J24">
            <v>1929</v>
          </cell>
        </row>
        <row r="25">
          <cell r="A25" t="str">
            <v>CAPE COD</v>
          </cell>
          <cell r="B25">
            <v>44</v>
          </cell>
          <cell r="C25">
            <v>843</v>
          </cell>
          <cell r="D25">
            <v>887</v>
          </cell>
          <cell r="E25">
            <v>0.47765212708669896</v>
          </cell>
          <cell r="F25">
            <v>649</v>
          </cell>
          <cell r="G25">
            <v>38</v>
          </cell>
          <cell r="H25">
            <v>283</v>
          </cell>
          <cell r="I25">
            <v>0.15239633817985998</v>
          </cell>
          <cell r="J25">
            <v>1857</v>
          </cell>
        </row>
        <row r="26">
          <cell r="A26" t="str">
            <v>COASTAL</v>
          </cell>
          <cell r="B26">
            <v>69</v>
          </cell>
          <cell r="C26">
            <v>747</v>
          </cell>
          <cell r="D26">
            <v>816</v>
          </cell>
          <cell r="E26">
            <v>0.47497089639115253</v>
          </cell>
          <cell r="F26">
            <v>447</v>
          </cell>
          <cell r="G26">
            <v>71</v>
          </cell>
          <cell r="H26">
            <v>384</v>
          </cell>
          <cell r="I26">
            <v>0.22351571594877764</v>
          </cell>
          <cell r="J26">
            <v>1718</v>
          </cell>
        </row>
        <row r="27">
          <cell r="A27" t="str">
            <v>FALL RIVER</v>
          </cell>
          <cell r="B27">
            <v>106</v>
          </cell>
          <cell r="C27">
            <v>1431</v>
          </cell>
          <cell r="D27">
            <v>1537</v>
          </cell>
          <cell r="E27">
            <v>0.71190365910143583</v>
          </cell>
          <cell r="F27">
            <v>351</v>
          </cell>
          <cell r="G27">
            <v>60</v>
          </cell>
          <cell r="H27">
            <v>211</v>
          </cell>
          <cell r="I27">
            <v>9.7730430754979156E-2</v>
          </cell>
          <cell r="J27">
            <v>2159</v>
          </cell>
        </row>
        <row r="28">
          <cell r="A28" t="str">
            <v>NEW BEDFORD</v>
          </cell>
          <cell r="B28">
            <v>224</v>
          </cell>
          <cell r="C28">
            <v>1460</v>
          </cell>
          <cell r="D28">
            <v>1684</v>
          </cell>
          <cell r="E28">
            <v>0.68178137651821857</v>
          </cell>
          <cell r="F28">
            <v>505</v>
          </cell>
          <cell r="G28">
            <v>39</v>
          </cell>
          <cell r="H28">
            <v>242</v>
          </cell>
          <cell r="I28">
            <v>9.7975708502024292E-2</v>
          </cell>
          <cell r="J28">
            <v>2470</v>
          </cell>
        </row>
        <row r="29">
          <cell r="A29" t="str">
            <v>PLYMOUTH</v>
          </cell>
          <cell r="B29">
            <v>66</v>
          </cell>
          <cell r="C29">
            <v>806</v>
          </cell>
          <cell r="D29">
            <v>872</v>
          </cell>
          <cell r="E29">
            <v>0.43426294820717132</v>
          </cell>
          <cell r="F29">
            <v>764</v>
          </cell>
          <cell r="G29">
            <v>110</v>
          </cell>
          <cell r="H29">
            <v>262</v>
          </cell>
          <cell r="I29">
            <v>0.13047808764940239</v>
          </cell>
          <cell r="J29">
            <v>2008</v>
          </cell>
        </row>
        <row r="30">
          <cell r="A30" t="str">
            <v>TAUNTON/ATTLEBORO</v>
          </cell>
          <cell r="B30">
            <v>56</v>
          </cell>
          <cell r="C30">
            <v>950</v>
          </cell>
          <cell r="D30">
            <v>1006</v>
          </cell>
          <cell r="E30">
            <v>0.54852780806979284</v>
          </cell>
          <cell r="F30">
            <v>484</v>
          </cell>
          <cell r="G30">
            <v>70</v>
          </cell>
          <cell r="H30">
            <v>274</v>
          </cell>
          <cell r="I30">
            <v>0.14940021810250817</v>
          </cell>
          <cell r="J30">
            <v>1834</v>
          </cell>
        </row>
        <row r="31">
          <cell r="A31" t="str">
            <v>SOUTHERN</v>
          </cell>
          <cell r="B31">
            <v>655</v>
          </cell>
          <cell r="C31">
            <v>7562</v>
          </cell>
          <cell r="D31">
            <v>7562</v>
          </cell>
          <cell r="E31">
            <v>0.64461247637051045</v>
          </cell>
          <cell r="F31">
            <v>4621</v>
          </cell>
          <cell r="G31">
            <v>568</v>
          </cell>
          <cell r="H31">
            <v>2237</v>
          </cell>
          <cell r="I31">
            <v>0.11011342155009451</v>
          </cell>
          <cell r="J31">
            <v>15643</v>
          </cell>
        </row>
        <row r="32">
          <cell r="A32" t="str">
            <v>DIMOCK STREET</v>
          </cell>
          <cell r="B32">
            <v>83</v>
          </cell>
          <cell r="C32">
            <v>1063</v>
          </cell>
          <cell r="D32">
            <v>1146</v>
          </cell>
          <cell r="E32">
            <v>0.69581056466302371</v>
          </cell>
          <cell r="F32">
            <v>293</v>
          </cell>
          <cell r="G32">
            <v>117</v>
          </cell>
          <cell r="H32">
            <v>91</v>
          </cell>
          <cell r="I32">
            <v>5.525197328476017E-2</v>
          </cell>
          <cell r="J32">
            <v>1647</v>
          </cell>
        </row>
        <row r="33">
          <cell r="A33" t="str">
            <v>HARBOR</v>
          </cell>
          <cell r="B33">
            <v>59</v>
          </cell>
          <cell r="C33">
            <v>726</v>
          </cell>
          <cell r="D33">
            <v>785</v>
          </cell>
          <cell r="E33">
            <v>0.52159468438538203</v>
          </cell>
          <cell r="F33">
            <v>267</v>
          </cell>
          <cell r="G33">
            <v>85</v>
          </cell>
          <cell r="H33">
            <v>368</v>
          </cell>
          <cell r="I33">
            <v>0.24451827242524918</v>
          </cell>
          <cell r="J33">
            <v>1505</v>
          </cell>
        </row>
        <row r="34">
          <cell r="A34" t="str">
            <v>HYDE PARK</v>
          </cell>
          <cell r="B34">
            <v>79</v>
          </cell>
          <cell r="C34">
            <v>965</v>
          </cell>
          <cell r="D34">
            <v>1044</v>
          </cell>
          <cell r="E34">
            <v>0.61995249406175768</v>
          </cell>
          <cell r="F34">
            <v>416</v>
          </cell>
          <cell r="G34">
            <v>121</v>
          </cell>
          <cell r="H34">
            <v>103</v>
          </cell>
          <cell r="I34">
            <v>6.1163895486935869E-2</v>
          </cell>
          <cell r="J34">
            <v>1684</v>
          </cell>
        </row>
        <row r="35">
          <cell r="A35" t="str">
            <v>PARK STREET</v>
          </cell>
          <cell r="B35">
            <v>128</v>
          </cell>
          <cell r="C35">
            <v>796</v>
          </cell>
          <cell r="D35">
            <v>924</v>
          </cell>
          <cell r="E35">
            <v>0.54836795252225523</v>
          </cell>
          <cell r="F35">
            <v>609</v>
          </cell>
          <cell r="G35">
            <v>85</v>
          </cell>
          <cell r="H35">
            <v>67</v>
          </cell>
          <cell r="I35">
            <v>3.9762611275964393E-2</v>
          </cell>
          <cell r="J35">
            <v>1685</v>
          </cell>
        </row>
        <row r="36">
          <cell r="A36" t="str">
            <v>BOSTON</v>
          </cell>
          <cell r="B36">
            <v>349</v>
          </cell>
          <cell r="C36">
            <v>3550</v>
          </cell>
          <cell r="D36">
            <v>3550</v>
          </cell>
          <cell r="E36">
            <v>0.64461247637051045</v>
          </cell>
          <cell r="F36">
            <v>1585</v>
          </cell>
          <cell r="G36">
            <v>408</v>
          </cell>
          <cell r="H36">
            <v>629</v>
          </cell>
          <cell r="I36">
            <v>0.11011342155009451</v>
          </cell>
          <cell r="J36">
            <v>6521</v>
          </cell>
        </row>
        <row r="37">
          <cell r="A37" t="str">
            <v>JUDGE BAKER HOTLINE</v>
          </cell>
          <cell r="B37">
            <v>6347</v>
          </cell>
          <cell r="C37">
            <v>11019</v>
          </cell>
          <cell r="D37">
            <v>17366</v>
          </cell>
          <cell r="E37">
            <v>0.62654688458346863</v>
          </cell>
          <cell r="F37">
            <v>7169</v>
          </cell>
          <cell r="G37">
            <v>772</v>
          </cell>
          <cell r="H37">
            <v>2410</v>
          </cell>
          <cell r="I37">
            <v>8.6950247140743953E-2</v>
          </cell>
          <cell r="J37">
            <v>27717</v>
          </cell>
        </row>
        <row r="38">
          <cell r="A38" t="str">
            <v>SPECIAL INVEST UNIT</v>
          </cell>
          <cell r="B38">
            <v>6</v>
          </cell>
          <cell r="C38">
            <v>1383</v>
          </cell>
          <cell r="D38">
            <v>1389</v>
          </cell>
          <cell r="E38">
            <v>0.6076115485564304</v>
          </cell>
          <cell r="F38">
            <v>852</v>
          </cell>
          <cell r="G38">
            <v>45</v>
          </cell>
          <cell r="H38">
            <v>0</v>
          </cell>
          <cell r="I38">
            <v>0</v>
          </cell>
          <cell r="J38">
            <v>2286</v>
          </cell>
        </row>
        <row r="39">
          <cell r="A39" t="str">
            <v>Total</v>
          </cell>
          <cell r="B39">
            <v>8795</v>
          </cell>
          <cell r="C39">
            <v>42268</v>
          </cell>
          <cell r="D39">
            <v>51063</v>
          </cell>
          <cell r="E39">
            <v>0.55334250820862363</v>
          </cell>
          <cell r="F39">
            <v>26209</v>
          </cell>
          <cell r="G39">
            <v>3705</v>
          </cell>
          <cell r="H39">
            <v>11304</v>
          </cell>
          <cell r="I39">
            <v>0.1224954215927439</v>
          </cell>
          <cell r="J39">
            <v>92281</v>
          </cell>
        </row>
      </sheetData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OOK2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1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6.bin"/>
</Relationships>

</file>

<file path=xl/worksheets/_rels/sheet1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7.bin"/>
</Relationships>

</file>

<file path=xl/worksheets/_rels/sheet1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8.bin"/>
</Relationships>

</file>

<file path=xl/worksheets/_rels/sheet1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9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vmlDrawing" Target="../drawings/vmlDrawing1.vml"/>
  <Relationship Id="rId3" Type="http://schemas.openxmlformats.org/officeDocument/2006/relationships/comments" Target="../comments1.xml"/>
</Relationships>

</file>

<file path=xl/worksheets/_rels/sheet2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0.bin"/>
</Relationships>

</file>

<file path=xl/worksheets/_rels/sheet2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1.bin"/>
</Relationships>

</file>

<file path=xl/worksheets/_rels/sheet2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2.bin"/>
</Relationships>

</file>

<file path=xl/worksheets/_rels/sheet2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3.bin"/>
</Relationships>

</file>

<file path=xl/worksheets/_rels/sheet2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4.bin"/>
</Relationships>

</file>

<file path=xl/worksheets/_rels/sheet2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5.bin"/>
</Relationships>

</file>

<file path=xl/worksheets/_rels/sheet2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6.bin"/>
</Relationships>

</file>

<file path=xl/worksheets/_rels/sheet2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7.bin"/>
</Relationships>

</file>

<file path=xl/worksheets/_rels/sheet2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8.bin"/>
</Relationships>

</file>

<file path=xl/worksheets/_rels/sheet2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9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3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0.bin"/>
</Relationships>

</file>

<file path=xl/worksheets/_rels/sheet3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1.bin"/>
</Relationships>

</file>

<file path=xl/worksheets/_rels/sheet3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2.bin"/>
</Relationships>

</file>

<file path=xl/worksheets/_rels/sheet3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3.bin"/>
</Relationships>

</file>

<file path=xl/worksheets/_rels/sheet3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4.bin"/>
</Relationships>

</file>

<file path=xl/worksheets/_rels/sheet3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5.bin"/>
</Relationships>

</file>

<file path=xl/worksheets/_rels/sheet3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6.bin"/>
</Relationships>

</file>

<file path=xl/worksheets/_rels/sheet3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7.bin"/>
</Relationships>

</file>

<file path=xl/worksheets/_rels/sheet3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8.bin"/>
</Relationships>

</file>

<file path=xl/worksheets/_rels/sheet3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9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4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0.bin"/>
</Relationships>

</file>

<file path=xl/worksheets/_rels/sheet4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1.bin"/>
</Relationships>

</file>

<file path=xl/worksheets/_rels/sheet4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2.bin"/>
</Relationships>

</file>

<file path=xl/worksheets/_rels/sheet4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3.bin"/>
</Relationships>

</file>

<file path=xl/worksheets/_rels/sheet4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4.bin"/>
</Relationships>

</file>

<file path=xl/worksheets/_rels/sheet4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5.bin"/>
</Relationships>

</file>

<file path=xl/worksheets/_rels/sheet4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6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opLeftCell="A4" zoomScaleNormal="100" workbookViewId="0">
      <selection activeCell="O23" sqref="O23"/>
    </sheetView>
  </sheetViews>
  <sheetFormatPr defaultColWidth="9.125" defaultRowHeight="13.2" x14ac:dyDescent="0.25"/>
  <cols>
    <col min="1" max="1" width="1.375" style="114" customWidth="1"/>
    <col min="2" max="2" width="5.25" style="113" customWidth="1"/>
    <col min="3" max="3" width="47.75" style="113" customWidth="1"/>
    <col min="4" max="4" width="7.375" style="114" bestFit="1" customWidth="1"/>
    <col min="5" max="5" width="7" style="114" customWidth="1"/>
    <col min="6" max="6" width="2.125" style="114" customWidth="1"/>
    <col min="7" max="7" width="4.125" style="113" customWidth="1"/>
    <col min="8" max="8" width="25.75" style="113" customWidth="1"/>
    <col min="9" max="9" width="19.75" style="113" customWidth="1"/>
    <col min="10" max="10" width="7.375" style="114" bestFit="1" customWidth="1"/>
    <col min="11" max="11" width="7" style="114" customWidth="1"/>
    <col min="12" max="12" width="1.375" style="114" customWidth="1"/>
    <col min="13" max="16384" width="9.125" style="9"/>
  </cols>
  <sheetData>
    <row r="1" spans="1:12" ht="16.5" customHeight="1" x14ac:dyDescent="0.25">
      <c r="A1" s="1"/>
      <c r="B1" s="115" t="s">
        <v>75</v>
      </c>
      <c r="C1" s="2"/>
      <c r="D1" s="3"/>
      <c r="E1" s="4"/>
      <c r="F1" s="5"/>
      <c r="G1" s="6"/>
      <c r="H1" s="2"/>
      <c r="I1" s="7"/>
      <c r="J1" s="4"/>
      <c r="K1" s="4"/>
      <c r="L1" s="8"/>
    </row>
    <row r="2" spans="1:12" ht="15.6" hidden="1" x14ac:dyDescent="0.25">
      <c r="A2" s="10"/>
      <c r="B2" s="11"/>
      <c r="C2" s="11"/>
      <c r="D2" s="12"/>
      <c r="E2" s="13"/>
      <c r="F2" s="13"/>
      <c r="G2" s="11"/>
      <c r="H2" s="11" t="s">
        <v>0</v>
      </c>
      <c r="I2" s="11"/>
      <c r="J2" s="13"/>
      <c r="K2" s="12" t="s">
        <v>1</v>
      </c>
      <c r="L2" s="14"/>
    </row>
    <row r="3" spans="1:12" ht="5.0999999999999996" customHeight="1" x14ac:dyDescent="0.25">
      <c r="A3" s="15"/>
      <c r="B3" s="16"/>
      <c r="C3" s="16"/>
      <c r="D3" s="17"/>
      <c r="E3" s="17"/>
      <c r="F3" s="17"/>
      <c r="G3" s="16"/>
      <c r="H3" s="16"/>
      <c r="I3" s="16"/>
      <c r="J3" s="17"/>
      <c r="K3" s="17"/>
      <c r="L3" s="18"/>
    </row>
    <row r="4" spans="1:12" s="26" customFormat="1" ht="12" customHeight="1" x14ac:dyDescent="0.2">
      <c r="A4" s="19"/>
      <c r="B4" s="20" t="s">
        <v>412</v>
      </c>
      <c r="C4" s="20"/>
      <c r="D4" s="21"/>
      <c r="E4" s="22"/>
      <c r="F4" s="22"/>
      <c r="G4" s="23"/>
      <c r="H4" s="20" t="s">
        <v>377</v>
      </c>
      <c r="I4" s="117"/>
      <c r="J4" s="21"/>
      <c r="K4" s="24"/>
      <c r="L4" s="25"/>
    </row>
    <row r="5" spans="1:12" s="26" customFormat="1" ht="12" customHeight="1" x14ac:dyDescent="0.2">
      <c r="A5" s="19"/>
      <c r="B5" s="20" t="s">
        <v>414</v>
      </c>
      <c r="C5" s="27"/>
      <c r="D5" s="28"/>
      <c r="E5" s="22"/>
      <c r="F5" s="22"/>
      <c r="G5" s="23"/>
      <c r="H5" s="20" t="s">
        <v>378</v>
      </c>
      <c r="I5" s="20"/>
      <c r="J5" s="21"/>
      <c r="K5" s="24"/>
      <c r="L5" s="25"/>
    </row>
    <row r="6" spans="1:12" s="26" customFormat="1" ht="12" customHeight="1" x14ac:dyDescent="0.2">
      <c r="A6" s="19"/>
      <c r="B6" s="20"/>
      <c r="C6" s="20"/>
      <c r="D6" s="28"/>
      <c r="E6" s="29"/>
      <c r="F6" s="29"/>
      <c r="G6" s="23"/>
      <c r="H6" s="20" t="s">
        <v>379</v>
      </c>
      <c r="I6" s="20"/>
      <c r="J6" s="21"/>
      <c r="K6" s="24"/>
      <c r="L6" s="25"/>
    </row>
    <row r="7" spans="1:12" s="26" customFormat="1" ht="3" customHeight="1" x14ac:dyDescent="0.2">
      <c r="A7" s="19"/>
      <c r="B7" s="23"/>
      <c r="C7" s="23"/>
      <c r="D7" s="30"/>
      <c r="E7" s="29"/>
      <c r="F7" s="29"/>
      <c r="G7" s="23"/>
      <c r="H7" s="20"/>
      <c r="I7" s="20"/>
      <c r="J7" s="31"/>
      <c r="K7" s="24"/>
      <c r="L7" s="25"/>
    </row>
    <row r="8" spans="1:12" s="26" customFormat="1" ht="12" customHeight="1" x14ac:dyDescent="0.2">
      <c r="A8" s="19"/>
      <c r="B8" s="20" t="s">
        <v>413</v>
      </c>
      <c r="C8" s="20"/>
      <c r="D8" s="21"/>
      <c r="E8" s="29"/>
      <c r="F8" s="29"/>
      <c r="G8" s="23"/>
      <c r="H8" s="20" t="s">
        <v>2</v>
      </c>
      <c r="I8" s="20"/>
      <c r="J8" s="28"/>
      <c r="K8" s="24"/>
      <c r="L8" s="25"/>
    </row>
    <row r="9" spans="1:12" s="26" customFormat="1" ht="12" customHeight="1" x14ac:dyDescent="0.2">
      <c r="A9" s="19"/>
      <c r="B9" s="20" t="s">
        <v>415</v>
      </c>
      <c r="C9" s="20"/>
      <c r="D9" s="28"/>
      <c r="E9" s="29"/>
      <c r="F9" s="29"/>
      <c r="G9" s="23"/>
      <c r="H9" s="20" t="s">
        <v>380</v>
      </c>
      <c r="I9" s="20"/>
      <c r="J9" s="21"/>
      <c r="K9" s="24"/>
      <c r="L9" s="25"/>
    </row>
    <row r="10" spans="1:12" s="26" customFormat="1" ht="3" customHeight="1" x14ac:dyDescent="0.2">
      <c r="A10" s="19"/>
      <c r="E10" s="29"/>
      <c r="F10" s="29"/>
      <c r="G10" s="23"/>
      <c r="H10" s="20"/>
      <c r="I10" s="20"/>
      <c r="J10" s="32"/>
      <c r="K10" s="24"/>
      <c r="L10" s="25"/>
    </row>
    <row r="11" spans="1:12" s="26" customFormat="1" ht="12" customHeight="1" x14ac:dyDescent="0.2">
      <c r="A11" s="19"/>
      <c r="B11" s="20" t="s">
        <v>416</v>
      </c>
      <c r="C11" s="20"/>
      <c r="D11" s="21"/>
      <c r="E11" s="29"/>
      <c r="F11" s="29"/>
      <c r="G11" s="23"/>
      <c r="H11" s="20" t="s">
        <v>381</v>
      </c>
      <c r="I11" s="20"/>
      <c r="J11" s="21"/>
      <c r="K11" s="24"/>
      <c r="L11" s="25"/>
    </row>
    <row r="12" spans="1:12" s="26" customFormat="1" ht="12" customHeight="1" x14ac:dyDescent="0.2">
      <c r="A12" s="19"/>
      <c r="B12" s="20"/>
      <c r="C12" s="20"/>
      <c r="D12" s="21"/>
      <c r="E12" s="29"/>
      <c r="F12" s="29"/>
      <c r="G12" s="23"/>
      <c r="H12" s="20" t="s">
        <v>382</v>
      </c>
      <c r="I12" s="20"/>
      <c r="J12" s="21"/>
      <c r="K12" s="24"/>
      <c r="L12" s="25"/>
    </row>
    <row r="13" spans="1:12" s="26" customFormat="1" ht="12" customHeight="1" x14ac:dyDescent="0.2">
      <c r="A13" s="19"/>
      <c r="B13" s="20"/>
      <c r="D13" s="21"/>
      <c r="E13" s="29"/>
      <c r="F13" s="29"/>
      <c r="G13" s="23"/>
      <c r="H13" s="20" t="s">
        <v>3</v>
      </c>
      <c r="I13" s="20"/>
      <c r="J13" s="28"/>
      <c r="K13" s="24"/>
      <c r="L13" s="25"/>
    </row>
    <row r="14" spans="1:12" s="26" customFormat="1" ht="3" customHeight="1" x14ac:dyDescent="0.2">
      <c r="A14" s="19"/>
      <c r="B14" s="20"/>
      <c r="C14" s="20"/>
      <c r="D14" s="34"/>
      <c r="E14" s="29"/>
      <c r="F14" s="29"/>
      <c r="G14" s="23"/>
      <c r="H14" s="20"/>
      <c r="I14" s="20"/>
      <c r="J14" s="28"/>
      <c r="K14" s="24"/>
      <c r="L14" s="25"/>
    </row>
    <row r="15" spans="1:12" s="26" customFormat="1" ht="12" customHeight="1" x14ac:dyDescent="0.2">
      <c r="A15" s="19"/>
      <c r="B15" s="20" t="s">
        <v>375</v>
      </c>
      <c r="C15" s="20"/>
      <c r="D15" s="21"/>
      <c r="E15" s="29"/>
      <c r="F15" s="29"/>
      <c r="G15" s="23"/>
      <c r="H15" s="20" t="s">
        <v>417</v>
      </c>
      <c r="I15" s="20"/>
      <c r="J15" s="21"/>
      <c r="K15" s="24"/>
      <c r="L15" s="25"/>
    </row>
    <row r="16" spans="1:12" s="26" customFormat="1" ht="12" customHeight="1" x14ac:dyDescent="0.2">
      <c r="A16" s="19"/>
      <c r="B16" s="20" t="s">
        <v>376</v>
      </c>
      <c r="C16" s="20"/>
      <c r="D16" s="21"/>
      <c r="E16" s="29"/>
      <c r="F16" s="29"/>
      <c r="G16" s="23"/>
      <c r="H16" s="20" t="s">
        <v>418</v>
      </c>
      <c r="I16" s="20"/>
      <c r="J16" s="21"/>
      <c r="K16" s="24"/>
      <c r="L16" s="25"/>
    </row>
    <row r="17" spans="1:12" ht="6" customHeight="1" x14ac:dyDescent="0.25">
      <c r="A17" s="35"/>
      <c r="B17" s="11"/>
      <c r="C17" s="11"/>
      <c r="D17" s="12"/>
      <c r="E17" s="13"/>
      <c r="F17" s="13"/>
      <c r="G17" s="11"/>
      <c r="H17" s="11"/>
      <c r="I17" s="11"/>
      <c r="J17" s="13"/>
      <c r="K17" s="13"/>
      <c r="L17" s="36"/>
    </row>
    <row r="18" spans="1:12" s="39" customFormat="1" ht="15.75" customHeight="1" x14ac:dyDescent="0.25">
      <c r="A18" s="37"/>
      <c r="B18" s="967" t="s">
        <v>4</v>
      </c>
      <c r="C18" s="967"/>
      <c r="D18" s="967"/>
      <c r="E18" s="967"/>
      <c r="F18" s="967"/>
      <c r="G18" s="967"/>
      <c r="H18" s="967"/>
      <c r="I18" s="967"/>
      <c r="J18" s="967"/>
      <c r="K18" s="967"/>
      <c r="L18" s="38"/>
    </row>
    <row r="19" spans="1:12" ht="15" customHeight="1" x14ac:dyDescent="0.25">
      <c r="A19" s="15"/>
      <c r="B19" s="40" t="s">
        <v>383</v>
      </c>
      <c r="C19" s="41"/>
      <c r="D19" s="42"/>
      <c r="E19" s="43"/>
      <c r="F19" s="44"/>
      <c r="G19" s="40" t="s">
        <v>384</v>
      </c>
      <c r="H19" s="41"/>
      <c r="I19" s="41"/>
      <c r="J19" s="45"/>
      <c r="K19" s="45"/>
      <c r="L19" s="18"/>
    </row>
    <row r="20" spans="1:12" s="26" customFormat="1" ht="13.5" customHeight="1" x14ac:dyDescent="0.2">
      <c r="A20" s="46"/>
      <c r="B20" s="47"/>
      <c r="C20" s="20" t="s">
        <v>5</v>
      </c>
      <c r="D20" s="21"/>
      <c r="E20" s="28"/>
      <c r="F20" s="48"/>
      <c r="G20" s="47"/>
      <c r="H20" s="20" t="s">
        <v>6</v>
      </c>
      <c r="I20" s="20"/>
      <c r="J20" s="21"/>
      <c r="K20" s="49"/>
      <c r="L20" s="50"/>
    </row>
    <row r="21" spans="1:12" s="26" customFormat="1" ht="14.4" customHeight="1" x14ac:dyDescent="0.2">
      <c r="A21" s="46"/>
      <c r="B21" s="47"/>
      <c r="C21" s="51" t="s">
        <v>7</v>
      </c>
      <c r="D21" s="21"/>
      <c r="E21" s="28"/>
      <c r="F21" s="48"/>
      <c r="G21" s="47"/>
      <c r="H21" s="20" t="s">
        <v>8</v>
      </c>
      <c r="I21" s="20"/>
      <c r="J21" s="21"/>
      <c r="K21" s="28"/>
      <c r="L21" s="50"/>
    </row>
    <row r="22" spans="1:12" s="26" customFormat="1" ht="13.5" customHeight="1" x14ac:dyDescent="0.2">
      <c r="A22" s="46"/>
      <c r="B22" s="47"/>
      <c r="C22" s="20" t="s">
        <v>9</v>
      </c>
      <c r="D22" s="21"/>
      <c r="E22" s="28"/>
      <c r="F22" s="48"/>
      <c r="G22" s="47"/>
      <c r="H22" s="52" t="s">
        <v>10</v>
      </c>
      <c r="I22" s="20"/>
      <c r="J22" s="21"/>
      <c r="K22" s="28"/>
      <c r="L22" s="50"/>
    </row>
    <row r="23" spans="1:12" s="26" customFormat="1" ht="13.5" customHeight="1" x14ac:dyDescent="0.2">
      <c r="A23" s="46"/>
      <c r="B23" s="47"/>
      <c r="C23" s="20" t="s">
        <v>11</v>
      </c>
      <c r="D23" s="21"/>
      <c r="E23" s="28"/>
      <c r="F23" s="48"/>
      <c r="G23" s="47"/>
      <c r="H23" s="20" t="s">
        <v>12</v>
      </c>
      <c r="I23" s="20"/>
      <c r="J23" s="21"/>
      <c r="K23" s="28"/>
      <c r="L23" s="50"/>
    </row>
    <row r="24" spans="1:12" s="26" customFormat="1" ht="13.5" customHeight="1" x14ac:dyDescent="0.2">
      <c r="A24" s="46"/>
      <c r="B24" s="47"/>
      <c r="C24" s="20" t="s">
        <v>13</v>
      </c>
      <c r="D24" s="21"/>
      <c r="E24" s="28"/>
      <c r="F24" s="48"/>
      <c r="G24" s="47"/>
      <c r="H24" s="53" t="s">
        <v>14</v>
      </c>
      <c r="I24" s="53"/>
      <c r="J24" s="21"/>
      <c r="K24" s="28"/>
      <c r="L24" s="50"/>
    </row>
    <row r="25" spans="1:12" s="26" customFormat="1" ht="13.5" customHeight="1" x14ac:dyDescent="0.2">
      <c r="A25" s="46"/>
      <c r="B25" s="47"/>
      <c r="C25" s="20" t="s">
        <v>15</v>
      </c>
      <c r="D25" s="21"/>
      <c r="E25" s="28"/>
      <c r="F25" s="48"/>
      <c r="G25" s="47"/>
      <c r="H25" s="53" t="s">
        <v>16</v>
      </c>
      <c r="I25" s="53"/>
      <c r="J25" s="21"/>
      <c r="K25" s="28"/>
      <c r="L25" s="50"/>
    </row>
    <row r="26" spans="1:12" s="26" customFormat="1" ht="13.5" customHeight="1" x14ac:dyDescent="0.2">
      <c r="A26" s="54"/>
      <c r="B26" s="47"/>
      <c r="C26" s="20" t="s">
        <v>17</v>
      </c>
      <c r="D26" s="21"/>
      <c r="E26" s="28"/>
      <c r="F26" s="48"/>
      <c r="G26" s="47"/>
      <c r="H26" s="53" t="s">
        <v>18</v>
      </c>
      <c r="I26" s="53"/>
      <c r="J26" s="21"/>
      <c r="K26" s="28"/>
      <c r="L26" s="55"/>
    </row>
    <row r="27" spans="1:12" s="26" customFormat="1" ht="12" customHeight="1" x14ac:dyDescent="0.2">
      <c r="A27" s="54"/>
      <c r="B27" s="47"/>
      <c r="C27" s="20" t="s">
        <v>19</v>
      </c>
      <c r="D27" s="21"/>
      <c r="E27" s="28"/>
      <c r="F27" s="48"/>
      <c r="G27" s="47"/>
      <c r="H27" s="53" t="s">
        <v>20</v>
      </c>
      <c r="I27" s="53"/>
      <c r="J27" s="21"/>
      <c r="K27" s="28"/>
      <c r="L27" s="55"/>
    </row>
    <row r="28" spans="1:12" s="26" customFormat="1" ht="12" customHeight="1" x14ac:dyDescent="0.2">
      <c r="A28" s="56"/>
      <c r="B28" s="47"/>
      <c r="C28" s="20" t="s">
        <v>21</v>
      </c>
      <c r="D28" s="21"/>
      <c r="E28" s="28"/>
      <c r="F28" s="57"/>
      <c r="G28" s="47"/>
      <c r="H28" s="53" t="s">
        <v>22</v>
      </c>
      <c r="I28" s="53"/>
      <c r="J28" s="21"/>
      <c r="K28" s="28"/>
      <c r="L28" s="58"/>
    </row>
    <row r="29" spans="1:12" s="26" customFormat="1" ht="15" customHeight="1" x14ac:dyDescent="0.2">
      <c r="A29" s="19"/>
      <c r="B29" s="40"/>
      <c r="C29" s="59" t="s">
        <v>23</v>
      </c>
      <c r="D29" s="60"/>
      <c r="E29" s="61"/>
      <c r="F29" s="23"/>
      <c r="G29" s="47"/>
      <c r="H29" s="20" t="s">
        <v>24</v>
      </c>
      <c r="I29" s="20"/>
      <c r="J29" s="21"/>
      <c r="K29" s="49"/>
      <c r="L29" s="25"/>
    </row>
    <row r="30" spans="1:12" ht="12" customHeight="1" x14ac:dyDescent="0.25">
      <c r="A30" s="62"/>
      <c r="B30" s="40"/>
      <c r="C30" s="63" t="s">
        <v>25</v>
      </c>
      <c r="D30" s="34"/>
      <c r="E30" s="64"/>
      <c r="F30" s="57"/>
      <c r="G30" s="20"/>
      <c r="H30" s="20" t="s">
        <v>26</v>
      </c>
      <c r="I30" s="20"/>
      <c r="J30" s="21"/>
      <c r="K30" s="49"/>
      <c r="L30" s="65"/>
    </row>
    <row r="31" spans="1:12" ht="12" customHeight="1" x14ac:dyDescent="0.25">
      <c r="A31" s="62"/>
      <c r="B31" s="40"/>
      <c r="C31" s="66" t="s">
        <v>27</v>
      </c>
      <c r="D31" s="34"/>
      <c r="E31" s="64"/>
      <c r="F31" s="57"/>
      <c r="G31" s="20"/>
      <c r="H31" s="27" t="s">
        <v>23</v>
      </c>
      <c r="I31" s="27"/>
      <c r="J31" s="67"/>
      <c r="K31" s="68"/>
      <c r="L31" s="65"/>
    </row>
    <row r="32" spans="1:12" ht="6" customHeight="1" x14ac:dyDescent="0.25">
      <c r="A32" s="69"/>
      <c r="B32" s="70"/>
      <c r="C32" s="41"/>
      <c r="D32" s="71"/>
      <c r="E32" s="57"/>
      <c r="F32" s="57"/>
      <c r="G32" s="20"/>
      <c r="H32" s="20"/>
      <c r="I32" s="20"/>
      <c r="J32" s="72"/>
      <c r="K32" s="72"/>
      <c r="L32" s="73"/>
    </row>
    <row r="33" spans="1:12" s="39" customFormat="1" ht="14.25" customHeight="1" x14ac:dyDescent="0.25">
      <c r="A33" s="37"/>
      <c r="B33" s="968" t="s">
        <v>28</v>
      </c>
      <c r="C33" s="967"/>
      <c r="D33" s="967"/>
      <c r="E33" s="967"/>
      <c r="F33" s="967"/>
      <c r="G33" s="967"/>
      <c r="H33" s="967"/>
      <c r="I33" s="967"/>
      <c r="J33" s="967"/>
      <c r="K33" s="967"/>
      <c r="L33" s="38"/>
    </row>
    <row r="34" spans="1:12" s="33" customFormat="1" ht="15" customHeight="1" x14ac:dyDescent="0.25">
      <c r="A34" s="62"/>
      <c r="B34" s="40" t="s">
        <v>385</v>
      </c>
      <c r="C34" s="41"/>
      <c r="D34" s="43"/>
      <c r="E34" s="24"/>
      <c r="F34" s="24"/>
      <c r="G34" s="40" t="s">
        <v>386</v>
      </c>
      <c r="H34" s="20"/>
      <c r="I34" s="20"/>
      <c r="J34" s="72"/>
      <c r="K34" s="72"/>
      <c r="L34" s="65"/>
    </row>
    <row r="35" spans="1:12" s="26" customFormat="1" ht="12" customHeight="1" x14ac:dyDescent="0.2">
      <c r="A35" s="46"/>
      <c r="B35" s="23"/>
      <c r="C35" s="20" t="s">
        <v>29</v>
      </c>
      <c r="D35" s="21"/>
      <c r="E35" s="49"/>
      <c r="F35" s="74"/>
      <c r="G35" s="23"/>
      <c r="H35" s="20" t="s">
        <v>30</v>
      </c>
      <c r="I35" s="20"/>
      <c r="J35" s="21"/>
      <c r="K35" s="49"/>
      <c r="L35" s="50"/>
    </row>
    <row r="36" spans="1:12" s="26" customFormat="1" ht="12" customHeight="1" x14ac:dyDescent="0.2">
      <c r="A36" s="46"/>
      <c r="B36" s="41"/>
      <c r="C36" s="20" t="s">
        <v>31</v>
      </c>
      <c r="D36" s="21"/>
      <c r="E36" s="49"/>
      <c r="F36" s="74"/>
      <c r="G36" s="23"/>
      <c r="H36" s="20" t="s">
        <v>32</v>
      </c>
      <c r="I36" s="20"/>
      <c r="J36" s="21"/>
      <c r="K36" s="49"/>
      <c r="L36" s="50"/>
    </row>
    <row r="37" spans="1:12" s="26" customFormat="1" ht="12" customHeight="1" x14ac:dyDescent="0.2">
      <c r="A37" s="46"/>
      <c r="B37" s="41"/>
      <c r="C37" s="20" t="s">
        <v>33</v>
      </c>
      <c r="D37" s="21"/>
      <c r="E37" s="49"/>
      <c r="F37" s="74"/>
      <c r="G37" s="23"/>
      <c r="H37" s="20" t="s">
        <v>34</v>
      </c>
      <c r="I37" s="20"/>
      <c r="J37" s="21"/>
      <c r="K37" s="49"/>
      <c r="L37" s="50"/>
    </row>
    <row r="38" spans="1:12" s="26" customFormat="1" ht="12" customHeight="1" x14ac:dyDescent="0.2">
      <c r="A38" s="46"/>
      <c r="B38" s="41"/>
      <c r="C38" s="20" t="s">
        <v>35</v>
      </c>
      <c r="D38" s="21"/>
      <c r="E38" s="49"/>
      <c r="F38" s="74"/>
      <c r="G38" s="23"/>
      <c r="H38" s="20" t="s">
        <v>36</v>
      </c>
      <c r="I38" s="20"/>
      <c r="J38" s="21"/>
      <c r="K38" s="49"/>
      <c r="L38" s="50"/>
    </row>
    <row r="39" spans="1:12" s="26" customFormat="1" ht="12" customHeight="1" x14ac:dyDescent="0.2">
      <c r="A39" s="54"/>
      <c r="B39" s="41"/>
      <c r="C39" s="20" t="s">
        <v>37</v>
      </c>
      <c r="D39" s="21"/>
      <c r="E39" s="49"/>
      <c r="F39" s="74"/>
      <c r="G39" s="23"/>
      <c r="H39" s="59" t="s">
        <v>38</v>
      </c>
      <c r="I39" s="59"/>
      <c r="J39" s="67"/>
      <c r="K39" s="68"/>
      <c r="L39" s="55"/>
    </row>
    <row r="40" spans="1:12" s="26" customFormat="1" ht="12" customHeight="1" x14ac:dyDescent="0.2">
      <c r="A40" s="56"/>
      <c r="B40" s="23"/>
      <c r="C40" s="20" t="s">
        <v>39</v>
      </c>
      <c r="D40" s="21"/>
      <c r="E40" s="28"/>
      <c r="F40" s="75"/>
      <c r="G40" s="23"/>
      <c r="H40" s="59"/>
      <c r="I40" s="59"/>
      <c r="J40" s="76"/>
      <c r="K40" s="77"/>
      <c r="L40" s="58"/>
    </row>
    <row r="41" spans="1:12" s="26" customFormat="1" ht="12" customHeight="1" x14ac:dyDescent="0.2">
      <c r="A41" s="56"/>
      <c r="B41" s="23"/>
      <c r="C41" s="59" t="s">
        <v>38</v>
      </c>
      <c r="D41" s="67"/>
      <c r="E41" s="68"/>
      <c r="F41" s="75"/>
      <c r="G41" s="23"/>
      <c r="H41" s="23"/>
      <c r="I41" s="23"/>
      <c r="J41" s="23"/>
      <c r="K41" s="23"/>
      <c r="L41" s="58"/>
    </row>
    <row r="42" spans="1:12" s="26" customFormat="1" ht="12" customHeight="1" x14ac:dyDescent="0.2">
      <c r="A42" s="56"/>
      <c r="B42" s="23"/>
      <c r="C42" s="59"/>
      <c r="D42" s="67"/>
      <c r="E42" s="68"/>
      <c r="F42" s="75"/>
      <c r="G42" s="23"/>
      <c r="H42" s="23"/>
      <c r="I42" s="23"/>
      <c r="J42" s="23"/>
      <c r="K42" s="23"/>
      <c r="L42" s="58"/>
    </row>
    <row r="43" spans="1:12" s="33" customFormat="1" ht="15" customHeight="1" x14ac:dyDescent="0.25">
      <c r="A43" s="15"/>
      <c r="B43" s="40" t="s">
        <v>387</v>
      </c>
      <c r="C43" s="20"/>
      <c r="D43" s="45"/>
      <c r="E43" s="45"/>
      <c r="F43" s="45"/>
      <c r="G43" s="40" t="s">
        <v>388</v>
      </c>
      <c r="H43" s="41"/>
      <c r="I43" s="41"/>
      <c r="J43" s="45"/>
      <c r="K43" s="45"/>
      <c r="L43" s="18"/>
    </row>
    <row r="44" spans="1:12" s="26" customFormat="1" ht="12" customHeight="1" x14ac:dyDescent="0.2">
      <c r="A44" s="46"/>
      <c r="B44" s="23"/>
      <c r="C44" s="20" t="s">
        <v>40</v>
      </c>
      <c r="D44" s="21"/>
      <c r="E44" s="49"/>
      <c r="F44" s="74"/>
      <c r="G44" s="23"/>
      <c r="H44" s="20" t="s">
        <v>41</v>
      </c>
      <c r="I44" s="20"/>
      <c r="J44" s="21"/>
      <c r="K44" s="49"/>
      <c r="L44" s="50"/>
    </row>
    <row r="45" spans="1:12" s="26" customFormat="1" ht="12" customHeight="1" x14ac:dyDescent="0.2">
      <c r="A45" s="46"/>
      <c r="B45" s="23"/>
      <c r="C45" s="20" t="s">
        <v>42</v>
      </c>
      <c r="D45" s="21"/>
      <c r="E45" s="49"/>
      <c r="F45" s="74"/>
      <c r="G45" s="23"/>
      <c r="H45" s="20" t="s">
        <v>43</v>
      </c>
      <c r="I45" s="20"/>
      <c r="J45" s="21"/>
      <c r="K45" s="49"/>
      <c r="L45" s="50"/>
    </row>
    <row r="46" spans="1:12" s="26" customFormat="1" ht="12" customHeight="1" x14ac:dyDescent="0.2">
      <c r="A46" s="46"/>
      <c r="B46" s="23"/>
      <c r="C46" s="20" t="s">
        <v>44</v>
      </c>
      <c r="D46" s="21"/>
      <c r="E46" s="49"/>
      <c r="F46" s="74"/>
      <c r="G46" s="23"/>
      <c r="H46" s="20" t="s">
        <v>45</v>
      </c>
      <c r="I46" s="20"/>
      <c r="J46" s="21"/>
      <c r="K46" s="49"/>
      <c r="L46" s="50"/>
    </row>
    <row r="47" spans="1:12" s="26" customFormat="1" ht="12" customHeight="1" x14ac:dyDescent="0.2">
      <c r="A47" s="46"/>
      <c r="B47" s="23"/>
      <c r="C47" s="20" t="s">
        <v>46</v>
      </c>
      <c r="D47" s="21"/>
      <c r="E47" s="49"/>
      <c r="F47" s="74"/>
      <c r="G47" s="23"/>
      <c r="H47" s="20" t="s">
        <v>47</v>
      </c>
      <c r="I47" s="20"/>
      <c r="J47" s="21"/>
      <c r="K47" s="49"/>
      <c r="L47" s="50"/>
    </row>
    <row r="48" spans="1:12" s="26" customFormat="1" ht="12" customHeight="1" x14ac:dyDescent="0.2">
      <c r="A48" s="46"/>
      <c r="B48" s="23"/>
      <c r="C48" s="20" t="s">
        <v>48</v>
      </c>
      <c r="D48" s="21"/>
      <c r="E48" s="28"/>
      <c r="F48" s="74"/>
      <c r="G48" s="23"/>
      <c r="H48" s="20" t="s">
        <v>49</v>
      </c>
      <c r="I48" s="20"/>
      <c r="J48" s="21"/>
      <c r="K48" s="49"/>
      <c r="L48" s="50"/>
    </row>
    <row r="49" spans="1:14" s="26" customFormat="1" ht="12" customHeight="1" x14ac:dyDescent="0.2">
      <c r="A49" s="46"/>
      <c r="B49" s="23"/>
      <c r="C49" s="20" t="s">
        <v>50</v>
      </c>
      <c r="D49" s="21"/>
      <c r="E49" s="49"/>
      <c r="F49" s="74"/>
      <c r="G49" s="23"/>
      <c r="H49" s="59" t="s">
        <v>38</v>
      </c>
      <c r="I49" s="20"/>
      <c r="J49" s="67"/>
      <c r="K49" s="68"/>
      <c r="L49" s="50"/>
    </row>
    <row r="50" spans="1:14" s="26" customFormat="1" ht="12" customHeight="1" x14ac:dyDescent="0.2">
      <c r="A50" s="46"/>
      <c r="B50" s="23"/>
      <c r="C50" s="20" t="s">
        <v>51</v>
      </c>
      <c r="D50" s="21"/>
      <c r="E50" s="49"/>
      <c r="F50" s="78"/>
      <c r="G50" s="78"/>
      <c r="H50" s="78"/>
      <c r="I50" s="78"/>
      <c r="J50" s="78"/>
      <c r="K50" s="78"/>
      <c r="L50" s="50"/>
    </row>
    <row r="51" spans="1:14" s="26" customFormat="1" ht="12" customHeight="1" x14ac:dyDescent="0.2">
      <c r="A51" s="79"/>
      <c r="B51" s="23"/>
      <c r="C51" s="20" t="s">
        <v>52</v>
      </c>
      <c r="D51" s="21"/>
      <c r="E51" s="28"/>
      <c r="F51" s="74"/>
      <c r="G51" s="40" t="s">
        <v>389</v>
      </c>
      <c r="H51" s="47"/>
      <c r="I51" s="47"/>
      <c r="J51" s="80"/>
      <c r="K51" s="80"/>
      <c r="L51" s="81"/>
    </row>
    <row r="52" spans="1:14" s="26" customFormat="1" ht="12" customHeight="1" x14ac:dyDescent="0.2">
      <c r="A52" s="82"/>
      <c r="B52" s="23"/>
      <c r="C52" s="20" t="s">
        <v>53</v>
      </c>
      <c r="D52" s="21"/>
      <c r="E52" s="49"/>
      <c r="F52" s="74"/>
      <c r="G52" s="23"/>
      <c r="H52" s="20" t="s">
        <v>54</v>
      </c>
      <c r="I52" s="59"/>
      <c r="J52" s="21"/>
      <c r="K52" s="49"/>
      <c r="L52" s="83"/>
      <c r="M52" s="20"/>
    </row>
    <row r="53" spans="1:14" s="26" customFormat="1" ht="12" customHeight="1" x14ac:dyDescent="0.2">
      <c r="A53" s="84"/>
      <c r="B53" s="23"/>
      <c r="C53" s="20" t="s">
        <v>55</v>
      </c>
      <c r="D53" s="21"/>
      <c r="E53" s="49"/>
      <c r="F53" s="74"/>
      <c r="G53" s="23"/>
      <c r="H53" s="20" t="s">
        <v>56</v>
      </c>
      <c r="I53" s="59"/>
      <c r="J53" s="21"/>
      <c r="K53" s="49"/>
      <c r="L53" s="85"/>
    </row>
    <row r="54" spans="1:14" s="26" customFormat="1" ht="12" customHeight="1" x14ac:dyDescent="0.25">
      <c r="A54" s="19"/>
      <c r="B54" s="23"/>
      <c r="C54" s="20" t="s">
        <v>57</v>
      </c>
      <c r="D54" s="21"/>
      <c r="E54" s="28"/>
      <c r="F54" s="74"/>
      <c r="G54" s="78"/>
      <c r="H54" s="33" t="s">
        <v>58</v>
      </c>
      <c r="J54" s="21"/>
      <c r="K54" s="28"/>
      <c r="L54" s="25"/>
    </row>
    <row r="55" spans="1:14" s="26" customFormat="1" ht="12" customHeight="1" x14ac:dyDescent="0.2">
      <c r="A55" s="86"/>
      <c r="B55" s="23"/>
      <c r="C55" s="20" t="s">
        <v>59</v>
      </c>
      <c r="D55" s="21"/>
      <c r="E55" s="49"/>
      <c r="F55" s="87"/>
      <c r="G55" s="78"/>
      <c r="H55" s="59" t="s">
        <v>38</v>
      </c>
      <c r="I55" s="78"/>
      <c r="J55" s="67"/>
      <c r="K55" s="68"/>
      <c r="L55" s="88"/>
    </row>
    <row r="56" spans="1:14" s="26" customFormat="1" ht="12" customHeight="1" x14ac:dyDescent="0.2">
      <c r="A56" s="86"/>
      <c r="B56" s="23"/>
      <c r="C56" s="53" t="s">
        <v>60</v>
      </c>
      <c r="D56" s="21"/>
      <c r="E56" s="49"/>
      <c r="F56" s="89"/>
      <c r="G56" s="78"/>
      <c r="H56" s="78"/>
      <c r="I56" s="78"/>
      <c r="J56" s="78"/>
      <c r="K56" s="78"/>
      <c r="L56" s="88"/>
    </row>
    <row r="57" spans="1:14" ht="15" customHeight="1" x14ac:dyDescent="0.25">
      <c r="A57" s="90"/>
      <c r="B57" s="78"/>
      <c r="C57" s="59" t="s">
        <v>38</v>
      </c>
      <c r="D57" s="67"/>
      <c r="E57" s="68"/>
      <c r="F57" s="89"/>
      <c r="G57" s="40" t="s">
        <v>390</v>
      </c>
      <c r="H57" s="41"/>
      <c r="I57" s="47"/>
      <c r="J57" s="91"/>
      <c r="K57" s="22"/>
      <c r="L57" s="92"/>
    </row>
    <row r="58" spans="1:14" s="26" customFormat="1" ht="12" customHeight="1" x14ac:dyDescent="0.2">
      <c r="A58" s="46"/>
      <c r="B58" s="40"/>
      <c r="C58" s="78"/>
      <c r="D58" s="78"/>
      <c r="E58" s="78"/>
      <c r="F58" s="74"/>
      <c r="G58" s="40"/>
      <c r="H58" s="20" t="s">
        <v>61</v>
      </c>
      <c r="I58" s="20"/>
      <c r="J58" s="21"/>
      <c r="K58" s="49"/>
      <c r="L58" s="50"/>
      <c r="N58" s="20"/>
    </row>
    <row r="59" spans="1:14" s="26" customFormat="1" ht="12" customHeight="1" x14ac:dyDescent="0.2">
      <c r="A59" s="46"/>
      <c r="B59" s="40" t="s">
        <v>391</v>
      </c>
      <c r="C59" s="20"/>
      <c r="D59" s="42"/>
      <c r="E59" s="43"/>
      <c r="F59" s="74"/>
      <c r="G59" s="47"/>
      <c r="H59" s="20" t="s">
        <v>62</v>
      </c>
      <c r="I59" s="20"/>
      <c r="J59" s="21"/>
      <c r="K59" s="49"/>
      <c r="L59" s="50"/>
    </row>
    <row r="60" spans="1:14" s="26" customFormat="1" ht="13.5" customHeight="1" x14ac:dyDescent="0.2">
      <c r="A60" s="46"/>
      <c r="B60" s="47"/>
      <c r="C60" s="20" t="s">
        <v>5</v>
      </c>
      <c r="D60" s="21"/>
      <c r="E60" s="28"/>
      <c r="F60" s="74"/>
      <c r="G60" s="23"/>
      <c r="H60" s="20" t="s">
        <v>63</v>
      </c>
      <c r="I60" s="20"/>
      <c r="J60" s="21"/>
      <c r="K60" s="49"/>
      <c r="L60" s="50"/>
      <c r="N60" s="20"/>
    </row>
    <row r="61" spans="1:14" s="26" customFormat="1" ht="14.4" customHeight="1" x14ac:dyDescent="0.2">
      <c r="A61" s="46"/>
      <c r="C61" s="53" t="s">
        <v>7</v>
      </c>
      <c r="D61" s="21"/>
      <c r="E61" s="28"/>
      <c r="F61" s="74"/>
      <c r="G61" s="23"/>
      <c r="H61" s="20" t="s">
        <v>64</v>
      </c>
      <c r="I61" s="20"/>
      <c r="J61" s="21"/>
      <c r="K61" s="49"/>
      <c r="L61" s="50"/>
      <c r="N61" s="20"/>
    </row>
    <row r="62" spans="1:14" s="26" customFormat="1" ht="13.5" customHeight="1" x14ac:dyDescent="0.2">
      <c r="A62" s="46"/>
      <c r="C62" s="20" t="s">
        <v>9</v>
      </c>
      <c r="D62" s="21"/>
      <c r="E62" s="28"/>
      <c r="F62" s="74"/>
      <c r="G62" s="23"/>
      <c r="H62" s="20" t="s">
        <v>65</v>
      </c>
      <c r="I62" s="20"/>
      <c r="J62" s="21"/>
      <c r="K62" s="49"/>
      <c r="L62" s="50"/>
      <c r="N62" s="20"/>
    </row>
    <row r="63" spans="1:14" s="26" customFormat="1" ht="13.5" customHeight="1" x14ac:dyDescent="0.2">
      <c r="A63" s="46"/>
      <c r="B63" s="47"/>
      <c r="C63" s="20" t="s">
        <v>11</v>
      </c>
      <c r="D63" s="21"/>
      <c r="E63" s="28"/>
      <c r="F63" s="74"/>
      <c r="G63" s="23"/>
      <c r="H63" s="20" t="s">
        <v>66</v>
      </c>
      <c r="I63" s="20"/>
      <c r="J63" s="21"/>
      <c r="K63" s="49"/>
      <c r="L63" s="50"/>
      <c r="N63" s="20"/>
    </row>
    <row r="64" spans="1:14" s="26" customFormat="1" ht="13.5" customHeight="1" x14ac:dyDescent="0.2">
      <c r="A64" s="46"/>
      <c r="B64" s="47"/>
      <c r="C64" s="20" t="s">
        <v>13</v>
      </c>
      <c r="D64" s="21"/>
      <c r="E64" s="28"/>
      <c r="F64" s="74"/>
      <c r="G64" s="23"/>
      <c r="H64" s="20" t="s">
        <v>67</v>
      </c>
      <c r="I64" s="20"/>
      <c r="J64" s="21"/>
      <c r="K64" s="49"/>
      <c r="L64" s="50"/>
      <c r="N64" s="20"/>
    </row>
    <row r="65" spans="1:14" s="26" customFormat="1" ht="13.5" customHeight="1" x14ac:dyDescent="0.2">
      <c r="A65" s="46"/>
      <c r="B65" s="47"/>
      <c r="C65" s="20" t="s">
        <v>15</v>
      </c>
      <c r="D65" s="21"/>
      <c r="E65" s="28"/>
      <c r="F65" s="74"/>
      <c r="G65" s="23"/>
      <c r="H65" s="59" t="s">
        <v>38</v>
      </c>
      <c r="I65" s="20"/>
      <c r="J65" s="67"/>
      <c r="K65" s="68"/>
      <c r="L65" s="50"/>
      <c r="N65" s="20"/>
    </row>
    <row r="66" spans="1:14" s="26" customFormat="1" ht="13.5" customHeight="1" x14ac:dyDescent="0.2">
      <c r="A66" s="46"/>
      <c r="B66" s="47"/>
      <c r="C66" s="20" t="s">
        <v>17</v>
      </c>
      <c r="D66" s="21"/>
      <c r="E66" s="28"/>
      <c r="F66" s="74"/>
      <c r="G66" s="23"/>
      <c r="H66" s="93" t="s">
        <v>68</v>
      </c>
      <c r="L66" s="50"/>
      <c r="N66" s="20"/>
    </row>
    <row r="67" spans="1:14" s="26" customFormat="1" ht="12" customHeight="1" x14ac:dyDescent="0.2">
      <c r="A67" s="46"/>
      <c r="B67" s="47"/>
      <c r="C67" s="20" t="s">
        <v>19</v>
      </c>
      <c r="D67" s="21"/>
      <c r="E67" s="28"/>
      <c r="F67" s="74"/>
      <c r="G67" s="23"/>
      <c r="H67" s="93"/>
      <c r="I67" s="78"/>
      <c r="J67" s="78"/>
      <c r="K67" s="78"/>
      <c r="L67" s="50"/>
      <c r="M67" s="20"/>
      <c r="N67" s="20"/>
    </row>
    <row r="68" spans="1:14" s="26" customFormat="1" ht="12" customHeight="1" x14ac:dyDescent="0.2">
      <c r="A68" s="46"/>
      <c r="B68" s="47"/>
      <c r="C68" s="59" t="s">
        <v>38</v>
      </c>
      <c r="D68" s="67"/>
      <c r="E68" s="61"/>
      <c r="F68" s="74"/>
      <c r="G68" s="94" t="s">
        <v>69</v>
      </c>
      <c r="I68" s="78"/>
      <c r="J68" s="78"/>
      <c r="K68" s="78"/>
      <c r="L68" s="50"/>
      <c r="M68" s="20"/>
      <c r="N68" s="20"/>
    </row>
    <row r="69" spans="1:14" s="26" customFormat="1" ht="12" customHeight="1" x14ac:dyDescent="0.25">
      <c r="A69" s="46"/>
      <c r="B69" s="47"/>
      <c r="C69" s="63" t="s">
        <v>25</v>
      </c>
      <c r="D69" s="95"/>
      <c r="E69" s="96"/>
      <c r="F69" s="74"/>
      <c r="G69" s="97" t="s">
        <v>70</v>
      </c>
      <c r="I69" s="78"/>
      <c r="J69" s="78"/>
      <c r="K69" s="78"/>
      <c r="L69" s="50"/>
      <c r="M69" s="20"/>
      <c r="N69" s="20"/>
    </row>
    <row r="70" spans="1:14" s="26" customFormat="1" ht="12" customHeight="1" x14ac:dyDescent="0.2">
      <c r="A70" s="56"/>
      <c r="B70" s="40"/>
      <c r="C70" s="66" t="s">
        <v>27</v>
      </c>
      <c r="D70" s="34"/>
      <c r="E70" s="64"/>
      <c r="F70" s="74"/>
      <c r="G70" s="94" t="s">
        <v>71</v>
      </c>
      <c r="I70" s="78"/>
      <c r="J70" s="78"/>
      <c r="K70" s="78"/>
      <c r="L70" s="50"/>
    </row>
    <row r="71" spans="1:14" s="26" customFormat="1" ht="6" customHeight="1" x14ac:dyDescent="0.2">
      <c r="A71" s="98"/>
      <c r="B71" s="99"/>
      <c r="C71" s="100"/>
      <c r="D71" s="101"/>
      <c r="E71" s="102"/>
      <c r="F71" s="103"/>
      <c r="G71" s="104"/>
      <c r="H71" s="105"/>
      <c r="I71" s="104"/>
      <c r="J71" s="104"/>
      <c r="K71" s="104"/>
      <c r="L71" s="106"/>
    </row>
    <row r="72" spans="1:14" s="26" customFormat="1" ht="15.6" x14ac:dyDescent="0.2">
      <c r="A72" s="10"/>
      <c r="B72" s="968" t="s">
        <v>72</v>
      </c>
      <c r="C72" s="968"/>
      <c r="D72" s="968"/>
      <c r="E72" s="968"/>
      <c r="F72" s="968"/>
      <c r="G72" s="968"/>
      <c r="H72" s="968"/>
      <c r="I72" s="968"/>
      <c r="J72" s="968"/>
      <c r="K72" s="968"/>
      <c r="L72" s="969"/>
    </row>
    <row r="73" spans="1:14" s="26" customFormat="1" ht="12" customHeight="1" x14ac:dyDescent="0.2">
      <c r="A73" s="46"/>
      <c r="B73" s="40" t="s">
        <v>385</v>
      </c>
      <c r="C73" s="107"/>
      <c r="D73" s="43"/>
      <c r="E73" s="24"/>
      <c r="F73" s="24"/>
      <c r="G73" s="40" t="s">
        <v>386</v>
      </c>
      <c r="H73" s="23"/>
      <c r="I73" s="23"/>
      <c r="J73" s="23"/>
      <c r="K73" s="45"/>
      <c r="L73" s="18"/>
    </row>
    <row r="74" spans="1:14" ht="12" customHeight="1" x14ac:dyDescent="0.25">
      <c r="A74" s="46"/>
      <c r="B74" s="41"/>
      <c r="C74" s="20" t="s">
        <v>29</v>
      </c>
      <c r="D74" s="21"/>
      <c r="E74" s="49"/>
      <c r="F74" s="74"/>
      <c r="G74" s="23"/>
      <c r="H74" s="20" t="s">
        <v>30</v>
      </c>
      <c r="I74" s="20"/>
      <c r="J74" s="21"/>
      <c r="K74" s="49"/>
      <c r="L74" s="50"/>
    </row>
    <row r="75" spans="1:14" ht="12" customHeight="1" x14ac:dyDescent="0.25">
      <c r="A75" s="46"/>
      <c r="B75" s="41"/>
      <c r="C75" s="20" t="s">
        <v>31</v>
      </c>
      <c r="D75" s="21"/>
      <c r="E75" s="49"/>
      <c r="F75" s="74"/>
      <c r="G75" s="41"/>
      <c r="H75" s="20" t="s">
        <v>32</v>
      </c>
      <c r="I75" s="20"/>
      <c r="J75" s="21"/>
      <c r="K75" s="49"/>
      <c r="L75" s="50"/>
    </row>
    <row r="76" spans="1:14" ht="12" customHeight="1" x14ac:dyDescent="0.25">
      <c r="A76" s="46"/>
      <c r="B76" s="41"/>
      <c r="C76" s="20" t="s">
        <v>33</v>
      </c>
      <c r="D76" s="21"/>
      <c r="E76" s="49"/>
      <c r="F76" s="74"/>
      <c r="G76" s="20"/>
      <c r="H76" s="20" t="s">
        <v>34</v>
      </c>
      <c r="I76" s="20"/>
      <c r="J76" s="21"/>
      <c r="K76" s="49"/>
      <c r="L76" s="50"/>
    </row>
    <row r="77" spans="1:14" s="26" customFormat="1" ht="12" customHeight="1" x14ac:dyDescent="0.2">
      <c r="A77" s="46"/>
      <c r="B77" s="23"/>
      <c r="C77" s="20" t="s">
        <v>35</v>
      </c>
      <c r="D77" s="21"/>
      <c r="E77" s="49"/>
      <c r="F77" s="74"/>
      <c r="G77" s="41"/>
      <c r="H77" s="20" t="s">
        <v>36</v>
      </c>
      <c r="I77" s="20"/>
      <c r="J77" s="21"/>
      <c r="K77" s="49"/>
      <c r="L77" s="50"/>
    </row>
    <row r="78" spans="1:14" s="26" customFormat="1" ht="12" customHeight="1" x14ac:dyDescent="0.2">
      <c r="A78" s="54"/>
      <c r="B78" s="23"/>
      <c r="C78" s="20" t="s">
        <v>37</v>
      </c>
      <c r="D78" s="21"/>
      <c r="E78" s="49"/>
      <c r="F78" s="74"/>
      <c r="G78" s="23"/>
      <c r="H78" s="20" t="s">
        <v>58</v>
      </c>
      <c r="I78" s="20"/>
      <c r="J78" s="21"/>
      <c r="K78" s="28"/>
      <c r="L78" s="50"/>
    </row>
    <row r="79" spans="1:14" s="26" customFormat="1" ht="12" customHeight="1" x14ac:dyDescent="0.2">
      <c r="A79" s="54"/>
      <c r="B79" s="23"/>
      <c r="C79" s="20" t="s">
        <v>39</v>
      </c>
      <c r="D79" s="21"/>
      <c r="E79" s="28"/>
      <c r="F79" s="75"/>
      <c r="G79" s="23"/>
      <c r="H79" s="59" t="s">
        <v>73</v>
      </c>
      <c r="I79" s="59"/>
      <c r="J79" s="67"/>
      <c r="K79" s="68"/>
      <c r="L79" s="55"/>
    </row>
    <row r="80" spans="1:14" s="26" customFormat="1" ht="12" customHeight="1" x14ac:dyDescent="0.2">
      <c r="A80" s="19"/>
      <c r="B80" s="41"/>
      <c r="C80" s="59" t="s">
        <v>73</v>
      </c>
      <c r="D80" s="67"/>
      <c r="E80" s="68"/>
      <c r="F80" s="75"/>
      <c r="G80" s="23"/>
      <c r="H80" s="59"/>
      <c r="I80" s="59"/>
      <c r="J80" s="108"/>
      <c r="K80" s="109"/>
      <c r="L80" s="55"/>
    </row>
    <row r="81" spans="1:12" s="26" customFormat="1" ht="6" customHeight="1" x14ac:dyDescent="0.2">
      <c r="A81" s="98"/>
      <c r="B81" s="104"/>
      <c r="C81" s="104"/>
      <c r="D81" s="110"/>
      <c r="E81" s="104"/>
      <c r="F81" s="104"/>
      <c r="G81" s="111"/>
      <c r="H81" s="104"/>
      <c r="I81" s="104"/>
      <c r="J81" s="104"/>
      <c r="K81" s="110"/>
      <c r="L81" s="112"/>
    </row>
    <row r="82" spans="1:12" s="26" customFormat="1" x14ac:dyDescent="0.2">
      <c r="A82" s="78"/>
      <c r="B82" s="23"/>
      <c r="C82" s="113"/>
      <c r="D82" s="114"/>
      <c r="E82" s="114"/>
      <c r="F82" s="114"/>
      <c r="G82" s="113"/>
      <c r="H82" s="41"/>
      <c r="I82" s="41"/>
      <c r="J82" s="45"/>
      <c r="K82" s="78"/>
      <c r="L82" s="78"/>
    </row>
    <row r="83" spans="1:12" s="26" customFormat="1" ht="6" customHeight="1" x14ac:dyDescent="0.2">
      <c r="A83" s="78"/>
      <c r="B83" s="23"/>
      <c r="C83" s="113"/>
      <c r="D83" s="114"/>
      <c r="E83" s="114"/>
      <c r="F83" s="114"/>
      <c r="G83" s="113"/>
      <c r="H83" s="113"/>
      <c r="I83" s="113"/>
      <c r="J83" s="114"/>
      <c r="K83" s="78"/>
      <c r="L83" s="78"/>
    </row>
    <row r="84" spans="1:12" x14ac:dyDescent="0.25">
      <c r="A84" s="78"/>
      <c r="K84" s="78"/>
      <c r="L84" s="78"/>
    </row>
    <row r="85" spans="1:12" x14ac:dyDescent="0.25">
      <c r="K85" s="78"/>
      <c r="L85" s="78"/>
    </row>
  </sheetData>
  <mergeCells count="3">
    <mergeCell ref="B18:K18"/>
    <mergeCell ref="B33:K33"/>
    <mergeCell ref="B72:L72"/>
  </mergeCells>
  <printOptions horizontalCentered="1" verticalCentered="1"/>
  <pageMargins left="0.25" right="0.1" top="0.17" bottom="0.17" header="0.17" footer="0.17"/>
  <pageSetup scale="80" orientation="portrait" r:id="rId1"/>
  <headerFooter alignWithMargins="0">
    <oddHeader>&amp;C&amp;"Arial,Bold"&amp;12MASSACHUSETTS DEPARTMENT OF CHILDREN AND FAMILIES ANNUAL PROFILE</oddHeader>
    <oddFooter>&amp;L&amp;"Arial,Italic"&amp;9Office of  Management, Planning and Analysis, Massachusetts Department of Children and Families&amp;R
&amp;"Arial,Italic"&amp;9Source: FamilyNet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6"/>
  <sheetViews>
    <sheetView topLeftCell="A4" zoomScale="80" zoomScaleNormal="80" workbookViewId="0">
      <selection activeCell="H15" sqref="H15"/>
    </sheetView>
  </sheetViews>
  <sheetFormatPr defaultRowHeight="11.4" x14ac:dyDescent="0.2"/>
  <cols>
    <col min="1" max="1" width="28.75" customWidth="1"/>
    <col min="2" max="2" width="47.375" customWidth="1"/>
    <col min="3" max="3" width="20.75" customWidth="1"/>
    <col min="4" max="4" width="28.375" customWidth="1"/>
    <col min="5" max="5" width="28" customWidth="1"/>
    <col min="6" max="10" width="28.25" customWidth="1"/>
    <col min="11" max="11" width="27" customWidth="1"/>
    <col min="12" max="12" width="13.125" customWidth="1"/>
    <col min="13" max="13" width="29" customWidth="1"/>
    <col min="14" max="14" width="32.75" customWidth="1"/>
    <col min="15" max="15" width="21" customWidth="1"/>
    <col min="16" max="16" width="39.375" customWidth="1"/>
    <col min="17" max="17" width="19.375" customWidth="1"/>
    <col min="18" max="18" width="50" customWidth="1"/>
    <col min="19" max="19" width="54.125" customWidth="1"/>
    <col min="20" max="20" width="30.625" customWidth="1"/>
    <col min="21" max="21" width="32.375" customWidth="1"/>
    <col min="22" max="22" width="30.875" customWidth="1"/>
    <col min="23" max="23" width="29.25" customWidth="1"/>
    <col min="24" max="24" width="25.875" customWidth="1"/>
    <col min="25" max="25" width="19.25" customWidth="1"/>
    <col min="26" max="26" width="32.375" customWidth="1"/>
    <col min="27" max="27" width="29.375" customWidth="1"/>
    <col min="28" max="28" width="31.625" customWidth="1"/>
    <col min="29" max="29" width="31.125" customWidth="1"/>
    <col min="30" max="30" width="35.75" customWidth="1"/>
    <col min="31" max="31" width="36.375" customWidth="1"/>
    <col min="32" max="32" width="15.375" style="548" customWidth="1"/>
    <col min="33" max="33" width="22.625" style="548" customWidth="1"/>
    <col min="34" max="34" width="25.25" style="548" customWidth="1"/>
    <col min="35" max="35" width="12.125" customWidth="1"/>
    <col min="36" max="36" width="25.625" style="548" customWidth="1"/>
    <col min="37" max="37" width="30" style="548" customWidth="1"/>
    <col min="38" max="38" width="26.625" style="548" customWidth="1"/>
    <col min="39" max="39" width="26" style="548" customWidth="1"/>
    <col min="40" max="40" width="25.375" style="548" customWidth="1"/>
    <col min="41" max="41" width="24.875" style="548" customWidth="1"/>
    <col min="42" max="42" width="25.25" style="548" customWidth="1"/>
    <col min="43" max="43" width="27" style="548" customWidth="1"/>
    <col min="44" max="44" width="46.125" style="548" customWidth="1"/>
    <col min="45" max="45" width="30.375" style="548" customWidth="1"/>
    <col min="46" max="46" width="35.75" style="548" customWidth="1"/>
    <col min="47" max="47" width="49.75" style="548" customWidth="1"/>
    <col min="48" max="48" width="27" style="548" customWidth="1"/>
    <col min="49" max="49" width="37.625" style="548" customWidth="1"/>
    <col min="50" max="50" width="29.375" style="548" customWidth="1"/>
    <col min="51" max="51" width="26.875" style="548" customWidth="1"/>
    <col min="52" max="52" width="14" style="548" customWidth="1"/>
  </cols>
  <sheetData>
    <row r="1" spans="1:52" s="118" customFormat="1" ht="15" x14ac:dyDescent="0.35">
      <c r="AF1" s="141"/>
      <c r="AG1" s="141"/>
      <c r="AH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</row>
    <row r="2" spans="1:52" s="118" customFormat="1" ht="15" x14ac:dyDescent="0.35">
      <c r="B2" s="558" t="s">
        <v>407</v>
      </c>
      <c r="C2" s="684"/>
      <c r="AF2" s="141"/>
      <c r="AG2" s="141"/>
      <c r="AH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</row>
    <row r="3" spans="1:52" s="118" customFormat="1" ht="15.6" thickBot="1" x14ac:dyDescent="0.4">
      <c r="D3" s="118" t="s">
        <v>118</v>
      </c>
      <c r="E3" s="118" t="s">
        <v>119</v>
      </c>
      <c r="F3" s="118" t="s">
        <v>120</v>
      </c>
      <c r="L3" s="911" t="s">
        <v>149</v>
      </c>
      <c r="M3" s="912"/>
      <c r="N3" s="912"/>
      <c r="AF3" s="141"/>
      <c r="AG3" s="141"/>
      <c r="AH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</row>
    <row r="4" spans="1:52" s="118" customFormat="1" ht="15" x14ac:dyDescent="0.35">
      <c r="D4" s="432">
        <v>42552</v>
      </c>
      <c r="E4" s="434">
        <v>42583</v>
      </c>
      <c r="F4" s="435">
        <v>42614</v>
      </c>
      <c r="O4" s="181" t="s">
        <v>129</v>
      </c>
      <c r="P4" s="188" t="s">
        <v>129</v>
      </c>
      <c r="Q4" s="188" t="s">
        <v>129</v>
      </c>
      <c r="R4" s="188" t="s">
        <v>129</v>
      </c>
      <c r="S4" s="189" t="s">
        <v>129</v>
      </c>
      <c r="AA4" s="141"/>
      <c r="AB4" s="141"/>
      <c r="AC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</row>
    <row r="5" spans="1:52" s="118" customFormat="1" ht="15" x14ac:dyDescent="0.35">
      <c r="B5" s="325" t="s">
        <v>129</v>
      </c>
      <c r="C5" s="481">
        <f>SUM(D5:F5)</f>
        <v>2907</v>
      </c>
      <c r="D5" s="946">
        <f>SUM(D6:D9)</f>
        <v>872</v>
      </c>
      <c r="E5" s="947">
        <f t="shared" ref="E5:F5" si="0">SUM(E6:E9)</f>
        <v>939</v>
      </c>
      <c r="F5" s="948">
        <f t="shared" si="0"/>
        <v>1096</v>
      </c>
      <c r="N5" s="141"/>
      <c r="O5" s="174" t="s">
        <v>261</v>
      </c>
      <c r="P5" s="319" t="s">
        <v>264</v>
      </c>
      <c r="Q5" s="319" t="s">
        <v>267</v>
      </c>
      <c r="R5" s="319" t="s">
        <v>269</v>
      </c>
      <c r="S5" s="355" t="s">
        <v>270</v>
      </c>
      <c r="AA5" s="141"/>
      <c r="AB5" s="141"/>
      <c r="AC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</row>
    <row r="6" spans="1:52" s="118" customFormat="1" ht="15" x14ac:dyDescent="0.35">
      <c r="B6" s="325" t="s">
        <v>264</v>
      </c>
      <c r="C6" s="481">
        <f t="shared" ref="C6:C9" si="1">SUM(D6:F6)</f>
        <v>724</v>
      </c>
      <c r="D6" s="949">
        <v>208</v>
      </c>
      <c r="E6" s="950">
        <v>243</v>
      </c>
      <c r="F6" s="951">
        <v>273</v>
      </c>
      <c r="M6" s="118" t="s">
        <v>150</v>
      </c>
      <c r="N6" s="119">
        <f>SUM(O6:S6)</f>
        <v>23</v>
      </c>
      <c r="O6" s="153"/>
      <c r="P6" s="172">
        <v>8</v>
      </c>
      <c r="Q6" s="172">
        <v>5</v>
      </c>
      <c r="R6" s="172">
        <v>4</v>
      </c>
      <c r="S6" s="154">
        <v>6</v>
      </c>
      <c r="AA6" s="141"/>
      <c r="AB6" s="141"/>
      <c r="AC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</row>
    <row r="7" spans="1:52" s="118" customFormat="1" ht="15" x14ac:dyDescent="0.35">
      <c r="B7" s="325" t="s">
        <v>267</v>
      </c>
      <c r="C7" s="481">
        <f t="shared" si="1"/>
        <v>822</v>
      </c>
      <c r="D7" s="949">
        <v>230</v>
      </c>
      <c r="E7" s="950">
        <v>283</v>
      </c>
      <c r="F7" s="951">
        <v>309</v>
      </c>
      <c r="H7" s="118">
        <v>822</v>
      </c>
      <c r="I7" s="118">
        <v>724</v>
      </c>
      <c r="J7" s="118">
        <v>702</v>
      </c>
      <c r="K7" s="118">
        <v>659</v>
      </c>
      <c r="M7" s="118" t="s">
        <v>151</v>
      </c>
      <c r="N7" s="119">
        <f t="shared" ref="N7:N16" si="2">SUM(O7:S7)</f>
        <v>168</v>
      </c>
      <c r="O7" s="153"/>
      <c r="P7" s="172">
        <v>31</v>
      </c>
      <c r="Q7" s="172">
        <v>6</v>
      </c>
      <c r="R7" s="172">
        <v>85</v>
      </c>
      <c r="S7" s="154">
        <v>46</v>
      </c>
      <c r="AA7" s="141"/>
      <c r="AB7" s="141"/>
      <c r="AC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</row>
    <row r="8" spans="1:52" s="118" customFormat="1" ht="15" x14ac:dyDescent="0.35">
      <c r="B8" s="325" t="s">
        <v>269</v>
      </c>
      <c r="C8" s="481">
        <f t="shared" si="1"/>
        <v>702</v>
      </c>
      <c r="D8" s="944">
        <v>236</v>
      </c>
      <c r="E8" s="952">
        <v>199</v>
      </c>
      <c r="F8" s="945">
        <v>267</v>
      </c>
      <c r="H8" s="118">
        <v>432</v>
      </c>
      <c r="I8" s="118">
        <v>366</v>
      </c>
      <c r="J8" s="118">
        <v>356</v>
      </c>
      <c r="K8" s="118">
        <v>383</v>
      </c>
      <c r="M8" s="118" t="s">
        <v>152</v>
      </c>
      <c r="N8" s="119">
        <f t="shared" si="2"/>
        <v>1298</v>
      </c>
      <c r="O8" s="153"/>
      <c r="P8" s="172">
        <v>268</v>
      </c>
      <c r="Q8" s="172">
        <v>138</v>
      </c>
      <c r="R8" s="172">
        <v>497</v>
      </c>
      <c r="S8" s="154">
        <v>395</v>
      </c>
      <c r="AA8" s="141"/>
      <c r="AB8" s="141"/>
      <c r="AC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</row>
    <row r="9" spans="1:52" s="118" customFormat="1" ht="15.6" thickBot="1" x14ac:dyDescent="0.4">
      <c r="A9"/>
      <c r="B9" s="325" t="s">
        <v>270</v>
      </c>
      <c r="C9" s="481">
        <f t="shared" si="1"/>
        <v>659</v>
      </c>
      <c r="D9" s="953">
        <v>198</v>
      </c>
      <c r="E9" s="954">
        <v>214</v>
      </c>
      <c r="F9" s="955">
        <v>247</v>
      </c>
      <c r="G9" s="161"/>
      <c r="H9" s="161">
        <v>69</v>
      </c>
      <c r="I9" s="161">
        <v>88</v>
      </c>
      <c r="J9" s="161">
        <v>96</v>
      </c>
      <c r="K9">
        <v>62</v>
      </c>
      <c r="M9" s="118" t="s">
        <v>153</v>
      </c>
      <c r="N9" s="119">
        <f t="shared" si="2"/>
        <v>9</v>
      </c>
      <c r="O9" s="153"/>
      <c r="P9" s="172">
        <v>2</v>
      </c>
      <c r="Q9" s="172">
        <v>2</v>
      </c>
      <c r="R9" s="172"/>
      <c r="S9" s="154">
        <v>5</v>
      </c>
      <c r="AA9" s="141"/>
      <c r="AB9" s="141"/>
      <c r="AC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</row>
    <row r="10" spans="1:52" s="118" customFormat="1" ht="15" x14ac:dyDescent="0.35">
      <c r="A10"/>
      <c r="B10"/>
      <c r="C10"/>
      <c r="D10"/>
      <c r="E10"/>
      <c r="F10"/>
      <c r="G10" s="296"/>
      <c r="H10" s="296">
        <f>H8+H9</f>
        <v>501</v>
      </c>
      <c r="I10" s="296">
        <f>I8+I9</f>
        <v>454</v>
      </c>
      <c r="J10" s="296">
        <f>J8+J9</f>
        <v>452</v>
      </c>
      <c r="K10">
        <f>K8+K9</f>
        <v>445</v>
      </c>
      <c r="M10" s="118" t="s">
        <v>154</v>
      </c>
      <c r="N10" s="119">
        <f t="shared" si="2"/>
        <v>5328</v>
      </c>
      <c r="O10" s="153"/>
      <c r="P10" s="172">
        <v>1417</v>
      </c>
      <c r="Q10" s="172">
        <v>728</v>
      </c>
      <c r="R10" s="172">
        <v>1821</v>
      </c>
      <c r="S10" s="154">
        <v>1362</v>
      </c>
      <c r="AA10" s="141"/>
      <c r="AB10" s="141"/>
      <c r="AC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</row>
    <row r="11" spans="1:52" s="118" customFormat="1" ht="30" x14ac:dyDescent="0.35">
      <c r="A11"/>
      <c r="B11" s="559" t="s">
        <v>295</v>
      </c>
      <c r="C11" s="684"/>
      <c r="D11" s="118">
        <f>StateCalculations!D150</f>
        <v>283</v>
      </c>
      <c r="G11" s="296"/>
      <c r="H11" s="943">
        <f>H10/H7</f>
        <v>0.60948905109489049</v>
      </c>
      <c r="I11" s="296">
        <f>I10/I7</f>
        <v>0.6270718232044199</v>
      </c>
      <c r="J11" s="296">
        <f>J10/J7</f>
        <v>0.64387464387464388</v>
      </c>
      <c r="K11">
        <f>K10/K7</f>
        <v>0.67526555386949927</v>
      </c>
      <c r="M11" s="118" t="s">
        <v>155</v>
      </c>
      <c r="N11" s="119">
        <f t="shared" si="2"/>
        <v>494</v>
      </c>
      <c r="O11" s="153"/>
      <c r="P11" s="172">
        <v>152</v>
      </c>
      <c r="Q11" s="172">
        <v>103</v>
      </c>
      <c r="R11" s="172">
        <v>135</v>
      </c>
      <c r="S11" s="154">
        <v>104</v>
      </c>
      <c r="AA11" s="141"/>
      <c r="AB11" s="141"/>
      <c r="AC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</row>
    <row r="12" spans="1:52" s="118" customFormat="1" ht="15.6" thickBot="1" x14ac:dyDescent="0.4">
      <c r="A12"/>
      <c r="E12" s="118" t="s">
        <v>119</v>
      </c>
      <c r="F12" s="118" t="s">
        <v>120</v>
      </c>
      <c r="K12"/>
      <c r="M12" s="118" t="s">
        <v>156</v>
      </c>
      <c r="N12" s="119">
        <f t="shared" si="2"/>
        <v>7</v>
      </c>
      <c r="O12" s="153"/>
      <c r="P12" s="172">
        <v>1</v>
      </c>
      <c r="Q12" s="172"/>
      <c r="R12" s="172">
        <v>4</v>
      </c>
      <c r="S12" s="154">
        <v>2</v>
      </c>
      <c r="AA12" s="141"/>
      <c r="AB12" s="141"/>
      <c r="AC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</row>
    <row r="13" spans="1:52" s="118" customFormat="1" ht="15.6" thickBot="1" x14ac:dyDescent="0.4">
      <c r="A13"/>
      <c r="D13" s="597">
        <f>D4</f>
        <v>42552</v>
      </c>
      <c r="E13" s="598">
        <f t="shared" ref="E13:F13" si="3">E4</f>
        <v>42583</v>
      </c>
      <c r="F13" s="599">
        <f t="shared" si="3"/>
        <v>42614</v>
      </c>
      <c r="K13"/>
      <c r="M13" s="118" t="s">
        <v>19</v>
      </c>
      <c r="N13" s="119">
        <f t="shared" si="2"/>
        <v>701</v>
      </c>
      <c r="O13" s="153"/>
      <c r="P13" s="172">
        <v>153</v>
      </c>
      <c r="Q13" s="172">
        <v>201</v>
      </c>
      <c r="R13" s="172">
        <v>163</v>
      </c>
      <c r="S13" s="154">
        <v>184</v>
      </c>
      <c r="AA13" s="141"/>
      <c r="AB13" s="141"/>
      <c r="AC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</row>
    <row r="14" spans="1:52" ht="24.6" customHeight="1" x14ac:dyDescent="0.35">
      <c r="B14" s="325" t="s">
        <v>129</v>
      </c>
      <c r="C14" s="119">
        <f>D14+E14+F14</f>
        <v>1510</v>
      </c>
      <c r="D14" s="860">
        <f>SUM(D15:D18)</f>
        <v>450</v>
      </c>
      <c r="E14" s="860">
        <f t="shared" ref="E14:F14" si="4">SUM(E15:E18)</f>
        <v>488</v>
      </c>
      <c r="F14" s="860">
        <f t="shared" si="4"/>
        <v>572</v>
      </c>
      <c r="G14" s="118"/>
      <c r="H14" s="118"/>
      <c r="I14" s="118"/>
      <c r="J14" s="118"/>
      <c r="M14" s="118" t="s">
        <v>157</v>
      </c>
      <c r="N14" s="119">
        <f t="shared" si="2"/>
        <v>8669</v>
      </c>
      <c r="O14" s="153"/>
      <c r="P14" s="172">
        <v>2588</v>
      </c>
      <c r="Q14" s="172">
        <v>2479</v>
      </c>
      <c r="R14" s="170">
        <v>1883</v>
      </c>
      <c r="S14" s="175">
        <v>1719</v>
      </c>
      <c r="AA14" s="548"/>
      <c r="AB14" s="548"/>
      <c r="AC14" s="548"/>
      <c r="AE14" s="548"/>
      <c r="AI14" s="548"/>
      <c r="AV14"/>
      <c r="AW14"/>
      <c r="AX14"/>
      <c r="AY14"/>
      <c r="AZ14"/>
    </row>
    <row r="15" spans="1:52" ht="15" x14ac:dyDescent="0.35">
      <c r="B15" s="325" t="s">
        <v>264</v>
      </c>
      <c r="C15" s="119">
        <f t="shared" ref="C15:C18" si="5">D15+E15+F15</f>
        <v>371</v>
      </c>
      <c r="D15" s="600">
        <v>107</v>
      </c>
      <c r="E15" s="601">
        <v>117</v>
      </c>
      <c r="F15" s="602">
        <v>147</v>
      </c>
      <c r="G15" s="118"/>
      <c r="H15" s="118"/>
      <c r="I15" s="118"/>
      <c r="J15" s="118"/>
      <c r="M15" s="118" t="s">
        <v>21</v>
      </c>
      <c r="N15" s="119">
        <f t="shared" si="2"/>
        <v>1788</v>
      </c>
      <c r="O15" s="153"/>
      <c r="P15" s="172">
        <v>576</v>
      </c>
      <c r="Q15" s="172">
        <v>716</v>
      </c>
      <c r="R15" s="170">
        <v>174</v>
      </c>
      <c r="S15" s="175">
        <v>322</v>
      </c>
      <c r="AA15" s="548"/>
      <c r="AB15" s="548"/>
      <c r="AC15" s="548"/>
      <c r="AE15" s="548"/>
      <c r="AI15" s="548"/>
      <c r="AV15"/>
      <c r="AW15"/>
      <c r="AX15"/>
      <c r="AY15"/>
      <c r="AZ15"/>
    </row>
    <row r="16" spans="1:52" ht="30.6" customHeight="1" thickBot="1" x14ac:dyDescent="0.4">
      <c r="B16" s="325" t="s">
        <v>267</v>
      </c>
      <c r="C16" s="119">
        <f t="shared" si="5"/>
        <v>427</v>
      </c>
      <c r="D16" s="603">
        <v>119</v>
      </c>
      <c r="E16" s="604">
        <v>159</v>
      </c>
      <c r="F16" s="605">
        <v>149</v>
      </c>
      <c r="G16" s="124"/>
      <c r="H16" s="124"/>
      <c r="I16" s="124"/>
      <c r="J16" s="124"/>
      <c r="M16" s="118" t="s">
        <v>133</v>
      </c>
      <c r="N16" s="119">
        <f t="shared" si="2"/>
        <v>18485</v>
      </c>
      <c r="O16" s="436">
        <f>SUM(O6:O15)</f>
        <v>0</v>
      </c>
      <c r="P16" s="152">
        <f t="shared" ref="P16:S16" si="6">SUM(P6:P15)</f>
        <v>5196</v>
      </c>
      <c r="Q16" s="152">
        <f t="shared" si="6"/>
        <v>4378</v>
      </c>
      <c r="R16" s="370">
        <f t="shared" si="6"/>
        <v>4766</v>
      </c>
      <c r="S16" s="401">
        <f t="shared" si="6"/>
        <v>4145</v>
      </c>
      <c r="AA16" s="548"/>
      <c r="AB16" s="548"/>
      <c r="AC16" s="548"/>
      <c r="AE16" s="548"/>
      <c r="AI16" s="548"/>
      <c r="AV16"/>
      <c r="AW16"/>
      <c r="AX16"/>
      <c r="AY16"/>
      <c r="AZ16"/>
    </row>
    <row r="17" spans="2:52" ht="15" x14ac:dyDescent="0.35">
      <c r="B17" s="325" t="s">
        <v>269</v>
      </c>
      <c r="C17" s="119">
        <f t="shared" si="5"/>
        <v>364</v>
      </c>
      <c r="D17" s="606">
        <v>107</v>
      </c>
      <c r="E17" s="551">
        <v>104</v>
      </c>
      <c r="F17" s="555">
        <v>153</v>
      </c>
      <c r="G17" s="124"/>
      <c r="H17" s="124"/>
      <c r="I17" s="124"/>
      <c r="J17" s="124"/>
      <c r="AA17" s="548"/>
      <c r="AB17" s="548"/>
      <c r="AC17" s="548"/>
      <c r="AE17" s="548"/>
      <c r="AI17" s="548"/>
      <c r="AV17"/>
      <c r="AW17"/>
      <c r="AX17"/>
      <c r="AY17"/>
      <c r="AZ17"/>
    </row>
    <row r="18" spans="2:52" ht="15.6" thickBot="1" x14ac:dyDescent="0.4">
      <c r="B18" s="325" t="s">
        <v>270</v>
      </c>
      <c r="C18" s="119">
        <f t="shared" si="5"/>
        <v>348</v>
      </c>
      <c r="D18" s="607">
        <v>117</v>
      </c>
      <c r="E18" s="608">
        <v>108</v>
      </c>
      <c r="F18" s="609">
        <v>123</v>
      </c>
      <c r="G18" s="161"/>
      <c r="H18" s="161"/>
      <c r="I18" s="161"/>
      <c r="J18" s="161"/>
      <c r="AA18" s="548"/>
      <c r="AB18" s="548"/>
      <c r="AC18" s="548"/>
      <c r="AE18" s="548"/>
      <c r="AI18" s="548"/>
      <c r="AV18"/>
      <c r="AW18"/>
      <c r="AX18"/>
      <c r="AY18"/>
      <c r="AZ18"/>
    </row>
    <row r="19" spans="2:52" ht="12" x14ac:dyDescent="0.25">
      <c r="G19" s="296"/>
      <c r="H19" s="296"/>
      <c r="I19" s="296"/>
      <c r="J19" s="296"/>
      <c r="L19" s="142" t="s">
        <v>158</v>
      </c>
      <c r="M19" s="686"/>
      <c r="O19" s="181" t="s">
        <v>129</v>
      </c>
      <c r="P19" s="188" t="s">
        <v>129</v>
      </c>
      <c r="Q19" s="188" t="s">
        <v>129</v>
      </c>
      <c r="R19" s="188" t="s">
        <v>129</v>
      </c>
      <c r="S19" s="189" t="s">
        <v>129</v>
      </c>
      <c r="AA19" s="548"/>
      <c r="AB19" s="548"/>
      <c r="AC19" s="548"/>
      <c r="AE19" s="548"/>
      <c r="AI19" s="548"/>
      <c r="AV19"/>
      <c r="AW19"/>
      <c r="AX19"/>
      <c r="AY19"/>
      <c r="AZ19"/>
    </row>
    <row r="20" spans="2:52" ht="30" x14ac:dyDescent="0.35">
      <c r="B20" s="559" t="s">
        <v>248</v>
      </c>
      <c r="C20" s="684"/>
      <c r="D20" s="118"/>
      <c r="E20" s="118"/>
      <c r="F20" s="118"/>
      <c r="G20" s="118"/>
      <c r="H20" s="118"/>
      <c r="I20" s="118"/>
      <c r="J20" s="118"/>
      <c r="M20" s="118"/>
      <c r="N20" s="118"/>
      <c r="O20" s="174" t="s">
        <v>261</v>
      </c>
      <c r="P20" s="319" t="s">
        <v>264</v>
      </c>
      <c r="Q20" s="319" t="s">
        <v>267</v>
      </c>
      <c r="R20" s="319" t="s">
        <v>269</v>
      </c>
      <c r="S20" s="355" t="s">
        <v>270</v>
      </c>
      <c r="AA20" s="548"/>
      <c r="AB20" s="548"/>
      <c r="AC20" s="548"/>
      <c r="AE20" s="548"/>
      <c r="AI20" s="548"/>
      <c r="AV20"/>
      <c r="AW20"/>
      <c r="AX20"/>
      <c r="AY20"/>
      <c r="AZ20"/>
    </row>
    <row r="21" spans="2:52" ht="15.6" thickBot="1" x14ac:dyDescent="0.4">
      <c r="B21" s="118"/>
      <c r="C21" s="118"/>
      <c r="D21" s="118" t="s">
        <v>118</v>
      </c>
      <c r="E21" s="118" t="s">
        <v>119</v>
      </c>
      <c r="F21" s="118" t="s">
        <v>120</v>
      </c>
      <c r="G21" s="118"/>
      <c r="H21" s="118"/>
      <c r="I21" s="118"/>
      <c r="J21" s="118"/>
      <c r="M21" s="119" t="s">
        <v>22</v>
      </c>
      <c r="N21" s="119">
        <f>SUM(O21:S21)</f>
        <v>12</v>
      </c>
      <c r="O21" s="153"/>
      <c r="P21" s="172"/>
      <c r="Q21" s="172">
        <v>1</v>
      </c>
      <c r="R21" s="166">
        <v>7</v>
      </c>
      <c r="S21" s="184">
        <v>4</v>
      </c>
      <c r="AA21" s="548"/>
      <c r="AB21" s="548"/>
      <c r="AC21" s="548"/>
      <c r="AE21" s="548"/>
      <c r="AI21" s="548"/>
      <c r="AV21"/>
      <c r="AW21"/>
      <c r="AX21"/>
      <c r="AY21"/>
      <c r="AZ21"/>
    </row>
    <row r="22" spans="2:52" ht="15.6" thickBot="1" x14ac:dyDescent="0.4">
      <c r="B22" s="118"/>
      <c r="C22" s="118"/>
      <c r="D22" s="432">
        <f>D4</f>
        <v>42552</v>
      </c>
      <c r="E22" s="434">
        <f t="shared" ref="E22:F22" si="7">E4</f>
        <v>42583</v>
      </c>
      <c r="F22" s="435">
        <f t="shared" si="7"/>
        <v>42614</v>
      </c>
      <c r="G22" s="118"/>
      <c r="H22" s="118"/>
      <c r="I22" s="118"/>
      <c r="J22" s="118"/>
      <c r="M22" s="119" t="s">
        <v>14</v>
      </c>
      <c r="N22" s="119">
        <f t="shared" ref="N22:N39" si="8">SUM(O22:S22)</f>
        <v>3</v>
      </c>
      <c r="O22" s="153"/>
      <c r="P22" s="172"/>
      <c r="Q22" s="172">
        <v>3</v>
      </c>
      <c r="R22" s="166"/>
      <c r="S22" s="184"/>
      <c r="AA22" s="548"/>
      <c r="AB22" s="548"/>
      <c r="AC22" s="548"/>
      <c r="AE22" s="548"/>
      <c r="AI22" s="548"/>
      <c r="AV22"/>
      <c r="AW22"/>
      <c r="AX22"/>
      <c r="AY22"/>
      <c r="AZ22"/>
    </row>
    <row r="23" spans="2:52" ht="15" x14ac:dyDescent="0.35">
      <c r="B23" s="325" t="s">
        <v>129</v>
      </c>
      <c r="C23" s="119">
        <f t="shared" ref="C23:C27" si="9">D23+E23+F23</f>
        <v>346</v>
      </c>
      <c r="D23" s="146">
        <v>81</v>
      </c>
      <c r="E23" s="146">
        <v>120</v>
      </c>
      <c r="F23" s="146">
        <v>145</v>
      </c>
      <c r="G23" s="118"/>
      <c r="H23" s="118"/>
      <c r="I23" s="118"/>
      <c r="J23" s="118"/>
      <c r="M23" s="119" t="s">
        <v>18</v>
      </c>
      <c r="N23" s="119">
        <f t="shared" si="8"/>
        <v>4</v>
      </c>
      <c r="O23" s="153"/>
      <c r="P23" s="172">
        <v>1</v>
      </c>
      <c r="Q23" s="172"/>
      <c r="R23" s="166">
        <v>3</v>
      </c>
      <c r="S23" s="184"/>
      <c r="AA23" s="548"/>
      <c r="AB23" s="548"/>
      <c r="AC23" s="548"/>
      <c r="AE23" s="548"/>
      <c r="AI23" s="548"/>
      <c r="AV23"/>
      <c r="AW23"/>
      <c r="AX23"/>
      <c r="AY23"/>
      <c r="AZ23"/>
    </row>
    <row r="24" spans="2:52" ht="15" x14ac:dyDescent="0.35">
      <c r="B24" s="325" t="s">
        <v>264</v>
      </c>
      <c r="C24" s="119">
        <f t="shared" si="9"/>
        <v>87</v>
      </c>
      <c r="D24" s="153">
        <v>24</v>
      </c>
      <c r="E24" s="172">
        <v>33</v>
      </c>
      <c r="F24" s="154">
        <v>30</v>
      </c>
      <c r="G24" s="118"/>
      <c r="H24" s="118"/>
      <c r="I24" s="118"/>
      <c r="J24" s="118"/>
      <c r="M24" s="118" t="s">
        <v>159</v>
      </c>
      <c r="N24" s="119">
        <f t="shared" si="8"/>
        <v>14432</v>
      </c>
      <c r="O24" s="153"/>
      <c r="P24" s="172">
        <v>3747</v>
      </c>
      <c r="Q24" s="172">
        <v>3202</v>
      </c>
      <c r="R24" s="166">
        <v>3996</v>
      </c>
      <c r="S24" s="184">
        <v>3487</v>
      </c>
      <c r="AA24" s="548"/>
      <c r="AB24" s="548"/>
      <c r="AC24" s="548"/>
      <c r="AE24" s="548"/>
      <c r="AI24" s="548"/>
      <c r="AV24"/>
      <c r="AW24"/>
      <c r="AX24"/>
      <c r="AY24"/>
      <c r="AZ24"/>
    </row>
    <row r="25" spans="2:52" ht="15" x14ac:dyDescent="0.35">
      <c r="B25" s="325" t="s">
        <v>267</v>
      </c>
      <c r="C25" s="119">
        <f t="shared" si="9"/>
        <v>86</v>
      </c>
      <c r="D25" s="327">
        <v>15</v>
      </c>
      <c r="E25" s="326">
        <v>25</v>
      </c>
      <c r="F25" s="328">
        <v>46</v>
      </c>
      <c r="G25" s="124"/>
      <c r="H25" s="124"/>
      <c r="I25" s="124"/>
      <c r="J25" s="124"/>
      <c r="M25" s="118" t="s">
        <v>160</v>
      </c>
      <c r="N25" s="119">
        <f t="shared" si="8"/>
        <v>17</v>
      </c>
      <c r="O25" s="153"/>
      <c r="P25" s="172">
        <v>4</v>
      </c>
      <c r="Q25" s="172"/>
      <c r="R25" s="166">
        <v>6</v>
      </c>
      <c r="S25" s="184">
        <v>7</v>
      </c>
      <c r="AA25" s="548"/>
      <c r="AB25" s="548"/>
      <c r="AC25" s="548"/>
      <c r="AE25" s="548"/>
      <c r="AI25" s="548"/>
      <c r="AV25"/>
      <c r="AW25"/>
      <c r="AX25"/>
      <c r="AY25"/>
      <c r="AZ25"/>
    </row>
    <row r="26" spans="2:52" ht="15" x14ac:dyDescent="0.35">
      <c r="B26" s="325" t="s">
        <v>269</v>
      </c>
      <c r="C26" s="119">
        <f t="shared" si="9"/>
        <v>106</v>
      </c>
      <c r="D26" s="174">
        <v>25</v>
      </c>
      <c r="E26" s="170">
        <v>37</v>
      </c>
      <c r="F26" s="175">
        <v>44</v>
      </c>
      <c r="G26" s="161"/>
      <c r="H26" s="161"/>
      <c r="I26" s="161"/>
      <c r="J26" s="161"/>
      <c r="M26" s="118" t="s">
        <v>161</v>
      </c>
      <c r="N26" s="119">
        <f t="shared" si="8"/>
        <v>2</v>
      </c>
      <c r="O26" s="153"/>
      <c r="P26" s="172"/>
      <c r="Q26" s="172">
        <v>1</v>
      </c>
      <c r="R26" s="166"/>
      <c r="S26" s="184">
        <v>1</v>
      </c>
      <c r="AA26" s="548"/>
      <c r="AB26" s="548"/>
      <c r="AC26" s="548"/>
      <c r="AE26" s="548"/>
      <c r="AI26" s="548"/>
      <c r="AV26"/>
      <c r="AW26"/>
      <c r="AX26"/>
      <c r="AY26"/>
      <c r="AZ26"/>
    </row>
    <row r="27" spans="2:52" ht="15.6" thickBot="1" x14ac:dyDescent="0.4">
      <c r="B27" s="325" t="s">
        <v>270</v>
      </c>
      <c r="C27" s="119">
        <f t="shared" si="9"/>
        <v>67</v>
      </c>
      <c r="D27" s="160">
        <v>17</v>
      </c>
      <c r="E27" s="297">
        <v>25</v>
      </c>
      <c r="F27" s="298">
        <v>25</v>
      </c>
      <c r="G27" s="296"/>
      <c r="H27" s="296"/>
      <c r="I27" s="296"/>
      <c r="J27" s="296"/>
      <c r="M27" s="119" t="s">
        <v>12</v>
      </c>
      <c r="N27" s="119">
        <f t="shared" si="8"/>
        <v>24</v>
      </c>
      <c r="O27" s="153"/>
      <c r="P27" s="172">
        <v>7</v>
      </c>
      <c r="Q27" s="172">
        <v>3</v>
      </c>
      <c r="R27" s="166">
        <v>12</v>
      </c>
      <c r="S27" s="184">
        <v>2</v>
      </c>
      <c r="AA27" s="548"/>
      <c r="AB27" s="548"/>
      <c r="AC27" s="548"/>
      <c r="AE27" s="548"/>
      <c r="AI27" s="548"/>
      <c r="AV27"/>
      <c r="AW27"/>
      <c r="AX27"/>
      <c r="AY27"/>
      <c r="AZ27"/>
    </row>
    <row r="28" spans="2:52" ht="15" x14ac:dyDescent="0.35">
      <c r="G28" s="296"/>
      <c r="H28" s="296"/>
      <c r="I28" s="296"/>
      <c r="J28" s="296"/>
      <c r="M28" s="118" t="s">
        <v>162</v>
      </c>
      <c r="N28" s="119">
        <f t="shared" si="8"/>
        <v>1</v>
      </c>
      <c r="O28" s="153"/>
      <c r="P28" s="172"/>
      <c r="Q28" s="172"/>
      <c r="R28" s="166">
        <v>1</v>
      </c>
      <c r="S28" s="184"/>
      <c r="AA28" s="548"/>
      <c r="AB28" s="548"/>
      <c r="AC28" s="548"/>
      <c r="AE28" s="548"/>
      <c r="AI28" s="548"/>
      <c r="AV28"/>
      <c r="AW28"/>
      <c r="AX28"/>
      <c r="AY28"/>
      <c r="AZ28"/>
    </row>
    <row r="29" spans="2:52" ht="28.2" customHeight="1" x14ac:dyDescent="0.35">
      <c r="B29" s="559" t="s">
        <v>249</v>
      </c>
      <c r="C29" s="118"/>
      <c r="D29" s="118"/>
      <c r="E29" s="118"/>
      <c r="F29" s="118"/>
      <c r="G29" s="118"/>
      <c r="H29" s="118"/>
      <c r="I29" s="118"/>
      <c r="J29" s="118"/>
      <c r="M29" s="119" t="s">
        <v>8</v>
      </c>
      <c r="N29" s="119">
        <f t="shared" si="8"/>
        <v>5</v>
      </c>
      <c r="O29" s="153"/>
      <c r="P29" s="172"/>
      <c r="Q29" s="172"/>
      <c r="R29" s="166"/>
      <c r="S29" s="184">
        <v>5</v>
      </c>
      <c r="AA29" s="548"/>
      <c r="AB29" s="548"/>
      <c r="AC29" s="548"/>
      <c r="AE29" s="548"/>
      <c r="AI29" s="548"/>
      <c r="AV29"/>
      <c r="AW29"/>
      <c r="AX29"/>
      <c r="AY29"/>
      <c r="AZ29"/>
    </row>
    <row r="30" spans="2:52" ht="15.6" thickBot="1" x14ac:dyDescent="0.4">
      <c r="B30" s="118"/>
      <c r="C30" s="718" t="s">
        <v>126</v>
      </c>
      <c r="D30" s="118" t="s">
        <v>118</v>
      </c>
      <c r="E30" s="118" t="s">
        <v>119</v>
      </c>
      <c r="F30" s="118" t="s">
        <v>120</v>
      </c>
      <c r="G30" s="118"/>
      <c r="H30" s="118"/>
      <c r="I30" s="118"/>
      <c r="J30" s="118"/>
      <c r="M30" s="119" t="s">
        <v>20</v>
      </c>
      <c r="N30" s="119">
        <f t="shared" si="8"/>
        <v>1</v>
      </c>
      <c r="O30" s="153"/>
      <c r="P30" s="172"/>
      <c r="Q30" s="172"/>
      <c r="R30" s="166">
        <v>1</v>
      </c>
      <c r="S30" s="184"/>
      <c r="AA30" s="548"/>
      <c r="AB30" s="548"/>
      <c r="AC30" s="548"/>
      <c r="AE30" s="548"/>
      <c r="AI30" s="548"/>
      <c r="AV30"/>
      <c r="AW30"/>
      <c r="AX30"/>
      <c r="AY30"/>
      <c r="AZ30"/>
    </row>
    <row r="31" spans="2:52" ht="15.6" thickBot="1" x14ac:dyDescent="0.4">
      <c r="B31" s="118"/>
      <c r="C31" s="118"/>
      <c r="D31" s="432">
        <v>42552</v>
      </c>
      <c r="E31" s="434">
        <v>42583</v>
      </c>
      <c r="F31" s="435">
        <v>42614</v>
      </c>
      <c r="G31" s="118"/>
      <c r="H31" s="118"/>
      <c r="I31" s="118"/>
      <c r="J31" s="118"/>
      <c r="M31" s="119" t="s">
        <v>24</v>
      </c>
      <c r="N31" s="119">
        <f t="shared" si="8"/>
        <v>297</v>
      </c>
      <c r="O31" s="153"/>
      <c r="P31" s="172">
        <v>59</v>
      </c>
      <c r="Q31" s="172">
        <v>80</v>
      </c>
      <c r="R31" s="166">
        <v>93</v>
      </c>
      <c r="S31" s="184">
        <v>65</v>
      </c>
      <c r="AA31" s="548"/>
      <c r="AB31" s="548"/>
      <c r="AC31" s="548"/>
      <c r="AE31" s="548"/>
      <c r="AI31" s="548"/>
      <c r="AV31"/>
      <c r="AW31"/>
      <c r="AX31"/>
      <c r="AY31"/>
      <c r="AZ31"/>
    </row>
    <row r="32" spans="2:52" ht="15" x14ac:dyDescent="0.35">
      <c r="B32" s="325" t="s">
        <v>129</v>
      </c>
      <c r="C32" s="119">
        <f t="shared" ref="C32:C36" si="10">D32+E32+F32</f>
        <v>0</v>
      </c>
      <c r="D32" s="146"/>
      <c r="E32" s="147"/>
      <c r="F32" s="148"/>
      <c r="G32" s="118"/>
      <c r="H32" s="118"/>
      <c r="I32" s="118"/>
      <c r="J32" s="118"/>
      <c r="M32" s="118" t="s">
        <v>163</v>
      </c>
      <c r="N32" s="119">
        <f t="shared" si="8"/>
        <v>3</v>
      </c>
      <c r="O32" s="153"/>
      <c r="P32" s="172"/>
      <c r="Q32" s="172"/>
      <c r="R32" s="166">
        <v>1</v>
      </c>
      <c r="S32" s="184">
        <v>2</v>
      </c>
      <c r="AA32" s="548"/>
      <c r="AB32" s="548"/>
      <c r="AC32" s="548"/>
      <c r="AE32" s="548"/>
      <c r="AI32" s="548"/>
      <c r="AV32"/>
      <c r="AW32"/>
      <c r="AX32"/>
      <c r="AY32"/>
      <c r="AZ32"/>
    </row>
    <row r="33" spans="2:52" ht="15" x14ac:dyDescent="0.35">
      <c r="B33" s="325" t="s">
        <v>264</v>
      </c>
      <c r="C33" s="119">
        <f t="shared" si="10"/>
        <v>0</v>
      </c>
      <c r="D33" s="153"/>
      <c r="E33" s="172"/>
      <c r="F33" s="154"/>
      <c r="G33" s="118"/>
      <c r="H33" s="118"/>
      <c r="I33" s="118"/>
      <c r="J33" s="118"/>
      <c r="M33" s="119" t="s">
        <v>164</v>
      </c>
      <c r="N33" s="119">
        <f t="shared" si="8"/>
        <v>55</v>
      </c>
      <c r="O33" s="153"/>
      <c r="P33" s="172">
        <v>8</v>
      </c>
      <c r="Q33" s="172">
        <v>19</v>
      </c>
      <c r="R33" s="166">
        <v>16</v>
      </c>
      <c r="S33" s="184">
        <v>12</v>
      </c>
      <c r="AA33" s="548"/>
      <c r="AB33" s="548"/>
      <c r="AC33" s="548"/>
      <c r="AE33" s="548"/>
      <c r="AI33" s="548"/>
      <c r="AV33"/>
      <c r="AW33"/>
      <c r="AX33"/>
      <c r="AY33"/>
      <c r="AZ33"/>
    </row>
    <row r="34" spans="2:52" ht="15" x14ac:dyDescent="0.35">
      <c r="B34" s="325" t="s">
        <v>267</v>
      </c>
      <c r="C34" s="119">
        <f t="shared" si="10"/>
        <v>0</v>
      </c>
      <c r="D34" s="327"/>
      <c r="E34" s="326"/>
      <c r="F34" s="328"/>
      <c r="G34" s="124"/>
      <c r="H34" s="124"/>
      <c r="I34" s="124"/>
      <c r="J34" s="124"/>
      <c r="M34" s="118" t="s">
        <v>165</v>
      </c>
      <c r="N34" s="119">
        <f t="shared" si="8"/>
        <v>4</v>
      </c>
      <c r="O34" s="153"/>
      <c r="P34" s="172"/>
      <c r="Q34" s="172">
        <v>1</v>
      </c>
      <c r="R34" s="166">
        <v>2</v>
      </c>
      <c r="S34" s="184">
        <v>1</v>
      </c>
      <c r="AA34" s="548"/>
      <c r="AB34" s="548"/>
      <c r="AC34" s="548"/>
      <c r="AE34" s="548"/>
      <c r="AI34" s="548"/>
      <c r="AV34"/>
      <c r="AW34"/>
      <c r="AX34"/>
      <c r="AY34"/>
      <c r="AZ34"/>
    </row>
    <row r="35" spans="2:52" ht="23.4" customHeight="1" x14ac:dyDescent="0.35">
      <c r="B35" s="325" t="s">
        <v>269</v>
      </c>
      <c r="C35" s="119">
        <f t="shared" si="10"/>
        <v>0</v>
      </c>
      <c r="D35" s="174"/>
      <c r="E35" s="170"/>
      <c r="F35" s="175"/>
      <c r="G35" s="161"/>
      <c r="H35" s="161"/>
      <c r="I35" s="161"/>
      <c r="J35" s="161"/>
      <c r="M35" s="119" t="s">
        <v>6</v>
      </c>
      <c r="N35" s="119">
        <f t="shared" si="8"/>
        <v>1143</v>
      </c>
      <c r="O35" s="153"/>
      <c r="P35" s="172">
        <v>302</v>
      </c>
      <c r="Q35" s="172">
        <v>218</v>
      </c>
      <c r="R35" s="166">
        <v>335</v>
      </c>
      <c r="S35" s="184">
        <v>288</v>
      </c>
      <c r="AA35" s="548"/>
      <c r="AB35" s="548"/>
      <c r="AC35" s="548"/>
      <c r="AE35" s="548"/>
      <c r="AI35" s="548"/>
      <c r="AV35"/>
      <c r="AW35"/>
      <c r="AX35"/>
      <c r="AY35"/>
      <c r="AZ35"/>
    </row>
    <row r="36" spans="2:52" ht="15.6" thickBot="1" x14ac:dyDescent="0.4">
      <c r="B36" s="325" t="s">
        <v>270</v>
      </c>
      <c r="C36" s="119">
        <f t="shared" si="10"/>
        <v>0</v>
      </c>
      <c r="D36" s="160"/>
      <c r="E36" s="297"/>
      <c r="F36" s="298"/>
      <c r="G36" s="296"/>
      <c r="H36" s="296"/>
      <c r="I36" s="296"/>
      <c r="J36" s="296"/>
      <c r="M36" s="118" t="s">
        <v>166</v>
      </c>
      <c r="N36" s="119">
        <f t="shared" si="8"/>
        <v>0</v>
      </c>
      <c r="O36" s="153"/>
      <c r="P36" s="172"/>
      <c r="Q36" s="172"/>
      <c r="R36" s="166"/>
      <c r="S36" s="184"/>
      <c r="AA36" s="548"/>
      <c r="AB36" s="548"/>
      <c r="AC36" s="548"/>
      <c r="AE36" s="548"/>
      <c r="AI36" s="548"/>
      <c r="AV36"/>
      <c r="AW36"/>
      <c r="AX36"/>
      <c r="AY36"/>
      <c r="AZ36"/>
    </row>
    <row r="37" spans="2:52" ht="15" x14ac:dyDescent="0.35">
      <c r="G37" s="296"/>
      <c r="H37" s="296"/>
      <c r="I37" s="296"/>
      <c r="J37" s="296"/>
      <c r="M37" s="118" t="s">
        <v>167</v>
      </c>
      <c r="N37" s="119">
        <f t="shared" si="8"/>
        <v>2451</v>
      </c>
      <c r="O37" s="153"/>
      <c r="P37" s="172">
        <v>1068</v>
      </c>
      <c r="Q37" s="172">
        <v>850</v>
      </c>
      <c r="R37" s="166">
        <v>276</v>
      </c>
      <c r="S37" s="184">
        <v>257</v>
      </c>
      <c r="AA37" s="548"/>
      <c r="AB37" s="548"/>
      <c r="AC37" s="548"/>
      <c r="AE37" s="548"/>
      <c r="AI37" s="548"/>
      <c r="AV37"/>
      <c r="AW37"/>
      <c r="AX37"/>
      <c r="AY37"/>
      <c r="AZ37"/>
    </row>
    <row r="38" spans="2:52" ht="30" x14ac:dyDescent="0.35">
      <c r="B38" s="559" t="s">
        <v>122</v>
      </c>
      <c r="C38" s="118"/>
      <c r="D38" s="881">
        <v>183</v>
      </c>
      <c r="E38" s="881">
        <v>172</v>
      </c>
      <c r="F38" s="881">
        <v>174</v>
      </c>
      <c r="G38" s="118"/>
      <c r="H38" s="118"/>
      <c r="I38" s="118"/>
      <c r="J38" s="118"/>
      <c r="K38" s="296"/>
      <c r="M38" s="119" t="s">
        <v>16</v>
      </c>
      <c r="N38" s="119">
        <f t="shared" si="8"/>
        <v>31</v>
      </c>
      <c r="O38" s="153"/>
      <c r="P38" s="172"/>
      <c r="Q38" s="172"/>
      <c r="R38" s="166">
        <v>17</v>
      </c>
      <c r="S38" s="184">
        <v>14</v>
      </c>
      <c r="AA38" s="548"/>
      <c r="AB38" s="548"/>
      <c r="AC38" s="548"/>
      <c r="AE38" s="548"/>
      <c r="AI38" s="548"/>
      <c r="AV38"/>
      <c r="AW38"/>
      <c r="AX38"/>
      <c r="AY38"/>
      <c r="AZ38"/>
    </row>
    <row r="39" spans="2:52" ht="15.6" thickBot="1" x14ac:dyDescent="0.4">
      <c r="B39" s="118"/>
      <c r="C39" s="684" t="s">
        <v>123</v>
      </c>
      <c r="D39" s="118" t="s">
        <v>118</v>
      </c>
      <c r="E39" s="118" t="s">
        <v>119</v>
      </c>
      <c r="F39" s="118" t="s">
        <v>120</v>
      </c>
      <c r="G39" s="118"/>
      <c r="H39" s="118"/>
      <c r="I39" s="118"/>
      <c r="J39" s="118"/>
      <c r="M39" s="118" t="s">
        <v>168</v>
      </c>
      <c r="N39" s="119">
        <f t="shared" si="8"/>
        <v>0</v>
      </c>
      <c r="O39" s="153"/>
      <c r="P39" s="172"/>
      <c r="Q39" s="172"/>
      <c r="R39" s="166"/>
      <c r="S39" s="184"/>
      <c r="AA39" s="548"/>
      <c r="AB39" s="548"/>
      <c r="AC39" s="548"/>
      <c r="AE39" s="548"/>
      <c r="AI39" s="548"/>
      <c r="AV39"/>
      <c r="AW39"/>
      <c r="AX39"/>
      <c r="AY39"/>
      <c r="AZ39"/>
    </row>
    <row r="40" spans="2:52" ht="15.6" thickBot="1" x14ac:dyDescent="0.4">
      <c r="B40" s="118"/>
      <c r="C40" s="118"/>
      <c r="D40" s="432">
        <v>42552</v>
      </c>
      <c r="E40" s="434">
        <v>42583</v>
      </c>
      <c r="F40" s="435">
        <v>42614</v>
      </c>
      <c r="G40" s="118"/>
      <c r="H40" s="118"/>
      <c r="I40" s="118"/>
      <c r="J40" s="118"/>
      <c r="M40" s="118" t="s">
        <v>133</v>
      </c>
      <c r="N40" s="119">
        <f>SUM(O40:S40)</f>
        <v>18485</v>
      </c>
      <c r="O40" s="436">
        <f t="shared" ref="O40:S40" si="11">SUM(O21:O39)</f>
        <v>0</v>
      </c>
      <c r="P40" s="152">
        <f t="shared" si="11"/>
        <v>5196</v>
      </c>
      <c r="Q40" s="152">
        <f t="shared" si="11"/>
        <v>4378</v>
      </c>
      <c r="R40" s="152">
        <f t="shared" si="11"/>
        <v>4766</v>
      </c>
      <c r="S40" s="401">
        <f t="shared" si="11"/>
        <v>4145</v>
      </c>
      <c r="AA40" s="548"/>
      <c r="AB40" s="548"/>
      <c r="AC40" s="548"/>
      <c r="AE40" s="548"/>
      <c r="AI40" s="548"/>
      <c r="AV40"/>
      <c r="AW40"/>
      <c r="AX40"/>
      <c r="AY40"/>
      <c r="AZ40"/>
    </row>
    <row r="41" spans="2:52" ht="15" x14ac:dyDescent="0.35">
      <c r="B41" s="325" t="s">
        <v>129</v>
      </c>
      <c r="C41" s="119">
        <f>SUM(D41:F41)</f>
        <v>529</v>
      </c>
      <c r="D41" s="174">
        <f>SUM(D42:D45)</f>
        <v>183</v>
      </c>
      <c r="E41" s="174">
        <f t="shared" ref="E41:F41" si="12">SUM(E42:E45)</f>
        <v>172</v>
      </c>
      <c r="F41" s="174">
        <f t="shared" si="12"/>
        <v>174</v>
      </c>
      <c r="G41" s="118"/>
      <c r="H41" s="118"/>
      <c r="I41" s="118"/>
      <c r="J41" s="118"/>
    </row>
    <row r="42" spans="2:52" ht="15.6" thickBot="1" x14ac:dyDescent="0.4">
      <c r="B42" s="325" t="s">
        <v>264</v>
      </c>
      <c r="C42" s="119">
        <f t="shared" ref="C42:C45" si="13">SUM(D42:F42)</f>
        <v>140</v>
      </c>
      <c r="D42" s="174">
        <v>50</v>
      </c>
      <c r="E42" s="170">
        <v>48</v>
      </c>
      <c r="F42" s="175">
        <v>42</v>
      </c>
      <c r="G42" s="118"/>
      <c r="H42" s="118"/>
      <c r="I42" s="118"/>
      <c r="J42" s="118"/>
      <c r="M42" s="685" t="s">
        <v>125</v>
      </c>
      <c r="N42" s="118"/>
      <c r="O42" s="118" t="s">
        <v>118</v>
      </c>
      <c r="P42" s="118" t="s">
        <v>119</v>
      </c>
      <c r="Q42" s="118" t="s">
        <v>120</v>
      </c>
      <c r="T42" s="161"/>
      <c r="U42" s="161"/>
      <c r="V42" s="161"/>
      <c r="W42" s="161"/>
      <c r="X42" s="161"/>
      <c r="Y42" s="161"/>
    </row>
    <row r="43" spans="2:52" ht="15" x14ac:dyDescent="0.35">
      <c r="B43" s="325" t="s">
        <v>267</v>
      </c>
      <c r="C43" s="119">
        <f t="shared" si="13"/>
        <v>142</v>
      </c>
      <c r="D43" s="174">
        <v>49</v>
      </c>
      <c r="E43" s="170">
        <v>46</v>
      </c>
      <c r="F43" s="175">
        <v>47</v>
      </c>
      <c r="G43" s="161"/>
      <c r="H43" s="161"/>
      <c r="I43" s="161"/>
      <c r="J43" s="161"/>
      <c r="M43" s="118"/>
      <c r="N43" s="118"/>
      <c r="O43" s="597">
        <v>42552</v>
      </c>
      <c r="P43" s="598">
        <v>42583</v>
      </c>
      <c r="Q43" s="599">
        <v>42614</v>
      </c>
      <c r="T43" s="118"/>
      <c r="U43" s="118"/>
      <c r="V43" s="118"/>
      <c r="W43" s="118"/>
      <c r="X43" s="118"/>
      <c r="Y43" s="161"/>
    </row>
    <row r="44" spans="2:52" ht="15" x14ac:dyDescent="0.35">
      <c r="B44" s="325" t="s">
        <v>269</v>
      </c>
      <c r="C44" s="119">
        <f t="shared" si="13"/>
        <v>102</v>
      </c>
      <c r="D44" s="174">
        <v>33</v>
      </c>
      <c r="E44" s="170">
        <v>39</v>
      </c>
      <c r="F44" s="175">
        <v>30</v>
      </c>
      <c r="G44" s="161"/>
      <c r="H44" s="161"/>
      <c r="I44" s="161"/>
      <c r="J44" s="161"/>
      <c r="M44" s="118" t="s">
        <v>129</v>
      </c>
      <c r="N44" s="119">
        <f>O44+P44+Q44</f>
        <v>0</v>
      </c>
      <c r="O44" s="600"/>
      <c r="P44" s="601"/>
      <c r="Q44" s="602"/>
      <c r="T44" s="118"/>
      <c r="U44" s="118"/>
      <c r="V44" s="118"/>
      <c r="W44" s="118"/>
      <c r="X44" s="118"/>
      <c r="Y44" s="161"/>
    </row>
    <row r="45" spans="2:52" ht="15.6" thickBot="1" x14ac:dyDescent="0.4">
      <c r="B45" s="325" t="s">
        <v>270</v>
      </c>
      <c r="C45" s="119">
        <f t="shared" si="13"/>
        <v>145</v>
      </c>
      <c r="D45" s="160">
        <v>51</v>
      </c>
      <c r="E45" s="297">
        <v>39</v>
      </c>
      <c r="F45" s="298">
        <v>55</v>
      </c>
      <c r="G45" s="296"/>
      <c r="H45" s="296"/>
      <c r="I45" s="296"/>
      <c r="J45" s="296"/>
      <c r="M45" s="118" t="s">
        <v>261</v>
      </c>
      <c r="N45" s="119">
        <f t="shared" ref="N45" si="14">O45+P45+Q45</f>
        <v>0</v>
      </c>
      <c r="O45" s="600"/>
      <c r="P45" s="601"/>
      <c r="Q45" s="602"/>
      <c r="T45" s="118"/>
      <c r="U45" s="118"/>
      <c r="V45" s="118"/>
      <c r="W45" s="118"/>
      <c r="X45" s="118"/>
      <c r="Y45" s="161"/>
    </row>
    <row r="46" spans="2:52" ht="15" x14ac:dyDescent="0.35">
      <c r="G46" s="296"/>
      <c r="H46" s="296"/>
      <c r="I46" s="296"/>
      <c r="J46" s="296"/>
      <c r="M46" s="118" t="s">
        <v>264</v>
      </c>
      <c r="N46" s="119">
        <f t="shared" ref="N46:N49" si="15">O46+P46+Q46</f>
        <v>0</v>
      </c>
      <c r="O46" s="600"/>
      <c r="P46" s="601"/>
      <c r="Q46" s="602"/>
      <c r="T46" s="118"/>
      <c r="U46" s="118"/>
      <c r="V46" s="118"/>
      <c r="W46" s="118"/>
      <c r="X46" s="118"/>
      <c r="Y46" s="161"/>
    </row>
    <row r="47" spans="2:52" ht="15.6" thickBot="1" x14ac:dyDescent="0.4">
      <c r="B47" s="118"/>
      <c r="C47" s="679" t="s">
        <v>124</v>
      </c>
      <c r="D47" s="118" t="s">
        <v>118</v>
      </c>
      <c r="E47" s="118" t="s">
        <v>119</v>
      </c>
      <c r="F47" s="118" t="s">
        <v>120</v>
      </c>
      <c r="G47" s="118"/>
      <c r="H47" s="118"/>
      <c r="I47" s="118"/>
      <c r="J47" s="118"/>
      <c r="M47" s="118" t="s">
        <v>267</v>
      </c>
      <c r="N47" s="119">
        <f t="shared" si="15"/>
        <v>0</v>
      </c>
      <c r="O47" s="606"/>
      <c r="P47" s="551"/>
      <c r="Q47" s="555"/>
      <c r="T47" s="118"/>
      <c r="U47" s="118"/>
      <c r="V47" s="118"/>
      <c r="W47" s="118"/>
      <c r="X47" s="118"/>
      <c r="Y47" s="161"/>
    </row>
    <row r="48" spans="2:52" ht="15" x14ac:dyDescent="0.35">
      <c r="B48" s="118"/>
      <c r="C48" s="118"/>
      <c r="D48" s="432">
        <v>42552</v>
      </c>
      <c r="E48" s="434">
        <v>42583</v>
      </c>
      <c r="F48" s="435">
        <v>42614</v>
      </c>
      <c r="G48" s="118"/>
      <c r="H48" s="118"/>
      <c r="I48" s="118"/>
      <c r="J48" s="118"/>
      <c r="M48" s="118" t="s">
        <v>269</v>
      </c>
      <c r="N48" s="119">
        <f t="shared" si="15"/>
        <v>0</v>
      </c>
      <c r="O48" s="606"/>
      <c r="P48" s="551"/>
      <c r="Q48" s="555"/>
      <c r="T48" s="118"/>
      <c r="U48" s="118"/>
      <c r="V48" s="118"/>
      <c r="W48" s="118"/>
      <c r="X48" s="118"/>
      <c r="Y48" s="161"/>
    </row>
    <row r="49" spans="2:26" ht="15.6" thickBot="1" x14ac:dyDescent="0.4">
      <c r="B49" s="325" t="s">
        <v>129</v>
      </c>
      <c r="C49" s="119">
        <f>SUM(D49:F49)</f>
        <v>630</v>
      </c>
      <c r="D49" s="153">
        <f>SUM(D50:D53)</f>
        <v>213</v>
      </c>
      <c r="E49" s="153">
        <f t="shared" ref="E49:F49" si="16">SUM(E50:E53)</f>
        <v>218</v>
      </c>
      <c r="F49" s="153">
        <f t="shared" si="16"/>
        <v>199</v>
      </c>
      <c r="G49" s="118"/>
      <c r="H49" s="118"/>
      <c r="I49" s="118"/>
      <c r="J49" s="118"/>
      <c r="M49" s="118" t="s">
        <v>270</v>
      </c>
      <c r="N49" s="119">
        <f t="shared" si="15"/>
        <v>0</v>
      </c>
      <c r="O49" s="607"/>
      <c r="P49" s="608"/>
      <c r="Q49" s="609"/>
      <c r="T49" s="118"/>
      <c r="U49" s="118"/>
      <c r="V49" s="118"/>
      <c r="W49" s="118"/>
      <c r="X49" s="118"/>
      <c r="Y49" s="161"/>
    </row>
    <row r="50" spans="2:26" ht="15" x14ac:dyDescent="0.35">
      <c r="B50" s="325" t="s">
        <v>264</v>
      </c>
      <c r="C50" s="119">
        <f t="shared" ref="C50:C53" si="17">SUM(D50:F50)</f>
        <v>150</v>
      </c>
      <c r="D50" s="153">
        <v>42</v>
      </c>
      <c r="E50" s="172">
        <v>57</v>
      </c>
      <c r="F50" s="154">
        <v>51</v>
      </c>
      <c r="G50" s="118"/>
      <c r="H50" s="118"/>
      <c r="I50" s="118"/>
      <c r="J50" s="118"/>
      <c r="M50" s="118"/>
      <c r="N50" s="118"/>
      <c r="O50" s="690"/>
      <c r="P50" s="690"/>
      <c r="Q50" s="690"/>
      <c r="R50" s="130"/>
      <c r="T50" s="118"/>
      <c r="U50" s="118"/>
      <c r="V50" s="161"/>
      <c r="W50" s="161"/>
      <c r="X50" s="161"/>
      <c r="Y50" s="161"/>
    </row>
    <row r="51" spans="2:26" ht="15" x14ac:dyDescent="0.35">
      <c r="B51" s="325" t="s">
        <v>267</v>
      </c>
      <c r="C51" s="119">
        <f t="shared" si="17"/>
        <v>156</v>
      </c>
      <c r="D51" s="174">
        <v>58</v>
      </c>
      <c r="E51" s="170">
        <v>44</v>
      </c>
      <c r="F51" s="175">
        <v>54</v>
      </c>
      <c r="G51" s="161"/>
      <c r="H51" s="161"/>
      <c r="I51" s="161"/>
      <c r="J51" s="161"/>
      <c r="M51" s="118"/>
      <c r="N51" s="118"/>
      <c r="O51" s="691"/>
      <c r="P51" s="553"/>
      <c r="Q51" s="553"/>
      <c r="R51" s="130"/>
      <c r="T51" s="118"/>
      <c r="U51" s="118"/>
      <c r="V51" s="124"/>
      <c r="W51" s="124"/>
      <c r="X51" s="124"/>
      <c r="Y51" s="161"/>
    </row>
    <row r="52" spans="2:26" ht="15" x14ac:dyDescent="0.35">
      <c r="B52" s="325" t="s">
        <v>269</v>
      </c>
      <c r="C52" s="119">
        <f t="shared" si="17"/>
        <v>150</v>
      </c>
      <c r="D52" s="174">
        <v>50</v>
      </c>
      <c r="E52" s="170">
        <v>60</v>
      </c>
      <c r="F52" s="175">
        <v>40</v>
      </c>
      <c r="G52" s="161"/>
      <c r="H52" s="161"/>
      <c r="I52" s="161"/>
      <c r="J52" s="161"/>
      <c r="M52" s="118"/>
      <c r="N52" s="118"/>
      <c r="O52" s="690"/>
      <c r="P52" s="690"/>
      <c r="Q52" s="690"/>
      <c r="R52" s="130"/>
      <c r="T52" s="118"/>
      <c r="U52" s="118"/>
      <c r="V52" s="124"/>
      <c r="W52" s="124"/>
      <c r="X52" s="124"/>
      <c r="Y52" s="161"/>
    </row>
    <row r="53" spans="2:26" ht="15.6" thickBot="1" x14ac:dyDescent="0.4">
      <c r="B53" s="325" t="s">
        <v>270</v>
      </c>
      <c r="C53" s="119">
        <f t="shared" si="17"/>
        <v>174</v>
      </c>
      <c r="D53" s="160">
        <v>63</v>
      </c>
      <c r="E53" s="297">
        <v>57</v>
      </c>
      <c r="F53" s="298">
        <v>54</v>
      </c>
      <c r="G53" s="296"/>
      <c r="H53" s="296"/>
      <c r="I53" s="296"/>
      <c r="J53" s="296"/>
      <c r="M53" s="118"/>
      <c r="N53" s="118"/>
      <c r="O53" s="691"/>
      <c r="P53" s="553"/>
      <c r="Q53" s="553"/>
      <c r="R53" s="130"/>
      <c r="T53" s="118"/>
      <c r="U53" s="118"/>
      <c r="V53" s="124"/>
      <c r="W53" s="124"/>
      <c r="X53" s="124"/>
      <c r="Y53" s="161"/>
    </row>
    <row r="54" spans="2:26" ht="15" x14ac:dyDescent="0.35">
      <c r="G54" s="296"/>
      <c r="H54" s="296"/>
      <c r="I54" s="296"/>
      <c r="J54" s="296"/>
      <c r="M54" s="118"/>
      <c r="N54" s="118"/>
      <c r="O54" s="691"/>
      <c r="P54" s="553"/>
      <c r="Q54" s="553"/>
      <c r="R54" s="130"/>
    </row>
    <row r="55" spans="2:26" ht="12.6" thickBot="1" x14ac:dyDescent="0.25">
      <c r="B55" s="560" t="s">
        <v>134</v>
      </c>
      <c r="C55" s="686"/>
      <c r="G55" s="296"/>
      <c r="H55" s="296"/>
      <c r="I55" s="296"/>
      <c r="J55" s="296"/>
    </row>
    <row r="56" spans="2:26" ht="15.6" thickBot="1" x14ac:dyDescent="0.4">
      <c r="D56" s="118" t="s">
        <v>118</v>
      </c>
      <c r="E56" s="118" t="s">
        <v>119</v>
      </c>
      <c r="F56" s="118" t="s">
        <v>120</v>
      </c>
      <c r="G56" s="118"/>
      <c r="H56" s="118"/>
      <c r="I56" s="118"/>
      <c r="J56" s="118"/>
      <c r="M56" s="409"/>
      <c r="N56" s="409"/>
      <c r="O56" s="146" t="s">
        <v>169</v>
      </c>
      <c r="P56" s="147" t="s">
        <v>170</v>
      </c>
      <c r="Q56" s="147" t="s">
        <v>171</v>
      </c>
      <c r="R56" s="147" t="s">
        <v>172</v>
      </c>
      <c r="S56" s="147" t="s">
        <v>37</v>
      </c>
      <c r="T56" s="147" t="s">
        <v>173</v>
      </c>
      <c r="U56" s="147" t="s">
        <v>29</v>
      </c>
      <c r="V56" s="147" t="s">
        <v>174</v>
      </c>
      <c r="W56" s="147" t="s">
        <v>175</v>
      </c>
      <c r="X56" s="147" t="s">
        <v>176</v>
      </c>
      <c r="Y56" s="147" t="s">
        <v>177</v>
      </c>
      <c r="Z56" s="148" t="s">
        <v>133</v>
      </c>
    </row>
    <row r="57" spans="2:26" ht="15" x14ac:dyDescent="0.35">
      <c r="B57" s="118"/>
      <c r="D57" s="432">
        <v>42552</v>
      </c>
      <c r="E57" s="434">
        <v>42583</v>
      </c>
      <c r="F57" s="435">
        <v>42614</v>
      </c>
      <c r="G57" s="118"/>
      <c r="H57" s="118"/>
      <c r="I57" s="118"/>
      <c r="J57" s="118"/>
      <c r="M57" s="410" t="s">
        <v>178</v>
      </c>
      <c r="N57" s="440" t="s">
        <v>129</v>
      </c>
      <c r="O57" s="692">
        <v>607</v>
      </c>
      <c r="P57" s="323">
        <v>24</v>
      </c>
      <c r="Q57" s="323">
        <v>5</v>
      </c>
      <c r="R57" s="323">
        <v>22</v>
      </c>
      <c r="S57" s="323">
        <v>18</v>
      </c>
      <c r="T57" s="323"/>
      <c r="U57" s="323">
        <v>1014</v>
      </c>
      <c r="V57" s="323"/>
      <c r="W57" s="323">
        <v>21</v>
      </c>
      <c r="X57" s="323">
        <v>7</v>
      </c>
      <c r="Y57" s="323">
        <v>7</v>
      </c>
      <c r="Z57" s="693">
        <v>1725</v>
      </c>
    </row>
    <row r="58" spans="2:26" ht="15" x14ac:dyDescent="0.35">
      <c r="B58" s="325" t="s">
        <v>129</v>
      </c>
      <c r="C58" s="135">
        <f t="shared" ref="C58:C62" si="18">AVERAGE(D58:F58)</f>
        <v>346.33333333333331</v>
      </c>
      <c r="D58" s="153">
        <v>355</v>
      </c>
      <c r="E58" s="172">
        <v>403</v>
      </c>
      <c r="F58" s="154">
        <v>281</v>
      </c>
      <c r="G58" s="118"/>
      <c r="H58" s="118"/>
      <c r="I58" s="118"/>
      <c r="J58" s="118"/>
      <c r="M58" s="410"/>
      <c r="N58" s="440" t="s">
        <v>261</v>
      </c>
      <c r="O58" s="182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84">
        <f t="shared" ref="Z58" si="19">SUM(O58:Y58)</f>
        <v>0</v>
      </c>
    </row>
    <row r="59" spans="2:26" ht="15" x14ac:dyDescent="0.35">
      <c r="B59" s="325" t="s">
        <v>264</v>
      </c>
      <c r="C59" s="135">
        <f t="shared" si="18"/>
        <v>96.666666666666671</v>
      </c>
      <c r="D59" s="153">
        <v>110</v>
      </c>
      <c r="E59" s="172">
        <v>107</v>
      </c>
      <c r="F59" s="154">
        <v>73</v>
      </c>
      <c r="G59" s="118"/>
      <c r="H59" s="118"/>
      <c r="I59" s="118"/>
      <c r="J59" s="118"/>
      <c r="M59" s="410"/>
      <c r="N59" s="440" t="s">
        <v>264</v>
      </c>
      <c r="O59" s="174">
        <v>224</v>
      </c>
      <c r="P59" s="170">
        <v>7</v>
      </c>
      <c r="Q59" s="170"/>
      <c r="R59" s="170">
        <v>1</v>
      </c>
      <c r="S59" s="170">
        <v>3</v>
      </c>
      <c r="T59" s="170"/>
      <c r="U59" s="170">
        <v>311</v>
      </c>
      <c r="V59" s="170"/>
      <c r="W59" s="170">
        <v>6</v>
      </c>
      <c r="X59" s="170">
        <v>2</v>
      </c>
      <c r="Y59" s="170">
        <v>6</v>
      </c>
      <c r="Z59" s="175">
        <v>560</v>
      </c>
    </row>
    <row r="60" spans="2:26" ht="15" x14ac:dyDescent="0.35">
      <c r="B60" s="325" t="s">
        <v>267</v>
      </c>
      <c r="C60" s="135">
        <f t="shared" si="18"/>
        <v>67.666666666666671</v>
      </c>
      <c r="D60" s="174">
        <v>58</v>
      </c>
      <c r="E60" s="170">
        <v>85</v>
      </c>
      <c r="F60" s="175">
        <v>60</v>
      </c>
      <c r="G60" s="161"/>
      <c r="H60" s="161"/>
      <c r="I60" s="161"/>
      <c r="J60" s="161"/>
      <c r="M60" s="410"/>
      <c r="N60" s="440" t="s">
        <v>267</v>
      </c>
      <c r="O60" s="174">
        <v>147</v>
      </c>
      <c r="P60" s="170">
        <v>5</v>
      </c>
      <c r="Q60" s="170">
        <v>4</v>
      </c>
      <c r="R60" s="170">
        <v>5</v>
      </c>
      <c r="S60" s="170">
        <v>4</v>
      </c>
      <c r="T60" s="170"/>
      <c r="U60" s="170">
        <v>202</v>
      </c>
      <c r="V60" s="170"/>
      <c r="W60" s="170">
        <v>6</v>
      </c>
      <c r="X60" s="170"/>
      <c r="Y60" s="170">
        <v>1</v>
      </c>
      <c r="Z60" s="175">
        <v>374</v>
      </c>
    </row>
    <row r="61" spans="2:26" ht="15" x14ac:dyDescent="0.35">
      <c r="B61" s="325" t="s">
        <v>269</v>
      </c>
      <c r="C61" s="135">
        <f t="shared" si="18"/>
        <v>91</v>
      </c>
      <c r="D61" s="174">
        <v>103</v>
      </c>
      <c r="E61" s="170">
        <v>99</v>
      </c>
      <c r="F61" s="175">
        <v>71</v>
      </c>
      <c r="G61" s="161"/>
      <c r="H61" s="161"/>
      <c r="I61" s="161"/>
      <c r="J61" s="161"/>
      <c r="M61" s="410"/>
      <c r="N61" s="440" t="s">
        <v>269</v>
      </c>
      <c r="O61" s="174">
        <v>117</v>
      </c>
      <c r="P61" s="170">
        <v>5</v>
      </c>
      <c r="Q61" s="170"/>
      <c r="R61" s="170">
        <v>7</v>
      </c>
      <c r="S61" s="170">
        <v>3</v>
      </c>
      <c r="T61" s="170"/>
      <c r="U61" s="170">
        <v>291</v>
      </c>
      <c r="V61" s="170"/>
      <c r="W61" s="170">
        <v>2</v>
      </c>
      <c r="X61" s="170">
        <v>1</v>
      </c>
      <c r="Y61" s="170"/>
      <c r="Z61" s="175">
        <v>426</v>
      </c>
    </row>
    <row r="62" spans="2:26" ht="15.6" thickBot="1" x14ac:dyDescent="0.4">
      <c r="B62" s="325" t="s">
        <v>270</v>
      </c>
      <c r="C62" s="135">
        <f t="shared" si="18"/>
        <v>91</v>
      </c>
      <c r="D62" s="160">
        <v>84</v>
      </c>
      <c r="E62" s="297">
        <v>112</v>
      </c>
      <c r="F62" s="298">
        <v>77</v>
      </c>
      <c r="G62" s="296"/>
      <c r="H62" s="296"/>
      <c r="I62" s="296"/>
      <c r="J62" s="296"/>
      <c r="M62" s="409"/>
      <c r="N62" s="440" t="s">
        <v>270</v>
      </c>
      <c r="O62" s="160">
        <v>119</v>
      </c>
      <c r="P62" s="297">
        <v>7</v>
      </c>
      <c r="Q62" s="297">
        <v>1</v>
      </c>
      <c r="R62" s="297">
        <v>9</v>
      </c>
      <c r="S62" s="297">
        <v>8</v>
      </c>
      <c r="T62" s="297"/>
      <c r="U62" s="297">
        <v>210</v>
      </c>
      <c r="V62" s="297"/>
      <c r="W62" s="297">
        <v>7</v>
      </c>
      <c r="X62" s="297">
        <v>4</v>
      </c>
      <c r="Y62" s="297"/>
      <c r="Z62" s="298">
        <v>365</v>
      </c>
    </row>
    <row r="63" spans="2:26" ht="15" x14ac:dyDescent="0.35">
      <c r="B63" s="118"/>
      <c r="C63" s="118"/>
      <c r="D63" s="124"/>
      <c r="E63" s="124"/>
      <c r="F63" s="124"/>
      <c r="G63" s="124"/>
      <c r="H63" s="124"/>
      <c r="I63" s="124"/>
      <c r="J63" s="124"/>
      <c r="N63" s="118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</row>
    <row r="64" spans="2:26" ht="15" x14ac:dyDescent="0.35">
      <c r="B64" s="567" t="s">
        <v>235</v>
      </c>
      <c r="C64" s="686"/>
      <c r="G64" s="296"/>
      <c r="H64" s="296"/>
      <c r="I64" s="296"/>
      <c r="J64" s="296"/>
      <c r="N64" s="118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</row>
    <row r="65" spans="1:26" ht="15.6" thickBot="1" x14ac:dyDescent="0.4">
      <c r="D65" s="118" t="s">
        <v>118</v>
      </c>
      <c r="E65" s="118" t="s">
        <v>119</v>
      </c>
      <c r="F65" s="118" t="s">
        <v>120</v>
      </c>
      <c r="G65" s="118"/>
      <c r="H65" s="118"/>
      <c r="I65" s="118"/>
      <c r="J65" s="118"/>
      <c r="N65" s="118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</row>
    <row r="66" spans="1:26" ht="15" x14ac:dyDescent="0.35">
      <c r="B66" s="118"/>
      <c r="D66" s="432">
        <v>42552</v>
      </c>
      <c r="E66" s="434">
        <v>42583</v>
      </c>
      <c r="F66" s="435">
        <v>42614</v>
      </c>
      <c r="G66" s="118"/>
      <c r="H66" s="118"/>
      <c r="I66" s="118"/>
      <c r="J66" s="118"/>
      <c r="N66" s="118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</row>
    <row r="67" spans="1:26" ht="15" x14ac:dyDescent="0.35">
      <c r="B67" s="325" t="s">
        <v>129</v>
      </c>
      <c r="C67" s="135">
        <f t="shared" ref="C67:C70" si="20">AVERAGE(D67:F67)</f>
        <v>220.33333333333334</v>
      </c>
      <c r="D67" s="153">
        <f>SUM(D68:D71)</f>
        <v>211</v>
      </c>
      <c r="E67" s="153">
        <f t="shared" ref="E67:F67" si="21">SUM(E68:E71)</f>
        <v>221</v>
      </c>
      <c r="F67" s="153">
        <f t="shared" si="21"/>
        <v>229</v>
      </c>
      <c r="G67" s="118"/>
      <c r="H67" s="118"/>
      <c r="I67" s="118"/>
      <c r="J67" s="118"/>
      <c r="N67" s="118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</row>
    <row r="68" spans="1:26" ht="15.6" thickBot="1" x14ac:dyDescent="0.4">
      <c r="B68" s="325" t="s">
        <v>264</v>
      </c>
      <c r="C68" s="135">
        <f t="shared" si="20"/>
        <v>50.333333333333336</v>
      </c>
      <c r="D68" s="153">
        <v>45</v>
      </c>
      <c r="E68" s="172">
        <v>54</v>
      </c>
      <c r="F68" s="154">
        <v>52</v>
      </c>
      <c r="G68" s="118"/>
      <c r="H68" s="118"/>
      <c r="I68" s="118"/>
      <c r="J68" s="118"/>
      <c r="M68" s="409"/>
    </row>
    <row r="69" spans="1:26" ht="13.2" x14ac:dyDescent="0.25">
      <c r="B69" s="325" t="s">
        <v>267</v>
      </c>
      <c r="C69" s="135">
        <f t="shared" si="20"/>
        <v>53.666666666666664</v>
      </c>
      <c r="D69" s="174">
        <v>53</v>
      </c>
      <c r="E69" s="170">
        <v>46</v>
      </c>
      <c r="F69" s="175">
        <v>62</v>
      </c>
      <c r="G69" s="161"/>
      <c r="H69" s="161"/>
      <c r="I69" s="161"/>
      <c r="J69" s="161"/>
      <c r="M69" s="410" t="s">
        <v>197</v>
      </c>
      <c r="N69" s="696"/>
      <c r="O69" s="697" t="s">
        <v>222</v>
      </c>
      <c r="P69" s="697"/>
      <c r="Q69" s="697"/>
      <c r="R69" s="697"/>
      <c r="S69" s="698"/>
    </row>
    <row r="70" spans="1:26" ht="13.2" x14ac:dyDescent="0.25">
      <c r="B70" s="325" t="s">
        <v>269</v>
      </c>
      <c r="C70" s="135">
        <f t="shared" si="20"/>
        <v>58.666666666666664</v>
      </c>
      <c r="D70" s="174">
        <v>52</v>
      </c>
      <c r="E70" s="170">
        <v>60</v>
      </c>
      <c r="F70" s="175">
        <v>64</v>
      </c>
      <c r="G70" s="161"/>
      <c r="H70" s="161"/>
      <c r="I70" s="161"/>
      <c r="J70" s="161"/>
      <c r="M70" s="409"/>
      <c r="N70" s="365" t="s">
        <v>223</v>
      </c>
      <c r="O70" s="171" t="s">
        <v>224</v>
      </c>
      <c r="P70" s="171" t="s">
        <v>225</v>
      </c>
      <c r="Q70" s="171" t="s">
        <v>226</v>
      </c>
      <c r="R70" s="171" t="s">
        <v>227</v>
      </c>
      <c r="S70" s="699" t="s">
        <v>228</v>
      </c>
    </row>
    <row r="71" spans="1:26" ht="15.6" thickBot="1" x14ac:dyDescent="0.4">
      <c r="B71" s="325" t="s">
        <v>270</v>
      </c>
      <c r="C71" s="135">
        <f>AVERAGE(D71:F71)</f>
        <v>57.666666666666664</v>
      </c>
      <c r="D71" s="160">
        <v>61</v>
      </c>
      <c r="E71" s="297">
        <v>61</v>
      </c>
      <c r="F71" s="298">
        <v>51</v>
      </c>
      <c r="G71" s="161"/>
      <c r="H71" s="161"/>
      <c r="I71" s="161"/>
      <c r="J71" s="161"/>
      <c r="N71" s="153" t="s">
        <v>129</v>
      </c>
      <c r="O71" s="342">
        <f>SUM(O72:O76)</f>
        <v>423</v>
      </c>
      <c r="P71" s="342">
        <f t="shared" ref="P71:R71" si="22">SUM(P72:P76)</f>
        <v>330</v>
      </c>
      <c r="Q71" s="342">
        <f t="shared" si="22"/>
        <v>470</v>
      </c>
      <c r="R71" s="342">
        <f t="shared" si="22"/>
        <v>502</v>
      </c>
      <c r="S71" s="700">
        <f>SUM(O71:R71)</f>
        <v>1725</v>
      </c>
      <c r="T71" s="118"/>
      <c r="U71" s="118"/>
      <c r="V71" s="124"/>
      <c r="W71" s="124"/>
      <c r="X71" s="124"/>
    </row>
    <row r="72" spans="1:26" ht="15" x14ac:dyDescent="0.35">
      <c r="G72" s="296"/>
      <c r="H72" s="296"/>
      <c r="I72" s="296"/>
      <c r="J72" s="296"/>
      <c r="N72" s="153" t="s">
        <v>261</v>
      </c>
      <c r="O72" s="313"/>
      <c r="P72" s="313"/>
      <c r="Q72" s="313"/>
      <c r="R72" s="313"/>
      <c r="S72" s="700">
        <f t="shared" ref="S72" si="23">SUM(O72:R72)</f>
        <v>0</v>
      </c>
    </row>
    <row r="73" spans="1:26" ht="15.6" thickBot="1" x14ac:dyDescent="0.4">
      <c r="A73" s="409" t="s">
        <v>355</v>
      </c>
      <c r="B73" s="409"/>
      <c r="C73" s="409"/>
      <c r="G73" s="296"/>
      <c r="H73" s="296"/>
      <c r="I73" s="296"/>
      <c r="J73" s="296"/>
      <c r="N73" s="153" t="s">
        <v>264</v>
      </c>
      <c r="O73" s="313">
        <v>127</v>
      </c>
      <c r="P73" s="313">
        <v>121</v>
      </c>
      <c r="Q73" s="313">
        <v>165</v>
      </c>
      <c r="R73" s="313">
        <v>147</v>
      </c>
      <c r="S73" s="700">
        <f t="shared" ref="S73:S76" si="24">SUM(O73:R73)</f>
        <v>560</v>
      </c>
    </row>
    <row r="74" spans="1:26" ht="15" x14ac:dyDescent="0.35">
      <c r="C74" s="188" t="s">
        <v>362</v>
      </c>
      <c r="D74" s="188" t="s">
        <v>362</v>
      </c>
      <c r="E74" s="188" t="s">
        <v>362</v>
      </c>
      <c r="F74" s="188" t="s">
        <v>362</v>
      </c>
      <c r="N74" s="153" t="s">
        <v>267</v>
      </c>
      <c r="O74" s="172">
        <v>106</v>
      </c>
      <c r="P74" s="172">
        <v>66</v>
      </c>
      <c r="Q74" s="172">
        <v>96</v>
      </c>
      <c r="R74" s="172">
        <v>106</v>
      </c>
      <c r="S74" s="700">
        <f t="shared" si="24"/>
        <v>374</v>
      </c>
    </row>
    <row r="75" spans="1:26" ht="15" x14ac:dyDescent="0.35">
      <c r="B75" s="130"/>
      <c r="C75" s="319" t="s">
        <v>264</v>
      </c>
      <c r="D75" s="319" t="s">
        <v>267</v>
      </c>
      <c r="E75" s="319" t="s">
        <v>269</v>
      </c>
      <c r="F75" s="355" t="s">
        <v>270</v>
      </c>
      <c r="N75" s="153" t="s">
        <v>269</v>
      </c>
      <c r="O75" s="170">
        <v>98</v>
      </c>
      <c r="P75" s="170">
        <v>80</v>
      </c>
      <c r="Q75" s="170">
        <v>114</v>
      </c>
      <c r="R75" s="170">
        <v>134</v>
      </c>
      <c r="S75" s="700">
        <f t="shared" si="24"/>
        <v>426</v>
      </c>
    </row>
    <row r="76" spans="1:26" ht="15.6" thickBot="1" x14ac:dyDescent="0.4">
      <c r="A76" t="s">
        <v>143</v>
      </c>
      <c r="B76" s="139">
        <f>SUM(B77:B84)</f>
        <v>8848</v>
      </c>
      <c r="C76" s="170">
        <v>2494</v>
      </c>
      <c r="D76" s="166">
        <v>1943</v>
      </c>
      <c r="E76" s="166">
        <v>2371</v>
      </c>
      <c r="F76" s="175">
        <v>2040</v>
      </c>
      <c r="N76" s="149" t="s">
        <v>270</v>
      </c>
      <c r="O76" s="297">
        <v>92</v>
      </c>
      <c r="P76" s="297">
        <v>63</v>
      </c>
      <c r="Q76" s="297">
        <v>95</v>
      </c>
      <c r="R76" s="297">
        <v>115</v>
      </c>
      <c r="S76" s="701">
        <f t="shared" si="24"/>
        <v>365</v>
      </c>
    </row>
    <row r="77" spans="1:26" ht="15" x14ac:dyDescent="0.35">
      <c r="A77" t="s">
        <v>135</v>
      </c>
      <c r="B77" s="130">
        <f t="shared" ref="B77:B84" si="25">SUM(C77:F77)</f>
        <v>0</v>
      </c>
      <c r="C77" s="170"/>
      <c r="D77" s="166"/>
      <c r="E77" s="166"/>
      <c r="F77" s="175"/>
      <c r="M77" s="130"/>
      <c r="N77" s="118"/>
      <c r="O77" s="161"/>
      <c r="P77" s="161"/>
      <c r="Q77" s="161"/>
      <c r="R77" s="161"/>
      <c r="S77" s="694"/>
    </row>
    <row r="78" spans="1:26" ht="15" x14ac:dyDescent="0.35">
      <c r="A78" t="s">
        <v>136</v>
      </c>
      <c r="B78" s="130">
        <f t="shared" si="25"/>
        <v>12</v>
      </c>
      <c r="C78" s="170">
        <v>8</v>
      </c>
      <c r="D78" s="166">
        <v>3</v>
      </c>
      <c r="E78" s="166"/>
      <c r="F78" s="175">
        <v>1</v>
      </c>
      <c r="M78" s="130"/>
      <c r="N78" s="118"/>
      <c r="O78" s="118"/>
      <c r="P78" s="118"/>
      <c r="Q78" s="118"/>
      <c r="R78" s="118"/>
      <c r="S78" s="694"/>
      <c r="T78" s="118"/>
      <c r="U78" s="118"/>
      <c r="V78" s="118"/>
      <c r="W78" s="118"/>
      <c r="X78" s="118"/>
      <c r="Y78" s="118"/>
      <c r="Z78" s="118"/>
    </row>
    <row r="79" spans="1:26" ht="15" x14ac:dyDescent="0.35">
      <c r="A79" t="s">
        <v>137</v>
      </c>
      <c r="B79" s="130">
        <f t="shared" si="25"/>
        <v>5</v>
      </c>
      <c r="C79" s="170">
        <v>2</v>
      </c>
      <c r="D79" s="166">
        <v>1</v>
      </c>
      <c r="E79" s="166"/>
      <c r="F79" s="175">
        <v>2</v>
      </c>
      <c r="M79" s="695"/>
      <c r="N79" s="118"/>
      <c r="O79" s="161"/>
      <c r="P79" s="161"/>
      <c r="Q79" s="161"/>
      <c r="R79" s="161"/>
      <c r="S79" s="694"/>
    </row>
    <row r="80" spans="1:26" ht="15" x14ac:dyDescent="0.35">
      <c r="A80" t="s">
        <v>138</v>
      </c>
      <c r="B80" s="130">
        <f t="shared" si="25"/>
        <v>16</v>
      </c>
      <c r="C80" s="170"/>
      <c r="D80" s="166">
        <v>11</v>
      </c>
      <c r="E80" s="166">
        <v>1</v>
      </c>
      <c r="F80" s="175">
        <v>4</v>
      </c>
      <c r="M80" s="130"/>
      <c r="N80" s="118"/>
      <c r="O80" s="161"/>
      <c r="P80" s="161"/>
      <c r="Q80" s="161"/>
      <c r="R80" s="161"/>
      <c r="S80" s="694"/>
      <c r="T80" s="118"/>
    </row>
    <row r="81" spans="1:55" ht="15" x14ac:dyDescent="0.35">
      <c r="A81" t="s">
        <v>139</v>
      </c>
      <c r="B81" s="130">
        <f t="shared" si="25"/>
        <v>8</v>
      </c>
      <c r="C81" s="170">
        <v>3</v>
      </c>
      <c r="D81" s="166">
        <v>3</v>
      </c>
      <c r="E81" s="166">
        <v>2</v>
      </c>
      <c r="F81" s="175"/>
      <c r="M81" s="710"/>
      <c r="N81" s="118"/>
      <c r="O81" s="161"/>
      <c r="P81" s="161"/>
      <c r="Q81" s="161"/>
      <c r="R81" s="161"/>
      <c r="S81" s="694"/>
    </row>
    <row r="82" spans="1:55" ht="12.6" thickBot="1" x14ac:dyDescent="0.3">
      <c r="A82" t="s">
        <v>140</v>
      </c>
      <c r="B82" s="130">
        <f t="shared" si="25"/>
        <v>7123</v>
      </c>
      <c r="C82" s="170">
        <v>1934</v>
      </c>
      <c r="D82" s="166">
        <v>1569</v>
      </c>
      <c r="E82" s="166">
        <v>1945</v>
      </c>
      <c r="F82" s="175">
        <v>1675</v>
      </c>
      <c r="M82" s="312" t="s">
        <v>211</v>
      </c>
    </row>
    <row r="83" spans="1:55" ht="15" x14ac:dyDescent="0.35">
      <c r="A83" t="s">
        <v>141</v>
      </c>
      <c r="B83" s="130">
        <f t="shared" si="25"/>
        <v>0</v>
      </c>
      <c r="C83" s="170"/>
      <c r="D83" s="166"/>
      <c r="E83" s="166"/>
      <c r="F83" s="175"/>
      <c r="L83" s="143"/>
      <c r="M83" s="181"/>
      <c r="N83" s="147" t="s">
        <v>133</v>
      </c>
      <c r="O83" s="147" t="s">
        <v>205</v>
      </c>
      <c r="P83" s="147" t="s">
        <v>206</v>
      </c>
      <c r="Q83" s="147" t="s">
        <v>207</v>
      </c>
      <c r="R83" s="147" t="s">
        <v>208</v>
      </c>
      <c r="S83" s="147" t="s">
        <v>209</v>
      </c>
      <c r="T83" s="148" t="s">
        <v>210</v>
      </c>
    </row>
    <row r="84" spans="1:55" ht="15.6" thickBot="1" x14ac:dyDescent="0.4">
      <c r="A84" t="s">
        <v>142</v>
      </c>
      <c r="B84" s="130">
        <f t="shared" si="25"/>
        <v>1684</v>
      </c>
      <c r="C84" s="297">
        <v>547</v>
      </c>
      <c r="D84" s="330">
        <v>356</v>
      </c>
      <c r="E84" s="330">
        <v>423</v>
      </c>
      <c r="F84" s="298">
        <v>358</v>
      </c>
      <c r="L84" s="118"/>
      <c r="M84" s="354" t="s">
        <v>129</v>
      </c>
      <c r="N84" s="342">
        <f>SUM(N85:N89)</f>
        <v>1725</v>
      </c>
      <c r="O84" s="342">
        <f t="shared" ref="O84:T84" si="26">SUM(O85:O89)</f>
        <v>399</v>
      </c>
      <c r="P84" s="342">
        <f t="shared" si="26"/>
        <v>362</v>
      </c>
      <c r="Q84" s="342">
        <f t="shared" si="26"/>
        <v>276</v>
      </c>
      <c r="R84" s="342">
        <f t="shared" si="26"/>
        <v>192</v>
      </c>
      <c r="S84" s="342">
        <f t="shared" si="26"/>
        <v>382</v>
      </c>
      <c r="T84" s="700">
        <f t="shared" si="26"/>
        <v>114</v>
      </c>
    </row>
    <row r="85" spans="1:55" ht="15" x14ac:dyDescent="0.35">
      <c r="D85" s="296"/>
      <c r="E85" s="296"/>
      <c r="L85" s="118"/>
      <c r="M85" s="354" t="s">
        <v>261</v>
      </c>
      <c r="N85" s="342">
        <f t="shared" ref="N85" si="27">SUM(O85:T85)</f>
        <v>0</v>
      </c>
      <c r="O85" s="171"/>
      <c r="P85" s="171"/>
      <c r="Q85" s="171"/>
      <c r="R85" s="171"/>
      <c r="S85" s="171"/>
      <c r="T85" s="699"/>
    </row>
    <row r="86" spans="1:55" ht="15" x14ac:dyDescent="0.35">
      <c r="D86" s="296"/>
      <c r="E86" s="296"/>
      <c r="L86" s="118"/>
      <c r="M86" s="354" t="s">
        <v>264</v>
      </c>
      <c r="N86" s="342">
        <f t="shared" ref="N86:N89" si="28">SUM(O86:T86)</f>
        <v>560</v>
      </c>
      <c r="O86" s="171">
        <v>119</v>
      </c>
      <c r="P86" s="171">
        <v>119</v>
      </c>
      <c r="Q86" s="171">
        <v>91</v>
      </c>
      <c r="R86" s="171">
        <v>59</v>
      </c>
      <c r="S86" s="171">
        <v>139</v>
      </c>
      <c r="T86" s="699">
        <v>33</v>
      </c>
    </row>
    <row r="87" spans="1:55" ht="15.6" thickBot="1" x14ac:dyDescent="0.4">
      <c r="A87" s="356" t="s">
        <v>144</v>
      </c>
      <c r="B87" s="686"/>
      <c r="D87" s="296"/>
      <c r="E87" s="296"/>
      <c r="L87" s="118"/>
      <c r="M87" s="354" t="s">
        <v>267</v>
      </c>
      <c r="N87" s="342">
        <f t="shared" si="28"/>
        <v>374</v>
      </c>
      <c r="O87" s="171">
        <v>79</v>
      </c>
      <c r="P87" s="171">
        <v>78</v>
      </c>
      <c r="Q87" s="171">
        <v>56</v>
      </c>
      <c r="R87" s="171">
        <v>55</v>
      </c>
      <c r="S87" s="171">
        <v>79</v>
      </c>
      <c r="T87" s="699">
        <v>27</v>
      </c>
    </row>
    <row r="88" spans="1:55" ht="15" x14ac:dyDescent="0.35">
      <c r="C88" s="188" t="s">
        <v>362</v>
      </c>
      <c r="D88" s="188" t="s">
        <v>362</v>
      </c>
      <c r="E88" s="188" t="s">
        <v>362</v>
      </c>
      <c r="F88" s="188" t="s">
        <v>362</v>
      </c>
      <c r="L88" s="118"/>
      <c r="M88" s="354" t="s">
        <v>269</v>
      </c>
      <c r="N88" s="342">
        <f t="shared" si="28"/>
        <v>426</v>
      </c>
      <c r="O88" s="171">
        <v>115</v>
      </c>
      <c r="P88" s="171">
        <v>78</v>
      </c>
      <c r="Q88" s="171">
        <v>73</v>
      </c>
      <c r="R88" s="171">
        <v>54</v>
      </c>
      <c r="S88" s="171">
        <v>80</v>
      </c>
      <c r="T88" s="699">
        <v>26</v>
      </c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41"/>
      <c r="AG88" s="553"/>
    </row>
    <row r="89" spans="1:55" ht="15.6" thickBot="1" x14ac:dyDescent="0.4">
      <c r="C89" s="319" t="s">
        <v>264</v>
      </c>
      <c r="D89" s="319" t="s">
        <v>267</v>
      </c>
      <c r="E89" s="319" t="s">
        <v>269</v>
      </c>
      <c r="F89" s="355" t="s">
        <v>270</v>
      </c>
      <c r="L89" s="118"/>
      <c r="M89" s="702" t="s">
        <v>270</v>
      </c>
      <c r="N89" s="709">
        <f t="shared" si="28"/>
        <v>365</v>
      </c>
      <c r="O89" s="703">
        <v>86</v>
      </c>
      <c r="P89" s="703">
        <v>87</v>
      </c>
      <c r="Q89" s="703">
        <v>56</v>
      </c>
      <c r="R89" s="703">
        <v>24</v>
      </c>
      <c r="S89" s="703">
        <v>84</v>
      </c>
      <c r="T89" s="704">
        <v>28</v>
      </c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41"/>
      <c r="AG89" s="553"/>
    </row>
    <row r="90" spans="1:55" ht="15" x14ac:dyDescent="0.35">
      <c r="A90" t="s">
        <v>145</v>
      </c>
      <c r="C90" s="170"/>
      <c r="D90" s="166"/>
      <c r="E90" s="166"/>
      <c r="F90" s="175"/>
      <c r="L90" s="118"/>
      <c r="M90" s="325"/>
      <c r="N90" s="366"/>
      <c r="O90" s="366"/>
      <c r="P90" s="366"/>
      <c r="Q90" s="366"/>
      <c r="R90" s="366"/>
      <c r="S90" s="366"/>
      <c r="T90" s="366"/>
    </row>
    <row r="91" spans="1:55" ht="15" x14ac:dyDescent="0.35">
      <c r="A91" t="s">
        <v>62</v>
      </c>
      <c r="B91">
        <f>SUM(C91:F91)</f>
        <v>393</v>
      </c>
      <c r="C91" s="170">
        <v>147</v>
      </c>
      <c r="D91" s="166">
        <v>87</v>
      </c>
      <c r="E91" s="166">
        <v>76</v>
      </c>
      <c r="F91" s="175">
        <v>83</v>
      </c>
      <c r="L91" s="118"/>
      <c r="M91" s="325"/>
      <c r="N91" s="366"/>
      <c r="O91" s="366"/>
      <c r="P91" s="366"/>
      <c r="Q91" s="366"/>
      <c r="R91" s="366"/>
      <c r="S91" s="366"/>
      <c r="T91" s="366"/>
    </row>
    <row r="92" spans="1:55" ht="15" x14ac:dyDescent="0.35">
      <c r="A92" t="s">
        <v>146</v>
      </c>
      <c r="B92">
        <f>SUM(C92:F92)</f>
        <v>4524</v>
      </c>
      <c r="C92" s="357">
        <v>1242</v>
      </c>
      <c r="D92" s="335">
        <v>1030</v>
      </c>
      <c r="E92" s="335">
        <v>1192</v>
      </c>
      <c r="F92" s="472">
        <v>1060</v>
      </c>
      <c r="L92" s="118"/>
      <c r="M92" s="366"/>
      <c r="N92" s="366"/>
      <c r="O92" s="366"/>
      <c r="P92" s="366"/>
      <c r="Q92" s="366"/>
      <c r="R92" s="366"/>
      <c r="S92" s="366"/>
      <c r="T92" s="366"/>
    </row>
    <row r="93" spans="1:55" ht="15" x14ac:dyDescent="0.35">
      <c r="A93" t="s">
        <v>147</v>
      </c>
      <c r="B93">
        <f>SUM(C93:F93)</f>
        <v>0</v>
      </c>
      <c r="C93" s="170"/>
      <c r="D93" s="166"/>
      <c r="E93" s="166"/>
      <c r="F93" s="175"/>
      <c r="L93" s="118"/>
      <c r="M93" s="325"/>
      <c r="N93" s="366"/>
      <c r="O93" s="366"/>
      <c r="P93" s="366"/>
      <c r="Q93" s="366"/>
      <c r="R93" s="366"/>
      <c r="S93" s="366"/>
      <c r="T93" s="366"/>
    </row>
    <row r="94" spans="1:55" ht="12.6" thickBot="1" x14ac:dyDescent="0.3">
      <c r="A94" t="s">
        <v>133</v>
      </c>
      <c r="B94">
        <f>SUM(C94:F94)</f>
        <v>4917</v>
      </c>
      <c r="C94" s="452">
        <f>SUM(C91:C93)</f>
        <v>1389</v>
      </c>
      <c r="D94" s="452">
        <f t="shared" ref="D94:F94" si="29">SUM(D91:D93)</f>
        <v>1117</v>
      </c>
      <c r="E94" s="452">
        <f t="shared" si="29"/>
        <v>1268</v>
      </c>
      <c r="F94" s="452">
        <f t="shared" si="29"/>
        <v>1143</v>
      </c>
      <c r="L94" s="161"/>
      <c r="M94" s="366"/>
      <c r="N94" s="366"/>
      <c r="O94" s="366"/>
      <c r="P94" s="366"/>
      <c r="Q94" s="366"/>
      <c r="R94" s="366"/>
      <c r="S94" s="366"/>
      <c r="T94" s="366"/>
      <c r="AZ94" s="691"/>
      <c r="BA94" s="161"/>
    </row>
    <row r="95" spans="1:55" x14ac:dyDescent="0.2">
      <c r="D95" s="296"/>
      <c r="E95" s="296"/>
      <c r="M95" s="686"/>
      <c r="AZ95" s="691"/>
      <c r="BA95" s="161"/>
    </row>
    <row r="96" spans="1:55" ht="15.6" thickBot="1" x14ac:dyDescent="0.4">
      <c r="D96" s="296"/>
      <c r="E96" s="296"/>
      <c r="M96" s="556" t="s">
        <v>204</v>
      </c>
      <c r="N96" s="118"/>
      <c r="O96" s="118"/>
      <c r="P96" s="118"/>
      <c r="Q96" s="118"/>
      <c r="R96" s="118"/>
      <c r="S96" s="118"/>
      <c r="T96" s="118"/>
      <c r="U96" s="141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41"/>
      <c r="AG96" s="141"/>
      <c r="AH96" s="141"/>
      <c r="AI96" s="118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18"/>
      <c r="BB96" s="118"/>
      <c r="BC96" s="118"/>
    </row>
    <row r="97" spans="1:55" ht="15" x14ac:dyDescent="0.35">
      <c r="A97" s="356" t="s">
        <v>148</v>
      </c>
      <c r="B97" s="686"/>
      <c r="C97" s="188" t="s">
        <v>362</v>
      </c>
      <c r="D97" s="188" t="s">
        <v>362</v>
      </c>
      <c r="E97" s="188" t="s">
        <v>362</v>
      </c>
      <c r="F97" s="189" t="s">
        <v>362</v>
      </c>
      <c r="M97" s="172"/>
      <c r="N97" s="536" t="s">
        <v>201</v>
      </c>
      <c r="O97" s="145" t="s">
        <v>201</v>
      </c>
      <c r="P97" s="540" t="s">
        <v>201</v>
      </c>
      <c r="Q97" s="540" t="s">
        <v>201</v>
      </c>
      <c r="R97" s="540" t="s">
        <v>201</v>
      </c>
      <c r="S97" s="540" t="s">
        <v>201</v>
      </c>
      <c r="T97" s="540" t="s">
        <v>201</v>
      </c>
      <c r="U97" s="463" t="s">
        <v>286</v>
      </c>
      <c r="V97" s="464" t="s">
        <v>200</v>
      </c>
      <c r="W97" s="544" t="s">
        <v>202</v>
      </c>
      <c r="X97" s="926" t="s">
        <v>202</v>
      </c>
      <c r="Y97" s="544" t="s">
        <v>202</v>
      </c>
      <c r="Z97" s="546" t="s">
        <v>285</v>
      </c>
      <c r="AA97" s="546" t="s">
        <v>285</v>
      </c>
      <c r="AB97" s="546" t="s">
        <v>285</v>
      </c>
      <c r="AC97" s="461" t="s">
        <v>287</v>
      </c>
      <c r="AD97" s="461" t="s">
        <v>287</v>
      </c>
      <c r="AE97" s="461" t="s">
        <v>203</v>
      </c>
      <c r="AF97" s="461" t="s">
        <v>203</v>
      </c>
      <c r="AG97" s="461" t="s">
        <v>203</v>
      </c>
      <c r="AH97" s="461" t="s">
        <v>203</v>
      </c>
      <c r="AI97" s="461" t="s">
        <v>203</v>
      </c>
      <c r="AJ97" s="461" t="s">
        <v>203</v>
      </c>
      <c r="AK97" s="412" t="s">
        <v>203</v>
      </c>
      <c r="AL97" s="412" t="s">
        <v>203</v>
      </c>
      <c r="AM97" s="412" t="s">
        <v>300</v>
      </c>
      <c r="AN97" s="573" t="s">
        <v>301</v>
      </c>
      <c r="AO97" s="573" t="s">
        <v>301</v>
      </c>
      <c r="AP97" s="573" t="s">
        <v>301</v>
      </c>
      <c r="AQ97" s="573" t="s">
        <v>301</v>
      </c>
      <c r="AR97" s="573" t="s">
        <v>301</v>
      </c>
      <c r="AS97" s="177" t="s">
        <v>177</v>
      </c>
      <c r="AT97" s="177" t="s">
        <v>177</v>
      </c>
      <c r="AU97" s="177" t="s">
        <v>177</v>
      </c>
      <c r="AV97" s="177" t="s">
        <v>177</v>
      </c>
      <c r="AW97" s="177" t="s">
        <v>177</v>
      </c>
      <c r="AX97" s="934" t="s">
        <v>177</v>
      </c>
      <c r="AY97" s="179" t="s">
        <v>133</v>
      </c>
      <c r="AZ97" s="691"/>
      <c r="BA97" s="161"/>
      <c r="BB97" s="118"/>
      <c r="BC97" s="118"/>
    </row>
    <row r="98" spans="1:55" ht="15" x14ac:dyDescent="0.35">
      <c r="A98" s="118"/>
      <c r="B98" s="118" t="s">
        <v>133</v>
      </c>
      <c r="C98" s="319" t="s">
        <v>264</v>
      </c>
      <c r="D98" s="319" t="s">
        <v>267</v>
      </c>
      <c r="E98" s="319" t="s">
        <v>269</v>
      </c>
      <c r="F98" s="355" t="s">
        <v>270</v>
      </c>
      <c r="M98" s="172"/>
      <c r="N98" s="536" t="s">
        <v>323</v>
      </c>
      <c r="O98" s="536" t="s">
        <v>324</v>
      </c>
      <c r="P98" s="541" t="s">
        <v>325</v>
      </c>
      <c r="Q98" s="541" t="s">
        <v>326</v>
      </c>
      <c r="R98" s="541" t="s">
        <v>327</v>
      </c>
      <c r="S98" s="541" t="s">
        <v>328</v>
      </c>
      <c r="T98" s="541" t="s">
        <v>329</v>
      </c>
      <c r="U98" s="542" t="s">
        <v>286</v>
      </c>
      <c r="V98" s="543" t="s">
        <v>200</v>
      </c>
      <c r="W98" s="545" t="s">
        <v>330</v>
      </c>
      <c r="X98" s="927" t="s">
        <v>331</v>
      </c>
      <c r="Y98" s="545" t="s">
        <v>332</v>
      </c>
      <c r="Z98" s="547" t="s">
        <v>333</v>
      </c>
      <c r="AA98" s="547" t="s">
        <v>334</v>
      </c>
      <c r="AB98" s="547" t="s">
        <v>335</v>
      </c>
      <c r="AC98" s="412" t="s">
        <v>302</v>
      </c>
      <c r="AD98" s="412" t="s">
        <v>356</v>
      </c>
      <c r="AE98" s="412" t="s">
        <v>303</v>
      </c>
      <c r="AF98" s="412" t="s">
        <v>304</v>
      </c>
      <c r="AG98" s="412" t="s">
        <v>305</v>
      </c>
      <c r="AH98" s="412" t="s">
        <v>306</v>
      </c>
      <c r="AI98" s="412" t="s">
        <v>307</v>
      </c>
      <c r="AJ98" s="412" t="s">
        <v>308</v>
      </c>
      <c r="AK98" s="412" t="s">
        <v>309</v>
      </c>
      <c r="AL98" s="412" t="s">
        <v>310</v>
      </c>
      <c r="AM98" s="412" t="s">
        <v>313</v>
      </c>
      <c r="AN98" s="573" t="s">
        <v>289</v>
      </c>
      <c r="AO98" s="573" t="s">
        <v>290</v>
      </c>
      <c r="AP98" s="573" t="s">
        <v>291</v>
      </c>
      <c r="AQ98" s="573" t="s">
        <v>292</v>
      </c>
      <c r="AR98" s="573" t="s">
        <v>293</v>
      </c>
      <c r="AS98" s="177" t="s">
        <v>135</v>
      </c>
      <c r="AT98" s="177" t="s">
        <v>136</v>
      </c>
      <c r="AU98" s="177" t="s">
        <v>137</v>
      </c>
      <c r="AV98" s="177" t="s">
        <v>138</v>
      </c>
      <c r="AW98" s="177" t="s">
        <v>139</v>
      </c>
      <c r="AX98" s="928" t="s">
        <v>141</v>
      </c>
      <c r="AY98" s="179"/>
      <c r="AZ98" s="691"/>
      <c r="BA98" s="161"/>
      <c r="BB98" s="118"/>
      <c r="BC98" s="118"/>
    </row>
    <row r="99" spans="1:55" ht="15" x14ac:dyDescent="0.35">
      <c r="A99" s="118" t="s">
        <v>62</v>
      </c>
      <c r="B99" s="118">
        <f>SUM(C99:F99)</f>
        <v>375</v>
      </c>
      <c r="C99" s="172">
        <v>140</v>
      </c>
      <c r="D99" s="166">
        <v>83</v>
      </c>
      <c r="E99" s="166">
        <v>71</v>
      </c>
      <c r="F99" s="175">
        <v>81</v>
      </c>
      <c r="M99" s="319" t="s">
        <v>129</v>
      </c>
      <c r="N99" s="368">
        <v>37</v>
      </c>
      <c r="O99" s="368"/>
      <c r="P99" s="368">
        <v>2</v>
      </c>
      <c r="Q99" s="368">
        <v>79</v>
      </c>
      <c r="R99" s="368">
        <v>1</v>
      </c>
      <c r="S99" s="368">
        <v>4</v>
      </c>
      <c r="T99" s="368"/>
      <c r="U99" s="501">
        <v>25</v>
      </c>
      <c r="V99" s="180">
        <v>60</v>
      </c>
      <c r="W99" s="321"/>
      <c r="X99" s="928"/>
      <c r="Y99" s="321">
        <v>1</v>
      </c>
      <c r="Z99" s="178">
        <v>6</v>
      </c>
      <c r="AA99" s="178">
        <v>1</v>
      </c>
      <c r="AB99" s="178">
        <v>3</v>
      </c>
      <c r="AC99" s="412">
        <v>4</v>
      </c>
      <c r="AD99" s="412">
        <v>1</v>
      </c>
      <c r="AE99" s="412">
        <v>5</v>
      </c>
      <c r="AF99" s="412"/>
      <c r="AG99" s="412">
        <v>239</v>
      </c>
      <c r="AH99" s="412"/>
      <c r="AI99" s="412"/>
      <c r="AJ99" s="412">
        <v>2</v>
      </c>
      <c r="AK99" s="412"/>
      <c r="AL99" s="412"/>
      <c r="AM99" s="412"/>
      <c r="AN99" s="573">
        <v>112</v>
      </c>
      <c r="AO99" s="573">
        <v>2</v>
      </c>
      <c r="AP99" s="573">
        <v>550</v>
      </c>
      <c r="AQ99" s="573">
        <v>153</v>
      </c>
      <c r="AR99" s="573">
        <v>397</v>
      </c>
      <c r="AS99" s="177"/>
      <c r="AT99" s="177">
        <v>12</v>
      </c>
      <c r="AU99" s="177">
        <v>5</v>
      </c>
      <c r="AV99" s="177">
        <v>16</v>
      </c>
      <c r="AW99" s="177">
        <v>8</v>
      </c>
      <c r="AX99" s="928"/>
      <c r="AY99" s="179">
        <f>SUM(N99:AX99)</f>
        <v>1725</v>
      </c>
      <c r="AZ99" s="691"/>
      <c r="BA99" s="161"/>
      <c r="BB99" s="161"/>
      <c r="BC99" s="161"/>
    </row>
    <row r="100" spans="1:55" ht="15" x14ac:dyDescent="0.35">
      <c r="A100" s="118" t="s">
        <v>146</v>
      </c>
      <c r="B100" s="118">
        <f>SUM(C100:F100)</f>
        <v>775</v>
      </c>
      <c r="C100" s="172">
        <v>206</v>
      </c>
      <c r="D100" s="166">
        <v>176</v>
      </c>
      <c r="E100" s="166">
        <v>213</v>
      </c>
      <c r="F100" s="175">
        <v>180</v>
      </c>
      <c r="M100" s="319" t="s">
        <v>264</v>
      </c>
      <c r="N100" s="368">
        <v>12</v>
      </c>
      <c r="O100" s="368"/>
      <c r="P100" s="368">
        <v>1</v>
      </c>
      <c r="Q100" s="368">
        <v>24</v>
      </c>
      <c r="R100" s="368"/>
      <c r="S100" s="368">
        <v>2</v>
      </c>
      <c r="T100" s="368"/>
      <c r="U100" s="501">
        <v>4</v>
      </c>
      <c r="V100" s="180">
        <v>18</v>
      </c>
      <c r="W100" s="321"/>
      <c r="X100" s="928"/>
      <c r="Y100" s="321">
        <v>1</v>
      </c>
      <c r="Z100" s="178"/>
      <c r="AA100" s="178"/>
      <c r="AB100" s="178">
        <v>2</v>
      </c>
      <c r="AC100" s="412">
        <v>3</v>
      </c>
      <c r="AD100" s="412"/>
      <c r="AE100" s="412">
        <v>1</v>
      </c>
      <c r="AF100" s="412"/>
      <c r="AG100" s="412">
        <v>29</v>
      </c>
      <c r="AH100" s="412"/>
      <c r="AI100" s="412"/>
      <c r="AJ100" s="412">
        <v>1</v>
      </c>
      <c r="AK100" s="412"/>
      <c r="AL100" s="412"/>
      <c r="AM100" s="412"/>
      <c r="AN100" s="573">
        <v>34</v>
      </c>
      <c r="AO100" s="573"/>
      <c r="AP100" s="573">
        <v>215</v>
      </c>
      <c r="AQ100" s="573">
        <v>61</v>
      </c>
      <c r="AR100" s="573">
        <v>139</v>
      </c>
      <c r="AS100" s="177"/>
      <c r="AT100" s="177">
        <v>8</v>
      </c>
      <c r="AU100" s="177">
        <v>2</v>
      </c>
      <c r="AV100" s="177"/>
      <c r="AW100" s="177">
        <v>3</v>
      </c>
      <c r="AX100" s="928"/>
      <c r="AY100" s="179">
        <f>SUM(N100:AX100)</f>
        <v>560</v>
      </c>
      <c r="AZ100" s="691"/>
      <c r="BA100" s="161"/>
      <c r="BB100" s="161"/>
      <c r="BC100" s="161"/>
    </row>
    <row r="101" spans="1:55" ht="15.6" thickBot="1" x14ac:dyDescent="0.4">
      <c r="A101" s="118" t="s">
        <v>133</v>
      </c>
      <c r="B101" s="118">
        <f>SUM(C101:F101)</f>
        <v>1150</v>
      </c>
      <c r="C101" s="149">
        <f>SUM(C99:C100)</f>
        <v>346</v>
      </c>
      <c r="D101" s="149">
        <f>SUM(D99:D100)</f>
        <v>259</v>
      </c>
      <c r="E101" s="149">
        <f>SUM(E99:E100)</f>
        <v>284</v>
      </c>
      <c r="F101" s="149">
        <f>SUM(F99:F100)</f>
        <v>261</v>
      </c>
      <c r="L101" s="161"/>
      <c r="M101" s="319" t="s">
        <v>267</v>
      </c>
      <c r="N101" s="368">
        <v>14</v>
      </c>
      <c r="O101" s="368"/>
      <c r="P101" s="368">
        <v>1</v>
      </c>
      <c r="Q101" s="368">
        <v>21</v>
      </c>
      <c r="R101" s="368"/>
      <c r="S101" s="368"/>
      <c r="T101" s="368"/>
      <c r="U101" s="501">
        <v>8</v>
      </c>
      <c r="V101" s="180">
        <v>9</v>
      </c>
      <c r="W101" s="321"/>
      <c r="X101" s="928"/>
      <c r="Y101" s="321"/>
      <c r="Z101" s="178"/>
      <c r="AA101" s="178">
        <v>1</v>
      </c>
      <c r="AB101" s="178"/>
      <c r="AC101" s="412"/>
      <c r="AD101" s="412"/>
      <c r="AE101" s="412"/>
      <c r="AF101" s="412"/>
      <c r="AG101" s="412">
        <v>26</v>
      </c>
      <c r="AH101" s="412"/>
      <c r="AI101" s="412"/>
      <c r="AJ101" s="412">
        <v>1</v>
      </c>
      <c r="AK101" s="412"/>
      <c r="AL101" s="412"/>
      <c r="AM101" s="412"/>
      <c r="AN101" s="573">
        <v>16</v>
      </c>
      <c r="AO101" s="573"/>
      <c r="AP101" s="573">
        <v>125</v>
      </c>
      <c r="AQ101" s="573">
        <v>44</v>
      </c>
      <c r="AR101" s="573">
        <v>90</v>
      </c>
      <c r="AS101" s="177"/>
      <c r="AT101" s="177">
        <v>3</v>
      </c>
      <c r="AU101" s="177">
        <v>1</v>
      </c>
      <c r="AV101" s="177">
        <v>11</v>
      </c>
      <c r="AW101" s="177">
        <v>3</v>
      </c>
      <c r="AX101" s="928"/>
      <c r="AY101" s="179">
        <f>SUM(N101:AX101)</f>
        <v>374</v>
      </c>
      <c r="AZ101" s="691"/>
      <c r="BA101" s="161"/>
      <c r="BB101" s="161"/>
      <c r="BC101" s="161"/>
    </row>
    <row r="102" spans="1:55" ht="13.2" x14ac:dyDescent="0.25">
      <c r="G102" s="296"/>
      <c r="H102" s="296"/>
      <c r="I102" s="296"/>
      <c r="J102" s="296"/>
      <c r="M102" s="319" t="s">
        <v>269</v>
      </c>
      <c r="N102" s="368">
        <v>5</v>
      </c>
      <c r="O102" s="368"/>
      <c r="P102" s="368"/>
      <c r="Q102" s="368">
        <v>23</v>
      </c>
      <c r="R102" s="368">
        <v>1</v>
      </c>
      <c r="S102" s="368">
        <v>1</v>
      </c>
      <c r="T102" s="368"/>
      <c r="U102" s="501">
        <v>6</v>
      </c>
      <c r="V102" s="180">
        <v>15</v>
      </c>
      <c r="W102" s="321"/>
      <c r="X102" s="928"/>
      <c r="Y102" s="321"/>
      <c r="Z102" s="178">
        <v>4</v>
      </c>
      <c r="AA102" s="178"/>
      <c r="AB102" s="178">
        <v>1</v>
      </c>
      <c r="AC102" s="412"/>
      <c r="AD102" s="412"/>
      <c r="AE102" s="412">
        <v>3</v>
      </c>
      <c r="AF102" s="412"/>
      <c r="AG102" s="412">
        <v>95</v>
      </c>
      <c r="AH102" s="412"/>
      <c r="AI102" s="412"/>
      <c r="AJ102" s="412"/>
      <c r="AK102" s="412"/>
      <c r="AL102" s="412"/>
      <c r="AM102" s="412"/>
      <c r="AN102" s="573">
        <v>28</v>
      </c>
      <c r="AO102" s="573">
        <v>2</v>
      </c>
      <c r="AP102" s="573">
        <v>121</v>
      </c>
      <c r="AQ102" s="573">
        <v>29</v>
      </c>
      <c r="AR102" s="573">
        <v>89</v>
      </c>
      <c r="AS102" s="177"/>
      <c r="AT102" s="177"/>
      <c r="AU102" s="177"/>
      <c r="AV102" s="177">
        <v>1</v>
      </c>
      <c r="AW102" s="177">
        <v>2</v>
      </c>
      <c r="AX102" s="928"/>
      <c r="AY102" s="179">
        <f>SUM(N102:AX102)</f>
        <v>426</v>
      </c>
      <c r="AZ102" s="691"/>
      <c r="BA102" s="161"/>
      <c r="BB102" s="161"/>
      <c r="BC102" s="161"/>
    </row>
    <row r="103" spans="1:55" ht="15" x14ac:dyDescent="0.35">
      <c r="M103" s="171" t="s">
        <v>270</v>
      </c>
      <c r="N103" s="368">
        <v>6</v>
      </c>
      <c r="O103" s="368"/>
      <c r="P103" s="368"/>
      <c r="Q103" s="368">
        <v>11</v>
      </c>
      <c r="R103" s="368"/>
      <c r="S103" s="368">
        <v>1</v>
      </c>
      <c r="T103" s="368"/>
      <c r="U103" s="501">
        <v>7</v>
      </c>
      <c r="V103" s="180">
        <v>18</v>
      </c>
      <c r="W103" s="321"/>
      <c r="X103" s="928"/>
      <c r="Y103" s="321"/>
      <c r="Z103" s="178">
        <v>2</v>
      </c>
      <c r="AA103" s="178"/>
      <c r="AB103" s="178"/>
      <c r="AC103" s="461">
        <v>1</v>
      </c>
      <c r="AD103" s="461">
        <v>1</v>
      </c>
      <c r="AE103" s="461">
        <v>1</v>
      </c>
      <c r="AF103" s="461"/>
      <c r="AG103" s="461">
        <v>89</v>
      </c>
      <c r="AH103" s="461"/>
      <c r="AI103" s="461"/>
      <c r="AJ103" s="412"/>
      <c r="AK103" s="412"/>
      <c r="AL103" s="412"/>
      <c r="AM103" s="412"/>
      <c r="AN103" s="573">
        <v>34</v>
      </c>
      <c r="AO103" s="573"/>
      <c r="AP103" s="573">
        <v>89</v>
      </c>
      <c r="AQ103" s="573">
        <v>19</v>
      </c>
      <c r="AR103" s="573">
        <v>79</v>
      </c>
      <c r="AS103" s="177"/>
      <c r="AT103" s="177">
        <v>1</v>
      </c>
      <c r="AU103" s="177">
        <v>2</v>
      </c>
      <c r="AV103" s="177">
        <v>4</v>
      </c>
      <c r="AW103" s="177"/>
      <c r="AX103" s="928"/>
      <c r="AY103" s="179">
        <f>SUM(N103:AX103)</f>
        <v>365</v>
      </c>
      <c r="AZ103" s="691"/>
      <c r="BA103" s="161"/>
      <c r="BB103" s="161"/>
      <c r="BC103" s="161"/>
    </row>
    <row r="104" spans="1:55" ht="15.6" thickBot="1" x14ac:dyDescent="0.4">
      <c r="B104" s="686"/>
      <c r="L104" s="130"/>
      <c r="M104" s="118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691"/>
      <c r="AY104" s="161"/>
      <c r="AZ104" s="691"/>
      <c r="BA104" s="161"/>
      <c r="BB104" s="161"/>
      <c r="BC104" s="161"/>
    </row>
    <row r="105" spans="1:55" ht="12" x14ac:dyDescent="0.25">
      <c r="B105" s="561" t="s">
        <v>236</v>
      </c>
      <c r="C105" s="562" t="s">
        <v>237</v>
      </c>
      <c r="D105" s="562" t="s">
        <v>238</v>
      </c>
      <c r="E105" s="563" t="s">
        <v>233</v>
      </c>
      <c r="L105" s="130"/>
      <c r="AZ105" s="691"/>
      <c r="BA105" s="161"/>
      <c r="BB105" s="161"/>
      <c r="BC105" s="161"/>
    </row>
    <row r="106" spans="1:55" ht="13.2" x14ac:dyDescent="0.25">
      <c r="B106" s="564" t="s">
        <v>264</v>
      </c>
      <c r="C106" s="166">
        <v>13</v>
      </c>
      <c r="D106" s="166">
        <v>12</v>
      </c>
      <c r="E106" s="184">
        <f>C106+D106</f>
        <v>25</v>
      </c>
      <c r="L106" s="130"/>
      <c r="M106" s="325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691"/>
      <c r="AG106" s="691"/>
      <c r="AH106" s="691"/>
      <c r="AI106" s="161"/>
      <c r="AJ106" s="691"/>
      <c r="AK106" s="691"/>
      <c r="AL106" s="691"/>
      <c r="AM106" s="691"/>
      <c r="AN106" s="691"/>
      <c r="AO106" s="691"/>
      <c r="AP106" s="691"/>
      <c r="AQ106" s="691"/>
      <c r="AR106" s="691"/>
      <c r="AS106" s="691"/>
      <c r="AT106" s="691"/>
      <c r="AU106" s="691"/>
      <c r="AV106" s="691"/>
      <c r="AW106" s="691"/>
      <c r="AX106" s="691"/>
      <c r="AY106" s="691"/>
      <c r="AZ106" s="691"/>
      <c r="BA106" s="161"/>
      <c r="BB106" s="161"/>
      <c r="BC106" s="161"/>
    </row>
    <row r="107" spans="1:55" ht="12" x14ac:dyDescent="0.25">
      <c r="B107" s="564" t="s">
        <v>267</v>
      </c>
      <c r="C107" s="166">
        <v>8</v>
      </c>
      <c r="D107" s="166">
        <v>3</v>
      </c>
      <c r="E107" s="184">
        <f t="shared" ref="E107:E109" si="30">C107+D107</f>
        <v>11</v>
      </c>
      <c r="L107" s="130"/>
      <c r="M107" s="694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691"/>
      <c r="AG107" s="691"/>
      <c r="AH107" s="691"/>
      <c r="AI107" s="161"/>
      <c r="AJ107" s="691"/>
      <c r="AK107" s="691"/>
      <c r="AL107" s="691"/>
      <c r="AM107" s="691"/>
      <c r="AN107" s="691"/>
      <c r="AO107" s="691"/>
      <c r="AP107" s="691"/>
      <c r="AQ107" s="691"/>
      <c r="AR107" s="691"/>
      <c r="AS107" s="691"/>
      <c r="AT107" s="691"/>
      <c r="AU107" s="691"/>
      <c r="AV107" s="691"/>
      <c r="AW107" s="691"/>
      <c r="AX107" s="691"/>
      <c r="AY107" s="691"/>
      <c r="AZ107" s="691"/>
      <c r="BA107" s="161"/>
      <c r="BB107" s="161"/>
      <c r="BC107" s="161"/>
    </row>
    <row r="108" spans="1:55" ht="13.2" x14ac:dyDescent="0.25">
      <c r="B108" s="564" t="s">
        <v>269</v>
      </c>
      <c r="C108" s="166">
        <v>10</v>
      </c>
      <c r="D108" s="166">
        <v>8</v>
      </c>
      <c r="E108" s="184">
        <f t="shared" si="30"/>
        <v>18</v>
      </c>
      <c r="L108" s="130"/>
      <c r="M108" s="325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691"/>
      <c r="AG108" s="691"/>
      <c r="AH108" s="691"/>
      <c r="AI108" s="161"/>
      <c r="AJ108" s="691"/>
      <c r="AK108" s="691"/>
      <c r="AL108" s="691"/>
      <c r="AM108" s="691"/>
      <c r="AN108" s="691"/>
      <c r="AO108" s="691"/>
      <c r="AP108" s="691"/>
      <c r="AQ108" s="691"/>
      <c r="AR108" s="691"/>
      <c r="AS108" s="691"/>
      <c r="AT108" s="691"/>
      <c r="AU108" s="691"/>
      <c r="AV108" s="691"/>
      <c r="AW108" s="691"/>
      <c r="AX108" s="691"/>
      <c r="AY108" s="691"/>
      <c r="AZ108" s="691"/>
      <c r="BA108" s="161"/>
      <c r="BB108" s="161"/>
      <c r="BC108" s="161"/>
    </row>
    <row r="109" spans="1:55" ht="12" x14ac:dyDescent="0.25">
      <c r="B109" s="564" t="s">
        <v>270</v>
      </c>
      <c r="C109" s="166"/>
      <c r="D109" s="166"/>
      <c r="E109" s="184">
        <f t="shared" si="30"/>
        <v>0</v>
      </c>
      <c r="L109" s="130"/>
      <c r="M109" s="694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691"/>
      <c r="AG109" s="691"/>
      <c r="AH109" s="691"/>
      <c r="AI109" s="161"/>
      <c r="AJ109" s="691"/>
      <c r="AK109" s="691"/>
      <c r="AL109" s="691"/>
      <c r="AM109" s="691"/>
      <c r="AN109" s="691"/>
      <c r="AO109" s="691"/>
      <c r="AP109" s="691"/>
      <c r="AQ109" s="691"/>
      <c r="AR109" s="691"/>
      <c r="AS109" s="691"/>
      <c r="AT109" s="691"/>
      <c r="AU109" s="691"/>
      <c r="AV109" s="691"/>
      <c r="AW109" s="691"/>
      <c r="AX109" s="691"/>
      <c r="AY109" s="691"/>
      <c r="AZ109" s="691"/>
      <c r="BA109" s="161"/>
      <c r="BB109" s="161"/>
      <c r="BC109" s="161"/>
    </row>
    <row r="110" spans="1:55" ht="15.6" thickBot="1" x14ac:dyDescent="0.4">
      <c r="B110" s="565" t="s">
        <v>233</v>
      </c>
      <c r="C110" s="330">
        <f>SUM(C106:C109)</f>
        <v>31</v>
      </c>
      <c r="D110" s="330">
        <f>SUM(D106:D109)</f>
        <v>23</v>
      </c>
      <c r="E110" s="330">
        <f>SUM(E106:E109)</f>
        <v>54</v>
      </c>
      <c r="L110" s="130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41"/>
      <c r="AG110" s="141"/>
      <c r="AH110" s="141"/>
      <c r="AI110" s="118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18"/>
      <c r="BB110" s="118"/>
      <c r="BC110" s="161"/>
    </row>
    <row r="111" spans="1:55" x14ac:dyDescent="0.2">
      <c r="L111" s="130"/>
      <c r="AP111" s="569"/>
      <c r="AQ111" s="569"/>
      <c r="AR111" s="569"/>
      <c r="AS111" s="569"/>
      <c r="AT111" s="569"/>
    </row>
    <row r="112" spans="1:55" x14ac:dyDescent="0.2">
      <c r="L112" s="130"/>
      <c r="M112" s="714"/>
    </row>
    <row r="113" spans="2:24" ht="12.6" thickBot="1" x14ac:dyDescent="0.3">
      <c r="L113" s="130"/>
      <c r="M113" s="142" t="s">
        <v>212</v>
      </c>
    </row>
    <row r="114" spans="2:24" ht="15" x14ac:dyDescent="0.35">
      <c r="B114" s="559" t="s">
        <v>280</v>
      </c>
      <c r="C114" s="118"/>
      <c r="D114" s="118"/>
      <c r="E114" s="118"/>
      <c r="F114" s="118"/>
      <c r="G114" s="118"/>
      <c r="H114" s="118"/>
      <c r="I114" s="118"/>
      <c r="J114" s="118"/>
      <c r="M114" s="181"/>
      <c r="N114" s="147" t="s">
        <v>133</v>
      </c>
      <c r="O114" s="147" t="s">
        <v>56</v>
      </c>
      <c r="P114" s="147" t="s">
        <v>54</v>
      </c>
      <c r="Q114" s="148" t="s">
        <v>58</v>
      </c>
    </row>
    <row r="115" spans="2:24" ht="15" x14ac:dyDescent="0.35">
      <c r="B115" s="118"/>
      <c r="C115" s="306"/>
      <c r="D115" s="118"/>
      <c r="E115" s="118"/>
      <c r="F115" s="118"/>
      <c r="M115" s="354" t="s">
        <v>129</v>
      </c>
      <c r="N115" s="170">
        <f>O115+P115+Q115</f>
        <v>1725</v>
      </c>
      <c r="O115" s="183">
        <v>843</v>
      </c>
      <c r="P115" s="170">
        <v>882</v>
      </c>
      <c r="Q115" s="175"/>
    </row>
    <row r="116" spans="2:24" ht="15" x14ac:dyDescent="0.35">
      <c r="B116" s="684"/>
      <c r="C116" s="118" t="s">
        <v>392</v>
      </c>
      <c r="D116" s="118" t="s">
        <v>118</v>
      </c>
      <c r="E116" s="118" t="s">
        <v>119</v>
      </c>
      <c r="F116" s="118" t="s">
        <v>120</v>
      </c>
      <c r="M116" s="354" t="s">
        <v>261</v>
      </c>
      <c r="N116" s="170">
        <f t="shared" ref="N116:N120" si="31">O116+P116+Q116</f>
        <v>0</v>
      </c>
      <c r="O116" s="170"/>
      <c r="P116" s="170"/>
      <c r="Q116" s="175"/>
    </row>
    <row r="117" spans="2:24" ht="15" x14ac:dyDescent="0.35">
      <c r="B117" s="325" t="s">
        <v>129</v>
      </c>
      <c r="C117" s="124">
        <f>SUM(C118:C121)</f>
        <v>0</v>
      </c>
      <c r="D117" s="153"/>
      <c r="E117" s="153"/>
      <c r="F117" s="153"/>
      <c r="M117" s="354" t="s">
        <v>264</v>
      </c>
      <c r="N117" s="170">
        <f t="shared" si="31"/>
        <v>560</v>
      </c>
      <c r="O117" s="170">
        <v>262</v>
      </c>
      <c r="P117" s="170">
        <v>298</v>
      </c>
      <c r="Q117" s="175"/>
    </row>
    <row r="118" spans="2:24" ht="15" x14ac:dyDescent="0.35">
      <c r="B118" s="325" t="s">
        <v>264</v>
      </c>
      <c r="C118" s="481">
        <f t="shared" ref="C118:C120" si="32">SUM(D118:F118)</f>
        <v>0</v>
      </c>
      <c r="D118" s="153"/>
      <c r="E118" s="172"/>
      <c r="F118" s="154"/>
      <c r="L118" s="130"/>
      <c r="M118" s="354" t="s">
        <v>267</v>
      </c>
      <c r="N118" s="170">
        <f t="shared" si="31"/>
        <v>374</v>
      </c>
      <c r="O118" s="170">
        <v>198</v>
      </c>
      <c r="P118" s="170">
        <v>176</v>
      </c>
      <c r="Q118" s="175"/>
    </row>
    <row r="119" spans="2:24" ht="15" x14ac:dyDescent="0.35">
      <c r="B119" s="325" t="s">
        <v>267</v>
      </c>
      <c r="C119" s="481">
        <f t="shared" si="32"/>
        <v>0</v>
      </c>
      <c r="D119" s="153"/>
      <c r="E119" s="172"/>
      <c r="F119" s="154"/>
      <c r="K119" s="130"/>
      <c r="M119" s="354" t="s">
        <v>269</v>
      </c>
      <c r="N119" s="170">
        <f t="shared" si="31"/>
        <v>426</v>
      </c>
      <c r="O119" s="170">
        <v>203</v>
      </c>
      <c r="P119" s="170">
        <v>223</v>
      </c>
      <c r="Q119" s="175"/>
    </row>
    <row r="120" spans="2:24" ht="15.6" thickBot="1" x14ac:dyDescent="0.4">
      <c r="B120" s="325" t="s">
        <v>269</v>
      </c>
      <c r="C120" s="481">
        <f t="shared" si="32"/>
        <v>0</v>
      </c>
      <c r="D120" s="153"/>
      <c r="E120" s="172"/>
      <c r="F120" s="154"/>
      <c r="K120" s="130"/>
      <c r="M120" s="702" t="s">
        <v>270</v>
      </c>
      <c r="N120" s="297">
        <f t="shared" si="31"/>
        <v>365</v>
      </c>
      <c r="O120" s="297">
        <v>180</v>
      </c>
      <c r="P120" s="297">
        <v>185</v>
      </c>
      <c r="Q120" s="298"/>
    </row>
    <row r="121" spans="2:24" ht="15.6" thickBot="1" x14ac:dyDescent="0.4">
      <c r="B121" s="325" t="s">
        <v>270</v>
      </c>
      <c r="C121" s="481">
        <f>SUM(D121:F121)</f>
        <v>0</v>
      </c>
      <c r="D121" s="303"/>
      <c r="E121" s="372"/>
      <c r="F121" s="373"/>
      <c r="K121" s="130"/>
      <c r="M121" s="130"/>
      <c r="N121" s="130"/>
      <c r="O121" s="130"/>
      <c r="P121" s="130"/>
      <c r="Q121" s="130"/>
    </row>
    <row r="122" spans="2:24" ht="15" x14ac:dyDescent="0.35">
      <c r="B122" s="686"/>
      <c r="E122" s="124"/>
      <c r="F122" s="124"/>
      <c r="K122" s="130"/>
      <c r="M122" s="130"/>
      <c r="N122" s="130"/>
      <c r="O122" s="130"/>
      <c r="P122" s="130"/>
      <c r="Q122" s="130"/>
    </row>
    <row r="123" spans="2:24" ht="15" x14ac:dyDescent="0.35">
      <c r="B123" s="559" t="s">
        <v>373</v>
      </c>
      <c r="C123" s="118" t="s">
        <v>392</v>
      </c>
      <c r="D123" s="118" t="s">
        <v>118</v>
      </c>
      <c r="E123" s="118" t="s">
        <v>119</v>
      </c>
      <c r="F123" s="118" t="s">
        <v>120</v>
      </c>
      <c r="K123" s="130"/>
      <c r="M123" s="130"/>
      <c r="N123" s="130"/>
      <c r="O123" s="130"/>
      <c r="P123" s="130"/>
      <c r="Q123" s="130"/>
    </row>
    <row r="124" spans="2:24" ht="15" x14ac:dyDescent="0.35">
      <c r="B124" s="325" t="s">
        <v>129</v>
      </c>
      <c r="C124" s="124">
        <f>SUM(C125:C128)</f>
        <v>1442</v>
      </c>
      <c r="D124" s="153">
        <f>D133+D49+D41</f>
        <v>495</v>
      </c>
      <c r="E124" s="153">
        <f>E133+E49+E41</f>
        <v>476</v>
      </c>
      <c r="F124" s="153">
        <f>F133+F49+F41</f>
        <v>471</v>
      </c>
      <c r="K124" s="130"/>
      <c r="M124" s="130"/>
      <c r="N124" s="130"/>
      <c r="O124" s="130"/>
      <c r="P124" s="130"/>
      <c r="Q124" s="130"/>
    </row>
    <row r="125" spans="2:24" ht="15" x14ac:dyDescent="0.35">
      <c r="B125" s="325" t="s">
        <v>264</v>
      </c>
      <c r="C125" s="481">
        <f>SUM(D125:F125)</f>
        <v>357</v>
      </c>
      <c r="D125" s="153">
        <f t="shared" ref="D125:F125" si="33">D134+D50+D42</f>
        <v>114</v>
      </c>
      <c r="E125" s="153">
        <f t="shared" si="33"/>
        <v>123</v>
      </c>
      <c r="F125" s="153">
        <f t="shared" si="33"/>
        <v>120</v>
      </c>
      <c r="K125" s="130"/>
      <c r="M125" s="130"/>
      <c r="N125" s="130"/>
      <c r="O125" s="130"/>
      <c r="P125" s="130"/>
      <c r="Q125" s="130"/>
    </row>
    <row r="126" spans="2:24" ht="15" x14ac:dyDescent="0.35">
      <c r="B126" s="325" t="s">
        <v>267</v>
      </c>
      <c r="C126" s="481">
        <f t="shared" ref="C126:C127" si="34">SUM(D126:F126)</f>
        <v>362</v>
      </c>
      <c r="D126" s="153">
        <f t="shared" ref="D126:F126" si="35">D135+D51+D43</f>
        <v>125</v>
      </c>
      <c r="E126" s="153">
        <f t="shared" si="35"/>
        <v>112</v>
      </c>
      <c r="F126" s="153">
        <f t="shared" si="35"/>
        <v>125</v>
      </c>
      <c r="K126" s="130"/>
      <c r="M126" s="130"/>
      <c r="N126" s="130"/>
      <c r="O126" s="130"/>
      <c r="P126" s="130"/>
      <c r="Q126" s="130"/>
    </row>
    <row r="127" spans="2:24" ht="15" x14ac:dyDescent="0.35">
      <c r="B127" s="325" t="s">
        <v>269</v>
      </c>
      <c r="C127" s="481">
        <f t="shared" si="34"/>
        <v>324</v>
      </c>
      <c r="D127" s="153">
        <f t="shared" ref="D127:F127" si="36">D136+D52+D44</f>
        <v>103</v>
      </c>
      <c r="E127" s="153">
        <f t="shared" si="36"/>
        <v>117</v>
      </c>
      <c r="F127" s="153">
        <f t="shared" si="36"/>
        <v>104</v>
      </c>
      <c r="K127" s="130"/>
      <c r="M127" s="715"/>
    </row>
    <row r="128" spans="2:24" ht="15.6" thickBot="1" x14ac:dyDescent="0.4">
      <c r="B128" s="325" t="s">
        <v>270</v>
      </c>
      <c r="C128" s="481">
        <f>SUM(D128:F128)</f>
        <v>399</v>
      </c>
      <c r="D128" s="153">
        <f t="shared" ref="D128:F128" si="37">D137+D53+D45</f>
        <v>153</v>
      </c>
      <c r="E128" s="153">
        <f t="shared" si="37"/>
        <v>124</v>
      </c>
      <c r="F128" s="153">
        <f t="shared" si="37"/>
        <v>122</v>
      </c>
      <c r="K128" s="130"/>
      <c r="M128" s="557" t="s">
        <v>220</v>
      </c>
      <c r="N128" s="55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</row>
    <row r="129" spans="2:25" ht="15" x14ac:dyDescent="0.35">
      <c r="M129" s="181"/>
      <c r="N129" s="147" t="s">
        <v>133</v>
      </c>
      <c r="O129" s="162" t="s">
        <v>150</v>
      </c>
      <c r="P129" s="162" t="s">
        <v>151</v>
      </c>
      <c r="Q129" s="162" t="s">
        <v>152</v>
      </c>
      <c r="R129" s="162" t="s">
        <v>153</v>
      </c>
      <c r="S129" s="162" t="s">
        <v>154</v>
      </c>
      <c r="T129" s="162" t="s">
        <v>155</v>
      </c>
      <c r="U129" s="162" t="s">
        <v>156</v>
      </c>
      <c r="V129" s="162" t="s">
        <v>19</v>
      </c>
      <c r="W129" s="162" t="s">
        <v>157</v>
      </c>
      <c r="X129" s="163" t="s">
        <v>177</v>
      </c>
    </row>
    <row r="130" spans="2:25" ht="15" x14ac:dyDescent="0.35">
      <c r="B130" s="353" t="s">
        <v>410</v>
      </c>
      <c r="C130" s="118"/>
      <c r="M130" s="354" t="s">
        <v>129</v>
      </c>
      <c r="N130" s="170">
        <f>SUM(O130:X130)</f>
        <v>1725</v>
      </c>
      <c r="O130" s="170">
        <v>3</v>
      </c>
      <c r="P130" s="170">
        <v>14</v>
      </c>
      <c r="Q130" s="170">
        <v>127</v>
      </c>
      <c r="R130" s="170">
        <v>1</v>
      </c>
      <c r="S130" s="170">
        <v>557</v>
      </c>
      <c r="T130" s="170">
        <v>86</v>
      </c>
      <c r="U130" s="170"/>
      <c r="V130" s="170">
        <v>76</v>
      </c>
      <c r="W130" s="170">
        <v>861</v>
      </c>
      <c r="X130" s="175"/>
    </row>
    <row r="131" spans="2:25" ht="15" x14ac:dyDescent="0.35">
      <c r="B131" s="118"/>
      <c r="C131" s="118"/>
      <c r="D131">
        <v>99</v>
      </c>
      <c r="E131">
        <v>86</v>
      </c>
      <c r="F131">
        <v>98</v>
      </c>
      <c r="M131" s="354" t="s">
        <v>264</v>
      </c>
      <c r="N131" s="170">
        <f>SUM(O131:X131)</f>
        <v>560</v>
      </c>
      <c r="O131" s="172"/>
      <c r="P131" s="172">
        <v>9</v>
      </c>
      <c r="Q131" s="172">
        <v>30</v>
      </c>
      <c r="R131" s="172">
        <v>1</v>
      </c>
      <c r="S131" s="172">
        <v>167</v>
      </c>
      <c r="T131" s="172">
        <v>24</v>
      </c>
      <c r="U131" s="172"/>
      <c r="V131" s="172">
        <v>28</v>
      </c>
      <c r="W131" s="172">
        <v>301</v>
      </c>
      <c r="X131" s="154"/>
    </row>
    <row r="132" spans="2:25" ht="15" x14ac:dyDescent="0.35">
      <c r="B132" s="118"/>
      <c r="C132" s="507" t="s">
        <v>408</v>
      </c>
      <c r="D132" s="441">
        <v>42552</v>
      </c>
      <c r="E132" s="441">
        <v>42583</v>
      </c>
      <c r="F132" s="441">
        <v>42614</v>
      </c>
      <c r="G132" s="130"/>
      <c r="H132" s="130"/>
      <c r="I132" s="130"/>
      <c r="J132" s="130"/>
      <c r="M132" s="354" t="s">
        <v>267</v>
      </c>
      <c r="N132" s="170">
        <f t="shared" ref="N132:N134" si="38">SUM(O132:X132)</f>
        <v>374</v>
      </c>
      <c r="O132" s="170">
        <v>2</v>
      </c>
      <c r="P132" s="170">
        <v>1</v>
      </c>
      <c r="Q132" s="170">
        <v>11</v>
      </c>
      <c r="R132" s="170"/>
      <c r="S132" s="170">
        <v>83</v>
      </c>
      <c r="T132" s="170">
        <v>21</v>
      </c>
      <c r="U132" s="170"/>
      <c r="V132" s="170">
        <v>21</v>
      </c>
      <c r="W132" s="170">
        <v>235</v>
      </c>
      <c r="X132" s="175"/>
    </row>
    <row r="133" spans="2:25" ht="15" x14ac:dyDescent="0.35">
      <c r="B133" s="170" t="s">
        <v>129</v>
      </c>
      <c r="C133" s="145">
        <f>SUM(D133:F133)</f>
        <v>283</v>
      </c>
      <c r="D133" s="368">
        <f>SUM(D134:D137)</f>
        <v>99</v>
      </c>
      <c r="E133" s="368">
        <f t="shared" ref="E133:F133" si="39">SUM(E134:E137)</f>
        <v>86</v>
      </c>
      <c r="F133" s="368">
        <f t="shared" si="39"/>
        <v>98</v>
      </c>
      <c r="G133" s="130"/>
      <c r="H133" s="130"/>
      <c r="I133" s="130"/>
      <c r="J133" s="130"/>
      <c r="K133" s="130"/>
      <c r="M133" s="354" t="s">
        <v>269</v>
      </c>
      <c r="N133" s="170">
        <f t="shared" si="38"/>
        <v>426</v>
      </c>
      <c r="O133" s="170">
        <v>1</v>
      </c>
      <c r="P133" s="170">
        <v>3</v>
      </c>
      <c r="Q133" s="170">
        <v>49</v>
      </c>
      <c r="R133" s="170"/>
      <c r="S133" s="170">
        <v>173</v>
      </c>
      <c r="T133" s="170">
        <v>23</v>
      </c>
      <c r="U133" s="170"/>
      <c r="V133" s="170">
        <v>8</v>
      </c>
      <c r="W133" s="170">
        <v>169</v>
      </c>
      <c r="X133" s="175"/>
    </row>
    <row r="134" spans="2:25" ht="15" x14ac:dyDescent="0.35">
      <c r="B134" s="170" t="s">
        <v>264</v>
      </c>
      <c r="C134" s="145">
        <f t="shared" ref="C134:C137" si="40">SUM(D134:F134)</f>
        <v>67</v>
      </c>
      <c r="D134" s="170">
        <v>22</v>
      </c>
      <c r="E134" s="170">
        <v>18</v>
      </c>
      <c r="F134" s="170">
        <v>27</v>
      </c>
      <c r="G134" s="130"/>
      <c r="H134" s="130"/>
      <c r="I134" s="130"/>
      <c r="J134" s="130"/>
      <c r="K134" s="130"/>
      <c r="M134" s="365" t="s">
        <v>270</v>
      </c>
      <c r="N134" s="170">
        <f t="shared" si="38"/>
        <v>365</v>
      </c>
      <c r="O134" s="170"/>
      <c r="P134" s="170">
        <v>1</v>
      </c>
      <c r="Q134" s="170">
        <v>37</v>
      </c>
      <c r="R134" s="170"/>
      <c r="S134" s="170">
        <v>134</v>
      </c>
      <c r="T134" s="170">
        <v>18</v>
      </c>
      <c r="U134" s="170"/>
      <c r="V134" s="170">
        <v>19</v>
      </c>
      <c r="W134" s="170">
        <v>156</v>
      </c>
      <c r="X134" s="175"/>
    </row>
    <row r="135" spans="2:25" ht="15.6" thickBot="1" x14ac:dyDescent="0.4">
      <c r="B135" s="170" t="s">
        <v>267</v>
      </c>
      <c r="C135" s="145">
        <f t="shared" si="40"/>
        <v>64</v>
      </c>
      <c r="D135" s="170">
        <v>18</v>
      </c>
      <c r="E135" s="170">
        <v>22</v>
      </c>
      <c r="F135" s="170">
        <v>24</v>
      </c>
      <c r="G135" s="130"/>
      <c r="H135" s="130"/>
      <c r="I135" s="130"/>
      <c r="J135" s="130"/>
      <c r="K135" s="130"/>
      <c r="M135" s="160" t="s">
        <v>133</v>
      </c>
      <c r="N135" s="297">
        <f>SUM(O135:X135)</f>
        <v>3450</v>
      </c>
      <c r="O135" s="150">
        <f>SUM(O130:O134)</f>
        <v>6</v>
      </c>
      <c r="P135" s="150">
        <f t="shared" ref="P135:X135" si="41">SUM(P130:P134)</f>
        <v>28</v>
      </c>
      <c r="Q135" s="150">
        <f t="shared" si="41"/>
        <v>254</v>
      </c>
      <c r="R135" s="150">
        <f t="shared" si="41"/>
        <v>2</v>
      </c>
      <c r="S135" s="150">
        <f t="shared" si="41"/>
        <v>1114</v>
      </c>
      <c r="T135" s="150">
        <f t="shared" si="41"/>
        <v>172</v>
      </c>
      <c r="U135" s="150">
        <f t="shared" si="41"/>
        <v>0</v>
      </c>
      <c r="V135" s="150">
        <f t="shared" si="41"/>
        <v>152</v>
      </c>
      <c r="W135" s="150">
        <f t="shared" si="41"/>
        <v>1722</v>
      </c>
      <c r="X135" s="150">
        <f t="shared" si="41"/>
        <v>0</v>
      </c>
    </row>
    <row r="136" spans="2:25" ht="15" x14ac:dyDescent="0.35">
      <c r="B136" s="170" t="s">
        <v>269</v>
      </c>
      <c r="C136" s="145">
        <f t="shared" si="40"/>
        <v>72</v>
      </c>
      <c r="D136" s="170">
        <v>20</v>
      </c>
      <c r="E136" s="170">
        <v>18</v>
      </c>
      <c r="F136" s="170">
        <v>34</v>
      </c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</row>
    <row r="137" spans="2:25" ht="15" x14ac:dyDescent="0.35">
      <c r="B137" s="170" t="s">
        <v>270</v>
      </c>
      <c r="C137" s="145">
        <f t="shared" si="40"/>
        <v>80</v>
      </c>
      <c r="D137" s="170">
        <v>39</v>
      </c>
      <c r="E137" s="170">
        <v>28</v>
      </c>
      <c r="F137" s="170">
        <v>13</v>
      </c>
      <c r="G137" s="130"/>
      <c r="H137" s="130"/>
      <c r="I137" s="130"/>
      <c r="J137" s="130"/>
      <c r="K137" s="130"/>
      <c r="L137" s="130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</row>
    <row r="138" spans="2:25" ht="15" x14ac:dyDescent="0.35">
      <c r="B138" s="325"/>
      <c r="C138" s="124"/>
      <c r="G138" s="130"/>
      <c r="H138" s="130"/>
      <c r="I138" s="130"/>
      <c r="J138" s="130"/>
      <c r="K138" s="130"/>
      <c r="L138" s="130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</row>
    <row r="139" spans="2:25" ht="15" x14ac:dyDescent="0.35">
      <c r="B139" s="708" t="s">
        <v>373</v>
      </c>
      <c r="C139" s="124"/>
      <c r="L139" s="337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</row>
    <row r="140" spans="2:25" ht="15" x14ac:dyDescent="0.35">
      <c r="B140" s="118"/>
      <c r="C140" s="861" t="s">
        <v>408</v>
      </c>
      <c r="D140" s="862">
        <v>42552</v>
      </c>
      <c r="E140" s="862">
        <v>42583</v>
      </c>
      <c r="F140" s="862">
        <v>42614</v>
      </c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</row>
    <row r="141" spans="2:25" ht="15" x14ac:dyDescent="0.35">
      <c r="B141" s="368" t="s">
        <v>129</v>
      </c>
      <c r="C141" s="145">
        <f>SUM(D141:F141)</f>
        <v>1442</v>
      </c>
      <c r="D141" s="166">
        <f>D133+D49+D41</f>
        <v>495</v>
      </c>
      <c r="E141" s="166">
        <f>E133+E49+E41</f>
        <v>476</v>
      </c>
      <c r="F141" s="166">
        <f>F133+F49+F41</f>
        <v>471</v>
      </c>
      <c r="G141" s="130"/>
      <c r="H141" s="130"/>
      <c r="I141" s="130"/>
      <c r="J141" s="130"/>
      <c r="M141" s="71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</row>
    <row r="142" spans="2:25" ht="15.6" thickBot="1" x14ac:dyDescent="0.4">
      <c r="B142" s="368" t="s">
        <v>264</v>
      </c>
      <c r="C142" s="145">
        <f>SUM(D142:F142)</f>
        <v>357</v>
      </c>
      <c r="D142" s="166">
        <f t="shared" ref="D142:F142" si="42">D134+D50+D42</f>
        <v>114</v>
      </c>
      <c r="E142" s="166">
        <f t="shared" si="42"/>
        <v>123</v>
      </c>
      <c r="F142" s="166">
        <f t="shared" si="42"/>
        <v>120</v>
      </c>
      <c r="G142" s="130"/>
      <c r="H142" s="130"/>
      <c r="I142" s="130"/>
      <c r="J142" s="130"/>
      <c r="K142" s="118"/>
      <c r="M142" s="557" t="s">
        <v>213</v>
      </c>
      <c r="N142" s="118"/>
      <c r="O142" s="118"/>
      <c r="P142" s="118"/>
      <c r="Q142" s="118"/>
      <c r="R142" s="118"/>
      <c r="S142" s="118"/>
      <c r="T142" s="118"/>
      <c r="U142" s="118"/>
    </row>
    <row r="143" spans="2:25" ht="15.6" thickBot="1" x14ac:dyDescent="0.4">
      <c r="B143" s="368" t="s">
        <v>267</v>
      </c>
      <c r="C143" s="145">
        <f t="shared" ref="C143:C145" si="43">SUM(D143:F143)</f>
        <v>362</v>
      </c>
      <c r="D143" s="166">
        <f t="shared" ref="D143:F143" si="44">D135+D51+D43</f>
        <v>125</v>
      </c>
      <c r="E143" s="166">
        <f t="shared" si="44"/>
        <v>112</v>
      </c>
      <c r="F143" s="166">
        <f t="shared" si="44"/>
        <v>125</v>
      </c>
      <c r="G143" s="118"/>
      <c r="H143" s="118"/>
      <c r="I143" s="118"/>
      <c r="J143" s="118"/>
      <c r="K143" s="118"/>
      <c r="M143" s="132"/>
      <c r="N143" s="338" t="s">
        <v>133</v>
      </c>
      <c r="O143" s="332" t="s">
        <v>214</v>
      </c>
      <c r="P143" s="332" t="s">
        <v>215</v>
      </c>
      <c r="Q143" s="332" t="s">
        <v>216</v>
      </c>
      <c r="R143" s="332" t="s">
        <v>217</v>
      </c>
      <c r="S143" s="332" t="s">
        <v>218</v>
      </c>
      <c r="T143" s="332" t="s">
        <v>219</v>
      </c>
      <c r="U143" s="333" t="s">
        <v>67</v>
      </c>
    </row>
    <row r="144" spans="2:25" ht="15" x14ac:dyDescent="0.35">
      <c r="B144" s="368" t="s">
        <v>269</v>
      </c>
      <c r="C144" s="145">
        <f t="shared" si="43"/>
        <v>324</v>
      </c>
      <c r="D144" s="166">
        <f t="shared" ref="D144:F144" si="45">D136+D52+D44</f>
        <v>103</v>
      </c>
      <c r="E144" s="166">
        <f t="shared" si="45"/>
        <v>117</v>
      </c>
      <c r="F144" s="166">
        <f t="shared" si="45"/>
        <v>104</v>
      </c>
      <c r="G144" s="118"/>
      <c r="H144" s="118"/>
      <c r="I144" s="118"/>
      <c r="J144" s="118"/>
      <c r="K144" s="118"/>
      <c r="M144" s="364" t="s">
        <v>129</v>
      </c>
      <c r="N144" s="187">
        <f>SUM(O144:U144)</f>
        <v>1725</v>
      </c>
      <c r="O144" s="187">
        <v>48</v>
      </c>
      <c r="P144" s="187">
        <v>666</v>
      </c>
      <c r="Q144" s="187">
        <v>32</v>
      </c>
      <c r="R144" s="187">
        <v>117</v>
      </c>
      <c r="S144" s="187">
        <v>758</v>
      </c>
      <c r="T144" s="187">
        <v>72</v>
      </c>
      <c r="U144" s="336">
        <v>32</v>
      </c>
      <c r="Y144" s="161"/>
    </row>
    <row r="145" spans="2:33" ht="15" x14ac:dyDescent="0.35">
      <c r="B145" s="368" t="s">
        <v>270</v>
      </c>
      <c r="C145" s="145">
        <f t="shared" si="43"/>
        <v>399</v>
      </c>
      <c r="D145" s="166">
        <f t="shared" ref="D145:F145" si="46">D137+D53+D45</f>
        <v>153</v>
      </c>
      <c r="E145" s="166">
        <f t="shared" si="46"/>
        <v>124</v>
      </c>
      <c r="F145" s="166">
        <f t="shared" si="46"/>
        <v>122</v>
      </c>
      <c r="G145" s="118"/>
      <c r="H145" s="118"/>
      <c r="I145" s="118"/>
      <c r="J145" s="118"/>
      <c r="K145" s="118"/>
      <c r="M145" s="354" t="s">
        <v>264</v>
      </c>
      <c r="N145" s="166">
        <f t="shared" ref="N145:N149" si="47">SUM(O145:U145)</f>
        <v>560</v>
      </c>
      <c r="O145" s="166">
        <v>10</v>
      </c>
      <c r="P145" s="166">
        <v>246</v>
      </c>
      <c r="Q145" s="166">
        <v>5</v>
      </c>
      <c r="R145" s="166">
        <v>36</v>
      </c>
      <c r="S145" s="166">
        <v>234</v>
      </c>
      <c r="T145" s="166">
        <v>23</v>
      </c>
      <c r="U145" s="184">
        <v>6</v>
      </c>
      <c r="Y145" s="161"/>
    </row>
    <row r="146" spans="2:33" ht="13.2" x14ac:dyDescent="0.25">
      <c r="M146" s="354" t="s">
        <v>267</v>
      </c>
      <c r="N146" s="166">
        <f t="shared" si="47"/>
        <v>374</v>
      </c>
      <c r="O146" s="166">
        <v>14</v>
      </c>
      <c r="P146" s="166">
        <v>147</v>
      </c>
      <c r="Q146" s="166">
        <v>7</v>
      </c>
      <c r="R146" s="166">
        <v>34</v>
      </c>
      <c r="S146" s="166">
        <v>156</v>
      </c>
      <c r="T146" s="166">
        <v>9</v>
      </c>
      <c r="U146" s="184">
        <v>7</v>
      </c>
      <c r="Y146" s="161"/>
    </row>
    <row r="147" spans="2:33" ht="13.2" x14ac:dyDescent="0.25">
      <c r="M147" s="354" t="s">
        <v>269</v>
      </c>
      <c r="N147" s="166">
        <f t="shared" si="47"/>
        <v>426</v>
      </c>
      <c r="O147" s="166">
        <v>11</v>
      </c>
      <c r="P147" s="166">
        <v>147</v>
      </c>
      <c r="Q147" s="166">
        <v>3</v>
      </c>
      <c r="R147" s="166">
        <v>20</v>
      </c>
      <c r="S147" s="166">
        <v>208</v>
      </c>
      <c r="T147" s="166">
        <v>26</v>
      </c>
      <c r="U147" s="184">
        <v>11</v>
      </c>
      <c r="Y147" s="161"/>
    </row>
    <row r="148" spans="2:33" ht="15" x14ac:dyDescent="0.35">
      <c r="M148" s="365" t="s">
        <v>270</v>
      </c>
      <c r="N148" s="166">
        <f t="shared" si="47"/>
        <v>365</v>
      </c>
      <c r="O148" s="172">
        <v>13</v>
      </c>
      <c r="P148" s="172">
        <v>126</v>
      </c>
      <c r="Q148" s="172">
        <v>17</v>
      </c>
      <c r="R148" s="172">
        <v>27</v>
      </c>
      <c r="S148" s="172">
        <v>160</v>
      </c>
      <c r="T148" s="172">
        <v>14</v>
      </c>
      <c r="U148" s="154">
        <v>8</v>
      </c>
      <c r="Y148" s="161"/>
    </row>
    <row r="149" spans="2:33" ht="12" thickBot="1" x14ac:dyDescent="0.25">
      <c r="M149" s="329" t="s">
        <v>133</v>
      </c>
      <c r="N149" s="330">
        <f t="shared" si="47"/>
        <v>0</v>
      </c>
      <c r="O149" s="330"/>
      <c r="P149" s="330"/>
      <c r="Q149" s="330"/>
      <c r="R149" s="330"/>
      <c r="S149" s="330"/>
      <c r="T149" s="330"/>
      <c r="U149" s="331"/>
      <c r="Y149" s="161"/>
    </row>
    <row r="150" spans="2:33" x14ac:dyDescent="0.2">
      <c r="M150" s="161"/>
      <c r="N150" s="161"/>
      <c r="O150" s="161"/>
      <c r="P150" s="161"/>
      <c r="Q150" s="161"/>
      <c r="R150" s="161"/>
      <c r="S150" s="161"/>
      <c r="T150" s="161"/>
      <c r="U150" s="161"/>
      <c r="Y150" s="161"/>
    </row>
    <row r="151" spans="2:33" x14ac:dyDescent="0.2">
      <c r="M151" s="161"/>
      <c r="N151" s="161"/>
      <c r="O151" s="161"/>
      <c r="P151" s="161"/>
      <c r="Q151" s="161"/>
      <c r="R151" s="161"/>
      <c r="S151" s="161"/>
      <c r="T151" s="161"/>
      <c r="U151" s="161"/>
    </row>
    <row r="152" spans="2:33" x14ac:dyDescent="0.2">
      <c r="M152" s="161"/>
      <c r="N152" s="161"/>
      <c r="O152" s="130"/>
      <c r="P152" s="130"/>
      <c r="Q152" s="130"/>
      <c r="R152" s="130"/>
      <c r="S152" s="130"/>
      <c r="T152" s="130"/>
      <c r="U152" s="130"/>
    </row>
    <row r="153" spans="2:33" ht="15" x14ac:dyDescent="0.35">
      <c r="M153" s="161"/>
      <c r="N153" s="161"/>
      <c r="O153" s="161"/>
      <c r="P153" s="161"/>
      <c r="Q153" s="161"/>
      <c r="R153" s="161"/>
      <c r="S153" s="161"/>
      <c r="T153" s="161"/>
      <c r="U153" s="161"/>
      <c r="V153" s="118"/>
    </row>
    <row r="154" spans="2:33" x14ac:dyDescent="0.2">
      <c r="M154" s="161"/>
      <c r="N154" s="161"/>
      <c r="O154" s="130"/>
      <c r="P154" s="130"/>
      <c r="Q154" s="130"/>
      <c r="R154" s="130"/>
      <c r="S154" s="130"/>
      <c r="T154" s="130"/>
      <c r="U154" s="130"/>
    </row>
    <row r="155" spans="2:33" x14ac:dyDescent="0.2">
      <c r="M155" s="161"/>
      <c r="N155" s="161"/>
      <c r="O155" s="161"/>
      <c r="P155" s="161"/>
      <c r="Q155" s="161"/>
      <c r="R155" s="161"/>
      <c r="S155" s="161"/>
      <c r="T155" s="161"/>
      <c r="U155" s="161"/>
    </row>
    <row r="157" spans="2:33" x14ac:dyDescent="0.2">
      <c r="M157" s="686"/>
    </row>
    <row r="158" spans="2:33" ht="12.6" thickBot="1" x14ac:dyDescent="0.3">
      <c r="L158" s="133"/>
      <c r="M158" s="314" t="s">
        <v>221</v>
      </c>
      <c r="N158" s="314"/>
    </row>
    <row r="159" spans="2:33" ht="12.6" thickBot="1" x14ac:dyDescent="0.3">
      <c r="M159" s="193"/>
      <c r="N159" s="343" t="s">
        <v>133</v>
      </c>
      <c r="O159" s="358" t="s">
        <v>179</v>
      </c>
      <c r="P159" s="359" t="s">
        <v>180</v>
      </c>
      <c r="Q159" s="359" t="s">
        <v>181</v>
      </c>
      <c r="R159" s="359" t="s">
        <v>182</v>
      </c>
      <c r="S159" s="359" t="s">
        <v>183</v>
      </c>
      <c r="T159" s="359" t="s">
        <v>184</v>
      </c>
      <c r="U159" s="359" t="s">
        <v>185</v>
      </c>
      <c r="V159" s="359" t="s">
        <v>186</v>
      </c>
      <c r="W159" s="359" t="s">
        <v>187</v>
      </c>
      <c r="X159" s="359" t="s">
        <v>188</v>
      </c>
      <c r="Y159" s="359" t="s">
        <v>189</v>
      </c>
      <c r="Z159" s="359" t="s">
        <v>190</v>
      </c>
      <c r="AA159" s="359" t="s">
        <v>191</v>
      </c>
      <c r="AB159" s="359" t="s">
        <v>192</v>
      </c>
      <c r="AC159" s="359" t="s">
        <v>193</v>
      </c>
      <c r="AD159" s="359" t="s">
        <v>194</v>
      </c>
      <c r="AE159" s="359" t="s">
        <v>195</v>
      </c>
      <c r="AF159" s="549" t="s">
        <v>196</v>
      </c>
      <c r="AG159" s="554" t="s">
        <v>58</v>
      </c>
    </row>
    <row r="160" spans="2:33" ht="13.2" x14ac:dyDescent="0.25">
      <c r="M160" s="364" t="s">
        <v>129</v>
      </c>
      <c r="N160" s="361">
        <f>SUM(N161:N164)</f>
        <v>7123</v>
      </c>
      <c r="O160" s="361"/>
      <c r="P160" s="361"/>
      <c r="Q160" s="361"/>
      <c r="R160" s="361"/>
      <c r="S160" s="361"/>
      <c r="T160" s="361"/>
      <c r="U160" s="361"/>
      <c r="V160" s="361"/>
      <c r="W160" s="361"/>
      <c r="X160" s="361"/>
      <c r="Y160" s="361"/>
      <c r="Z160" s="361"/>
      <c r="AA160" s="361"/>
      <c r="AB160" s="361"/>
      <c r="AC160" s="361"/>
      <c r="AD160" s="361"/>
      <c r="AE160" s="361"/>
      <c r="AF160" s="550"/>
      <c r="AG160" s="706"/>
    </row>
    <row r="161" spans="13:33" ht="13.2" x14ac:dyDescent="0.25">
      <c r="M161" s="354" t="s">
        <v>264</v>
      </c>
      <c r="N161" s="317">
        <f t="shared" ref="N161:N164" si="48">SUM(O161:AG161)</f>
        <v>1934</v>
      </c>
      <c r="O161" s="170">
        <v>143</v>
      </c>
      <c r="P161" s="170">
        <v>115</v>
      </c>
      <c r="Q161" s="170">
        <v>103</v>
      </c>
      <c r="R161" s="170">
        <v>137</v>
      </c>
      <c r="S161" s="170">
        <v>128</v>
      </c>
      <c r="T161" s="170">
        <v>112</v>
      </c>
      <c r="U161" s="170">
        <v>114</v>
      </c>
      <c r="V161" s="170">
        <v>114</v>
      </c>
      <c r="W161" s="170">
        <v>128</v>
      </c>
      <c r="X161" s="170">
        <v>116</v>
      </c>
      <c r="Y161" s="170">
        <v>104</v>
      </c>
      <c r="Z161" s="170">
        <v>87</v>
      </c>
      <c r="AA161" s="170">
        <v>97</v>
      </c>
      <c r="AB161" s="170">
        <v>81</v>
      </c>
      <c r="AC161" s="170">
        <v>105</v>
      </c>
      <c r="AD161" s="170">
        <v>86</v>
      </c>
      <c r="AE161" s="170">
        <v>90</v>
      </c>
      <c r="AF161" s="551">
        <v>74</v>
      </c>
      <c r="AG161" s="555"/>
    </row>
    <row r="162" spans="13:33" ht="13.2" x14ac:dyDescent="0.25">
      <c r="M162" s="354" t="s">
        <v>267</v>
      </c>
      <c r="N162" s="317">
        <f t="shared" si="48"/>
        <v>1569</v>
      </c>
      <c r="O162" s="170">
        <v>100</v>
      </c>
      <c r="P162" s="170">
        <v>112</v>
      </c>
      <c r="Q162" s="170">
        <v>107</v>
      </c>
      <c r="R162" s="170">
        <v>91</v>
      </c>
      <c r="S162" s="170">
        <v>107</v>
      </c>
      <c r="T162" s="170">
        <v>98</v>
      </c>
      <c r="U162" s="170">
        <v>75</v>
      </c>
      <c r="V162" s="170">
        <v>97</v>
      </c>
      <c r="W162" s="170">
        <v>89</v>
      </c>
      <c r="X162" s="170">
        <v>94</v>
      </c>
      <c r="Y162" s="170">
        <v>77</v>
      </c>
      <c r="Z162" s="170">
        <v>76</v>
      </c>
      <c r="AA162" s="170">
        <v>79</v>
      </c>
      <c r="AB162" s="170">
        <v>69</v>
      </c>
      <c r="AC162" s="170">
        <v>75</v>
      </c>
      <c r="AD162" s="170">
        <v>80</v>
      </c>
      <c r="AE162" s="170">
        <v>66</v>
      </c>
      <c r="AF162" s="551">
        <v>75</v>
      </c>
      <c r="AG162" s="555">
        <v>2</v>
      </c>
    </row>
    <row r="163" spans="13:33" ht="13.2" x14ac:dyDescent="0.25">
      <c r="M163" s="354" t="s">
        <v>269</v>
      </c>
      <c r="N163" s="317">
        <f t="shared" si="48"/>
        <v>1945</v>
      </c>
      <c r="O163" s="170">
        <v>119</v>
      </c>
      <c r="P163" s="170">
        <v>135</v>
      </c>
      <c r="Q163" s="170">
        <v>106</v>
      </c>
      <c r="R163" s="170">
        <v>107</v>
      </c>
      <c r="S163" s="170">
        <v>119</v>
      </c>
      <c r="T163" s="170">
        <v>112</v>
      </c>
      <c r="U163" s="170">
        <v>129</v>
      </c>
      <c r="V163" s="170">
        <v>102</v>
      </c>
      <c r="W163" s="170">
        <v>127</v>
      </c>
      <c r="X163" s="170">
        <v>134</v>
      </c>
      <c r="Y163" s="170">
        <v>111</v>
      </c>
      <c r="Z163" s="170">
        <v>124</v>
      </c>
      <c r="AA163" s="170">
        <v>92</v>
      </c>
      <c r="AB163" s="170">
        <v>87</v>
      </c>
      <c r="AC163" s="170">
        <v>95</v>
      </c>
      <c r="AD163" s="170">
        <v>84</v>
      </c>
      <c r="AE163" s="170">
        <v>79</v>
      </c>
      <c r="AF163" s="551">
        <v>82</v>
      </c>
      <c r="AG163" s="555">
        <v>1</v>
      </c>
    </row>
    <row r="164" spans="13:33" ht="12" x14ac:dyDescent="0.25">
      <c r="M164" s="365" t="s">
        <v>270</v>
      </c>
      <c r="N164" s="317">
        <f t="shared" si="48"/>
        <v>1675</v>
      </c>
      <c r="O164" s="170">
        <v>122</v>
      </c>
      <c r="P164" s="170">
        <v>106</v>
      </c>
      <c r="Q164" s="170">
        <v>107</v>
      </c>
      <c r="R164" s="170">
        <v>129</v>
      </c>
      <c r="S164" s="170">
        <v>102</v>
      </c>
      <c r="T164" s="170">
        <v>106</v>
      </c>
      <c r="U164" s="170">
        <v>99</v>
      </c>
      <c r="V164" s="170">
        <v>107</v>
      </c>
      <c r="W164" s="170">
        <v>106</v>
      </c>
      <c r="X164" s="170">
        <v>97</v>
      </c>
      <c r="Y164" s="170">
        <v>75</v>
      </c>
      <c r="Z164" s="170">
        <v>86</v>
      </c>
      <c r="AA164" s="170">
        <v>73</v>
      </c>
      <c r="AB164" s="170">
        <v>70</v>
      </c>
      <c r="AC164" s="170">
        <v>80</v>
      </c>
      <c r="AD164" s="170">
        <v>83</v>
      </c>
      <c r="AE164" s="170">
        <v>78</v>
      </c>
      <c r="AF164" s="551">
        <v>49</v>
      </c>
      <c r="AG164" s="555"/>
    </row>
    <row r="165" spans="13:33" ht="12" thickBot="1" x14ac:dyDescent="0.25">
      <c r="M165" s="329" t="s">
        <v>133</v>
      </c>
      <c r="N165" s="363">
        <f>SUM(O165:AG165)</f>
        <v>0</v>
      </c>
      <c r="O165" s="297"/>
      <c r="P165" s="297"/>
      <c r="Q165" s="297"/>
      <c r="R165" s="297"/>
      <c r="S165" s="297"/>
      <c r="T165" s="297"/>
      <c r="U165" s="297"/>
      <c r="V165" s="297"/>
      <c r="W165" s="297"/>
      <c r="X165" s="297"/>
      <c r="Y165" s="297"/>
      <c r="Z165" s="297"/>
      <c r="AA165" s="297"/>
      <c r="AB165" s="297"/>
      <c r="AC165" s="297"/>
      <c r="AD165" s="297"/>
      <c r="AE165" s="297"/>
      <c r="AF165" s="608"/>
      <c r="AG165" s="609"/>
    </row>
    <row r="166" spans="13:33" x14ac:dyDescent="0.2">
      <c r="M166" s="161"/>
      <c r="N166" s="705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553"/>
      <c r="AG166" s="553"/>
    </row>
    <row r="167" spans="13:33" x14ac:dyDescent="0.2">
      <c r="M167" s="161"/>
      <c r="N167" s="705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553"/>
      <c r="AG167" s="553"/>
    </row>
    <row r="168" spans="13:33" x14ac:dyDescent="0.2">
      <c r="M168" s="161"/>
      <c r="N168" s="705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553"/>
      <c r="AG168" s="553"/>
    </row>
    <row r="169" spans="13:33" x14ac:dyDescent="0.2">
      <c r="M169" s="161"/>
      <c r="N169" s="705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553"/>
      <c r="AG169" s="553"/>
    </row>
    <row r="170" spans="13:33" x14ac:dyDescent="0.2">
      <c r="M170" s="161"/>
      <c r="N170" s="705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553"/>
      <c r="AG170" s="553"/>
    </row>
    <row r="171" spans="13:33" x14ac:dyDescent="0.2">
      <c r="M171" s="161"/>
      <c r="N171" s="705"/>
      <c r="O171" s="705"/>
      <c r="P171" s="705"/>
      <c r="Q171" s="705"/>
      <c r="R171" s="705"/>
      <c r="S171" s="705"/>
      <c r="T171" s="705"/>
      <c r="U171" s="705"/>
      <c r="V171" s="705"/>
      <c r="W171" s="705"/>
      <c r="X171" s="705"/>
      <c r="Y171" s="705"/>
      <c r="Z171" s="705"/>
      <c r="AA171" s="705"/>
      <c r="AB171" s="705"/>
      <c r="AC171" s="705"/>
      <c r="AD171" s="705"/>
      <c r="AE171" s="705"/>
      <c r="AF171" s="705"/>
      <c r="AG171" s="705"/>
    </row>
    <row r="172" spans="13:33" ht="12" x14ac:dyDescent="0.25">
      <c r="M172" s="915"/>
      <c r="N172" s="916"/>
      <c r="O172" s="915"/>
      <c r="P172" s="316"/>
      <c r="Q172" s="316"/>
      <c r="R172" s="316"/>
      <c r="S172" s="316"/>
      <c r="T172" s="316"/>
      <c r="U172" s="316"/>
      <c r="V172" s="316"/>
      <c r="W172" s="315"/>
      <c r="X172" s="315"/>
      <c r="Y172" s="315"/>
      <c r="Z172" s="315"/>
      <c r="AA172" s="315"/>
      <c r="AB172" s="315"/>
      <c r="AC172" s="315"/>
      <c r="AD172" s="315"/>
      <c r="AE172" s="315"/>
      <c r="AF172" s="552"/>
      <c r="AG172" s="552"/>
    </row>
    <row r="173" spans="13:33" ht="12.6" thickBot="1" x14ac:dyDescent="0.3">
      <c r="M173" s="410" t="s">
        <v>250</v>
      </c>
      <c r="N173" s="410"/>
      <c r="O173" s="410"/>
      <c r="Y173" s="161"/>
    </row>
    <row r="174" spans="13:33" ht="15.6" thickBot="1" x14ac:dyDescent="0.4">
      <c r="N174" s="338" t="s">
        <v>133</v>
      </c>
      <c r="O174" s="623" t="s">
        <v>169</v>
      </c>
      <c r="P174" s="620" t="s">
        <v>170</v>
      </c>
      <c r="Q174" s="625" t="s">
        <v>171</v>
      </c>
      <c r="R174" s="625" t="s">
        <v>172</v>
      </c>
      <c r="S174" s="626" t="s">
        <v>37</v>
      </c>
      <c r="T174" s="630" t="s">
        <v>173</v>
      </c>
      <c r="U174" s="623" t="s">
        <v>29</v>
      </c>
      <c r="V174" s="641" t="s">
        <v>174</v>
      </c>
      <c r="W174" s="641" t="s">
        <v>175</v>
      </c>
      <c r="X174" s="919" t="s">
        <v>176</v>
      </c>
      <c r="Y174" s="924"/>
      <c r="Z174" s="118"/>
    </row>
    <row r="175" spans="13:33" ht="13.8" thickBot="1" x14ac:dyDescent="0.3">
      <c r="M175" s="364" t="s">
        <v>129</v>
      </c>
      <c r="N175" s="188">
        <f>SUM(O175:Y175)</f>
        <v>7123</v>
      </c>
      <c r="O175" s="624">
        <v>43</v>
      </c>
      <c r="P175" s="619">
        <v>490</v>
      </c>
      <c r="Q175" s="615">
        <v>4</v>
      </c>
      <c r="R175" s="615">
        <v>98</v>
      </c>
      <c r="S175" s="627">
        <v>38</v>
      </c>
      <c r="T175" s="631">
        <v>1</v>
      </c>
      <c r="U175" s="624">
        <v>6376</v>
      </c>
      <c r="V175" s="642"/>
      <c r="W175" s="643">
        <v>64</v>
      </c>
      <c r="X175" s="920"/>
      <c r="Y175" s="923">
        <v>9</v>
      </c>
    </row>
    <row r="176" spans="13:33" ht="15.6" thickBot="1" x14ac:dyDescent="0.4">
      <c r="M176" s="354" t="s">
        <v>264</v>
      </c>
      <c r="N176" s="188">
        <f t="shared" ref="N176:N179" si="49">SUM(O176:Y176)</f>
        <v>1934</v>
      </c>
      <c r="O176" s="173">
        <v>18</v>
      </c>
      <c r="P176" s="431">
        <v>154</v>
      </c>
      <c r="Q176" s="462"/>
      <c r="R176" s="462">
        <v>8</v>
      </c>
      <c r="S176" s="628">
        <v>8</v>
      </c>
      <c r="T176" s="633"/>
      <c r="U176" s="173">
        <v>1733</v>
      </c>
      <c r="V176" s="573"/>
      <c r="W176" s="644">
        <v>11</v>
      </c>
      <c r="X176" s="921"/>
      <c r="Y176" s="169">
        <v>2</v>
      </c>
    </row>
    <row r="177" spans="13:25" ht="13.8" thickBot="1" x14ac:dyDescent="0.3">
      <c r="M177" s="354" t="s">
        <v>267</v>
      </c>
      <c r="N177" s="188">
        <f t="shared" si="49"/>
        <v>1569</v>
      </c>
      <c r="O177" s="180">
        <v>5</v>
      </c>
      <c r="P177" s="501">
        <v>175</v>
      </c>
      <c r="Q177" s="321">
        <v>3</v>
      </c>
      <c r="R177" s="321">
        <v>18</v>
      </c>
      <c r="S177" s="323">
        <v>12</v>
      </c>
      <c r="T177" s="632"/>
      <c r="U177" s="180">
        <v>1328</v>
      </c>
      <c r="V177" s="573"/>
      <c r="W177" s="644">
        <v>25</v>
      </c>
      <c r="X177" s="921"/>
      <c r="Y177" s="169">
        <v>3</v>
      </c>
    </row>
    <row r="178" spans="13:25" ht="13.8" thickBot="1" x14ac:dyDescent="0.3">
      <c r="M178" s="354" t="s">
        <v>269</v>
      </c>
      <c r="N178" s="188">
        <f t="shared" si="49"/>
        <v>1945</v>
      </c>
      <c r="O178" s="180">
        <v>11</v>
      </c>
      <c r="P178" s="501">
        <v>105</v>
      </c>
      <c r="Q178" s="321"/>
      <c r="R178" s="321">
        <v>47</v>
      </c>
      <c r="S178" s="323">
        <v>9</v>
      </c>
      <c r="T178" s="632"/>
      <c r="U178" s="180">
        <v>1755</v>
      </c>
      <c r="V178" s="573"/>
      <c r="W178" s="644">
        <v>16</v>
      </c>
      <c r="X178" s="921"/>
      <c r="Y178" s="169">
        <v>2</v>
      </c>
    </row>
    <row r="179" spans="13:25" ht="12.6" thickBot="1" x14ac:dyDescent="0.3">
      <c r="M179" s="702" t="s">
        <v>270</v>
      </c>
      <c r="N179" s="188">
        <f t="shared" si="49"/>
        <v>1675</v>
      </c>
      <c r="O179" s="422">
        <v>9</v>
      </c>
      <c r="P179" s="502">
        <v>56</v>
      </c>
      <c r="Q179" s="616">
        <v>1</v>
      </c>
      <c r="R179" s="616">
        <v>25</v>
      </c>
      <c r="S179" s="629">
        <v>9</v>
      </c>
      <c r="T179" s="634">
        <v>1</v>
      </c>
      <c r="U179" s="422">
        <v>1560</v>
      </c>
      <c r="V179" s="645"/>
      <c r="W179" s="646">
        <v>12</v>
      </c>
      <c r="X179" s="922"/>
      <c r="Y179" s="169">
        <v>2</v>
      </c>
    </row>
    <row r="180" spans="13:25" x14ac:dyDescent="0.2"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</row>
    <row r="181" spans="13:25" x14ac:dyDescent="0.2"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</row>
    <row r="182" spans="13:25" x14ac:dyDescent="0.2"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</row>
    <row r="183" spans="13:25" x14ac:dyDescent="0.2"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</row>
    <row r="184" spans="13:25" x14ac:dyDescent="0.2"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</row>
    <row r="185" spans="13:25" x14ac:dyDescent="0.2"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</row>
    <row r="186" spans="13:25" x14ac:dyDescent="0.2"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0"/>
  <sheetViews>
    <sheetView zoomScale="70" zoomScaleNormal="70" workbookViewId="0">
      <selection activeCell="J30" sqref="J30"/>
    </sheetView>
  </sheetViews>
  <sheetFormatPr defaultRowHeight="11.4" x14ac:dyDescent="0.2"/>
  <cols>
    <col min="1" max="1" width="28.75" customWidth="1"/>
    <col min="2" max="2" width="36.875" customWidth="1"/>
    <col min="3" max="3" width="20.75" customWidth="1"/>
    <col min="4" max="4" width="28.375" customWidth="1"/>
    <col min="5" max="5" width="28" customWidth="1"/>
    <col min="6" max="10" width="28.25" customWidth="1"/>
    <col min="11" max="11" width="27" customWidth="1"/>
    <col min="12" max="12" width="13.125" customWidth="1"/>
    <col min="13" max="13" width="29" customWidth="1"/>
    <col min="14" max="14" width="29.375" customWidth="1"/>
    <col min="15" max="15" width="34.75" customWidth="1"/>
    <col min="16" max="16" width="26.875" customWidth="1"/>
    <col min="17" max="17" width="36" customWidth="1"/>
    <col min="18" max="18" width="35.25" customWidth="1"/>
    <col min="19" max="19" width="31.125" customWidth="1"/>
    <col min="20" max="20" width="30.625" customWidth="1"/>
    <col min="21" max="21" width="32.375" customWidth="1"/>
    <col min="22" max="22" width="30.875" customWidth="1"/>
    <col min="23" max="23" width="29.25" customWidth="1"/>
    <col min="24" max="24" width="25.875" customWidth="1"/>
    <col min="25" max="25" width="19.25" customWidth="1"/>
    <col min="26" max="26" width="39" customWidth="1"/>
    <col min="27" max="27" width="21.375" customWidth="1"/>
    <col min="28" max="29" width="20.625" customWidth="1"/>
    <col min="30" max="30" width="27.375" customWidth="1"/>
    <col min="31" max="31" width="22.25" customWidth="1"/>
    <col min="32" max="32" width="27.125" customWidth="1"/>
    <col min="33" max="33" width="16.375" customWidth="1"/>
    <col min="34" max="34" width="11.375" customWidth="1"/>
    <col min="35" max="35" width="12.125" customWidth="1"/>
    <col min="40" max="40" width="17.75" customWidth="1"/>
    <col min="41" max="41" width="21.375" customWidth="1"/>
    <col min="42" max="42" width="23.125" customWidth="1"/>
    <col min="43" max="43" width="24.875" customWidth="1"/>
    <col min="44" max="44" width="25.625" customWidth="1"/>
    <col min="45" max="45" width="27.875" customWidth="1"/>
    <col min="46" max="46" width="27.125" customWidth="1"/>
    <col min="52" max="52" width="14.375" customWidth="1"/>
  </cols>
  <sheetData>
    <row r="1" spans="2:24" s="118" customFormat="1" ht="15" x14ac:dyDescent="0.35"/>
    <row r="2" spans="2:24" s="118" customFormat="1" ht="15" x14ac:dyDescent="0.35">
      <c r="B2" s="119" t="s">
        <v>361</v>
      </c>
      <c r="C2" s="684"/>
    </row>
    <row r="3" spans="2:24" s="118" customFormat="1" ht="15.6" thickBot="1" x14ac:dyDescent="0.4">
      <c r="D3" s="118" t="s">
        <v>118</v>
      </c>
      <c r="E3" s="118" t="s">
        <v>119</v>
      </c>
      <c r="F3" s="118" t="s">
        <v>120</v>
      </c>
      <c r="L3" s="911" t="s">
        <v>149</v>
      </c>
      <c r="M3" s="912"/>
    </row>
    <row r="4" spans="2:24" s="118" customFormat="1" ht="15" x14ac:dyDescent="0.35">
      <c r="D4" s="432">
        <v>42552</v>
      </c>
      <c r="E4" s="434">
        <v>42583</v>
      </c>
      <c r="F4" s="435">
        <v>42614</v>
      </c>
      <c r="L4" s="912"/>
      <c r="M4" s="912"/>
      <c r="O4" s="181" t="s">
        <v>114</v>
      </c>
      <c r="P4" s="188" t="s">
        <v>114</v>
      </c>
      <c r="Q4" s="188" t="s">
        <v>114</v>
      </c>
      <c r="R4" s="188" t="s">
        <v>114</v>
      </c>
      <c r="S4" s="188" t="s">
        <v>114</v>
      </c>
      <c r="T4" s="188" t="s">
        <v>114</v>
      </c>
      <c r="U4" s="188" t="s">
        <v>114</v>
      </c>
      <c r="V4" s="188" t="s">
        <v>114</v>
      </c>
      <c r="W4" s="189" t="s">
        <v>114</v>
      </c>
      <c r="X4" s="130"/>
    </row>
    <row r="5" spans="2:24" s="118" customFormat="1" ht="15" x14ac:dyDescent="0.35">
      <c r="B5" s="325" t="s">
        <v>114</v>
      </c>
      <c r="C5" s="481">
        <f>SUM(D5:F5)</f>
        <v>5130</v>
      </c>
      <c r="D5" s="327">
        <f>SUM(D6:D14)</f>
        <v>1451</v>
      </c>
      <c r="E5" s="326">
        <f t="shared" ref="E5:F5" si="0">SUM(E6:E14)</f>
        <v>1701</v>
      </c>
      <c r="F5" s="328">
        <f t="shared" si="0"/>
        <v>1978</v>
      </c>
      <c r="N5" s="141"/>
      <c r="O5" s="174" t="s">
        <v>271</v>
      </c>
      <c r="P5" s="319" t="s">
        <v>272</v>
      </c>
      <c r="Q5" s="319" t="s">
        <v>273</v>
      </c>
      <c r="R5" s="319" t="s">
        <v>274</v>
      </c>
      <c r="S5" s="319" t="s">
        <v>275</v>
      </c>
      <c r="T5" s="319" t="s">
        <v>276</v>
      </c>
      <c r="U5" s="319" t="s">
        <v>277</v>
      </c>
      <c r="V5" s="319" t="s">
        <v>278</v>
      </c>
      <c r="W5" s="355" t="s">
        <v>279</v>
      </c>
      <c r="X5" s="325"/>
    </row>
    <row r="6" spans="2:24" s="118" customFormat="1" ht="15" x14ac:dyDescent="0.35">
      <c r="B6" s="118" t="s">
        <v>271</v>
      </c>
      <c r="C6" s="481">
        <f t="shared" ref="C6:C14" si="1">SUM(D6:F6)</f>
        <v>368</v>
      </c>
      <c r="D6" s="153">
        <v>91</v>
      </c>
      <c r="E6" s="172">
        <v>107</v>
      </c>
      <c r="F6" s="154">
        <v>170</v>
      </c>
      <c r="M6" s="118" t="s">
        <v>150</v>
      </c>
      <c r="N6" s="349">
        <f>SUM(O6:W6)</f>
        <v>31</v>
      </c>
      <c r="O6" s="153">
        <v>1</v>
      </c>
      <c r="P6" s="172">
        <v>2</v>
      </c>
      <c r="Q6" s="172">
        <v>7</v>
      </c>
      <c r="R6" s="172">
        <v>10</v>
      </c>
      <c r="S6" s="172">
        <v>2</v>
      </c>
      <c r="T6" s="172">
        <v>5</v>
      </c>
      <c r="U6" s="172">
        <v>1</v>
      </c>
      <c r="V6" s="172">
        <v>2</v>
      </c>
      <c r="W6" s="154">
        <v>1</v>
      </c>
    </row>
    <row r="7" spans="2:24" s="118" customFormat="1" ht="15" x14ac:dyDescent="0.35">
      <c r="B7" s="118" t="s">
        <v>272</v>
      </c>
      <c r="C7" s="481">
        <f t="shared" si="1"/>
        <v>632</v>
      </c>
      <c r="D7" s="153">
        <v>179</v>
      </c>
      <c r="E7" s="172">
        <v>219</v>
      </c>
      <c r="F7" s="154">
        <v>234</v>
      </c>
      <c r="M7" s="118" t="s">
        <v>151</v>
      </c>
      <c r="N7" s="349">
        <f t="shared" ref="N7:N15" si="2">SUM(O7:W7)</f>
        <v>449</v>
      </c>
      <c r="O7" s="153">
        <v>35</v>
      </c>
      <c r="P7" s="172">
        <v>13</v>
      </c>
      <c r="Q7" s="172">
        <v>41</v>
      </c>
      <c r="R7" s="172">
        <v>1</v>
      </c>
      <c r="S7" s="172">
        <v>10</v>
      </c>
      <c r="T7" s="172">
        <v>232</v>
      </c>
      <c r="U7" s="172">
        <v>64</v>
      </c>
      <c r="V7" s="172">
        <v>53</v>
      </c>
      <c r="W7" s="154"/>
    </row>
    <row r="8" spans="2:24" s="118" customFormat="1" ht="15" x14ac:dyDescent="0.35">
      <c r="B8" s="118" t="s">
        <v>273</v>
      </c>
      <c r="C8" s="481">
        <f t="shared" si="1"/>
        <v>737</v>
      </c>
      <c r="D8" s="153">
        <v>219</v>
      </c>
      <c r="E8" s="172">
        <v>256</v>
      </c>
      <c r="F8" s="154">
        <v>262</v>
      </c>
      <c r="M8" s="118" t="s">
        <v>152</v>
      </c>
      <c r="N8" s="349">
        <f t="shared" si="2"/>
        <v>1583</v>
      </c>
      <c r="O8" s="153">
        <v>211</v>
      </c>
      <c r="P8" s="172">
        <v>140</v>
      </c>
      <c r="Q8" s="172">
        <v>242</v>
      </c>
      <c r="R8" s="172">
        <v>94</v>
      </c>
      <c r="S8" s="172">
        <v>82</v>
      </c>
      <c r="T8" s="172">
        <v>176</v>
      </c>
      <c r="U8" s="172">
        <v>288</v>
      </c>
      <c r="V8" s="172">
        <v>350</v>
      </c>
      <c r="W8" s="154"/>
    </row>
    <row r="9" spans="2:24" s="118" customFormat="1" ht="15" x14ac:dyDescent="0.35">
      <c r="B9" s="118" t="s">
        <v>274</v>
      </c>
      <c r="C9" s="481">
        <f t="shared" si="1"/>
        <v>654</v>
      </c>
      <c r="D9" s="153">
        <v>203</v>
      </c>
      <c r="E9" s="172">
        <v>222</v>
      </c>
      <c r="F9" s="154">
        <v>229</v>
      </c>
      <c r="M9" s="118" t="s">
        <v>153</v>
      </c>
      <c r="N9" s="349">
        <f t="shared" si="2"/>
        <v>29</v>
      </c>
      <c r="O9" s="153">
        <v>1</v>
      </c>
      <c r="P9" s="172">
        <v>7</v>
      </c>
      <c r="Q9" s="172">
        <v>5</v>
      </c>
      <c r="R9" s="172">
        <v>1</v>
      </c>
      <c r="S9" s="172">
        <v>1</v>
      </c>
      <c r="T9" s="172">
        <v>3</v>
      </c>
      <c r="U9" s="172">
        <v>7</v>
      </c>
      <c r="V9" s="172">
        <v>4</v>
      </c>
      <c r="W9" s="154"/>
    </row>
    <row r="10" spans="2:24" s="118" customFormat="1" ht="15" x14ac:dyDescent="0.35">
      <c r="B10" s="118" t="s">
        <v>275</v>
      </c>
      <c r="C10" s="481">
        <f t="shared" si="1"/>
        <v>626</v>
      </c>
      <c r="D10" s="153">
        <v>167</v>
      </c>
      <c r="E10" s="172">
        <v>201</v>
      </c>
      <c r="F10" s="154">
        <v>258</v>
      </c>
      <c r="M10" s="118" t="s">
        <v>154</v>
      </c>
      <c r="N10" s="349">
        <f t="shared" si="2"/>
        <v>6324</v>
      </c>
      <c r="O10" s="153">
        <v>245</v>
      </c>
      <c r="P10" s="172">
        <v>392</v>
      </c>
      <c r="Q10" s="172">
        <v>594</v>
      </c>
      <c r="R10" s="172">
        <v>614</v>
      </c>
      <c r="S10" s="172">
        <v>1918</v>
      </c>
      <c r="T10" s="172">
        <v>1093</v>
      </c>
      <c r="U10" s="172">
        <v>1029</v>
      </c>
      <c r="V10" s="172">
        <v>430</v>
      </c>
      <c r="W10" s="154">
        <v>9</v>
      </c>
    </row>
    <row r="11" spans="2:24" s="118" customFormat="1" ht="15" x14ac:dyDescent="0.35">
      <c r="B11" s="118" t="s">
        <v>276</v>
      </c>
      <c r="C11" s="481">
        <f t="shared" si="1"/>
        <v>1034</v>
      </c>
      <c r="D11" s="153">
        <v>292</v>
      </c>
      <c r="E11" s="172">
        <v>339</v>
      </c>
      <c r="F11" s="154">
        <v>403</v>
      </c>
      <c r="M11" s="118" t="s">
        <v>155</v>
      </c>
      <c r="N11" s="349">
        <f t="shared" si="2"/>
        <v>504</v>
      </c>
      <c r="O11" s="153">
        <v>36</v>
      </c>
      <c r="P11" s="172">
        <v>55</v>
      </c>
      <c r="Q11" s="172">
        <v>65</v>
      </c>
      <c r="R11" s="172">
        <v>63</v>
      </c>
      <c r="S11" s="172">
        <v>20</v>
      </c>
      <c r="T11" s="172">
        <v>73</v>
      </c>
      <c r="U11" s="172">
        <v>135</v>
      </c>
      <c r="V11" s="172">
        <v>57</v>
      </c>
      <c r="W11" s="154"/>
    </row>
    <row r="12" spans="2:24" s="118" customFormat="1" ht="15" x14ac:dyDescent="0.35">
      <c r="B12" s="118" t="s">
        <v>277</v>
      </c>
      <c r="C12" s="481">
        <f t="shared" si="1"/>
        <v>578</v>
      </c>
      <c r="D12" s="153">
        <v>147</v>
      </c>
      <c r="E12" s="172">
        <v>201</v>
      </c>
      <c r="F12" s="154">
        <v>230</v>
      </c>
      <c r="M12" s="118" t="s">
        <v>156</v>
      </c>
      <c r="N12" s="349">
        <f t="shared" si="2"/>
        <v>9</v>
      </c>
      <c r="O12" s="153">
        <v>1</v>
      </c>
      <c r="P12" s="172">
        <v>1</v>
      </c>
      <c r="Q12" s="172">
        <v>5</v>
      </c>
      <c r="R12" s="172"/>
      <c r="S12" s="172"/>
      <c r="T12" s="172">
        <v>1</v>
      </c>
      <c r="U12" s="172">
        <v>1</v>
      </c>
      <c r="V12" s="172"/>
      <c r="W12" s="154"/>
    </row>
    <row r="13" spans="2:24" s="118" customFormat="1" ht="15" x14ac:dyDescent="0.35">
      <c r="B13" s="118" t="s">
        <v>278</v>
      </c>
      <c r="C13" s="481">
        <f t="shared" si="1"/>
        <v>501</v>
      </c>
      <c r="D13" s="884">
        <v>153</v>
      </c>
      <c r="E13" s="574">
        <v>156</v>
      </c>
      <c r="F13" s="885">
        <v>192</v>
      </c>
      <c r="M13" s="118" t="s">
        <v>19</v>
      </c>
      <c r="N13" s="349">
        <f t="shared" si="2"/>
        <v>1076</v>
      </c>
      <c r="O13" s="153">
        <v>42</v>
      </c>
      <c r="P13" s="172">
        <v>85</v>
      </c>
      <c r="Q13" s="172">
        <v>269</v>
      </c>
      <c r="R13" s="172">
        <v>90</v>
      </c>
      <c r="S13" s="172">
        <v>126</v>
      </c>
      <c r="T13" s="172">
        <v>190</v>
      </c>
      <c r="U13" s="172">
        <v>175</v>
      </c>
      <c r="V13" s="172">
        <v>99</v>
      </c>
      <c r="W13" s="154"/>
    </row>
    <row r="14" spans="2:24" ht="24.6" customHeight="1" thickBot="1" x14ac:dyDescent="0.4">
      <c r="B14" s="118" t="s">
        <v>279</v>
      </c>
      <c r="C14" s="481">
        <f t="shared" si="1"/>
        <v>0</v>
      </c>
      <c r="D14" s="160"/>
      <c r="E14" s="297"/>
      <c r="F14" s="298"/>
      <c r="G14" s="161"/>
      <c r="H14" s="161"/>
      <c r="I14" s="161"/>
      <c r="J14" s="161"/>
      <c r="M14" s="118" t="s">
        <v>157</v>
      </c>
      <c r="N14" s="349">
        <f t="shared" si="2"/>
        <v>8508</v>
      </c>
      <c r="O14" s="153">
        <v>608</v>
      </c>
      <c r="P14" s="172">
        <v>1268</v>
      </c>
      <c r="Q14" s="172">
        <v>1137</v>
      </c>
      <c r="R14" s="172">
        <v>1255</v>
      </c>
      <c r="S14" s="172">
        <v>687</v>
      </c>
      <c r="T14" s="172">
        <v>1680</v>
      </c>
      <c r="U14" s="172">
        <v>837</v>
      </c>
      <c r="V14" s="166">
        <v>1025</v>
      </c>
      <c r="W14" s="184">
        <v>11</v>
      </c>
      <c r="X14" s="130"/>
    </row>
    <row r="15" spans="2:24" ht="15.6" thickBot="1" x14ac:dyDescent="0.4">
      <c r="G15" s="296"/>
      <c r="H15" s="296"/>
      <c r="I15" s="296"/>
      <c r="J15" s="296"/>
      <c r="M15" s="118" t="s">
        <v>21</v>
      </c>
      <c r="N15" s="349">
        <f t="shared" si="2"/>
        <v>2015</v>
      </c>
      <c r="O15" s="149">
        <v>91</v>
      </c>
      <c r="P15" s="150">
        <v>204</v>
      </c>
      <c r="Q15" s="150">
        <v>345</v>
      </c>
      <c r="R15" s="150">
        <v>404</v>
      </c>
      <c r="S15" s="150">
        <v>194</v>
      </c>
      <c r="T15" s="150">
        <v>390</v>
      </c>
      <c r="U15" s="150">
        <v>178</v>
      </c>
      <c r="V15" s="330">
        <v>206</v>
      </c>
      <c r="W15" s="331">
        <v>3</v>
      </c>
      <c r="X15" s="130"/>
    </row>
    <row r="16" spans="2:24" ht="30.6" customHeight="1" thickBot="1" x14ac:dyDescent="0.4">
      <c r="B16" s="353" t="s">
        <v>247</v>
      </c>
      <c r="C16" s="349"/>
      <c r="D16" s="118"/>
      <c r="E16" s="118"/>
      <c r="F16" s="118"/>
      <c r="G16" s="296"/>
      <c r="H16" s="296"/>
      <c r="I16" s="296"/>
      <c r="J16" s="296"/>
      <c r="M16" s="118" t="s">
        <v>133</v>
      </c>
      <c r="N16" s="349">
        <f>SUM(O16:W16)</f>
        <v>20528</v>
      </c>
      <c r="O16" s="460">
        <f>SUM(O6:O15)</f>
        <v>1271</v>
      </c>
      <c r="P16" s="460">
        <f t="shared" ref="P16:W16" si="3">SUM(P6:P15)</f>
        <v>2167</v>
      </c>
      <c r="Q16" s="460">
        <f t="shared" si="3"/>
        <v>2710</v>
      </c>
      <c r="R16" s="460">
        <f t="shared" si="3"/>
        <v>2532</v>
      </c>
      <c r="S16" s="460">
        <f t="shared" si="3"/>
        <v>3040</v>
      </c>
      <c r="T16" s="460">
        <f t="shared" si="3"/>
        <v>3843</v>
      </c>
      <c r="U16" s="460">
        <f t="shared" si="3"/>
        <v>2715</v>
      </c>
      <c r="V16" s="460">
        <f t="shared" si="3"/>
        <v>2226</v>
      </c>
      <c r="W16" s="460">
        <f t="shared" si="3"/>
        <v>24</v>
      </c>
      <c r="X16" s="130"/>
    </row>
    <row r="17" spans="2:24" ht="15.6" thickBot="1" x14ac:dyDescent="0.4">
      <c r="B17" s="118"/>
      <c r="C17" s="118"/>
      <c r="D17" s="118" t="s">
        <v>118</v>
      </c>
      <c r="E17" s="118" t="s">
        <v>119</v>
      </c>
      <c r="F17" s="118" t="s">
        <v>120</v>
      </c>
      <c r="G17" s="118"/>
      <c r="H17" s="118"/>
      <c r="I17" s="118"/>
      <c r="J17" s="118"/>
    </row>
    <row r="18" spans="2:24" ht="15.6" thickBot="1" x14ac:dyDescent="0.4">
      <c r="B18" s="118"/>
      <c r="C18" s="118"/>
      <c r="D18" s="432">
        <f>D4</f>
        <v>42552</v>
      </c>
      <c r="E18" s="434">
        <f t="shared" ref="E18:F18" si="4">E4</f>
        <v>42583</v>
      </c>
      <c r="F18" s="435">
        <f t="shared" si="4"/>
        <v>42614</v>
      </c>
      <c r="G18" s="118"/>
      <c r="H18" s="118"/>
      <c r="I18" s="118"/>
      <c r="J18" s="118"/>
    </row>
    <row r="19" spans="2:24" ht="15" x14ac:dyDescent="0.35">
      <c r="B19" s="325" t="s">
        <v>114</v>
      </c>
      <c r="C19" s="119">
        <f>D19+E19+F19</f>
        <v>2534</v>
      </c>
      <c r="D19" s="350">
        <f>SUM(D20:D28)</f>
        <v>695</v>
      </c>
      <c r="E19" s="351">
        <f t="shared" ref="E19:F19" si="5">SUM(E20:E28)</f>
        <v>849</v>
      </c>
      <c r="F19" s="352">
        <f t="shared" si="5"/>
        <v>990</v>
      </c>
      <c r="G19" s="118"/>
      <c r="H19" s="118"/>
      <c r="I19" s="118"/>
      <c r="J19" s="118"/>
      <c r="L19" s="142" t="s">
        <v>158</v>
      </c>
      <c r="M19" s="686"/>
      <c r="O19" s="181" t="s">
        <v>114</v>
      </c>
      <c r="P19" s="188" t="s">
        <v>114</v>
      </c>
      <c r="Q19" s="188" t="s">
        <v>114</v>
      </c>
      <c r="R19" s="188" t="s">
        <v>114</v>
      </c>
      <c r="S19" s="188" t="s">
        <v>114</v>
      </c>
      <c r="T19" s="188" t="s">
        <v>114</v>
      </c>
      <c r="U19" s="188" t="s">
        <v>114</v>
      </c>
      <c r="V19" s="188" t="s">
        <v>114</v>
      </c>
      <c r="W19" s="189" t="s">
        <v>114</v>
      </c>
      <c r="X19" s="130"/>
    </row>
    <row r="20" spans="2:24" ht="15" x14ac:dyDescent="0.35">
      <c r="B20" s="118" t="s">
        <v>271</v>
      </c>
      <c r="C20" s="119">
        <f t="shared" ref="C20:C28" si="6">D20+E20+F20</f>
        <v>204</v>
      </c>
      <c r="D20" s="153">
        <v>48</v>
      </c>
      <c r="E20" s="172">
        <v>61</v>
      </c>
      <c r="F20" s="154">
        <v>95</v>
      </c>
      <c r="G20" s="118"/>
      <c r="H20" s="118"/>
      <c r="I20" s="118"/>
      <c r="J20" s="118"/>
      <c r="M20" s="118"/>
      <c r="N20" s="118"/>
      <c r="O20" s="174" t="s">
        <v>271</v>
      </c>
      <c r="P20" s="319" t="s">
        <v>272</v>
      </c>
      <c r="Q20" s="319" t="s">
        <v>273</v>
      </c>
      <c r="R20" s="319" t="s">
        <v>274</v>
      </c>
      <c r="S20" s="319" t="s">
        <v>275</v>
      </c>
      <c r="T20" s="319" t="s">
        <v>276</v>
      </c>
      <c r="U20" s="319" t="s">
        <v>277</v>
      </c>
      <c r="V20" s="319" t="s">
        <v>278</v>
      </c>
      <c r="W20" s="355" t="s">
        <v>279</v>
      </c>
      <c r="X20" s="325"/>
    </row>
    <row r="21" spans="2:24" ht="15" x14ac:dyDescent="0.35">
      <c r="B21" s="118" t="s">
        <v>272</v>
      </c>
      <c r="C21" s="119">
        <f t="shared" si="6"/>
        <v>324</v>
      </c>
      <c r="D21" s="153">
        <v>78</v>
      </c>
      <c r="E21" s="172">
        <v>112</v>
      </c>
      <c r="F21" s="154">
        <v>134</v>
      </c>
      <c r="G21" s="118"/>
      <c r="H21" s="118"/>
      <c r="I21" s="118"/>
      <c r="J21" s="118"/>
      <c r="M21" s="119" t="s">
        <v>22</v>
      </c>
      <c r="N21" s="119">
        <f t="shared" ref="N21:N39" si="7">SUM(O21:W21)</f>
        <v>15</v>
      </c>
      <c r="O21" s="153"/>
      <c r="P21" s="172">
        <v>1</v>
      </c>
      <c r="Q21" s="172">
        <v>4</v>
      </c>
      <c r="R21" s="172"/>
      <c r="S21" s="172">
        <v>7</v>
      </c>
      <c r="T21" s="172">
        <v>3</v>
      </c>
      <c r="U21" s="172"/>
      <c r="V21" s="170"/>
      <c r="W21" s="175"/>
      <c r="X21" s="130"/>
    </row>
    <row r="22" spans="2:24" ht="15" x14ac:dyDescent="0.35">
      <c r="B22" s="118" t="s">
        <v>273</v>
      </c>
      <c r="C22" s="119">
        <f t="shared" si="6"/>
        <v>251</v>
      </c>
      <c r="D22" s="153">
        <v>71</v>
      </c>
      <c r="E22" s="172">
        <v>87</v>
      </c>
      <c r="F22" s="154">
        <v>93</v>
      </c>
      <c r="G22" s="118"/>
      <c r="H22" s="118"/>
      <c r="I22" s="118"/>
      <c r="J22" s="118"/>
      <c r="M22" s="119" t="s">
        <v>14</v>
      </c>
      <c r="N22" s="119">
        <f t="shared" si="7"/>
        <v>8</v>
      </c>
      <c r="O22" s="153">
        <v>6</v>
      </c>
      <c r="P22" s="172"/>
      <c r="Q22" s="172">
        <v>1</v>
      </c>
      <c r="R22" s="172"/>
      <c r="S22" s="172"/>
      <c r="T22" s="172"/>
      <c r="U22" s="172"/>
      <c r="V22" s="170">
        <v>1</v>
      </c>
      <c r="W22" s="175"/>
      <c r="X22" s="130"/>
    </row>
    <row r="23" spans="2:24" ht="15" x14ac:dyDescent="0.35">
      <c r="B23" s="118" t="s">
        <v>274</v>
      </c>
      <c r="C23" s="119">
        <f t="shared" si="6"/>
        <v>350</v>
      </c>
      <c r="D23" s="153">
        <v>116</v>
      </c>
      <c r="E23" s="172">
        <v>122</v>
      </c>
      <c r="F23" s="154">
        <v>112</v>
      </c>
      <c r="G23" s="118"/>
      <c r="H23" s="118"/>
      <c r="I23" s="118"/>
      <c r="J23" s="118"/>
      <c r="M23" s="119" t="s">
        <v>18</v>
      </c>
      <c r="N23" s="119">
        <f t="shared" si="7"/>
        <v>33</v>
      </c>
      <c r="O23" s="153">
        <v>6</v>
      </c>
      <c r="P23" s="172"/>
      <c r="Q23" s="172">
        <v>7</v>
      </c>
      <c r="R23" s="172"/>
      <c r="S23" s="172"/>
      <c r="T23" s="172"/>
      <c r="U23" s="172"/>
      <c r="V23" s="170">
        <v>20</v>
      </c>
      <c r="W23" s="175"/>
      <c r="X23" s="130"/>
    </row>
    <row r="24" spans="2:24" ht="15" x14ac:dyDescent="0.35">
      <c r="B24" s="118" t="s">
        <v>275</v>
      </c>
      <c r="C24" s="119">
        <f t="shared" si="6"/>
        <v>346</v>
      </c>
      <c r="D24" s="327">
        <v>96</v>
      </c>
      <c r="E24" s="326">
        <v>124</v>
      </c>
      <c r="F24" s="328">
        <v>126</v>
      </c>
      <c r="G24" s="118"/>
      <c r="H24" s="118"/>
      <c r="I24" s="118"/>
      <c r="J24" s="118"/>
      <c r="M24" s="118" t="s">
        <v>159</v>
      </c>
      <c r="N24" s="611">
        <f t="shared" si="7"/>
        <v>15598</v>
      </c>
      <c r="O24" s="153">
        <v>988</v>
      </c>
      <c r="P24" s="172">
        <v>1875</v>
      </c>
      <c r="Q24" s="172">
        <v>1928</v>
      </c>
      <c r="R24" s="172">
        <v>1971</v>
      </c>
      <c r="S24" s="172">
        <v>2086</v>
      </c>
      <c r="T24" s="172">
        <v>3032</v>
      </c>
      <c r="U24" s="172">
        <v>1961</v>
      </c>
      <c r="V24" s="170">
        <v>1734</v>
      </c>
      <c r="W24" s="175">
        <v>23</v>
      </c>
      <c r="X24" s="130"/>
    </row>
    <row r="25" spans="2:24" ht="15" x14ac:dyDescent="0.35">
      <c r="B25" s="118" t="s">
        <v>276</v>
      </c>
      <c r="C25" s="119">
        <f t="shared" si="6"/>
        <v>495</v>
      </c>
      <c r="D25" s="327">
        <v>136</v>
      </c>
      <c r="E25" s="326">
        <v>158</v>
      </c>
      <c r="F25" s="328">
        <v>201</v>
      </c>
      <c r="G25" s="124"/>
      <c r="H25" s="124"/>
      <c r="I25" s="124"/>
      <c r="J25" s="124"/>
      <c r="M25" s="118" t="s">
        <v>160</v>
      </c>
      <c r="N25" s="440">
        <f t="shared" si="7"/>
        <v>3</v>
      </c>
      <c r="O25" s="153"/>
      <c r="P25" s="172"/>
      <c r="Q25" s="172">
        <v>1</v>
      </c>
      <c r="R25" s="172"/>
      <c r="S25" s="172"/>
      <c r="T25" s="172"/>
      <c r="U25" s="172">
        <v>1</v>
      </c>
      <c r="V25" s="170">
        <v>1</v>
      </c>
      <c r="W25" s="175"/>
      <c r="X25" s="130"/>
    </row>
    <row r="26" spans="2:24" ht="15" x14ac:dyDescent="0.35">
      <c r="B26" s="118" t="s">
        <v>277</v>
      </c>
      <c r="C26" s="119">
        <f t="shared" si="6"/>
        <v>324</v>
      </c>
      <c r="D26" s="327">
        <v>69</v>
      </c>
      <c r="E26" s="326">
        <v>114</v>
      </c>
      <c r="F26" s="328">
        <v>141</v>
      </c>
      <c r="G26" s="124"/>
      <c r="H26" s="124"/>
      <c r="I26" s="124"/>
      <c r="J26" s="124"/>
      <c r="M26" s="118" t="s">
        <v>161</v>
      </c>
      <c r="N26" s="440">
        <f t="shared" si="7"/>
        <v>0</v>
      </c>
      <c r="O26" s="153"/>
      <c r="P26" s="172"/>
      <c r="Q26" s="172"/>
      <c r="R26" s="172"/>
      <c r="S26" s="172"/>
      <c r="T26" s="172"/>
      <c r="U26" s="172"/>
      <c r="V26" s="170"/>
      <c r="W26" s="175"/>
      <c r="X26" s="130"/>
    </row>
    <row r="27" spans="2:24" ht="15" x14ac:dyDescent="0.35">
      <c r="B27" s="118" t="s">
        <v>278</v>
      </c>
      <c r="C27" s="119">
        <f t="shared" si="6"/>
        <v>240</v>
      </c>
      <c r="D27" s="884">
        <v>81</v>
      </c>
      <c r="E27" s="574">
        <v>71</v>
      </c>
      <c r="F27" s="885">
        <v>88</v>
      </c>
      <c r="G27" s="124"/>
      <c r="H27" s="124"/>
      <c r="I27" s="124"/>
      <c r="J27" s="124"/>
      <c r="M27" s="119" t="s">
        <v>12</v>
      </c>
      <c r="N27" s="119">
        <f t="shared" si="7"/>
        <v>121</v>
      </c>
      <c r="O27" s="153">
        <v>16</v>
      </c>
      <c r="P27" s="172"/>
      <c r="Q27" s="172">
        <v>13</v>
      </c>
      <c r="R27" s="172"/>
      <c r="S27" s="172">
        <v>8</v>
      </c>
      <c r="T27" s="172">
        <v>4</v>
      </c>
      <c r="U27" s="172">
        <v>4</v>
      </c>
      <c r="V27" s="170">
        <v>76</v>
      </c>
      <c r="W27" s="175"/>
      <c r="X27" s="130"/>
    </row>
    <row r="28" spans="2:24" ht="15.6" thickBot="1" x14ac:dyDescent="0.4">
      <c r="B28" s="118" t="s">
        <v>279</v>
      </c>
      <c r="C28" s="119">
        <f t="shared" si="6"/>
        <v>0</v>
      </c>
      <c r="D28" s="160"/>
      <c r="E28" s="297"/>
      <c r="F28" s="298"/>
      <c r="G28" s="161"/>
      <c r="H28" s="161"/>
      <c r="I28" s="161"/>
      <c r="J28" s="161"/>
      <c r="M28" s="118" t="s">
        <v>162</v>
      </c>
      <c r="N28" s="440">
        <f t="shared" si="7"/>
        <v>0</v>
      </c>
      <c r="O28" s="153"/>
      <c r="P28" s="172"/>
      <c r="Q28" s="172"/>
      <c r="R28" s="172"/>
      <c r="S28" s="172"/>
      <c r="T28" s="172"/>
      <c r="U28" s="172"/>
      <c r="V28" s="170"/>
      <c r="W28" s="175"/>
      <c r="X28" s="130"/>
    </row>
    <row r="29" spans="2:24" ht="28.2" customHeight="1" x14ac:dyDescent="0.35">
      <c r="G29" s="296"/>
      <c r="H29" s="296"/>
      <c r="I29" s="296"/>
      <c r="J29" s="296"/>
      <c r="M29" s="119" t="s">
        <v>8</v>
      </c>
      <c r="N29" s="119">
        <f t="shared" si="7"/>
        <v>65</v>
      </c>
      <c r="O29" s="153"/>
      <c r="P29" s="172"/>
      <c r="Q29" s="172"/>
      <c r="R29" s="172"/>
      <c r="S29" s="172">
        <v>2</v>
      </c>
      <c r="T29" s="172">
        <v>56</v>
      </c>
      <c r="U29" s="172">
        <v>7</v>
      </c>
      <c r="V29" s="170"/>
      <c r="W29" s="175"/>
      <c r="X29" s="130"/>
    </row>
    <row r="30" spans="2:24" ht="30" x14ac:dyDescent="0.35">
      <c r="B30" s="353" t="s">
        <v>248</v>
      </c>
      <c r="C30" s="349"/>
      <c r="D30" s="118"/>
      <c r="E30" s="118"/>
      <c r="F30" s="118"/>
      <c r="G30" s="118"/>
      <c r="H30" s="118"/>
      <c r="I30" s="118"/>
      <c r="J30" s="118"/>
      <c r="M30" s="119" t="s">
        <v>20</v>
      </c>
      <c r="N30" s="119">
        <f t="shared" si="7"/>
        <v>8</v>
      </c>
      <c r="O30" s="153"/>
      <c r="P30" s="172">
        <v>1</v>
      </c>
      <c r="Q30" s="172"/>
      <c r="R30" s="172"/>
      <c r="S30" s="172">
        <v>2</v>
      </c>
      <c r="T30" s="172">
        <v>4</v>
      </c>
      <c r="U30" s="172">
        <v>1</v>
      </c>
      <c r="V30" s="170"/>
      <c r="W30" s="175"/>
      <c r="X30" s="130"/>
    </row>
    <row r="31" spans="2:24" ht="15.6" thickBot="1" x14ac:dyDescent="0.4">
      <c r="B31" s="118"/>
      <c r="C31" s="118"/>
      <c r="D31" s="118" t="s">
        <v>118</v>
      </c>
      <c r="E31" s="118" t="s">
        <v>119</v>
      </c>
      <c r="F31" s="118" t="s">
        <v>120</v>
      </c>
      <c r="G31" s="118"/>
      <c r="H31" s="118"/>
      <c r="I31" s="118"/>
      <c r="J31" s="118"/>
      <c r="M31" s="119" t="s">
        <v>24</v>
      </c>
      <c r="N31" s="440">
        <f t="shared" si="7"/>
        <v>218</v>
      </c>
      <c r="O31" s="153">
        <v>35</v>
      </c>
      <c r="P31" s="172">
        <v>22</v>
      </c>
      <c r="Q31" s="172">
        <v>22</v>
      </c>
      <c r="R31" s="172">
        <v>32</v>
      </c>
      <c r="S31" s="172">
        <v>15</v>
      </c>
      <c r="T31" s="172">
        <v>42</v>
      </c>
      <c r="U31" s="172">
        <v>25</v>
      </c>
      <c r="V31" s="170">
        <v>25</v>
      </c>
      <c r="W31" s="175"/>
      <c r="X31" s="130"/>
    </row>
    <row r="32" spans="2:24" ht="15.6" thickBot="1" x14ac:dyDescent="0.4">
      <c r="B32" s="118"/>
      <c r="C32" s="118"/>
      <c r="D32" s="432">
        <f t="shared" ref="D32:F32" si="8">D18</f>
        <v>42552</v>
      </c>
      <c r="E32" s="434">
        <f t="shared" si="8"/>
        <v>42583</v>
      </c>
      <c r="F32" s="435">
        <f t="shared" si="8"/>
        <v>42614</v>
      </c>
      <c r="G32" s="118"/>
      <c r="H32" s="118"/>
      <c r="I32" s="118"/>
      <c r="J32" s="118"/>
      <c r="M32" s="118" t="s">
        <v>163</v>
      </c>
      <c r="N32" s="440">
        <f t="shared" si="7"/>
        <v>1</v>
      </c>
      <c r="O32" s="153">
        <v>1</v>
      </c>
      <c r="P32" s="172"/>
      <c r="Q32" s="172"/>
      <c r="R32" s="172"/>
      <c r="S32" s="172"/>
      <c r="T32" s="172"/>
      <c r="U32" s="172"/>
      <c r="V32" s="170"/>
      <c r="W32" s="175"/>
      <c r="X32" s="130"/>
    </row>
    <row r="33" spans="2:25" ht="15" x14ac:dyDescent="0.35">
      <c r="B33" s="325" t="s">
        <v>114</v>
      </c>
      <c r="C33" s="119">
        <f t="shared" ref="C33:C42" si="9">D33+E33+F33</f>
        <v>477</v>
      </c>
      <c r="D33" s="146">
        <f>SUM(D34:D42)</f>
        <v>141</v>
      </c>
      <c r="E33" s="146">
        <f t="shared" ref="E33:F33" si="10">SUM(E34:E42)</f>
        <v>171</v>
      </c>
      <c r="F33" s="146">
        <f t="shared" si="10"/>
        <v>165</v>
      </c>
      <c r="G33" s="118"/>
      <c r="H33" s="118"/>
      <c r="I33" s="118"/>
      <c r="J33" s="118"/>
      <c r="M33" s="119" t="s">
        <v>164</v>
      </c>
      <c r="N33" s="119">
        <f t="shared" si="7"/>
        <v>186</v>
      </c>
      <c r="O33" s="153">
        <v>17</v>
      </c>
      <c r="P33" s="172">
        <v>6</v>
      </c>
      <c r="Q33" s="172">
        <v>84</v>
      </c>
      <c r="R33" s="172"/>
      <c r="S33" s="172">
        <v>2</v>
      </c>
      <c r="T33" s="172">
        <v>25</v>
      </c>
      <c r="U33" s="172">
        <v>7</v>
      </c>
      <c r="V33" s="170">
        <v>45</v>
      </c>
      <c r="W33" s="175"/>
      <c r="X33" s="130"/>
    </row>
    <row r="34" spans="2:25" ht="15" x14ac:dyDescent="0.35">
      <c r="B34" s="118" t="s">
        <v>271</v>
      </c>
      <c r="C34" s="119">
        <f t="shared" si="9"/>
        <v>32</v>
      </c>
      <c r="D34" s="153">
        <v>11</v>
      </c>
      <c r="E34" s="172">
        <v>7</v>
      </c>
      <c r="F34" s="154">
        <v>14</v>
      </c>
      <c r="G34" s="118"/>
      <c r="H34" s="118"/>
      <c r="I34" s="118"/>
      <c r="J34" s="118"/>
      <c r="M34" s="118" t="s">
        <v>165</v>
      </c>
      <c r="N34" s="440">
        <f t="shared" si="7"/>
        <v>12</v>
      </c>
      <c r="O34" s="153">
        <v>1</v>
      </c>
      <c r="P34" s="172"/>
      <c r="Q34" s="172">
        <v>5</v>
      </c>
      <c r="R34" s="172"/>
      <c r="S34" s="172">
        <v>1</v>
      </c>
      <c r="T34" s="172"/>
      <c r="U34" s="172">
        <v>5</v>
      </c>
      <c r="V34" s="170"/>
      <c r="W34" s="175"/>
      <c r="X34" s="130"/>
    </row>
    <row r="35" spans="2:25" ht="15" x14ac:dyDescent="0.35">
      <c r="B35" s="118" t="s">
        <v>272</v>
      </c>
      <c r="C35" s="119">
        <f t="shared" si="9"/>
        <v>50</v>
      </c>
      <c r="D35" s="153">
        <v>13</v>
      </c>
      <c r="E35" s="172">
        <v>21</v>
      </c>
      <c r="F35" s="154">
        <v>16</v>
      </c>
      <c r="G35" s="118"/>
      <c r="H35" s="118"/>
      <c r="I35" s="118"/>
      <c r="J35" s="118"/>
      <c r="M35" s="119" t="s">
        <v>6</v>
      </c>
      <c r="N35" s="119">
        <f t="shared" si="7"/>
        <v>1752</v>
      </c>
      <c r="O35" s="153">
        <v>93</v>
      </c>
      <c r="P35" s="172">
        <v>71</v>
      </c>
      <c r="Q35" s="172">
        <v>144</v>
      </c>
      <c r="R35" s="172">
        <v>101</v>
      </c>
      <c r="S35" s="172">
        <v>644</v>
      </c>
      <c r="T35" s="172">
        <v>140</v>
      </c>
      <c r="U35" s="172">
        <v>419</v>
      </c>
      <c r="V35" s="170">
        <v>140</v>
      </c>
      <c r="W35" s="175"/>
      <c r="X35" s="130"/>
    </row>
    <row r="36" spans="2:25" ht="15" x14ac:dyDescent="0.35">
      <c r="B36" s="118" t="s">
        <v>273</v>
      </c>
      <c r="C36" s="119">
        <f t="shared" si="9"/>
        <v>49</v>
      </c>
      <c r="D36" s="153">
        <v>17</v>
      </c>
      <c r="E36" s="172">
        <v>23</v>
      </c>
      <c r="F36" s="154">
        <v>9</v>
      </c>
      <c r="G36" s="118"/>
      <c r="H36" s="118"/>
      <c r="I36" s="118"/>
      <c r="J36" s="118"/>
      <c r="M36" s="118" t="s">
        <v>166</v>
      </c>
      <c r="N36" s="440">
        <f t="shared" si="7"/>
        <v>1</v>
      </c>
      <c r="O36" s="153"/>
      <c r="P36" s="172"/>
      <c r="Q36" s="172"/>
      <c r="R36" s="172"/>
      <c r="S36" s="172"/>
      <c r="T36" s="172">
        <v>1</v>
      </c>
      <c r="U36" s="172"/>
      <c r="V36" s="170"/>
      <c r="W36" s="175"/>
      <c r="X36" s="130"/>
    </row>
    <row r="37" spans="2:25" ht="15" x14ac:dyDescent="0.35">
      <c r="B37" s="118" t="s">
        <v>274</v>
      </c>
      <c r="C37" s="119">
        <f t="shared" si="9"/>
        <v>64</v>
      </c>
      <c r="D37" s="153">
        <v>16</v>
      </c>
      <c r="E37" s="172">
        <v>28</v>
      </c>
      <c r="F37" s="154">
        <v>20</v>
      </c>
      <c r="G37" s="118"/>
      <c r="H37" s="118"/>
      <c r="I37" s="118"/>
      <c r="J37" s="118"/>
      <c r="M37" s="118" t="s">
        <v>167</v>
      </c>
      <c r="N37" s="611">
        <f t="shared" si="7"/>
        <v>2488</v>
      </c>
      <c r="O37" s="153">
        <v>108</v>
      </c>
      <c r="P37" s="172">
        <v>191</v>
      </c>
      <c r="Q37" s="172">
        <v>500</v>
      </c>
      <c r="R37" s="172">
        <v>428</v>
      </c>
      <c r="S37" s="172">
        <v>273</v>
      </c>
      <c r="T37" s="172">
        <v>533</v>
      </c>
      <c r="U37" s="172">
        <v>276</v>
      </c>
      <c r="V37" s="170">
        <v>178</v>
      </c>
      <c r="W37" s="175">
        <v>1</v>
      </c>
      <c r="X37" s="130"/>
    </row>
    <row r="38" spans="2:25" ht="15" x14ac:dyDescent="0.35">
      <c r="B38" s="118" t="s">
        <v>275</v>
      </c>
      <c r="C38" s="119">
        <f t="shared" si="9"/>
        <v>86</v>
      </c>
      <c r="D38" s="327">
        <v>17</v>
      </c>
      <c r="E38" s="326">
        <v>19</v>
      </c>
      <c r="F38" s="328">
        <v>50</v>
      </c>
      <c r="G38" s="124"/>
      <c r="H38" s="124"/>
      <c r="I38" s="124"/>
      <c r="J38" s="124"/>
      <c r="M38" s="119" t="s">
        <v>16</v>
      </c>
      <c r="N38" s="119">
        <f t="shared" si="7"/>
        <v>19</v>
      </c>
      <c r="O38" s="153"/>
      <c r="P38" s="172"/>
      <c r="Q38" s="172">
        <v>1</v>
      </c>
      <c r="R38" s="172"/>
      <c r="S38" s="172"/>
      <c r="T38" s="172">
        <v>3</v>
      </c>
      <c r="U38" s="172">
        <v>9</v>
      </c>
      <c r="V38" s="170">
        <v>6</v>
      </c>
      <c r="W38" s="175"/>
      <c r="X38" s="130"/>
    </row>
    <row r="39" spans="2:25" ht="15" x14ac:dyDescent="0.35">
      <c r="B39" s="118" t="s">
        <v>276</v>
      </c>
      <c r="C39" s="119">
        <f t="shared" si="9"/>
        <v>108</v>
      </c>
      <c r="D39" s="327">
        <v>33</v>
      </c>
      <c r="E39" s="326">
        <v>44</v>
      </c>
      <c r="F39" s="328">
        <v>31</v>
      </c>
      <c r="G39" s="124"/>
      <c r="H39" s="124"/>
      <c r="I39" s="124"/>
      <c r="J39" s="124"/>
      <c r="M39" s="118" t="s">
        <v>168</v>
      </c>
      <c r="N39" s="440">
        <f t="shared" si="7"/>
        <v>0</v>
      </c>
      <c r="O39" s="153"/>
      <c r="P39" s="172"/>
      <c r="Q39" s="172"/>
      <c r="R39" s="172"/>
      <c r="S39" s="172"/>
      <c r="T39" s="172"/>
      <c r="U39" s="172"/>
      <c r="V39" s="170"/>
      <c r="W39" s="175"/>
      <c r="X39" s="130"/>
    </row>
    <row r="40" spans="2:25" ht="15.6" thickBot="1" x14ac:dyDescent="0.4">
      <c r="B40" s="118" t="s">
        <v>277</v>
      </c>
      <c r="C40" s="119">
        <f t="shared" si="9"/>
        <v>40</v>
      </c>
      <c r="D40" s="327">
        <v>16</v>
      </c>
      <c r="E40" s="326">
        <v>17</v>
      </c>
      <c r="F40" s="328">
        <v>7</v>
      </c>
      <c r="G40" s="124"/>
      <c r="H40" s="124"/>
      <c r="I40" s="124"/>
      <c r="J40" s="124"/>
      <c r="M40" s="118" t="s">
        <v>133</v>
      </c>
      <c r="N40" s="118">
        <f>SUM(O40:W40)</f>
        <v>20528</v>
      </c>
      <c r="O40" s="436">
        <f>SUM(O21:O39)</f>
        <v>1271</v>
      </c>
      <c r="P40" s="152">
        <f t="shared" ref="P40:W40" si="11">SUM(P21:P39)</f>
        <v>2167</v>
      </c>
      <c r="Q40" s="152">
        <f t="shared" si="11"/>
        <v>2710</v>
      </c>
      <c r="R40" s="152">
        <f t="shared" si="11"/>
        <v>2532</v>
      </c>
      <c r="S40" s="152">
        <f t="shared" si="11"/>
        <v>3040</v>
      </c>
      <c r="T40" s="152">
        <f t="shared" si="11"/>
        <v>3843</v>
      </c>
      <c r="U40" s="152">
        <f t="shared" si="11"/>
        <v>2715</v>
      </c>
      <c r="V40" s="152">
        <f t="shared" si="11"/>
        <v>2226</v>
      </c>
      <c r="W40" s="164">
        <f t="shared" si="11"/>
        <v>24</v>
      </c>
      <c r="X40" s="130"/>
    </row>
    <row r="41" spans="2:25" ht="15" x14ac:dyDescent="0.35">
      <c r="B41" s="118" t="s">
        <v>278</v>
      </c>
      <c r="C41" s="119">
        <f t="shared" si="9"/>
        <v>48</v>
      </c>
      <c r="D41" s="174">
        <v>18</v>
      </c>
      <c r="E41" s="170">
        <v>12</v>
      </c>
      <c r="F41" s="175">
        <v>18</v>
      </c>
      <c r="G41" s="161"/>
      <c r="H41" s="161"/>
      <c r="I41" s="161"/>
      <c r="J41" s="161"/>
    </row>
    <row r="42" spans="2:25" ht="15.6" thickBot="1" x14ac:dyDescent="0.4">
      <c r="B42" s="118" t="s">
        <v>279</v>
      </c>
      <c r="C42" s="119">
        <f t="shared" si="9"/>
        <v>0</v>
      </c>
      <c r="D42" s="160"/>
      <c r="E42" s="297"/>
      <c r="F42" s="298"/>
      <c r="G42" s="296"/>
      <c r="H42" s="296"/>
      <c r="I42" s="296"/>
      <c r="J42" s="296"/>
      <c r="M42" s="311" t="s">
        <v>125</v>
      </c>
      <c r="N42" s="118"/>
      <c r="O42" s="118" t="s">
        <v>118</v>
      </c>
      <c r="P42" s="118" t="s">
        <v>119</v>
      </c>
      <c r="Q42" s="118" t="s">
        <v>120</v>
      </c>
      <c r="T42" s="161"/>
      <c r="U42" s="161"/>
      <c r="V42" s="161"/>
      <c r="W42" s="161"/>
      <c r="X42" s="161"/>
      <c r="Y42" s="161"/>
    </row>
    <row r="43" spans="2:25" ht="15.6" thickBot="1" x14ac:dyDescent="0.4">
      <c r="G43" s="296"/>
      <c r="H43" s="296"/>
      <c r="I43" s="296"/>
      <c r="J43" s="296"/>
      <c r="M43" s="684"/>
      <c r="N43" s="118"/>
      <c r="O43" s="447">
        <v>42552</v>
      </c>
      <c r="P43" s="447">
        <v>42583</v>
      </c>
      <c r="Q43" s="447">
        <v>42643</v>
      </c>
      <c r="T43" s="118"/>
      <c r="U43" s="118"/>
      <c r="V43" s="118"/>
      <c r="W43" s="118"/>
      <c r="X43" s="118"/>
      <c r="Y43" s="161"/>
    </row>
    <row r="44" spans="2:25" ht="30" x14ac:dyDescent="0.35">
      <c r="B44" s="508" t="s">
        <v>249</v>
      </c>
      <c r="C44" s="408"/>
      <c r="D44" s="118"/>
      <c r="E44" s="118"/>
      <c r="F44" s="118"/>
      <c r="G44" s="118"/>
      <c r="H44" s="118"/>
      <c r="I44" s="118"/>
      <c r="J44" s="118"/>
      <c r="M44" s="325" t="s">
        <v>114</v>
      </c>
      <c r="N44" s="119">
        <f>O44+P44+Q44</f>
        <v>0</v>
      </c>
      <c r="O44" s="146"/>
      <c r="P44" s="147"/>
      <c r="Q44" s="148"/>
      <c r="T44" s="118"/>
      <c r="U44" s="118"/>
      <c r="V44" s="118"/>
      <c r="W44" s="118"/>
      <c r="X44" s="118"/>
      <c r="Y44" s="161"/>
    </row>
    <row r="45" spans="2:25" ht="15.6" thickBot="1" x14ac:dyDescent="0.4">
      <c r="B45" s="118"/>
      <c r="C45" s="306" t="s">
        <v>126</v>
      </c>
      <c r="D45" s="118" t="s">
        <v>118</v>
      </c>
      <c r="E45" s="118" t="s">
        <v>119</v>
      </c>
      <c r="F45" s="118" t="s">
        <v>120</v>
      </c>
      <c r="G45" s="118"/>
      <c r="H45" s="118"/>
      <c r="I45" s="118"/>
      <c r="J45" s="118"/>
      <c r="M45" s="118" t="s">
        <v>271</v>
      </c>
      <c r="N45" s="119">
        <f t="shared" ref="N45:N53" si="12">O45+P45+Q45</f>
        <v>0</v>
      </c>
      <c r="O45" s="153"/>
      <c r="P45" s="172"/>
      <c r="Q45" s="154"/>
      <c r="T45" s="118"/>
      <c r="U45" s="118"/>
      <c r="V45" s="118"/>
      <c r="W45" s="118"/>
      <c r="X45" s="118"/>
      <c r="Y45" s="161"/>
    </row>
    <row r="46" spans="2:25" ht="15.6" thickBot="1" x14ac:dyDescent="0.4">
      <c r="B46" s="118"/>
      <c r="C46" s="118"/>
      <c r="D46" s="448">
        <f t="shared" ref="D46:F46" si="13">D32</f>
        <v>42552</v>
      </c>
      <c r="E46" s="449">
        <f t="shared" si="13"/>
        <v>42583</v>
      </c>
      <c r="F46" s="450">
        <f t="shared" si="13"/>
        <v>42614</v>
      </c>
      <c r="G46" s="118"/>
      <c r="H46" s="118"/>
      <c r="I46" s="118"/>
      <c r="J46" s="118"/>
      <c r="M46" s="118" t="s">
        <v>272</v>
      </c>
      <c r="N46" s="119">
        <f t="shared" si="12"/>
        <v>0</v>
      </c>
      <c r="O46" s="153"/>
      <c r="P46" s="172"/>
      <c r="Q46" s="154"/>
      <c r="T46" s="118"/>
      <c r="U46" s="118"/>
      <c r="V46" s="118"/>
      <c r="W46" s="118"/>
      <c r="X46" s="118"/>
      <c r="Y46" s="161"/>
    </row>
    <row r="47" spans="2:25" ht="15" x14ac:dyDescent="0.35">
      <c r="B47" s="325" t="s">
        <v>114</v>
      </c>
      <c r="C47" s="349">
        <f t="shared" ref="C47:C56" si="14">D47+E47+F47</f>
        <v>0</v>
      </c>
      <c r="D47" s="146"/>
      <c r="E47" s="147"/>
      <c r="F47" s="148"/>
      <c r="G47" s="118"/>
      <c r="H47" s="118"/>
      <c r="I47" s="118"/>
      <c r="J47" s="118"/>
      <c r="M47" s="118" t="s">
        <v>273</v>
      </c>
      <c r="N47" s="119">
        <f t="shared" si="12"/>
        <v>0</v>
      </c>
      <c r="O47" s="153"/>
      <c r="P47" s="172"/>
      <c r="Q47" s="154"/>
      <c r="T47" s="118"/>
      <c r="U47" s="118"/>
      <c r="V47" s="118"/>
      <c r="W47" s="118"/>
      <c r="X47" s="118"/>
      <c r="Y47" s="161"/>
    </row>
    <row r="48" spans="2:25" ht="15" x14ac:dyDescent="0.35">
      <c r="B48" s="118" t="s">
        <v>271</v>
      </c>
      <c r="C48" s="349">
        <f t="shared" si="14"/>
        <v>0</v>
      </c>
      <c r="D48" s="153"/>
      <c r="E48" s="172"/>
      <c r="F48" s="154"/>
      <c r="G48" s="118"/>
      <c r="H48" s="118"/>
      <c r="I48" s="118"/>
      <c r="J48" s="118"/>
      <c r="M48" s="118" t="s">
        <v>274</v>
      </c>
      <c r="N48" s="119">
        <f t="shared" si="12"/>
        <v>0</v>
      </c>
      <c r="O48" s="153"/>
      <c r="P48" s="172"/>
      <c r="Q48" s="154"/>
      <c r="T48" s="118"/>
      <c r="U48" s="118"/>
      <c r="V48" s="118"/>
      <c r="W48" s="118"/>
      <c r="X48" s="118"/>
      <c r="Y48" s="161"/>
    </row>
    <row r="49" spans="2:26" ht="15" x14ac:dyDescent="0.35">
      <c r="B49" s="118" t="s">
        <v>272</v>
      </c>
      <c r="C49" s="349">
        <f t="shared" si="14"/>
        <v>0</v>
      </c>
      <c r="D49" s="153"/>
      <c r="E49" s="172"/>
      <c r="F49" s="154"/>
      <c r="G49" s="118"/>
      <c r="H49" s="118"/>
      <c r="I49" s="118"/>
      <c r="J49" s="118"/>
      <c r="M49" s="118" t="s">
        <v>275</v>
      </c>
      <c r="N49" s="119">
        <f t="shared" si="12"/>
        <v>0</v>
      </c>
      <c r="O49" s="327"/>
      <c r="P49" s="326"/>
      <c r="Q49" s="328"/>
      <c r="T49" s="118"/>
      <c r="U49" s="118"/>
      <c r="V49" s="118"/>
      <c r="W49" s="118"/>
      <c r="X49" s="118"/>
      <c r="Y49" s="161"/>
    </row>
    <row r="50" spans="2:26" ht="15" x14ac:dyDescent="0.35">
      <c r="B50" s="118" t="s">
        <v>273</v>
      </c>
      <c r="C50" s="349">
        <f t="shared" si="14"/>
        <v>0</v>
      </c>
      <c r="D50" s="153"/>
      <c r="E50" s="172"/>
      <c r="F50" s="154"/>
      <c r="G50" s="118"/>
      <c r="H50" s="118"/>
      <c r="I50" s="118"/>
      <c r="J50" s="118"/>
      <c r="M50" s="118" t="s">
        <v>276</v>
      </c>
      <c r="N50" s="119">
        <f t="shared" si="12"/>
        <v>0</v>
      </c>
      <c r="O50" s="327"/>
      <c r="P50" s="326"/>
      <c r="Q50" s="328"/>
      <c r="T50" s="118"/>
      <c r="U50" s="118"/>
      <c r="V50" s="161"/>
      <c r="W50" s="161"/>
      <c r="X50" s="161"/>
      <c r="Y50" s="161"/>
    </row>
    <row r="51" spans="2:26" ht="15" x14ac:dyDescent="0.35">
      <c r="B51" s="118" t="s">
        <v>274</v>
      </c>
      <c r="C51" s="349">
        <f t="shared" si="14"/>
        <v>0</v>
      </c>
      <c r="D51" s="153"/>
      <c r="E51" s="172"/>
      <c r="F51" s="154"/>
      <c r="G51" s="118"/>
      <c r="H51" s="118"/>
      <c r="I51" s="118"/>
      <c r="J51" s="118"/>
      <c r="M51" s="118" t="s">
        <v>277</v>
      </c>
      <c r="N51" s="119">
        <f t="shared" si="12"/>
        <v>0</v>
      </c>
      <c r="O51" s="174"/>
      <c r="P51" s="170"/>
      <c r="Q51" s="175"/>
      <c r="T51" s="118"/>
      <c r="U51" s="118"/>
      <c r="V51" s="124"/>
      <c r="W51" s="124"/>
      <c r="X51" s="124"/>
      <c r="Y51" s="161"/>
    </row>
    <row r="52" spans="2:26" ht="15" x14ac:dyDescent="0.35">
      <c r="B52" s="118" t="s">
        <v>275</v>
      </c>
      <c r="C52" s="349">
        <f t="shared" si="14"/>
        <v>0</v>
      </c>
      <c r="D52" s="327"/>
      <c r="E52" s="326"/>
      <c r="F52" s="328"/>
      <c r="G52" s="124"/>
      <c r="H52" s="124"/>
      <c r="I52" s="124"/>
      <c r="J52" s="124"/>
      <c r="M52" s="118" t="s">
        <v>278</v>
      </c>
      <c r="N52" s="119">
        <f t="shared" si="12"/>
        <v>0</v>
      </c>
      <c r="O52" s="327"/>
      <c r="P52" s="326"/>
      <c r="Q52" s="328"/>
      <c r="T52" s="118"/>
      <c r="U52" s="118"/>
      <c r="V52" s="124"/>
      <c r="W52" s="124"/>
      <c r="X52" s="124"/>
      <c r="Y52" s="161"/>
    </row>
    <row r="53" spans="2:26" ht="15.6" thickBot="1" x14ac:dyDescent="0.4">
      <c r="B53" s="118" t="s">
        <v>276</v>
      </c>
      <c r="C53" s="349">
        <f t="shared" si="14"/>
        <v>0</v>
      </c>
      <c r="D53" s="327"/>
      <c r="E53" s="326"/>
      <c r="F53" s="328"/>
      <c r="G53" s="124"/>
      <c r="H53" s="124"/>
      <c r="I53" s="124"/>
      <c r="J53" s="124"/>
      <c r="M53" s="118" t="s">
        <v>279</v>
      </c>
      <c r="N53" s="119">
        <f t="shared" si="12"/>
        <v>0</v>
      </c>
      <c r="O53" s="160"/>
      <c r="P53" s="297"/>
      <c r="Q53" s="298"/>
      <c r="T53" s="118"/>
      <c r="U53" s="118"/>
      <c r="V53" s="124"/>
      <c r="W53" s="124"/>
      <c r="X53" s="124"/>
      <c r="Y53" s="161"/>
    </row>
    <row r="54" spans="2:26" ht="15" x14ac:dyDescent="0.35">
      <c r="B54" s="118" t="s">
        <v>277</v>
      </c>
      <c r="C54" s="349">
        <f t="shared" si="14"/>
        <v>0</v>
      </c>
      <c r="D54" s="327"/>
      <c r="E54" s="326"/>
      <c r="F54" s="328"/>
      <c r="G54" s="124"/>
      <c r="H54" s="124"/>
      <c r="I54" s="124"/>
      <c r="J54" s="124"/>
      <c r="M54" s="118"/>
      <c r="N54" s="118"/>
      <c r="O54" s="161"/>
      <c r="P54" s="161"/>
      <c r="Q54" s="161"/>
    </row>
    <row r="55" spans="2:26" ht="15.6" thickBot="1" x14ac:dyDescent="0.4">
      <c r="B55" s="118" t="s">
        <v>278</v>
      </c>
      <c r="C55" s="349">
        <f t="shared" si="14"/>
        <v>0</v>
      </c>
      <c r="D55" s="174"/>
      <c r="E55" s="170"/>
      <c r="F55" s="175"/>
      <c r="G55" s="161"/>
      <c r="H55" s="161"/>
      <c r="I55" s="161"/>
      <c r="J55" s="161"/>
    </row>
    <row r="56" spans="2:26" ht="15.6" thickBot="1" x14ac:dyDescent="0.4">
      <c r="B56" s="118" t="s">
        <v>279</v>
      </c>
      <c r="C56" s="349">
        <f t="shared" si="14"/>
        <v>0</v>
      </c>
      <c r="D56" s="160"/>
      <c r="E56" s="297"/>
      <c r="F56" s="298"/>
      <c r="G56" s="296"/>
      <c r="H56" s="296"/>
      <c r="I56" s="296"/>
      <c r="J56" s="296"/>
      <c r="M56" s="409"/>
      <c r="O56" s="146" t="s">
        <v>169</v>
      </c>
      <c r="P56" s="147" t="s">
        <v>170</v>
      </c>
      <c r="Q56" s="147" t="s">
        <v>171</v>
      </c>
      <c r="R56" s="147" t="s">
        <v>172</v>
      </c>
      <c r="S56" s="147" t="s">
        <v>37</v>
      </c>
      <c r="T56" s="147" t="s">
        <v>173</v>
      </c>
      <c r="U56" s="147" t="s">
        <v>29</v>
      </c>
      <c r="V56" s="147" t="s">
        <v>174</v>
      </c>
      <c r="W56" s="147" t="s">
        <v>175</v>
      </c>
      <c r="X56" s="147" t="s">
        <v>176</v>
      </c>
      <c r="Y56" s="147" t="s">
        <v>177</v>
      </c>
      <c r="Z56" s="148" t="s">
        <v>133</v>
      </c>
    </row>
    <row r="57" spans="2:26" ht="13.2" x14ac:dyDescent="0.25">
      <c r="G57" s="296"/>
      <c r="H57" s="296"/>
      <c r="I57" s="296"/>
      <c r="J57" s="296"/>
      <c r="M57" s="410" t="s">
        <v>178</v>
      </c>
      <c r="N57" s="325" t="s">
        <v>114</v>
      </c>
      <c r="O57" s="323">
        <v>512</v>
      </c>
      <c r="P57" s="323">
        <v>75</v>
      </c>
      <c r="Q57" s="323">
        <v>3</v>
      </c>
      <c r="R57" s="323">
        <v>70</v>
      </c>
      <c r="S57" s="323">
        <v>51</v>
      </c>
      <c r="T57" s="323">
        <v>1</v>
      </c>
      <c r="U57" s="323">
        <v>973</v>
      </c>
      <c r="V57" s="323"/>
      <c r="W57" s="323">
        <v>25</v>
      </c>
      <c r="X57" s="323">
        <v>8</v>
      </c>
      <c r="Y57" s="323">
        <v>1</v>
      </c>
      <c r="Z57" s="323">
        <v>1719</v>
      </c>
    </row>
    <row r="58" spans="2:26" ht="30" x14ac:dyDescent="0.35">
      <c r="B58" s="508" t="s">
        <v>122</v>
      </c>
      <c r="C58" s="408"/>
      <c r="D58" s="883">
        <v>381</v>
      </c>
      <c r="E58" s="883">
        <v>307</v>
      </c>
      <c r="F58" s="883">
        <v>309</v>
      </c>
      <c r="G58" s="118"/>
      <c r="H58" s="118"/>
      <c r="I58" s="118"/>
      <c r="J58" s="118"/>
      <c r="M58" s="165"/>
      <c r="N58" s="118" t="s">
        <v>271</v>
      </c>
      <c r="O58" s="166">
        <v>18</v>
      </c>
      <c r="P58" s="166">
        <v>6</v>
      </c>
      <c r="Q58" s="166"/>
      <c r="R58" s="166">
        <v>6</v>
      </c>
      <c r="S58" s="166"/>
      <c r="T58" s="166"/>
      <c r="U58" s="166">
        <v>65</v>
      </c>
      <c r="V58" s="166"/>
      <c r="W58" s="166">
        <v>4</v>
      </c>
      <c r="X58" s="166"/>
      <c r="Y58" s="166"/>
      <c r="Z58" s="323">
        <v>99</v>
      </c>
    </row>
    <row r="59" spans="2:26" ht="15.6" thickBot="1" x14ac:dyDescent="0.4">
      <c r="B59" s="408"/>
      <c r="C59" s="408" t="s">
        <v>123</v>
      </c>
      <c r="D59" s="118" t="s">
        <v>118</v>
      </c>
      <c r="E59" s="118" t="s">
        <v>119</v>
      </c>
      <c r="F59" s="118" t="s">
        <v>120</v>
      </c>
      <c r="G59" s="118"/>
      <c r="H59" s="118"/>
      <c r="I59" s="118"/>
      <c r="J59" s="118"/>
      <c r="M59" s="165"/>
      <c r="N59" s="118" t="s">
        <v>272</v>
      </c>
      <c r="O59" s="321">
        <v>70</v>
      </c>
      <c r="P59" s="321">
        <v>32</v>
      </c>
      <c r="Q59" s="321"/>
      <c r="R59" s="321"/>
      <c r="S59" s="321">
        <v>19</v>
      </c>
      <c r="T59" s="321"/>
      <c r="U59" s="321">
        <v>97</v>
      </c>
      <c r="V59" s="321"/>
      <c r="W59" s="321">
        <v>3</v>
      </c>
      <c r="X59" s="321"/>
      <c r="Y59" s="321"/>
      <c r="Z59" s="323">
        <v>221</v>
      </c>
    </row>
    <row r="60" spans="2:26" ht="15" x14ac:dyDescent="0.35">
      <c r="B60" s="118"/>
      <c r="C60" s="118"/>
      <c r="D60" s="432">
        <f t="shared" ref="D60:F60" si="15">D46</f>
        <v>42552</v>
      </c>
      <c r="E60" s="434">
        <f t="shared" si="15"/>
        <v>42583</v>
      </c>
      <c r="F60" s="435">
        <f t="shared" si="15"/>
        <v>42614</v>
      </c>
      <c r="G60" s="118"/>
      <c r="H60" s="118"/>
      <c r="I60" s="118"/>
      <c r="J60" s="118"/>
      <c r="M60" s="165"/>
      <c r="N60" s="118" t="s">
        <v>273</v>
      </c>
      <c r="O60" s="166">
        <v>54</v>
      </c>
      <c r="P60" s="166">
        <v>9</v>
      </c>
      <c r="Q60" s="166"/>
      <c r="R60" s="166">
        <v>19</v>
      </c>
      <c r="S60" s="166">
        <v>9</v>
      </c>
      <c r="T60" s="166"/>
      <c r="U60" s="166">
        <v>90</v>
      </c>
      <c r="V60" s="166"/>
      <c r="W60" s="166">
        <v>1</v>
      </c>
      <c r="X60" s="166">
        <v>2</v>
      </c>
      <c r="Y60" s="166">
        <v>1</v>
      </c>
      <c r="Z60" s="323">
        <v>185</v>
      </c>
    </row>
    <row r="61" spans="2:26" ht="15" x14ac:dyDescent="0.35">
      <c r="B61" s="325" t="s">
        <v>114</v>
      </c>
      <c r="C61" s="119">
        <f>SUM(D61:F61)</f>
        <v>997</v>
      </c>
      <c r="D61" s="884">
        <f>SUM(D62:D70)</f>
        <v>381</v>
      </c>
      <c r="E61" s="574">
        <f t="shared" ref="E61:F61" si="16">SUM(E62:E70)</f>
        <v>307</v>
      </c>
      <c r="F61" s="885">
        <f t="shared" si="16"/>
        <v>309</v>
      </c>
      <c r="G61" s="118"/>
      <c r="H61" s="118"/>
      <c r="I61" s="118"/>
      <c r="J61" s="118"/>
      <c r="M61" s="165"/>
      <c r="N61" s="118" t="s">
        <v>274</v>
      </c>
      <c r="O61" s="170">
        <v>56</v>
      </c>
      <c r="P61" s="170">
        <v>3</v>
      </c>
      <c r="Q61" s="170">
        <v>1</v>
      </c>
      <c r="R61" s="170">
        <v>5</v>
      </c>
      <c r="S61" s="170">
        <v>3</v>
      </c>
      <c r="T61" s="170"/>
      <c r="U61" s="170">
        <v>105</v>
      </c>
      <c r="V61" s="170"/>
      <c r="W61" s="170">
        <v>3</v>
      </c>
      <c r="X61" s="170"/>
      <c r="Y61" s="170"/>
      <c r="Z61" s="323">
        <v>176</v>
      </c>
    </row>
    <row r="62" spans="2:26" ht="15" x14ac:dyDescent="0.35">
      <c r="B62" s="118" t="s">
        <v>271</v>
      </c>
      <c r="C62" s="119">
        <f t="shared" ref="C62:C70" si="17">SUM(D62:F62)</f>
        <v>90</v>
      </c>
      <c r="D62" s="174">
        <v>40</v>
      </c>
      <c r="E62" s="170">
        <v>25</v>
      </c>
      <c r="F62" s="175">
        <v>25</v>
      </c>
      <c r="G62" s="118"/>
      <c r="H62" s="118"/>
      <c r="I62" s="118"/>
      <c r="J62" s="118"/>
      <c r="N62" s="118" t="s">
        <v>275</v>
      </c>
      <c r="O62" s="170">
        <v>59</v>
      </c>
      <c r="P62" s="170">
        <v>5</v>
      </c>
      <c r="Q62" s="170"/>
      <c r="R62" s="170">
        <v>14</v>
      </c>
      <c r="S62" s="170">
        <v>3</v>
      </c>
      <c r="T62" s="170"/>
      <c r="U62" s="170">
        <v>145</v>
      </c>
      <c r="V62" s="170"/>
      <c r="W62" s="170">
        <v>2</v>
      </c>
      <c r="X62" s="170">
        <v>1</v>
      </c>
      <c r="Y62" s="170"/>
      <c r="Z62" s="323">
        <v>229</v>
      </c>
    </row>
    <row r="63" spans="2:26" ht="15" x14ac:dyDescent="0.35">
      <c r="B63" s="118" t="s">
        <v>272</v>
      </c>
      <c r="C63" s="119">
        <f t="shared" si="17"/>
        <v>133</v>
      </c>
      <c r="D63" s="174">
        <v>32</v>
      </c>
      <c r="E63" s="170">
        <v>58</v>
      </c>
      <c r="F63" s="175">
        <v>43</v>
      </c>
      <c r="G63" s="118"/>
      <c r="H63" s="118"/>
      <c r="I63" s="118"/>
      <c r="J63" s="118"/>
      <c r="N63" s="118" t="s">
        <v>276</v>
      </c>
      <c r="O63" s="170">
        <v>121</v>
      </c>
      <c r="P63" s="170">
        <v>7</v>
      </c>
      <c r="Q63" s="170">
        <v>1</v>
      </c>
      <c r="R63" s="170">
        <v>16</v>
      </c>
      <c r="S63" s="170">
        <v>7</v>
      </c>
      <c r="T63" s="170">
        <v>1</v>
      </c>
      <c r="U63" s="170">
        <v>199</v>
      </c>
      <c r="V63" s="170"/>
      <c r="W63" s="170">
        <v>5</v>
      </c>
      <c r="X63" s="170"/>
      <c r="Y63" s="170"/>
      <c r="Z63" s="323">
        <v>357</v>
      </c>
    </row>
    <row r="64" spans="2:26" ht="15" x14ac:dyDescent="0.35">
      <c r="B64" s="118" t="s">
        <v>273</v>
      </c>
      <c r="C64" s="119">
        <f t="shared" si="17"/>
        <v>79</v>
      </c>
      <c r="D64" s="174">
        <v>31</v>
      </c>
      <c r="E64" s="170">
        <v>23</v>
      </c>
      <c r="F64" s="175">
        <v>25</v>
      </c>
      <c r="G64" s="118"/>
      <c r="H64" s="118"/>
      <c r="I64" s="118"/>
      <c r="J64" s="118"/>
      <c r="N64" s="118" t="s">
        <v>277</v>
      </c>
      <c r="O64" s="170">
        <v>96</v>
      </c>
      <c r="P64" s="170">
        <v>11</v>
      </c>
      <c r="Q64" s="170">
        <v>1</v>
      </c>
      <c r="R64" s="170">
        <v>10</v>
      </c>
      <c r="S64" s="170">
        <v>1</v>
      </c>
      <c r="T64" s="170"/>
      <c r="U64" s="170">
        <v>162</v>
      </c>
      <c r="V64" s="170"/>
      <c r="W64" s="170">
        <v>2</v>
      </c>
      <c r="X64" s="170">
        <v>4</v>
      </c>
      <c r="Y64" s="170"/>
      <c r="Z64" s="323">
        <v>287</v>
      </c>
    </row>
    <row r="65" spans="2:26" ht="15" x14ac:dyDescent="0.35">
      <c r="B65" s="118" t="s">
        <v>274</v>
      </c>
      <c r="C65" s="119">
        <f t="shared" si="17"/>
        <v>159</v>
      </c>
      <c r="D65" s="174">
        <v>55</v>
      </c>
      <c r="E65" s="170">
        <v>48</v>
      </c>
      <c r="F65" s="175">
        <v>56</v>
      </c>
      <c r="G65" s="118"/>
      <c r="H65" s="118"/>
      <c r="I65" s="118"/>
      <c r="J65" s="118"/>
      <c r="N65" s="118" t="s">
        <v>278</v>
      </c>
      <c r="O65" s="170">
        <v>38</v>
      </c>
      <c r="P65" s="170">
        <v>2</v>
      </c>
      <c r="Q65" s="170"/>
      <c r="R65" s="170"/>
      <c r="S65" s="170">
        <v>9</v>
      </c>
      <c r="T65" s="170"/>
      <c r="U65" s="170">
        <v>110</v>
      </c>
      <c r="V65" s="170"/>
      <c r="W65" s="170">
        <v>5</v>
      </c>
      <c r="X65" s="170">
        <v>1</v>
      </c>
      <c r="Y65" s="170"/>
      <c r="Z65" s="323">
        <v>165</v>
      </c>
    </row>
    <row r="66" spans="2:26" ht="15" x14ac:dyDescent="0.35">
      <c r="B66" s="118" t="s">
        <v>275</v>
      </c>
      <c r="C66" s="119">
        <f t="shared" si="17"/>
        <v>146</v>
      </c>
      <c r="D66" s="174">
        <v>49</v>
      </c>
      <c r="E66" s="170">
        <v>47</v>
      </c>
      <c r="F66" s="175">
        <v>50</v>
      </c>
      <c r="G66" s="124"/>
      <c r="H66" s="124"/>
      <c r="I66" s="124"/>
      <c r="J66" s="124"/>
      <c r="N66" s="118" t="s">
        <v>279</v>
      </c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323">
        <f t="shared" ref="Z66" si="18">SUM(O66:Y66)</f>
        <v>0</v>
      </c>
    </row>
    <row r="67" spans="2:26" ht="15" x14ac:dyDescent="0.35">
      <c r="B67" s="118" t="s">
        <v>276</v>
      </c>
      <c r="C67" s="119">
        <f t="shared" si="17"/>
        <v>167</v>
      </c>
      <c r="D67" s="174">
        <v>76</v>
      </c>
      <c r="E67" s="170">
        <v>53</v>
      </c>
      <c r="F67" s="175">
        <v>38</v>
      </c>
      <c r="G67" s="161"/>
      <c r="H67" s="161"/>
      <c r="I67" s="161"/>
      <c r="J67" s="161"/>
      <c r="N67" s="118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</row>
    <row r="68" spans="2:26" ht="15" x14ac:dyDescent="0.35">
      <c r="B68" s="118" t="s">
        <v>277</v>
      </c>
      <c r="C68" s="119">
        <f t="shared" si="17"/>
        <v>121</v>
      </c>
      <c r="D68" s="174">
        <v>42</v>
      </c>
      <c r="E68" s="170">
        <v>29</v>
      </c>
      <c r="F68" s="175">
        <v>50</v>
      </c>
      <c r="G68" s="161"/>
      <c r="H68" s="161"/>
      <c r="I68" s="161"/>
      <c r="J68" s="161"/>
      <c r="M68" s="686"/>
    </row>
    <row r="69" spans="2:26" ht="15" x14ac:dyDescent="0.35">
      <c r="B69" s="118" t="s">
        <v>278</v>
      </c>
      <c r="C69" s="119">
        <f t="shared" si="17"/>
        <v>102</v>
      </c>
      <c r="D69" s="174">
        <v>56</v>
      </c>
      <c r="E69" s="170">
        <v>24</v>
      </c>
      <c r="F69" s="175">
        <v>22</v>
      </c>
      <c r="G69" s="161"/>
      <c r="H69" s="161"/>
      <c r="I69" s="161"/>
      <c r="J69" s="161"/>
      <c r="M69" s="312" t="s">
        <v>197</v>
      </c>
      <c r="N69" s="171"/>
      <c r="O69" s="171" t="s">
        <v>222</v>
      </c>
      <c r="P69" s="171"/>
      <c r="Q69" s="171"/>
      <c r="R69" s="171"/>
      <c r="S69" s="171"/>
    </row>
    <row r="70" spans="2:26" ht="15.6" thickBot="1" x14ac:dyDescent="0.4">
      <c r="B70" s="118" t="s">
        <v>279</v>
      </c>
      <c r="C70" s="119">
        <f t="shared" si="17"/>
        <v>0</v>
      </c>
      <c r="D70" s="160"/>
      <c r="E70" s="297"/>
      <c r="F70" s="298"/>
      <c r="G70" s="296"/>
      <c r="H70" s="296"/>
      <c r="I70" s="296"/>
      <c r="J70" s="296"/>
      <c r="N70" s="171" t="s">
        <v>223</v>
      </c>
      <c r="O70" s="171" t="s">
        <v>224</v>
      </c>
      <c r="P70" s="171" t="s">
        <v>225</v>
      </c>
      <c r="Q70" s="171" t="s">
        <v>226</v>
      </c>
      <c r="R70" s="171" t="s">
        <v>227</v>
      </c>
      <c r="S70" s="171" t="s">
        <v>228</v>
      </c>
    </row>
    <row r="71" spans="2:26" ht="15" x14ac:dyDescent="0.35">
      <c r="G71" s="296"/>
      <c r="H71" s="296"/>
      <c r="I71" s="296"/>
      <c r="J71" s="296"/>
      <c r="N71" s="319" t="s">
        <v>114</v>
      </c>
      <c r="O71" s="342">
        <f>SUM(O72:O80)</f>
        <v>312</v>
      </c>
      <c r="P71" s="342">
        <f t="shared" ref="P71:R71" si="19">SUM(P72:P80)</f>
        <v>285</v>
      </c>
      <c r="Q71" s="342">
        <f t="shared" si="19"/>
        <v>422</v>
      </c>
      <c r="R71" s="342">
        <f t="shared" si="19"/>
        <v>700</v>
      </c>
      <c r="S71" s="342">
        <f>SUM(S72:S80)</f>
        <v>1719</v>
      </c>
      <c r="T71" s="118"/>
      <c r="U71" s="118"/>
      <c r="V71" s="124"/>
      <c r="W71" s="124"/>
      <c r="X71" s="124"/>
    </row>
    <row r="72" spans="2:26" ht="15.6" thickBot="1" x14ac:dyDescent="0.4">
      <c r="B72" s="408"/>
      <c r="C72" s="408" t="s">
        <v>124</v>
      </c>
      <c r="D72" s="118" t="s">
        <v>118</v>
      </c>
      <c r="E72" s="118" t="s">
        <v>119</v>
      </c>
      <c r="F72" s="118" t="s">
        <v>120</v>
      </c>
      <c r="G72" s="118"/>
      <c r="H72" s="118"/>
      <c r="I72" s="118"/>
      <c r="J72" s="118"/>
      <c r="N72" s="172" t="s">
        <v>271</v>
      </c>
      <c r="O72" s="172">
        <v>16</v>
      </c>
      <c r="P72" s="172">
        <v>11</v>
      </c>
      <c r="Q72" s="172">
        <v>23</v>
      </c>
      <c r="R72" s="172">
        <v>49</v>
      </c>
      <c r="S72" s="172">
        <f>SUM(O72:R72)</f>
        <v>99</v>
      </c>
    </row>
    <row r="73" spans="2:26" ht="15" x14ac:dyDescent="0.35">
      <c r="B73" s="118"/>
      <c r="C73" s="118"/>
      <c r="D73" s="432">
        <v>42186</v>
      </c>
      <c r="E73" s="434" t="str">
        <f t="shared" ref="E73:F73" si="20">E59</f>
        <v xml:space="preserve"> Month 2 of Report Quarter</v>
      </c>
      <c r="F73" s="435" t="str">
        <f t="shared" si="20"/>
        <v xml:space="preserve"> Month 3 of Report Quarter</v>
      </c>
      <c r="G73" s="118"/>
      <c r="H73" s="118"/>
      <c r="I73" s="118"/>
      <c r="J73" s="118"/>
      <c r="N73" s="172" t="s">
        <v>272</v>
      </c>
      <c r="O73" s="172">
        <v>35</v>
      </c>
      <c r="P73" s="172">
        <v>33</v>
      </c>
      <c r="Q73" s="172">
        <v>64</v>
      </c>
      <c r="R73" s="172">
        <v>89</v>
      </c>
      <c r="S73" s="172">
        <f t="shared" ref="S73:S79" si="21">SUM(O73:R73)</f>
        <v>221</v>
      </c>
    </row>
    <row r="74" spans="2:26" ht="15" x14ac:dyDescent="0.35">
      <c r="B74" s="325" t="s">
        <v>114</v>
      </c>
      <c r="C74" s="119">
        <f>SUM(D74:F74)</f>
        <v>1005</v>
      </c>
      <c r="D74" s="153">
        <f>SUM(D75:D83)</f>
        <v>363</v>
      </c>
      <c r="E74" s="172">
        <f t="shared" ref="E74:F74" si="22">SUM(E75:E83)</f>
        <v>324</v>
      </c>
      <c r="F74" s="154">
        <f t="shared" si="22"/>
        <v>318</v>
      </c>
      <c r="G74" s="118"/>
      <c r="H74" s="118"/>
      <c r="I74" s="118"/>
      <c r="J74" s="118"/>
      <c r="N74" s="172" t="s">
        <v>273</v>
      </c>
      <c r="O74" s="172">
        <v>32</v>
      </c>
      <c r="P74" s="172">
        <v>30</v>
      </c>
      <c r="Q74" s="172">
        <v>39</v>
      </c>
      <c r="R74" s="172">
        <v>84</v>
      </c>
      <c r="S74" s="172">
        <f t="shared" si="21"/>
        <v>185</v>
      </c>
    </row>
    <row r="75" spans="2:26" ht="15" x14ac:dyDescent="0.35">
      <c r="B75" s="118" t="s">
        <v>271</v>
      </c>
      <c r="C75" s="119">
        <f t="shared" ref="C75:C83" si="23">SUM(D75:F75)</f>
        <v>56</v>
      </c>
      <c r="D75" s="153">
        <v>22</v>
      </c>
      <c r="E75" s="172">
        <v>16</v>
      </c>
      <c r="F75" s="154">
        <v>18</v>
      </c>
      <c r="G75" s="118"/>
      <c r="H75" s="118"/>
      <c r="I75" s="118"/>
      <c r="J75" s="118"/>
      <c r="N75" s="172" t="s">
        <v>274</v>
      </c>
      <c r="O75" s="172">
        <v>38</v>
      </c>
      <c r="P75" s="172">
        <v>22</v>
      </c>
      <c r="Q75" s="172">
        <v>49</v>
      </c>
      <c r="R75" s="172">
        <v>67</v>
      </c>
      <c r="S75" s="172">
        <f t="shared" si="21"/>
        <v>176</v>
      </c>
    </row>
    <row r="76" spans="2:26" ht="15" x14ac:dyDescent="0.35">
      <c r="B76" s="118" t="s">
        <v>272</v>
      </c>
      <c r="C76" s="119">
        <f t="shared" si="23"/>
        <v>64</v>
      </c>
      <c r="D76" s="153">
        <v>19</v>
      </c>
      <c r="E76" s="172">
        <v>24</v>
      </c>
      <c r="F76" s="154">
        <v>21</v>
      </c>
      <c r="G76" s="118"/>
      <c r="H76" s="118"/>
      <c r="I76" s="118"/>
      <c r="J76" s="118"/>
      <c r="N76" s="172" t="s">
        <v>275</v>
      </c>
      <c r="O76" s="172">
        <v>35</v>
      </c>
      <c r="P76" s="172">
        <v>35</v>
      </c>
      <c r="Q76" s="172">
        <v>57</v>
      </c>
      <c r="R76" s="172">
        <v>102</v>
      </c>
      <c r="S76" s="172">
        <f t="shared" si="21"/>
        <v>229</v>
      </c>
    </row>
    <row r="77" spans="2:26" ht="15" x14ac:dyDescent="0.35">
      <c r="B77" s="118" t="s">
        <v>273</v>
      </c>
      <c r="C77" s="119">
        <f t="shared" si="23"/>
        <v>115</v>
      </c>
      <c r="D77" s="153">
        <v>34</v>
      </c>
      <c r="E77" s="172">
        <v>43</v>
      </c>
      <c r="F77" s="154">
        <v>38</v>
      </c>
      <c r="G77" s="118"/>
      <c r="H77" s="118"/>
      <c r="I77" s="118"/>
      <c r="J77" s="118"/>
      <c r="N77" s="172" t="s">
        <v>276</v>
      </c>
      <c r="O77" s="172">
        <v>78</v>
      </c>
      <c r="P77" s="172">
        <v>79</v>
      </c>
      <c r="Q77" s="172">
        <v>79</v>
      </c>
      <c r="R77" s="172">
        <v>121</v>
      </c>
      <c r="S77" s="172">
        <f t="shared" si="21"/>
        <v>357</v>
      </c>
    </row>
    <row r="78" spans="2:26" ht="15" x14ac:dyDescent="0.35">
      <c r="B78" s="118" t="s">
        <v>274</v>
      </c>
      <c r="C78" s="119">
        <f t="shared" si="23"/>
        <v>98</v>
      </c>
      <c r="D78" s="153">
        <v>40</v>
      </c>
      <c r="E78" s="172">
        <v>31</v>
      </c>
      <c r="F78" s="154">
        <v>27</v>
      </c>
      <c r="G78" s="118"/>
      <c r="H78" s="118"/>
      <c r="I78" s="118"/>
      <c r="J78" s="118"/>
      <c r="N78" s="172" t="s">
        <v>277</v>
      </c>
      <c r="O78" s="172">
        <v>50</v>
      </c>
      <c r="P78" s="172">
        <v>53</v>
      </c>
      <c r="Q78" s="172">
        <v>71</v>
      </c>
      <c r="R78" s="172">
        <v>113</v>
      </c>
      <c r="S78" s="172">
        <f t="shared" si="21"/>
        <v>287</v>
      </c>
      <c r="T78" s="118"/>
      <c r="U78" s="118"/>
      <c r="V78" s="118"/>
      <c r="W78" s="118"/>
      <c r="X78" s="118"/>
      <c r="Y78" s="118"/>
      <c r="Z78" s="118"/>
    </row>
    <row r="79" spans="2:26" ht="15" x14ac:dyDescent="0.35">
      <c r="B79" s="118" t="s">
        <v>275</v>
      </c>
      <c r="C79" s="119">
        <f t="shared" si="23"/>
        <v>162</v>
      </c>
      <c r="D79" s="327">
        <v>61</v>
      </c>
      <c r="E79" s="326">
        <v>43</v>
      </c>
      <c r="F79" s="328">
        <v>58</v>
      </c>
      <c r="G79" s="124"/>
      <c r="H79" s="124"/>
      <c r="I79" s="124"/>
      <c r="J79" s="124"/>
      <c r="M79" s="165"/>
      <c r="N79" s="172" t="s">
        <v>278</v>
      </c>
      <c r="O79" s="172">
        <v>28</v>
      </c>
      <c r="P79" s="172">
        <v>22</v>
      </c>
      <c r="Q79" s="172">
        <v>40</v>
      </c>
      <c r="R79" s="172">
        <v>75</v>
      </c>
      <c r="S79" s="172">
        <f t="shared" si="21"/>
        <v>165</v>
      </c>
    </row>
    <row r="80" spans="2:26" ht="15" x14ac:dyDescent="0.35">
      <c r="B80" s="118" t="s">
        <v>276</v>
      </c>
      <c r="C80" s="119">
        <f t="shared" si="23"/>
        <v>222</v>
      </c>
      <c r="D80" s="174">
        <v>71</v>
      </c>
      <c r="E80" s="170">
        <v>79</v>
      </c>
      <c r="F80" s="175">
        <v>72</v>
      </c>
      <c r="G80" s="161"/>
      <c r="H80" s="161"/>
      <c r="I80" s="161"/>
      <c r="J80" s="161"/>
      <c r="N80" s="172" t="s">
        <v>279</v>
      </c>
      <c r="O80" s="172"/>
      <c r="P80" s="172"/>
      <c r="Q80" s="172"/>
      <c r="R80" s="172"/>
      <c r="S80" s="172"/>
      <c r="T80" s="118"/>
    </row>
    <row r="81" spans="2:55" ht="15" x14ac:dyDescent="0.35">
      <c r="B81" s="118" t="s">
        <v>277</v>
      </c>
      <c r="C81" s="119">
        <f t="shared" si="23"/>
        <v>174</v>
      </c>
      <c r="D81" s="174">
        <v>71</v>
      </c>
      <c r="E81" s="170">
        <v>51</v>
      </c>
      <c r="F81" s="175">
        <v>52</v>
      </c>
      <c r="G81" s="161"/>
      <c r="H81" s="161"/>
      <c r="I81" s="161"/>
      <c r="J81" s="161"/>
      <c r="M81" s="686"/>
      <c r="N81" s="118"/>
      <c r="O81" s="130"/>
      <c r="P81" s="130"/>
      <c r="Q81" s="130"/>
      <c r="R81" s="130"/>
      <c r="S81" s="130"/>
    </row>
    <row r="82" spans="2:55" ht="15" x14ac:dyDescent="0.35">
      <c r="B82" s="118" t="s">
        <v>278</v>
      </c>
      <c r="C82" s="119">
        <f t="shared" si="23"/>
        <v>114</v>
      </c>
      <c r="D82" s="174">
        <v>45</v>
      </c>
      <c r="E82" s="170">
        <v>37</v>
      </c>
      <c r="F82" s="175">
        <v>32</v>
      </c>
      <c r="G82" s="161"/>
      <c r="H82" s="161"/>
      <c r="I82" s="161"/>
      <c r="J82" s="161"/>
      <c r="M82" s="312" t="s">
        <v>211</v>
      </c>
      <c r="N82" s="312"/>
    </row>
    <row r="83" spans="2:55" ht="15.6" thickBot="1" x14ac:dyDescent="0.4">
      <c r="B83" s="118" t="s">
        <v>279</v>
      </c>
      <c r="C83" s="119">
        <f t="shared" si="23"/>
        <v>0</v>
      </c>
      <c r="D83" s="160"/>
      <c r="E83" s="297"/>
      <c r="F83" s="298"/>
      <c r="G83" s="296"/>
      <c r="H83" s="296"/>
      <c r="I83" s="296"/>
      <c r="J83" s="296"/>
      <c r="L83" s="143"/>
      <c r="M83" s="170"/>
      <c r="N83" s="172" t="s">
        <v>133</v>
      </c>
      <c r="O83" s="172" t="s">
        <v>205</v>
      </c>
      <c r="P83" s="172" t="s">
        <v>206</v>
      </c>
      <c r="Q83" s="172" t="s">
        <v>207</v>
      </c>
      <c r="R83" s="172" t="s">
        <v>208</v>
      </c>
      <c r="S83" s="172" t="s">
        <v>209</v>
      </c>
      <c r="T83" s="172" t="s">
        <v>210</v>
      </c>
    </row>
    <row r="84" spans="2:55" ht="15" x14ac:dyDescent="0.35">
      <c r="G84" s="296"/>
      <c r="H84" s="296"/>
      <c r="I84" s="296"/>
      <c r="J84" s="296"/>
      <c r="L84" s="118"/>
      <c r="M84" s="319" t="s">
        <v>114</v>
      </c>
      <c r="N84" s="342">
        <f>SUM(O84:T84)</f>
        <v>1719</v>
      </c>
      <c r="O84" s="171">
        <v>465</v>
      </c>
      <c r="P84" s="171">
        <v>335</v>
      </c>
      <c r="Q84" s="171">
        <v>219</v>
      </c>
      <c r="R84" s="171">
        <v>166</v>
      </c>
      <c r="S84" s="171">
        <v>355</v>
      </c>
      <c r="T84" s="171">
        <v>179</v>
      </c>
    </row>
    <row r="85" spans="2:55" ht="15" x14ac:dyDescent="0.35">
      <c r="B85" s="898" t="s">
        <v>134</v>
      </c>
      <c r="C85" s="404"/>
      <c r="G85" s="296"/>
      <c r="H85" s="296"/>
      <c r="I85" s="296"/>
      <c r="J85" s="296"/>
      <c r="L85" s="118"/>
      <c r="M85" s="172" t="s">
        <v>271</v>
      </c>
      <c r="N85" s="342">
        <f t="shared" ref="N85:N93" si="24">SUM(O85:T85)</f>
        <v>99</v>
      </c>
      <c r="O85" s="171">
        <v>26</v>
      </c>
      <c r="P85" s="171">
        <v>24</v>
      </c>
      <c r="Q85" s="171">
        <v>5</v>
      </c>
      <c r="R85" s="171">
        <v>16</v>
      </c>
      <c r="S85" s="171">
        <v>20</v>
      </c>
      <c r="T85" s="171">
        <v>8</v>
      </c>
    </row>
    <row r="86" spans="2:55" ht="15.6" thickBot="1" x14ac:dyDescent="0.4">
      <c r="D86" s="118" t="s">
        <v>118</v>
      </c>
      <c r="E86" s="118" t="s">
        <v>119</v>
      </c>
      <c r="F86" s="118" t="s">
        <v>120</v>
      </c>
      <c r="G86" s="118"/>
      <c r="H86" s="118"/>
      <c r="I86" s="118"/>
      <c r="J86" s="118"/>
      <c r="L86" s="118"/>
      <c r="M86" s="172" t="s">
        <v>272</v>
      </c>
      <c r="N86" s="342">
        <f t="shared" si="24"/>
        <v>221</v>
      </c>
      <c r="O86" s="171">
        <v>63</v>
      </c>
      <c r="P86" s="171">
        <v>47</v>
      </c>
      <c r="Q86" s="171">
        <v>36</v>
      </c>
      <c r="R86" s="171">
        <v>23</v>
      </c>
      <c r="S86" s="171">
        <v>39</v>
      </c>
      <c r="T86" s="171">
        <v>13</v>
      </c>
    </row>
    <row r="87" spans="2:55" ht="15" x14ac:dyDescent="0.35">
      <c r="B87" s="118"/>
      <c r="D87" s="432">
        <v>42186</v>
      </c>
      <c r="E87" s="434">
        <v>42036</v>
      </c>
      <c r="F87" s="435">
        <v>42064</v>
      </c>
      <c r="G87" s="118"/>
      <c r="H87" s="118"/>
      <c r="I87" s="118"/>
      <c r="J87" s="118"/>
      <c r="L87" s="118"/>
      <c r="M87" s="172" t="s">
        <v>273</v>
      </c>
      <c r="N87" s="342">
        <f t="shared" si="24"/>
        <v>185</v>
      </c>
      <c r="O87" s="171">
        <v>42</v>
      </c>
      <c r="P87" s="171">
        <v>37</v>
      </c>
      <c r="Q87" s="171">
        <v>40</v>
      </c>
      <c r="R87" s="171">
        <v>16</v>
      </c>
      <c r="S87" s="171">
        <v>30</v>
      </c>
      <c r="T87" s="171">
        <v>20</v>
      </c>
    </row>
    <row r="88" spans="2:55" ht="15" x14ac:dyDescent="0.35">
      <c r="B88" s="325" t="s">
        <v>114</v>
      </c>
      <c r="C88" s="135">
        <f t="shared" ref="C88:C97" si="25">AVERAGE(D88:F88)</f>
        <v>411.33333333333331</v>
      </c>
      <c r="D88" s="153">
        <f>SUM(D89:D97)</f>
        <v>355</v>
      </c>
      <c r="E88" s="153">
        <f t="shared" ref="E88:F88" si="26">SUM(E89:E97)</f>
        <v>473</v>
      </c>
      <c r="F88" s="153">
        <f t="shared" si="26"/>
        <v>406</v>
      </c>
      <c r="G88" s="118"/>
      <c r="H88" s="118"/>
      <c r="I88" s="118"/>
      <c r="J88" s="118"/>
      <c r="L88" s="118"/>
      <c r="M88" s="172" t="s">
        <v>274</v>
      </c>
      <c r="N88" s="342">
        <f t="shared" si="24"/>
        <v>176</v>
      </c>
      <c r="O88" s="171">
        <v>48</v>
      </c>
      <c r="P88" s="171">
        <v>29</v>
      </c>
      <c r="Q88" s="171">
        <v>24</v>
      </c>
      <c r="R88" s="171">
        <v>24</v>
      </c>
      <c r="S88" s="171">
        <v>21</v>
      </c>
      <c r="T88" s="171">
        <v>30</v>
      </c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30"/>
    </row>
    <row r="89" spans="2:55" ht="15" x14ac:dyDescent="0.35">
      <c r="B89" s="118" t="s">
        <v>271</v>
      </c>
      <c r="C89" s="135">
        <f t="shared" si="25"/>
        <v>29.666666666666668</v>
      </c>
      <c r="D89" s="153">
        <v>37</v>
      </c>
      <c r="E89" s="172">
        <v>35</v>
      </c>
      <c r="F89" s="154">
        <v>17</v>
      </c>
      <c r="G89" s="118"/>
      <c r="H89" s="118"/>
      <c r="I89" s="118"/>
      <c r="J89" s="118"/>
      <c r="L89" s="118"/>
      <c r="M89" s="172" t="s">
        <v>275</v>
      </c>
      <c r="N89" s="342">
        <f t="shared" si="24"/>
        <v>229</v>
      </c>
      <c r="O89" s="171">
        <v>67</v>
      </c>
      <c r="P89" s="171">
        <v>30</v>
      </c>
      <c r="Q89" s="171">
        <v>33</v>
      </c>
      <c r="R89" s="171">
        <v>10</v>
      </c>
      <c r="S89" s="171">
        <v>66</v>
      </c>
      <c r="T89" s="171">
        <v>23</v>
      </c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30"/>
    </row>
    <row r="90" spans="2:55" ht="15" x14ac:dyDescent="0.35">
      <c r="B90" s="118" t="s">
        <v>272</v>
      </c>
      <c r="C90" s="135">
        <f t="shared" si="25"/>
        <v>44.666666666666664</v>
      </c>
      <c r="D90" s="153">
        <v>37</v>
      </c>
      <c r="E90" s="172">
        <v>50</v>
      </c>
      <c r="F90" s="154">
        <v>47</v>
      </c>
      <c r="G90" s="118"/>
      <c r="H90" s="118"/>
      <c r="I90" s="118"/>
      <c r="J90" s="118"/>
      <c r="L90" s="118"/>
      <c r="M90" s="172" t="s">
        <v>276</v>
      </c>
      <c r="N90" s="342">
        <f t="shared" si="24"/>
        <v>357</v>
      </c>
      <c r="O90" s="171">
        <v>90</v>
      </c>
      <c r="P90" s="171">
        <v>82</v>
      </c>
      <c r="Q90" s="171">
        <v>42</v>
      </c>
      <c r="R90" s="171">
        <v>36</v>
      </c>
      <c r="S90" s="171">
        <v>76</v>
      </c>
      <c r="T90" s="171">
        <v>31</v>
      </c>
    </row>
    <row r="91" spans="2:55" ht="15" x14ac:dyDescent="0.35">
      <c r="B91" s="118" t="s">
        <v>273</v>
      </c>
      <c r="C91" s="135">
        <f t="shared" si="25"/>
        <v>58.666666666666664</v>
      </c>
      <c r="D91" s="153">
        <v>37</v>
      </c>
      <c r="E91" s="172">
        <v>68</v>
      </c>
      <c r="F91" s="154">
        <v>71</v>
      </c>
      <c r="G91" s="118"/>
      <c r="H91" s="118"/>
      <c r="I91" s="118"/>
      <c r="J91" s="118"/>
      <c r="L91" s="118"/>
      <c r="M91" s="172" t="s">
        <v>277</v>
      </c>
      <c r="N91" s="342">
        <f t="shared" si="24"/>
        <v>287</v>
      </c>
      <c r="O91" s="171">
        <v>80</v>
      </c>
      <c r="P91" s="171">
        <v>52</v>
      </c>
      <c r="Q91" s="171">
        <v>25</v>
      </c>
      <c r="R91" s="171">
        <v>26</v>
      </c>
      <c r="S91" s="171">
        <v>67</v>
      </c>
      <c r="T91" s="171">
        <v>37</v>
      </c>
    </row>
    <row r="92" spans="2:55" ht="15" x14ac:dyDescent="0.35">
      <c r="B92" s="118" t="s">
        <v>274</v>
      </c>
      <c r="C92" s="135">
        <f t="shared" si="25"/>
        <v>31.333333333333332</v>
      </c>
      <c r="D92" s="153">
        <v>19</v>
      </c>
      <c r="E92" s="172">
        <v>32</v>
      </c>
      <c r="F92" s="154">
        <v>43</v>
      </c>
      <c r="G92" s="118"/>
      <c r="H92" s="118"/>
      <c r="I92" s="118"/>
      <c r="J92" s="118"/>
      <c r="L92" s="118"/>
      <c r="M92" s="172" t="s">
        <v>278</v>
      </c>
      <c r="N92" s="342">
        <f t="shared" si="24"/>
        <v>165</v>
      </c>
      <c r="O92" s="171">
        <v>49</v>
      </c>
      <c r="P92" s="171">
        <v>34</v>
      </c>
      <c r="Q92" s="171">
        <v>14</v>
      </c>
      <c r="R92" s="171">
        <v>15</v>
      </c>
      <c r="S92" s="171">
        <v>36</v>
      </c>
      <c r="T92" s="171">
        <v>17</v>
      </c>
    </row>
    <row r="93" spans="2:55" ht="15" x14ac:dyDescent="0.35">
      <c r="B93" s="118" t="s">
        <v>275</v>
      </c>
      <c r="C93" s="135">
        <f t="shared" si="25"/>
        <v>42</v>
      </c>
      <c r="D93" s="153">
        <v>33</v>
      </c>
      <c r="E93" s="172">
        <v>53</v>
      </c>
      <c r="F93" s="154">
        <v>40</v>
      </c>
      <c r="G93" s="118"/>
      <c r="H93" s="118"/>
      <c r="I93" s="118"/>
      <c r="J93" s="118"/>
      <c r="L93" s="118"/>
      <c r="M93" s="172" t="s">
        <v>279</v>
      </c>
      <c r="N93" s="342">
        <f t="shared" si="24"/>
        <v>0</v>
      </c>
      <c r="O93" s="171"/>
      <c r="P93" s="171"/>
      <c r="Q93" s="171"/>
      <c r="R93" s="171"/>
      <c r="S93" s="171"/>
      <c r="T93" s="171"/>
    </row>
    <row r="94" spans="2:55" ht="15" x14ac:dyDescent="0.35">
      <c r="B94" s="118" t="s">
        <v>276</v>
      </c>
      <c r="C94" s="135">
        <f t="shared" si="25"/>
        <v>89.666666666666671</v>
      </c>
      <c r="D94" s="174">
        <v>96</v>
      </c>
      <c r="E94" s="170">
        <v>86</v>
      </c>
      <c r="F94" s="175">
        <v>87</v>
      </c>
      <c r="G94" s="161"/>
      <c r="H94" s="161"/>
      <c r="I94" s="161"/>
      <c r="J94" s="161"/>
      <c r="L94" s="161"/>
      <c r="M94" s="366"/>
      <c r="N94" s="366"/>
      <c r="O94" s="366"/>
      <c r="P94" s="366"/>
      <c r="Q94" s="366"/>
      <c r="R94" s="366"/>
      <c r="S94" s="366"/>
      <c r="T94" s="366"/>
      <c r="AZ94" s="161"/>
      <c r="BA94" s="161"/>
    </row>
    <row r="95" spans="2:55" ht="15" x14ac:dyDescent="0.35">
      <c r="B95" s="118" t="s">
        <v>277</v>
      </c>
      <c r="C95" s="135">
        <f t="shared" si="25"/>
        <v>64.333333333333329</v>
      </c>
      <c r="D95" s="174">
        <v>48</v>
      </c>
      <c r="E95" s="170">
        <v>87</v>
      </c>
      <c r="F95" s="175">
        <v>58</v>
      </c>
      <c r="G95" s="161"/>
      <c r="H95" s="161"/>
      <c r="I95" s="161"/>
      <c r="J95" s="161"/>
      <c r="M95" s="686"/>
      <c r="AZ95" s="161"/>
      <c r="BA95" s="161"/>
    </row>
    <row r="96" spans="2:55" ht="15" x14ac:dyDescent="0.35">
      <c r="B96" s="118" t="s">
        <v>278</v>
      </c>
      <c r="C96" s="135">
        <f t="shared" si="25"/>
        <v>50.666666666666664</v>
      </c>
      <c r="D96" s="174">
        <v>48</v>
      </c>
      <c r="E96" s="170">
        <v>62</v>
      </c>
      <c r="F96" s="175">
        <v>42</v>
      </c>
      <c r="G96" s="161"/>
      <c r="H96" s="161"/>
      <c r="I96" s="161"/>
      <c r="J96" s="161"/>
      <c r="M96" s="312" t="s">
        <v>204</v>
      </c>
      <c r="N96" s="118"/>
      <c r="O96" s="118"/>
      <c r="P96" s="118"/>
      <c r="Q96" s="118"/>
      <c r="R96" s="118"/>
      <c r="S96" s="118"/>
      <c r="T96" s="118"/>
      <c r="U96" s="141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</row>
    <row r="97" spans="2:55" ht="15.6" thickBot="1" x14ac:dyDescent="0.4">
      <c r="B97" s="118" t="s">
        <v>279</v>
      </c>
      <c r="C97" s="135">
        <f t="shared" si="25"/>
        <v>1</v>
      </c>
      <c r="D97" s="160"/>
      <c r="E97" s="297"/>
      <c r="F97" s="298">
        <v>1</v>
      </c>
      <c r="G97" s="296"/>
      <c r="H97" s="296"/>
      <c r="I97" s="296"/>
      <c r="J97" s="296"/>
      <c r="M97" s="340"/>
      <c r="N97" s="536" t="s">
        <v>201</v>
      </c>
      <c r="O97" s="145" t="s">
        <v>201</v>
      </c>
      <c r="P97" s="145" t="s">
        <v>201</v>
      </c>
      <c r="Q97" s="145" t="s">
        <v>201</v>
      </c>
      <c r="R97" s="145" t="s">
        <v>201</v>
      </c>
      <c r="S97" s="145" t="s">
        <v>201</v>
      </c>
      <c r="T97" s="145" t="s">
        <v>201</v>
      </c>
      <c r="U97" s="145" t="s">
        <v>286</v>
      </c>
      <c r="V97" s="145" t="s">
        <v>200</v>
      </c>
      <c r="W97" s="732" t="s">
        <v>202</v>
      </c>
      <c r="X97" s="930" t="s">
        <v>202</v>
      </c>
      <c r="Y97" s="732" t="s">
        <v>202</v>
      </c>
      <c r="Z97" s="145" t="s">
        <v>285</v>
      </c>
      <c r="AA97" s="145" t="s">
        <v>285</v>
      </c>
      <c r="AB97" s="145" t="s">
        <v>285</v>
      </c>
      <c r="AC97" s="461" t="s">
        <v>287</v>
      </c>
      <c r="AD97" s="461" t="s">
        <v>287</v>
      </c>
      <c r="AE97" s="461" t="s">
        <v>203</v>
      </c>
      <c r="AF97" s="461" t="s">
        <v>203</v>
      </c>
      <c r="AG97" s="461" t="s">
        <v>203</v>
      </c>
      <c r="AH97" s="461" t="s">
        <v>203</v>
      </c>
      <c r="AI97" s="461" t="s">
        <v>203</v>
      </c>
      <c r="AJ97" s="461" t="s">
        <v>203</v>
      </c>
      <c r="AK97" s="412" t="s">
        <v>203</v>
      </c>
      <c r="AL97" s="412" t="s">
        <v>203</v>
      </c>
      <c r="AM97" s="412" t="s">
        <v>300</v>
      </c>
      <c r="AN97" s="573" t="s">
        <v>301</v>
      </c>
      <c r="AO97" s="573" t="s">
        <v>301</v>
      </c>
      <c r="AP97" s="573" t="s">
        <v>301</v>
      </c>
      <c r="AQ97" s="573" t="s">
        <v>301</v>
      </c>
      <c r="AR97" s="573" t="s">
        <v>301</v>
      </c>
      <c r="AS97" s="177" t="s">
        <v>177</v>
      </c>
      <c r="AT97" s="177" t="s">
        <v>177</v>
      </c>
      <c r="AU97" s="177" t="s">
        <v>177</v>
      </c>
      <c r="AV97" s="177" t="s">
        <v>177</v>
      </c>
      <c r="AW97" s="177" t="s">
        <v>177</v>
      </c>
      <c r="AX97" s="928" t="s">
        <v>177</v>
      </c>
      <c r="AY97" s="713" t="s">
        <v>133</v>
      </c>
      <c r="AZ97" s="161"/>
      <c r="BA97" s="161"/>
      <c r="BB97" s="118"/>
      <c r="BC97" s="118"/>
    </row>
    <row r="98" spans="2:55" ht="15" x14ac:dyDescent="0.35">
      <c r="B98" s="118"/>
      <c r="C98" s="118"/>
      <c r="D98" s="124"/>
      <c r="E98" s="124"/>
      <c r="F98" s="124"/>
      <c r="G98" s="124"/>
      <c r="H98" s="124"/>
      <c r="I98" s="124"/>
      <c r="J98" s="124"/>
      <c r="M98" s="340"/>
      <c r="N98" s="536" t="s">
        <v>323</v>
      </c>
      <c r="O98" s="536" t="s">
        <v>324</v>
      </c>
      <c r="P98" s="536" t="s">
        <v>325</v>
      </c>
      <c r="Q98" s="536" t="s">
        <v>326</v>
      </c>
      <c r="R98" s="536" t="s">
        <v>327</v>
      </c>
      <c r="S98" s="536" t="s">
        <v>328</v>
      </c>
      <c r="T98" s="536" t="s">
        <v>329</v>
      </c>
      <c r="U98" s="368" t="s">
        <v>286</v>
      </c>
      <c r="V98" s="368" t="s">
        <v>200</v>
      </c>
      <c r="W98" s="731" t="s">
        <v>330</v>
      </c>
      <c r="X98" s="931" t="s">
        <v>331</v>
      </c>
      <c r="Y98" s="731" t="s">
        <v>332</v>
      </c>
      <c r="Z98" s="368" t="s">
        <v>333</v>
      </c>
      <c r="AA98" s="368" t="s">
        <v>334</v>
      </c>
      <c r="AB98" s="368" t="s">
        <v>335</v>
      </c>
      <c r="AC98" s="412" t="s">
        <v>302</v>
      </c>
      <c r="AD98" s="412" t="s">
        <v>356</v>
      </c>
      <c r="AE98" s="412" t="s">
        <v>303</v>
      </c>
      <c r="AF98" s="412" t="s">
        <v>304</v>
      </c>
      <c r="AG98" s="412" t="s">
        <v>305</v>
      </c>
      <c r="AH98" s="412" t="s">
        <v>306</v>
      </c>
      <c r="AI98" s="412" t="s">
        <v>307</v>
      </c>
      <c r="AJ98" s="412" t="s">
        <v>308</v>
      </c>
      <c r="AK98" s="412" t="s">
        <v>309</v>
      </c>
      <c r="AL98" s="412" t="s">
        <v>310</v>
      </c>
      <c r="AM98" s="412" t="s">
        <v>313</v>
      </c>
      <c r="AN98" s="573" t="s">
        <v>289</v>
      </c>
      <c r="AO98" s="573" t="s">
        <v>290</v>
      </c>
      <c r="AP98" s="573" t="s">
        <v>291</v>
      </c>
      <c r="AQ98" s="573" t="s">
        <v>292</v>
      </c>
      <c r="AR98" s="573" t="s">
        <v>293</v>
      </c>
      <c r="AS98" s="177" t="s">
        <v>135</v>
      </c>
      <c r="AT98" s="177" t="s">
        <v>136</v>
      </c>
      <c r="AU98" s="177" t="s">
        <v>137</v>
      </c>
      <c r="AV98" s="177" t="s">
        <v>138</v>
      </c>
      <c r="AW98" s="177" t="s">
        <v>139</v>
      </c>
      <c r="AX98" s="928" t="s">
        <v>141</v>
      </c>
      <c r="AY98" s="713"/>
      <c r="AZ98" s="161"/>
      <c r="BA98" s="161"/>
      <c r="BB98" s="118"/>
      <c r="BC98" s="118"/>
    </row>
    <row r="99" spans="2:55" ht="15" x14ac:dyDescent="0.35">
      <c r="B99" s="538" t="s">
        <v>235</v>
      </c>
      <c r="C99" s="686"/>
      <c r="G99" s="296"/>
      <c r="H99" s="296"/>
      <c r="I99" s="296"/>
      <c r="J99" s="296"/>
      <c r="M99" s="319" t="s">
        <v>114</v>
      </c>
      <c r="N99" s="536">
        <v>34</v>
      </c>
      <c r="O99" s="536"/>
      <c r="P99" s="536">
        <v>4</v>
      </c>
      <c r="Q99" s="536">
        <v>162</v>
      </c>
      <c r="R99" s="536"/>
      <c r="S99" s="536">
        <v>2</v>
      </c>
      <c r="T99" s="536">
        <v>5</v>
      </c>
      <c r="U99" s="368">
        <v>120</v>
      </c>
      <c r="V99" s="368">
        <v>97</v>
      </c>
      <c r="W99" s="731">
        <v>6</v>
      </c>
      <c r="X99" s="931"/>
      <c r="Y99" s="731">
        <v>1</v>
      </c>
      <c r="Z99" s="368">
        <v>5</v>
      </c>
      <c r="AA99" s="368">
        <v>3</v>
      </c>
      <c r="AB99" s="368"/>
      <c r="AC99" s="461">
        <v>1</v>
      </c>
      <c r="AD99" s="461"/>
      <c r="AE99" s="461"/>
      <c r="AF99" s="461"/>
      <c r="AG99" s="461">
        <v>285</v>
      </c>
      <c r="AH99" s="461">
        <v>10</v>
      </c>
      <c r="AI99" s="461">
        <v>7</v>
      </c>
      <c r="AJ99" s="461">
        <v>1</v>
      </c>
      <c r="AK99" s="461">
        <v>3</v>
      </c>
      <c r="AL99" s="461"/>
      <c r="AM99" s="461"/>
      <c r="AN99" s="573">
        <v>85</v>
      </c>
      <c r="AO99" s="573">
        <v>2</v>
      </c>
      <c r="AP99" s="573">
        <v>424</v>
      </c>
      <c r="AQ99" s="573">
        <v>52</v>
      </c>
      <c r="AR99" s="573">
        <v>360</v>
      </c>
      <c r="AS99" s="177"/>
      <c r="AT99" s="177">
        <v>4</v>
      </c>
      <c r="AU99" s="177">
        <v>6</v>
      </c>
      <c r="AV99" s="177">
        <v>25</v>
      </c>
      <c r="AW99" s="177">
        <v>15</v>
      </c>
      <c r="AX99" s="932"/>
      <c r="AY99" s="179">
        <f>SUM(N99:AX99)</f>
        <v>1719</v>
      </c>
      <c r="AZ99" s="161"/>
      <c r="BA99" s="161"/>
      <c r="BB99" s="118"/>
      <c r="BC99" s="118"/>
    </row>
    <row r="100" spans="2:55" ht="15.6" thickBot="1" x14ac:dyDescent="0.4">
      <c r="D100" s="118" t="s">
        <v>118</v>
      </c>
      <c r="E100" s="118" t="s">
        <v>119</v>
      </c>
      <c r="F100" s="118" t="s">
        <v>120</v>
      </c>
      <c r="G100" s="118"/>
      <c r="H100" s="118"/>
      <c r="I100" s="118"/>
      <c r="J100" s="118"/>
      <c r="M100" s="172" t="s">
        <v>271</v>
      </c>
      <c r="N100" s="536">
        <v>4</v>
      </c>
      <c r="O100" s="536"/>
      <c r="P100" s="536"/>
      <c r="Q100" s="536">
        <v>10</v>
      </c>
      <c r="R100" s="536"/>
      <c r="S100" s="536">
        <v>1</v>
      </c>
      <c r="T100" s="536"/>
      <c r="U100" s="368">
        <v>13</v>
      </c>
      <c r="V100" s="368">
        <v>8</v>
      </c>
      <c r="W100" s="731">
        <v>1</v>
      </c>
      <c r="X100" s="931"/>
      <c r="Y100" s="731"/>
      <c r="Z100" s="368"/>
      <c r="AA100" s="368">
        <v>1</v>
      </c>
      <c r="AB100" s="368"/>
      <c r="AC100" s="412"/>
      <c r="AD100" s="412"/>
      <c r="AE100" s="412"/>
      <c r="AF100" s="412"/>
      <c r="AG100" s="412">
        <v>20</v>
      </c>
      <c r="AH100" s="412"/>
      <c r="AI100" s="412"/>
      <c r="AJ100" s="412"/>
      <c r="AK100" s="412"/>
      <c r="AL100" s="412"/>
      <c r="AM100" s="412"/>
      <c r="AN100" s="573">
        <v>5</v>
      </c>
      <c r="AO100" s="573"/>
      <c r="AP100" s="573">
        <v>20</v>
      </c>
      <c r="AQ100" s="573">
        <v>5</v>
      </c>
      <c r="AR100" s="573">
        <v>8</v>
      </c>
      <c r="AS100" s="177"/>
      <c r="AT100" s="177"/>
      <c r="AU100" s="177"/>
      <c r="AV100" s="177">
        <v>1</v>
      </c>
      <c r="AW100" s="177">
        <v>2</v>
      </c>
      <c r="AX100" s="932"/>
      <c r="AY100" s="179">
        <f t="shared" ref="AY100:AY108" si="27">SUM(N100:AX100)</f>
        <v>99</v>
      </c>
      <c r="AZ100" s="161"/>
      <c r="BA100" s="161"/>
      <c r="BB100" s="118"/>
      <c r="BC100" s="118"/>
    </row>
    <row r="101" spans="2:55" ht="15" x14ac:dyDescent="0.35">
      <c r="B101" s="118"/>
      <c r="D101" s="432">
        <v>42186</v>
      </c>
      <c r="E101" s="434">
        <v>42036</v>
      </c>
      <c r="F101" s="435">
        <v>42064</v>
      </c>
      <c r="G101" s="118"/>
      <c r="H101" s="118"/>
      <c r="I101" s="118"/>
      <c r="J101" s="118"/>
      <c r="L101" s="161"/>
      <c r="M101" s="172" t="s">
        <v>272</v>
      </c>
      <c r="N101" s="536">
        <v>2</v>
      </c>
      <c r="O101" s="536"/>
      <c r="P101" s="536">
        <v>1</v>
      </c>
      <c r="Q101" s="536">
        <v>24</v>
      </c>
      <c r="R101" s="536"/>
      <c r="S101" s="536"/>
      <c r="T101" s="536">
        <v>1</v>
      </c>
      <c r="U101" s="368">
        <v>10</v>
      </c>
      <c r="V101" s="368">
        <v>8</v>
      </c>
      <c r="W101" s="731">
        <v>1</v>
      </c>
      <c r="X101" s="931"/>
      <c r="Y101" s="731"/>
      <c r="Z101" s="368">
        <v>2</v>
      </c>
      <c r="AA101" s="368"/>
      <c r="AB101" s="368"/>
      <c r="AC101" s="461"/>
      <c r="AD101" s="461"/>
      <c r="AE101" s="461"/>
      <c r="AF101" s="461"/>
      <c r="AG101" s="461">
        <v>32</v>
      </c>
      <c r="AH101" s="461"/>
      <c r="AI101" s="461"/>
      <c r="AJ101" s="461"/>
      <c r="AK101" s="461"/>
      <c r="AL101" s="461"/>
      <c r="AM101" s="461"/>
      <c r="AN101" s="573">
        <v>15</v>
      </c>
      <c r="AO101" s="573"/>
      <c r="AP101" s="573">
        <v>68</v>
      </c>
      <c r="AQ101" s="573">
        <v>13</v>
      </c>
      <c r="AR101" s="573">
        <v>39</v>
      </c>
      <c r="AS101" s="177"/>
      <c r="AT101" s="177">
        <v>1</v>
      </c>
      <c r="AU101" s="177">
        <v>1</v>
      </c>
      <c r="AV101" s="177">
        <v>3</v>
      </c>
      <c r="AW101" s="177"/>
      <c r="AX101" s="932"/>
      <c r="AY101" s="179">
        <f t="shared" si="27"/>
        <v>221</v>
      </c>
      <c r="AZ101" s="161"/>
      <c r="BA101" s="161"/>
      <c r="BB101" s="118"/>
      <c r="BC101" s="118"/>
    </row>
    <row r="102" spans="2:55" ht="15" x14ac:dyDescent="0.35">
      <c r="B102" s="325" t="s">
        <v>114</v>
      </c>
      <c r="C102" s="135">
        <f>AVERAGE(D102:F102)</f>
        <v>359.66666666666669</v>
      </c>
      <c r="D102" s="153">
        <f>SUM(D103:D111)</f>
        <v>349</v>
      </c>
      <c r="E102" s="153">
        <f t="shared" ref="E102:F102" si="28">SUM(E103:E111)</f>
        <v>381</v>
      </c>
      <c r="F102" s="153">
        <f t="shared" si="28"/>
        <v>349</v>
      </c>
      <c r="G102" s="118"/>
      <c r="H102" s="118"/>
      <c r="I102" s="118"/>
      <c r="J102" s="118"/>
      <c r="M102" s="172" t="s">
        <v>273</v>
      </c>
      <c r="N102" s="536">
        <v>2</v>
      </c>
      <c r="O102" s="536"/>
      <c r="P102" s="536"/>
      <c r="Q102" s="536">
        <v>23</v>
      </c>
      <c r="R102" s="536"/>
      <c r="S102" s="536"/>
      <c r="T102" s="536"/>
      <c r="U102" s="368">
        <v>12</v>
      </c>
      <c r="V102" s="368">
        <v>17</v>
      </c>
      <c r="W102" s="731"/>
      <c r="X102" s="931"/>
      <c r="Y102" s="731">
        <v>1</v>
      </c>
      <c r="Z102" s="368">
        <v>2</v>
      </c>
      <c r="AA102" s="368">
        <v>1</v>
      </c>
      <c r="AB102" s="368"/>
      <c r="AC102" s="412"/>
      <c r="AD102" s="412"/>
      <c r="AE102" s="412"/>
      <c r="AF102" s="412"/>
      <c r="AG102" s="412">
        <v>26</v>
      </c>
      <c r="AH102" s="412"/>
      <c r="AI102" s="412"/>
      <c r="AJ102" s="412"/>
      <c r="AK102" s="412">
        <v>1</v>
      </c>
      <c r="AL102" s="412"/>
      <c r="AM102" s="412"/>
      <c r="AN102" s="573">
        <v>10</v>
      </c>
      <c r="AO102" s="573"/>
      <c r="AP102" s="573">
        <v>29</v>
      </c>
      <c r="AQ102" s="573">
        <v>9</v>
      </c>
      <c r="AR102" s="573">
        <v>50</v>
      </c>
      <c r="AS102" s="177"/>
      <c r="AT102" s="177"/>
      <c r="AU102" s="177"/>
      <c r="AV102" s="177">
        <v>1</v>
      </c>
      <c r="AW102" s="177">
        <v>1</v>
      </c>
      <c r="AX102" s="932"/>
      <c r="AY102" s="179">
        <f t="shared" si="27"/>
        <v>185</v>
      </c>
      <c r="AZ102" s="161"/>
      <c r="BA102" s="161"/>
      <c r="BB102" s="118"/>
      <c r="BC102" s="118"/>
    </row>
    <row r="103" spans="2:55" ht="15" x14ac:dyDescent="0.35">
      <c r="B103" s="118" t="s">
        <v>271</v>
      </c>
      <c r="C103" s="135">
        <f t="shared" ref="C103:C110" si="29">AVERAGE(D103:F103)</f>
        <v>24.666666666666668</v>
      </c>
      <c r="D103" s="153">
        <v>26</v>
      </c>
      <c r="E103" s="172">
        <v>25</v>
      </c>
      <c r="F103" s="154">
        <v>23</v>
      </c>
      <c r="G103" s="118"/>
      <c r="H103" s="118"/>
      <c r="I103" s="118"/>
      <c r="J103" s="118"/>
      <c r="M103" s="172" t="s">
        <v>274</v>
      </c>
      <c r="N103" s="536">
        <v>5</v>
      </c>
      <c r="O103" s="536"/>
      <c r="P103" s="536">
        <v>1</v>
      </c>
      <c r="Q103" s="536">
        <v>20</v>
      </c>
      <c r="R103" s="536"/>
      <c r="S103" s="536"/>
      <c r="T103" s="536"/>
      <c r="U103" s="368">
        <v>7</v>
      </c>
      <c r="V103" s="368">
        <v>10</v>
      </c>
      <c r="W103" s="731"/>
      <c r="X103" s="931"/>
      <c r="Y103" s="731"/>
      <c r="Z103" s="368"/>
      <c r="AA103" s="368"/>
      <c r="AB103" s="368"/>
      <c r="AC103" s="461"/>
      <c r="AD103" s="461"/>
      <c r="AE103" s="461"/>
      <c r="AF103" s="461"/>
      <c r="AG103" s="461">
        <v>38</v>
      </c>
      <c r="AH103" s="461">
        <v>2</v>
      </c>
      <c r="AI103" s="461">
        <v>4</v>
      </c>
      <c r="AJ103" s="461"/>
      <c r="AK103" s="461"/>
      <c r="AL103" s="461"/>
      <c r="AM103" s="461"/>
      <c r="AN103" s="573">
        <v>2</v>
      </c>
      <c r="AO103" s="573"/>
      <c r="AP103" s="573">
        <v>50</v>
      </c>
      <c r="AQ103" s="573">
        <v>5</v>
      </c>
      <c r="AR103" s="573">
        <v>29</v>
      </c>
      <c r="AS103" s="177"/>
      <c r="AT103" s="177"/>
      <c r="AU103" s="177"/>
      <c r="AV103" s="177">
        <v>2</v>
      </c>
      <c r="AW103" s="177">
        <v>1</v>
      </c>
      <c r="AX103" s="932"/>
      <c r="AY103" s="179">
        <f t="shared" si="27"/>
        <v>176</v>
      </c>
      <c r="AZ103" s="161"/>
      <c r="BA103" s="161"/>
      <c r="BB103" s="118"/>
      <c r="BC103" s="118"/>
    </row>
    <row r="104" spans="2:55" ht="15" x14ac:dyDescent="0.35">
      <c r="B104" s="118" t="s">
        <v>272</v>
      </c>
      <c r="C104" s="135">
        <f t="shared" si="29"/>
        <v>34</v>
      </c>
      <c r="D104" s="153">
        <v>30</v>
      </c>
      <c r="E104" s="172">
        <v>35</v>
      </c>
      <c r="F104" s="154">
        <v>37</v>
      </c>
      <c r="G104" s="118"/>
      <c r="H104" s="118"/>
      <c r="I104" s="118"/>
      <c r="J104" s="118"/>
      <c r="L104" s="130"/>
      <c r="M104" s="172" t="s">
        <v>275</v>
      </c>
      <c r="N104" s="536">
        <v>4</v>
      </c>
      <c r="O104" s="145"/>
      <c r="P104" s="145"/>
      <c r="Q104" s="145">
        <v>19</v>
      </c>
      <c r="R104" s="145"/>
      <c r="S104" s="145"/>
      <c r="T104" s="145">
        <v>1</v>
      </c>
      <c r="U104" s="145">
        <v>18</v>
      </c>
      <c r="V104" s="145">
        <v>9</v>
      </c>
      <c r="W104" s="732">
        <v>2</v>
      </c>
      <c r="X104" s="930"/>
      <c r="Y104" s="732"/>
      <c r="Z104" s="145"/>
      <c r="AA104" s="145">
        <v>1</v>
      </c>
      <c r="AB104" s="145"/>
      <c r="AC104" s="412"/>
      <c r="AD104" s="412"/>
      <c r="AE104" s="412"/>
      <c r="AF104" s="412"/>
      <c r="AG104" s="412">
        <v>15</v>
      </c>
      <c r="AH104" s="412">
        <v>1</v>
      </c>
      <c r="AI104" s="412"/>
      <c r="AJ104" s="412"/>
      <c r="AK104" s="412">
        <v>1</v>
      </c>
      <c r="AL104" s="412"/>
      <c r="AM104" s="412"/>
      <c r="AN104" s="573">
        <v>8</v>
      </c>
      <c r="AO104" s="573">
        <v>2</v>
      </c>
      <c r="AP104" s="573">
        <v>69</v>
      </c>
      <c r="AQ104" s="573">
        <v>2</v>
      </c>
      <c r="AR104" s="573">
        <v>66</v>
      </c>
      <c r="AS104" s="177"/>
      <c r="AT104" s="177"/>
      <c r="AU104" s="177">
        <v>3</v>
      </c>
      <c r="AV104" s="177">
        <v>4</v>
      </c>
      <c r="AW104" s="177">
        <v>4</v>
      </c>
      <c r="AX104" s="932"/>
      <c r="AY104" s="179">
        <f t="shared" si="27"/>
        <v>229</v>
      </c>
      <c r="AZ104" s="161"/>
      <c r="BA104" s="161"/>
      <c r="BB104" s="118"/>
      <c r="BC104" s="118"/>
    </row>
    <row r="105" spans="2:55" ht="15" x14ac:dyDescent="0.35">
      <c r="B105" s="118" t="s">
        <v>273</v>
      </c>
      <c r="C105" s="135">
        <f t="shared" si="29"/>
        <v>46.333333333333336</v>
      </c>
      <c r="D105" s="153">
        <v>34</v>
      </c>
      <c r="E105" s="172">
        <v>56</v>
      </c>
      <c r="F105" s="154">
        <v>49</v>
      </c>
      <c r="G105" s="118"/>
      <c r="H105" s="118"/>
      <c r="I105" s="118"/>
      <c r="J105" s="118"/>
      <c r="L105" s="130"/>
      <c r="M105" s="172" t="s">
        <v>276</v>
      </c>
      <c r="N105" s="145">
        <v>3</v>
      </c>
      <c r="O105" s="145"/>
      <c r="P105" s="145"/>
      <c r="Q105" s="145">
        <v>29</v>
      </c>
      <c r="R105" s="145"/>
      <c r="S105" s="145">
        <v>1</v>
      </c>
      <c r="T105" s="145">
        <v>1</v>
      </c>
      <c r="U105" s="540">
        <v>21</v>
      </c>
      <c r="V105" s="145">
        <v>20</v>
      </c>
      <c r="W105" s="732">
        <v>1</v>
      </c>
      <c r="X105" s="930"/>
      <c r="Y105" s="732"/>
      <c r="Z105" s="145">
        <v>1</v>
      </c>
      <c r="AA105" s="145"/>
      <c r="AB105" s="145"/>
      <c r="AC105" s="461">
        <v>1</v>
      </c>
      <c r="AD105" s="461"/>
      <c r="AE105" s="461"/>
      <c r="AF105" s="461"/>
      <c r="AG105" s="461">
        <v>33</v>
      </c>
      <c r="AH105" s="461">
        <v>3</v>
      </c>
      <c r="AI105" s="461">
        <v>2</v>
      </c>
      <c r="AJ105" s="461"/>
      <c r="AK105" s="461"/>
      <c r="AL105" s="461"/>
      <c r="AM105" s="461"/>
      <c r="AN105" s="573">
        <v>30</v>
      </c>
      <c r="AO105" s="573"/>
      <c r="AP105" s="573">
        <v>94</v>
      </c>
      <c r="AQ105" s="573">
        <v>13</v>
      </c>
      <c r="AR105" s="573">
        <v>93</v>
      </c>
      <c r="AS105" s="177"/>
      <c r="AT105" s="177"/>
      <c r="AU105" s="177">
        <v>1</v>
      </c>
      <c r="AV105" s="177">
        <v>10</v>
      </c>
      <c r="AW105" s="177"/>
      <c r="AX105" s="933"/>
      <c r="AY105" s="179">
        <f t="shared" si="27"/>
        <v>357</v>
      </c>
      <c r="AZ105" s="118"/>
      <c r="BA105" s="118"/>
      <c r="BB105" s="118"/>
      <c r="BC105" s="118"/>
    </row>
    <row r="106" spans="2:55" ht="15" x14ac:dyDescent="0.35">
      <c r="B106" s="118" t="s">
        <v>274</v>
      </c>
      <c r="C106" s="135">
        <f t="shared" si="29"/>
        <v>43</v>
      </c>
      <c r="D106" s="153">
        <v>42</v>
      </c>
      <c r="E106" s="172">
        <v>51</v>
      </c>
      <c r="F106" s="154">
        <v>36</v>
      </c>
      <c r="G106" s="118"/>
      <c r="H106" s="118"/>
      <c r="I106" s="118"/>
      <c r="J106" s="118"/>
      <c r="L106" s="130"/>
      <c r="M106" s="172" t="s">
        <v>277</v>
      </c>
      <c r="N106" s="145">
        <v>10</v>
      </c>
      <c r="O106" s="145"/>
      <c r="P106" s="145">
        <v>1</v>
      </c>
      <c r="Q106" s="145">
        <v>20</v>
      </c>
      <c r="R106" s="145"/>
      <c r="S106" s="145"/>
      <c r="T106" s="145">
        <v>1</v>
      </c>
      <c r="U106" s="540">
        <v>15</v>
      </c>
      <c r="V106" s="145">
        <v>18</v>
      </c>
      <c r="W106" s="732"/>
      <c r="X106" s="930"/>
      <c r="Y106" s="732"/>
      <c r="Z106" s="145"/>
      <c r="AA106" s="145"/>
      <c r="AB106" s="145"/>
      <c r="AC106" s="412"/>
      <c r="AD106" s="412"/>
      <c r="AE106" s="412"/>
      <c r="AF106" s="412"/>
      <c r="AG106" s="412">
        <v>84</v>
      </c>
      <c r="AH106" s="412"/>
      <c r="AI106" s="412"/>
      <c r="AJ106" s="412">
        <v>1</v>
      </c>
      <c r="AK106" s="412"/>
      <c r="AL106" s="412"/>
      <c r="AM106" s="412"/>
      <c r="AN106" s="573">
        <v>11</v>
      </c>
      <c r="AO106" s="573"/>
      <c r="AP106" s="573">
        <v>61</v>
      </c>
      <c r="AQ106" s="573">
        <v>4</v>
      </c>
      <c r="AR106" s="573">
        <v>50</v>
      </c>
      <c r="AS106" s="177"/>
      <c r="AT106" s="177">
        <v>2</v>
      </c>
      <c r="AU106" s="177"/>
      <c r="AV106" s="177">
        <v>2</v>
      </c>
      <c r="AW106" s="177">
        <v>7</v>
      </c>
      <c r="AX106" s="933"/>
      <c r="AY106" s="179">
        <f t="shared" si="27"/>
        <v>287</v>
      </c>
      <c r="AZ106" s="118"/>
      <c r="BA106" s="118"/>
      <c r="BB106" s="118"/>
      <c r="BC106" s="118"/>
    </row>
    <row r="107" spans="2:55" ht="15" x14ac:dyDescent="0.35">
      <c r="B107" s="118" t="s">
        <v>275</v>
      </c>
      <c r="C107" s="135">
        <f t="shared" si="29"/>
        <v>44.333333333333336</v>
      </c>
      <c r="D107" s="153">
        <v>54</v>
      </c>
      <c r="E107" s="172">
        <v>38</v>
      </c>
      <c r="F107" s="154">
        <v>41</v>
      </c>
      <c r="G107" s="118"/>
      <c r="H107" s="118"/>
      <c r="I107" s="118"/>
      <c r="J107" s="118"/>
      <c r="L107" s="130"/>
      <c r="M107" s="172" t="s">
        <v>278</v>
      </c>
      <c r="N107" s="145">
        <v>4</v>
      </c>
      <c r="O107" s="145"/>
      <c r="P107" s="145">
        <v>1</v>
      </c>
      <c r="Q107" s="145">
        <v>17</v>
      </c>
      <c r="R107" s="145"/>
      <c r="S107" s="145"/>
      <c r="T107" s="145">
        <v>1</v>
      </c>
      <c r="U107" s="540">
        <v>24</v>
      </c>
      <c r="V107" s="145">
        <v>7</v>
      </c>
      <c r="W107" s="732">
        <v>1</v>
      </c>
      <c r="X107" s="930"/>
      <c r="Y107" s="732"/>
      <c r="Z107" s="145"/>
      <c r="AA107" s="145"/>
      <c r="AB107" s="145"/>
      <c r="AC107" s="461"/>
      <c r="AD107" s="461"/>
      <c r="AE107" s="461"/>
      <c r="AF107" s="461"/>
      <c r="AG107" s="461">
        <v>37</v>
      </c>
      <c r="AH107" s="461">
        <v>4</v>
      </c>
      <c r="AI107" s="461">
        <v>1</v>
      </c>
      <c r="AJ107" s="461"/>
      <c r="AK107" s="461">
        <v>1</v>
      </c>
      <c r="AL107" s="461"/>
      <c r="AM107" s="461"/>
      <c r="AN107" s="573">
        <v>4</v>
      </c>
      <c r="AO107" s="573"/>
      <c r="AP107" s="573">
        <v>33</v>
      </c>
      <c r="AQ107" s="573">
        <v>1</v>
      </c>
      <c r="AR107" s="573">
        <v>25</v>
      </c>
      <c r="AS107" s="177"/>
      <c r="AT107" s="177">
        <v>1</v>
      </c>
      <c r="AU107" s="177">
        <v>1</v>
      </c>
      <c r="AV107" s="177">
        <v>2</v>
      </c>
      <c r="AW107" s="177"/>
      <c r="AX107" s="933"/>
      <c r="AY107" s="179">
        <f t="shared" si="27"/>
        <v>165</v>
      </c>
      <c r="AZ107" s="118"/>
      <c r="BA107" s="118"/>
      <c r="BB107" s="118"/>
      <c r="BC107" s="118"/>
    </row>
    <row r="108" spans="2:55" ht="15" x14ac:dyDescent="0.35">
      <c r="B108" s="118" t="s">
        <v>276</v>
      </c>
      <c r="C108" s="135">
        <f t="shared" si="29"/>
        <v>75.666666666666671</v>
      </c>
      <c r="D108" s="174">
        <v>67</v>
      </c>
      <c r="E108" s="170">
        <v>81</v>
      </c>
      <c r="F108" s="175">
        <v>79</v>
      </c>
      <c r="G108" s="161"/>
      <c r="H108" s="161"/>
      <c r="I108" s="161"/>
      <c r="J108" s="161"/>
      <c r="L108" s="130"/>
      <c r="M108" s="172" t="s">
        <v>279</v>
      </c>
      <c r="N108" s="145"/>
      <c r="O108" s="145"/>
      <c r="P108" s="145"/>
      <c r="Q108" s="145"/>
      <c r="R108" s="145"/>
      <c r="S108" s="145"/>
      <c r="T108" s="145"/>
      <c r="U108" s="540"/>
      <c r="V108" s="145"/>
      <c r="W108" s="732"/>
      <c r="X108" s="930"/>
      <c r="Y108" s="732"/>
      <c r="Z108" s="145"/>
      <c r="AA108" s="145"/>
      <c r="AB108" s="145"/>
      <c r="AC108" s="412"/>
      <c r="AD108" s="412"/>
      <c r="AE108" s="412"/>
      <c r="AF108" s="412"/>
      <c r="AG108" s="412"/>
      <c r="AH108" s="412"/>
      <c r="AI108" s="412"/>
      <c r="AJ108" s="412"/>
      <c r="AK108" s="412"/>
      <c r="AL108" s="412"/>
      <c r="AM108" s="412"/>
      <c r="AN108" s="573"/>
      <c r="AO108" s="573"/>
      <c r="AP108" s="573"/>
      <c r="AQ108" s="573"/>
      <c r="AR108" s="573"/>
      <c r="AS108" s="177"/>
      <c r="AT108" s="177"/>
      <c r="AU108" s="177"/>
      <c r="AV108" s="177"/>
      <c r="AW108" s="177"/>
      <c r="AX108" s="933"/>
      <c r="AY108" s="179">
        <f t="shared" si="27"/>
        <v>0</v>
      </c>
      <c r="AZ108" s="118"/>
      <c r="BA108" s="118"/>
      <c r="BB108" s="118"/>
      <c r="BC108" s="118"/>
    </row>
    <row r="109" spans="2:55" ht="15" x14ac:dyDescent="0.35">
      <c r="B109" s="118" t="s">
        <v>277</v>
      </c>
      <c r="C109" s="135">
        <f t="shared" si="29"/>
        <v>54.333333333333336</v>
      </c>
      <c r="D109" s="174">
        <v>57</v>
      </c>
      <c r="E109" s="170">
        <v>57</v>
      </c>
      <c r="F109" s="175">
        <v>49</v>
      </c>
      <c r="G109" s="161"/>
      <c r="H109" s="161"/>
      <c r="I109" s="161"/>
      <c r="J109" s="161"/>
      <c r="L109" s="130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18"/>
      <c r="AY109" s="161"/>
      <c r="AZ109" s="118"/>
      <c r="BA109" s="118"/>
      <c r="BB109" s="118"/>
      <c r="BC109" s="118"/>
    </row>
    <row r="110" spans="2:55" ht="15" x14ac:dyDescent="0.35">
      <c r="B110" s="118" t="s">
        <v>278</v>
      </c>
      <c r="C110" s="135">
        <f t="shared" si="29"/>
        <v>37.333333333333336</v>
      </c>
      <c r="D110" s="174">
        <v>39</v>
      </c>
      <c r="E110" s="170">
        <v>38</v>
      </c>
      <c r="F110" s="175">
        <v>35</v>
      </c>
      <c r="G110" s="161"/>
      <c r="H110" s="161"/>
      <c r="I110" s="161"/>
      <c r="J110" s="161"/>
      <c r="L110" s="130"/>
      <c r="AZ110" s="161"/>
      <c r="BA110" s="161"/>
    </row>
    <row r="111" spans="2:55" ht="15.6" thickBot="1" x14ac:dyDescent="0.4">
      <c r="B111" s="118" t="s">
        <v>279</v>
      </c>
      <c r="C111" s="135" t="e">
        <f>AVERAGE(D111:F111)</f>
        <v>#DIV/0!</v>
      </c>
      <c r="D111" s="160"/>
      <c r="E111" s="297"/>
      <c r="F111" s="298"/>
      <c r="G111" s="161"/>
      <c r="H111" s="161"/>
      <c r="I111" s="161"/>
      <c r="J111" s="161"/>
      <c r="L111" s="130"/>
      <c r="AZ111" s="161"/>
      <c r="BA111" s="161"/>
    </row>
    <row r="112" spans="2:55" x14ac:dyDescent="0.2">
      <c r="G112" s="296"/>
      <c r="H112" s="296"/>
      <c r="I112" s="296"/>
      <c r="J112" s="296"/>
      <c r="L112" s="130"/>
      <c r="M112" s="686"/>
      <c r="AZ112" s="161"/>
      <c r="BA112" s="161"/>
    </row>
    <row r="113" spans="1:24" ht="12.6" thickBot="1" x14ac:dyDescent="0.3">
      <c r="A113" s="133" t="s">
        <v>355</v>
      </c>
      <c r="B113" s="133"/>
      <c r="G113" s="296"/>
      <c r="H113" s="296"/>
      <c r="I113" s="296"/>
      <c r="J113" s="296"/>
      <c r="L113" s="130"/>
      <c r="M113" s="312" t="s">
        <v>212</v>
      </c>
    </row>
    <row r="114" spans="1:24" ht="15" x14ac:dyDescent="0.35">
      <c r="B114" s="686"/>
      <c r="C114" s="181" t="s">
        <v>114</v>
      </c>
      <c r="D114" s="188" t="s">
        <v>114</v>
      </c>
      <c r="E114" s="188" t="s">
        <v>114</v>
      </c>
      <c r="F114" s="188" t="s">
        <v>114</v>
      </c>
      <c r="G114" s="188" t="s">
        <v>114</v>
      </c>
      <c r="H114" s="188" t="s">
        <v>114</v>
      </c>
      <c r="I114" s="188" t="s">
        <v>114</v>
      </c>
      <c r="J114" s="188" t="s">
        <v>114</v>
      </c>
      <c r="K114" s="189" t="s">
        <v>114</v>
      </c>
      <c r="M114" s="181"/>
      <c r="N114" s="147" t="s">
        <v>133</v>
      </c>
      <c r="O114" s="147" t="s">
        <v>56</v>
      </c>
      <c r="P114" s="147" t="s">
        <v>54</v>
      </c>
      <c r="Q114" s="148" t="s">
        <v>58</v>
      </c>
    </row>
    <row r="115" spans="1:24" ht="15" x14ac:dyDescent="0.35">
      <c r="B115" s="130"/>
      <c r="C115" s="153" t="s">
        <v>271</v>
      </c>
      <c r="D115" s="172" t="s">
        <v>272</v>
      </c>
      <c r="E115" s="172" t="s">
        <v>273</v>
      </c>
      <c r="F115" s="172" t="s">
        <v>274</v>
      </c>
      <c r="G115" s="172" t="s">
        <v>275</v>
      </c>
      <c r="H115" s="172" t="s">
        <v>276</v>
      </c>
      <c r="I115" s="172" t="s">
        <v>277</v>
      </c>
      <c r="J115" s="172" t="s">
        <v>278</v>
      </c>
      <c r="K115" s="154" t="s">
        <v>279</v>
      </c>
      <c r="M115" s="319" t="s">
        <v>114</v>
      </c>
      <c r="N115" s="368">
        <f>O115+P115+Q115</f>
        <v>1719</v>
      </c>
      <c r="O115" s="183">
        <v>799</v>
      </c>
      <c r="P115" s="170">
        <v>920</v>
      </c>
      <c r="Q115" s="175"/>
    </row>
    <row r="116" spans="1:24" ht="15" x14ac:dyDescent="0.35">
      <c r="A116" t="s">
        <v>143</v>
      </c>
      <c r="B116" s="451">
        <f>SUM(B117:B124)</f>
        <v>9828</v>
      </c>
      <c r="C116" s="174">
        <v>596</v>
      </c>
      <c r="D116" s="170">
        <v>1007</v>
      </c>
      <c r="E116" s="170">
        <v>1354</v>
      </c>
      <c r="F116" s="170">
        <v>1125</v>
      </c>
      <c r="G116" s="166">
        <v>1463</v>
      </c>
      <c r="H116" s="166">
        <v>1907</v>
      </c>
      <c r="I116" s="166">
        <v>1315</v>
      </c>
      <c r="J116" s="166">
        <v>1048</v>
      </c>
      <c r="K116" s="175">
        <v>13</v>
      </c>
      <c r="M116" s="172" t="s">
        <v>271</v>
      </c>
      <c r="N116" s="368">
        <f t="shared" ref="N116:N124" si="30">O116+P116+Q116</f>
        <v>99</v>
      </c>
      <c r="O116" s="170">
        <v>44</v>
      </c>
      <c r="P116" s="170">
        <v>55</v>
      </c>
      <c r="Q116" s="175"/>
    </row>
    <row r="117" spans="1:24" ht="15" x14ac:dyDescent="0.35">
      <c r="A117" t="s">
        <v>135</v>
      </c>
      <c r="B117" s="130">
        <f>SUM(C117:K117)</f>
        <v>0</v>
      </c>
      <c r="C117" s="174"/>
      <c r="D117" s="170"/>
      <c r="E117" s="170"/>
      <c r="F117" s="170"/>
      <c r="G117" s="166"/>
      <c r="H117" s="166"/>
      <c r="I117" s="166"/>
      <c r="J117" s="166"/>
      <c r="K117" s="175"/>
      <c r="M117" s="172" t="s">
        <v>272</v>
      </c>
      <c r="N117" s="368">
        <f t="shared" si="30"/>
        <v>221</v>
      </c>
      <c r="O117" s="170">
        <v>98</v>
      </c>
      <c r="P117" s="170">
        <v>123</v>
      </c>
      <c r="Q117" s="175"/>
    </row>
    <row r="118" spans="1:24" ht="15" x14ac:dyDescent="0.35">
      <c r="A118" t="s">
        <v>136</v>
      </c>
      <c r="B118" s="130">
        <f t="shared" ref="B118:B124" si="31">SUM(C118:K118)</f>
        <v>4</v>
      </c>
      <c r="C118" s="174"/>
      <c r="D118" s="170">
        <v>1</v>
      </c>
      <c r="E118" s="170"/>
      <c r="F118" s="170"/>
      <c r="G118" s="166"/>
      <c r="H118" s="166"/>
      <c r="I118" s="166">
        <v>2</v>
      </c>
      <c r="J118" s="166">
        <v>1</v>
      </c>
      <c r="K118" s="175"/>
      <c r="L118" s="130"/>
      <c r="M118" s="172" t="s">
        <v>273</v>
      </c>
      <c r="N118" s="368">
        <f t="shared" si="30"/>
        <v>185</v>
      </c>
      <c r="O118" s="170">
        <v>86</v>
      </c>
      <c r="P118" s="170">
        <v>99</v>
      </c>
      <c r="Q118" s="175"/>
    </row>
    <row r="119" spans="1:24" ht="15" x14ac:dyDescent="0.35">
      <c r="A119" t="s">
        <v>137</v>
      </c>
      <c r="B119" s="130">
        <f t="shared" si="31"/>
        <v>6</v>
      </c>
      <c r="C119" s="174"/>
      <c r="D119" s="170">
        <v>1</v>
      </c>
      <c r="E119" s="170"/>
      <c r="F119" s="170"/>
      <c r="G119" s="166">
        <v>3</v>
      </c>
      <c r="H119" s="166">
        <v>1</v>
      </c>
      <c r="I119" s="166"/>
      <c r="J119" s="166">
        <v>1</v>
      </c>
      <c r="K119" s="175"/>
      <c r="M119" s="172" t="s">
        <v>274</v>
      </c>
      <c r="N119" s="368">
        <f t="shared" si="30"/>
        <v>176</v>
      </c>
      <c r="O119" s="170">
        <v>78</v>
      </c>
      <c r="P119" s="170">
        <v>98</v>
      </c>
      <c r="Q119" s="175"/>
    </row>
    <row r="120" spans="1:24" ht="15" x14ac:dyDescent="0.35">
      <c r="A120" t="s">
        <v>138</v>
      </c>
      <c r="B120" s="130">
        <f t="shared" si="31"/>
        <v>25</v>
      </c>
      <c r="C120" s="174">
        <v>1</v>
      </c>
      <c r="D120" s="170">
        <v>3</v>
      </c>
      <c r="E120" s="170">
        <v>1</v>
      </c>
      <c r="F120" s="170">
        <v>2</v>
      </c>
      <c r="G120" s="166">
        <v>4</v>
      </c>
      <c r="H120" s="166">
        <v>10</v>
      </c>
      <c r="I120" s="166">
        <v>2</v>
      </c>
      <c r="J120" s="166">
        <v>2</v>
      </c>
      <c r="K120" s="175"/>
      <c r="M120" s="172" t="s">
        <v>275</v>
      </c>
      <c r="N120" s="368">
        <f t="shared" si="30"/>
        <v>229</v>
      </c>
      <c r="O120" s="170">
        <v>106</v>
      </c>
      <c r="P120" s="170">
        <v>123</v>
      </c>
      <c r="Q120" s="175"/>
    </row>
    <row r="121" spans="1:24" ht="15" x14ac:dyDescent="0.35">
      <c r="A121" t="s">
        <v>139</v>
      </c>
      <c r="B121" s="130">
        <f t="shared" si="31"/>
        <v>15</v>
      </c>
      <c r="C121" s="174">
        <v>2</v>
      </c>
      <c r="D121" s="170"/>
      <c r="E121" s="170">
        <v>1</v>
      </c>
      <c r="F121" s="170">
        <v>1</v>
      </c>
      <c r="G121" s="166">
        <v>4</v>
      </c>
      <c r="H121" s="166"/>
      <c r="I121" s="166">
        <v>7</v>
      </c>
      <c r="J121" s="166"/>
      <c r="K121" s="175"/>
      <c r="M121" s="172" t="s">
        <v>276</v>
      </c>
      <c r="N121" s="368">
        <f t="shared" si="30"/>
        <v>357</v>
      </c>
      <c r="O121" s="170">
        <v>164</v>
      </c>
      <c r="P121" s="170">
        <v>193</v>
      </c>
      <c r="Q121" s="175"/>
    </row>
    <row r="122" spans="1:24" ht="15" x14ac:dyDescent="0.35">
      <c r="A122" t="s">
        <v>140</v>
      </c>
      <c r="B122" s="130">
        <f t="shared" si="31"/>
        <v>8109</v>
      </c>
      <c r="C122" s="174">
        <v>497</v>
      </c>
      <c r="D122" s="170">
        <v>786</v>
      </c>
      <c r="E122" s="170">
        <v>1169</v>
      </c>
      <c r="F122" s="170">
        <v>949</v>
      </c>
      <c r="G122" s="166">
        <v>1234</v>
      </c>
      <c r="H122" s="166">
        <v>1550</v>
      </c>
      <c r="I122" s="166">
        <v>1028</v>
      </c>
      <c r="J122" s="166">
        <v>883</v>
      </c>
      <c r="K122" s="175">
        <v>13</v>
      </c>
      <c r="M122" s="172" t="s">
        <v>277</v>
      </c>
      <c r="N122" s="368">
        <f t="shared" si="30"/>
        <v>287</v>
      </c>
      <c r="O122" s="170">
        <v>145</v>
      </c>
      <c r="P122" s="170">
        <v>142</v>
      </c>
      <c r="Q122" s="175"/>
    </row>
    <row r="123" spans="1:24" ht="15" x14ac:dyDescent="0.35">
      <c r="A123" t="s">
        <v>141</v>
      </c>
      <c r="B123" s="130">
        <f t="shared" si="31"/>
        <v>0</v>
      </c>
      <c r="C123" s="174"/>
      <c r="D123" s="170"/>
      <c r="E123" s="170"/>
      <c r="F123" s="170"/>
      <c r="G123" s="166"/>
      <c r="H123" s="166"/>
      <c r="I123" s="166"/>
      <c r="J123" s="166"/>
      <c r="K123" s="175"/>
      <c r="M123" s="172" t="s">
        <v>278</v>
      </c>
      <c r="N123" s="368">
        <f t="shared" si="30"/>
        <v>165</v>
      </c>
      <c r="O123" s="170">
        <v>78</v>
      </c>
      <c r="P123" s="170">
        <v>87</v>
      </c>
      <c r="Q123" s="175"/>
    </row>
    <row r="124" spans="1:24" ht="15.6" thickBot="1" x14ac:dyDescent="0.4">
      <c r="A124" t="s">
        <v>142</v>
      </c>
      <c r="B124" s="130">
        <f t="shared" si="31"/>
        <v>1669</v>
      </c>
      <c r="C124" s="160">
        <v>96</v>
      </c>
      <c r="D124" s="297">
        <v>216</v>
      </c>
      <c r="E124" s="297">
        <v>183</v>
      </c>
      <c r="F124" s="297">
        <v>173</v>
      </c>
      <c r="G124" s="330">
        <v>218</v>
      </c>
      <c r="H124" s="330">
        <v>346</v>
      </c>
      <c r="I124" s="330">
        <v>276</v>
      </c>
      <c r="J124" s="330">
        <v>161</v>
      </c>
      <c r="K124" s="298"/>
      <c r="M124" s="172" t="s">
        <v>279</v>
      </c>
      <c r="N124" s="368">
        <f t="shared" si="30"/>
        <v>0</v>
      </c>
      <c r="O124" s="170"/>
      <c r="P124" s="170"/>
      <c r="Q124" s="175"/>
    </row>
    <row r="125" spans="1:24" ht="12" thickBot="1" x14ac:dyDescent="0.25">
      <c r="G125" s="296"/>
      <c r="H125" s="296"/>
      <c r="I125" s="296"/>
      <c r="J125" s="296"/>
      <c r="M125" s="160" t="s">
        <v>133</v>
      </c>
      <c r="N125" s="370">
        <f>SUM(N116:N124)</f>
        <v>1719</v>
      </c>
      <c r="O125" s="370">
        <f t="shared" ref="O125:Q125" si="32">SUM(O116:O124)</f>
        <v>799</v>
      </c>
      <c r="P125" s="370">
        <f t="shared" si="32"/>
        <v>920</v>
      </c>
      <c r="Q125" s="370">
        <f t="shared" si="32"/>
        <v>0</v>
      </c>
    </row>
    <row r="126" spans="1:24" x14ac:dyDescent="0.2">
      <c r="G126" s="296"/>
      <c r="H126" s="296"/>
      <c r="I126" s="296"/>
      <c r="J126" s="296"/>
    </row>
    <row r="127" spans="1:24" ht="12" thickBot="1" x14ac:dyDescent="0.25">
      <c r="A127" s="133" t="s">
        <v>144</v>
      </c>
      <c r="B127" s="686"/>
      <c r="G127" s="296"/>
      <c r="H127" s="296"/>
      <c r="I127" s="296"/>
      <c r="J127" s="296"/>
      <c r="M127" s="686"/>
    </row>
    <row r="128" spans="1:24" ht="15.6" thickBot="1" x14ac:dyDescent="0.4">
      <c r="C128" s="523" t="s">
        <v>114</v>
      </c>
      <c r="D128" s="524" t="s">
        <v>114</v>
      </c>
      <c r="E128" s="524" t="s">
        <v>114</v>
      </c>
      <c r="F128" s="524" t="s">
        <v>114</v>
      </c>
      <c r="G128" s="524" t="s">
        <v>114</v>
      </c>
      <c r="H128" s="524" t="s">
        <v>114</v>
      </c>
      <c r="I128" s="524" t="s">
        <v>114</v>
      </c>
      <c r="J128" s="524" t="s">
        <v>114</v>
      </c>
      <c r="K128" s="525" t="s">
        <v>114</v>
      </c>
      <c r="M128" s="311" t="s">
        <v>220</v>
      </c>
      <c r="N128" s="349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</row>
    <row r="129" spans="1:25" ht="15" x14ac:dyDescent="0.35">
      <c r="C129" s="153" t="s">
        <v>271</v>
      </c>
      <c r="D129" s="172" t="s">
        <v>272</v>
      </c>
      <c r="E129" s="172" t="s">
        <v>273</v>
      </c>
      <c r="F129" s="172" t="s">
        <v>274</v>
      </c>
      <c r="G129" s="172" t="s">
        <v>275</v>
      </c>
      <c r="H129" s="172" t="s">
        <v>276</v>
      </c>
      <c r="I129" s="172" t="s">
        <v>277</v>
      </c>
      <c r="J129" s="172" t="s">
        <v>278</v>
      </c>
      <c r="K129" s="154" t="s">
        <v>279</v>
      </c>
      <c r="M129" s="181"/>
      <c r="N129" s="147" t="s">
        <v>133</v>
      </c>
      <c r="O129" s="162" t="s">
        <v>150</v>
      </c>
      <c r="P129" s="162" t="s">
        <v>151</v>
      </c>
      <c r="Q129" s="162" t="s">
        <v>152</v>
      </c>
      <c r="R129" s="162" t="s">
        <v>153</v>
      </c>
      <c r="S129" s="162" t="s">
        <v>154</v>
      </c>
      <c r="T129" s="162" t="s">
        <v>155</v>
      </c>
      <c r="U129" s="162" t="s">
        <v>156</v>
      </c>
      <c r="V129" s="162" t="s">
        <v>19</v>
      </c>
      <c r="W129" s="162" t="s">
        <v>157</v>
      </c>
      <c r="X129" s="163" t="s">
        <v>177</v>
      </c>
    </row>
    <row r="130" spans="1:25" ht="13.2" x14ac:dyDescent="0.25">
      <c r="A130" t="s">
        <v>145</v>
      </c>
      <c r="C130" s="526"/>
      <c r="D130" s="527"/>
      <c r="E130" s="527"/>
      <c r="F130" s="527"/>
      <c r="G130" s="528"/>
      <c r="H130" s="528"/>
      <c r="I130" s="528"/>
      <c r="J130" s="528"/>
      <c r="K130" s="529"/>
      <c r="M130" s="319" t="s">
        <v>114</v>
      </c>
      <c r="N130" s="170">
        <f>SUM(O130:X130)</f>
        <v>1719</v>
      </c>
      <c r="O130" s="170">
        <v>5</v>
      </c>
      <c r="P130" s="170">
        <v>20</v>
      </c>
      <c r="Q130" s="170">
        <v>142</v>
      </c>
      <c r="R130" s="170">
        <v>2</v>
      </c>
      <c r="S130" s="170">
        <v>560</v>
      </c>
      <c r="T130" s="170">
        <v>123</v>
      </c>
      <c r="U130" s="170"/>
      <c r="V130" s="170">
        <v>100</v>
      </c>
      <c r="W130" s="170">
        <v>767</v>
      </c>
      <c r="X130" s="175"/>
    </row>
    <row r="131" spans="1:25" ht="15" x14ac:dyDescent="0.35">
      <c r="A131" t="s">
        <v>62</v>
      </c>
      <c r="B131">
        <f>SUM(C131:J131)</f>
        <v>355</v>
      </c>
      <c r="C131" s="526">
        <v>14</v>
      </c>
      <c r="D131" s="527">
        <v>51</v>
      </c>
      <c r="E131" s="527">
        <v>42</v>
      </c>
      <c r="F131" s="527">
        <v>34</v>
      </c>
      <c r="G131" s="528">
        <v>39</v>
      </c>
      <c r="H131" s="528">
        <v>81</v>
      </c>
      <c r="I131" s="528">
        <v>67</v>
      </c>
      <c r="J131" s="528">
        <v>27</v>
      </c>
      <c r="K131" s="529"/>
      <c r="M131" s="172" t="s">
        <v>271</v>
      </c>
      <c r="N131" s="170">
        <f t="shared" ref="N131:N139" si="33">SUM(O131:X131)</f>
        <v>99</v>
      </c>
      <c r="O131" s="172"/>
      <c r="P131" s="172"/>
      <c r="Q131" s="172">
        <v>21</v>
      </c>
      <c r="R131" s="172"/>
      <c r="S131" s="172">
        <v>22</v>
      </c>
      <c r="T131" s="172">
        <v>4</v>
      </c>
      <c r="U131" s="172"/>
      <c r="V131" s="172">
        <v>6</v>
      </c>
      <c r="W131" s="172">
        <v>46</v>
      </c>
      <c r="X131" s="154"/>
    </row>
    <row r="132" spans="1:25" ht="15" x14ac:dyDescent="0.35">
      <c r="A132" t="s">
        <v>146</v>
      </c>
      <c r="B132">
        <f t="shared" ref="B132:B134" si="34">SUM(C132:J132)</f>
        <v>5526</v>
      </c>
      <c r="C132" s="526">
        <v>379</v>
      </c>
      <c r="D132" s="527">
        <v>618</v>
      </c>
      <c r="E132" s="530">
        <v>761</v>
      </c>
      <c r="F132" s="527">
        <v>608</v>
      </c>
      <c r="G132" s="531">
        <v>757</v>
      </c>
      <c r="H132" s="531">
        <v>986</v>
      </c>
      <c r="I132" s="531">
        <v>762</v>
      </c>
      <c r="J132" s="531">
        <v>655</v>
      </c>
      <c r="K132" s="529"/>
      <c r="M132" s="172" t="s">
        <v>272</v>
      </c>
      <c r="N132" s="170">
        <f t="shared" si="33"/>
        <v>221</v>
      </c>
      <c r="O132" s="170">
        <v>1</v>
      </c>
      <c r="P132" s="170">
        <v>1</v>
      </c>
      <c r="Q132" s="170">
        <v>10</v>
      </c>
      <c r="R132" s="170">
        <v>1</v>
      </c>
      <c r="S132" s="170">
        <v>52</v>
      </c>
      <c r="T132" s="170">
        <v>11</v>
      </c>
      <c r="U132" s="170"/>
      <c r="V132" s="170">
        <v>11</v>
      </c>
      <c r="W132" s="170">
        <v>134</v>
      </c>
      <c r="X132" s="175"/>
    </row>
    <row r="133" spans="1:25" ht="15" x14ac:dyDescent="0.35">
      <c r="A133" t="s">
        <v>147</v>
      </c>
      <c r="B133">
        <f t="shared" si="34"/>
        <v>3</v>
      </c>
      <c r="C133" s="526"/>
      <c r="D133" s="527"/>
      <c r="E133" s="527"/>
      <c r="F133" s="527"/>
      <c r="G133" s="528">
        <v>2</v>
      </c>
      <c r="H133" s="528">
        <v>1</v>
      </c>
      <c r="I133" s="528"/>
      <c r="J133" s="528"/>
      <c r="K133" s="529"/>
      <c r="M133" s="172" t="s">
        <v>273</v>
      </c>
      <c r="N133" s="170">
        <f t="shared" si="33"/>
        <v>185</v>
      </c>
      <c r="O133" s="170">
        <v>1</v>
      </c>
      <c r="P133" s="170">
        <v>1</v>
      </c>
      <c r="Q133" s="170">
        <v>18</v>
      </c>
      <c r="R133" s="170"/>
      <c r="S133" s="170">
        <v>38</v>
      </c>
      <c r="T133" s="170">
        <v>13</v>
      </c>
      <c r="U133" s="170"/>
      <c r="V133" s="170">
        <v>14</v>
      </c>
      <c r="W133" s="170">
        <v>100</v>
      </c>
      <c r="X133" s="175"/>
    </row>
    <row r="134" spans="1:25" ht="15.6" thickBot="1" x14ac:dyDescent="0.4">
      <c r="A134" t="s">
        <v>133</v>
      </c>
      <c r="B134">
        <f t="shared" si="34"/>
        <v>0</v>
      </c>
      <c r="C134" s="532"/>
      <c r="D134" s="533"/>
      <c r="E134" s="533"/>
      <c r="F134" s="533"/>
      <c r="G134" s="534"/>
      <c r="H134" s="534"/>
      <c r="I134" s="533"/>
      <c r="J134" s="533"/>
      <c r="K134" s="535"/>
      <c r="M134" s="172" t="s">
        <v>274</v>
      </c>
      <c r="N134" s="170">
        <f t="shared" si="33"/>
        <v>176</v>
      </c>
      <c r="O134" s="170">
        <v>3</v>
      </c>
      <c r="P134" s="170"/>
      <c r="Q134" s="170">
        <v>10</v>
      </c>
      <c r="R134" s="170"/>
      <c r="S134" s="170">
        <v>47</v>
      </c>
      <c r="T134" s="170">
        <v>10</v>
      </c>
      <c r="U134" s="170"/>
      <c r="V134" s="170">
        <v>7</v>
      </c>
      <c r="W134" s="170">
        <v>99</v>
      </c>
      <c r="X134" s="175"/>
    </row>
    <row r="135" spans="1:25" ht="15" x14ac:dyDescent="0.35">
      <c r="G135" s="296"/>
      <c r="H135" s="296"/>
      <c r="I135" s="296"/>
      <c r="J135" s="296"/>
      <c r="M135" s="172" t="s">
        <v>275</v>
      </c>
      <c r="N135" s="170">
        <f t="shared" si="33"/>
        <v>229</v>
      </c>
      <c r="O135" s="172"/>
      <c r="P135" s="172">
        <v>1</v>
      </c>
      <c r="Q135" s="172">
        <v>5</v>
      </c>
      <c r="R135" s="172"/>
      <c r="S135" s="172">
        <v>154</v>
      </c>
      <c r="T135" s="172">
        <v>4</v>
      </c>
      <c r="U135" s="172"/>
      <c r="V135" s="172">
        <v>10</v>
      </c>
      <c r="W135" s="172">
        <v>55</v>
      </c>
      <c r="X135" s="154"/>
    </row>
    <row r="136" spans="1:25" ht="15.6" thickBot="1" x14ac:dyDescent="0.4">
      <c r="G136" s="296"/>
      <c r="H136" s="296"/>
      <c r="I136" s="296"/>
      <c r="J136" s="296"/>
      <c r="L136" s="130"/>
      <c r="M136" s="172" t="s">
        <v>276</v>
      </c>
      <c r="N136" s="170">
        <f t="shared" si="33"/>
        <v>357</v>
      </c>
      <c r="O136" s="170"/>
      <c r="P136" s="170">
        <v>14</v>
      </c>
      <c r="Q136" s="170">
        <v>17</v>
      </c>
      <c r="R136" s="170"/>
      <c r="S136" s="170">
        <v>134</v>
      </c>
      <c r="T136" s="170">
        <v>24</v>
      </c>
      <c r="U136" s="170"/>
      <c r="V136" s="170">
        <v>22</v>
      </c>
      <c r="W136" s="170">
        <v>146</v>
      </c>
      <c r="X136" s="175"/>
    </row>
    <row r="137" spans="1:25" ht="15" x14ac:dyDescent="0.35">
      <c r="A137" s="133" t="s">
        <v>148</v>
      </c>
      <c r="B137" s="686"/>
      <c r="C137" s="181" t="s">
        <v>114</v>
      </c>
      <c r="D137" s="188" t="s">
        <v>114</v>
      </c>
      <c r="E137" s="188" t="s">
        <v>114</v>
      </c>
      <c r="F137" s="188" t="s">
        <v>114</v>
      </c>
      <c r="G137" s="188" t="s">
        <v>114</v>
      </c>
      <c r="H137" s="188" t="s">
        <v>114</v>
      </c>
      <c r="I137" s="188" t="s">
        <v>114</v>
      </c>
      <c r="J137" s="189" t="s">
        <v>114</v>
      </c>
      <c r="K137" s="130"/>
      <c r="L137" s="130"/>
      <c r="M137" s="172" t="s">
        <v>277</v>
      </c>
      <c r="N137" s="170">
        <f t="shared" si="33"/>
        <v>287</v>
      </c>
      <c r="O137" s="170"/>
      <c r="P137" s="170">
        <v>2</v>
      </c>
      <c r="Q137" s="170">
        <v>37</v>
      </c>
      <c r="R137" s="170">
        <v>1</v>
      </c>
      <c r="S137" s="170">
        <v>89</v>
      </c>
      <c r="T137" s="170">
        <v>40</v>
      </c>
      <c r="U137" s="170"/>
      <c r="V137" s="170">
        <v>17</v>
      </c>
      <c r="W137" s="170">
        <v>101</v>
      </c>
      <c r="X137" s="175"/>
    </row>
    <row r="138" spans="1:25" ht="15" x14ac:dyDescent="0.35">
      <c r="A138" s="118"/>
      <c r="B138" s="118" t="s">
        <v>133</v>
      </c>
      <c r="C138" s="153" t="s">
        <v>271</v>
      </c>
      <c r="D138" s="172" t="s">
        <v>272</v>
      </c>
      <c r="E138" s="172" t="s">
        <v>273</v>
      </c>
      <c r="F138" s="172" t="s">
        <v>274</v>
      </c>
      <c r="G138" s="172" t="s">
        <v>275</v>
      </c>
      <c r="H138" s="172" t="s">
        <v>276</v>
      </c>
      <c r="I138" s="172" t="s">
        <v>277</v>
      </c>
      <c r="J138" s="154" t="s">
        <v>278</v>
      </c>
      <c r="K138" s="118"/>
      <c r="L138" s="130"/>
      <c r="M138" s="172" t="s">
        <v>278</v>
      </c>
      <c r="N138" s="170">
        <f t="shared" si="33"/>
        <v>165</v>
      </c>
      <c r="O138" s="170"/>
      <c r="P138" s="170">
        <v>1</v>
      </c>
      <c r="Q138" s="170">
        <v>24</v>
      </c>
      <c r="R138" s="170"/>
      <c r="S138" s="170">
        <v>24</v>
      </c>
      <c r="T138" s="170">
        <v>17</v>
      </c>
      <c r="U138" s="170"/>
      <c r="V138" s="170">
        <v>13</v>
      </c>
      <c r="W138" s="170">
        <v>86</v>
      </c>
      <c r="X138" s="175"/>
    </row>
    <row r="139" spans="1:25" ht="15" x14ac:dyDescent="0.35">
      <c r="A139" s="118" t="s">
        <v>62</v>
      </c>
      <c r="B139" s="118">
        <f>SUM(C139:J139)</f>
        <v>339</v>
      </c>
      <c r="C139" s="153">
        <v>13</v>
      </c>
      <c r="D139" s="172">
        <v>49</v>
      </c>
      <c r="E139" s="172">
        <v>40</v>
      </c>
      <c r="F139" s="172">
        <v>34</v>
      </c>
      <c r="G139" s="166">
        <v>37</v>
      </c>
      <c r="H139" s="166">
        <v>76</v>
      </c>
      <c r="I139" s="166">
        <v>63</v>
      </c>
      <c r="J139" s="184">
        <v>27</v>
      </c>
      <c r="K139" s="130"/>
      <c r="L139" s="337"/>
      <c r="M139" s="172" t="s">
        <v>279</v>
      </c>
      <c r="N139" s="170">
        <f t="shared" si="33"/>
        <v>0</v>
      </c>
      <c r="O139" s="170"/>
      <c r="P139" s="170"/>
      <c r="Q139" s="170"/>
      <c r="R139" s="170"/>
      <c r="S139" s="170"/>
      <c r="T139" s="170"/>
      <c r="U139" s="170"/>
      <c r="V139" s="170"/>
      <c r="W139" s="170"/>
      <c r="X139" s="175"/>
    </row>
    <row r="140" spans="1:25" ht="15.6" thickBot="1" x14ac:dyDescent="0.4">
      <c r="A140" s="118" t="s">
        <v>146</v>
      </c>
      <c r="B140" s="118">
        <f t="shared" ref="B140" si="35">SUM(C140:J140)</f>
        <v>940</v>
      </c>
      <c r="C140" s="153">
        <v>71</v>
      </c>
      <c r="D140" s="172">
        <v>108</v>
      </c>
      <c r="E140" s="172">
        <v>101</v>
      </c>
      <c r="F140" s="172">
        <v>97</v>
      </c>
      <c r="G140" s="166">
        <v>123</v>
      </c>
      <c r="H140" s="166">
        <v>182</v>
      </c>
      <c r="I140" s="166">
        <v>148</v>
      </c>
      <c r="J140" s="184">
        <v>110</v>
      </c>
      <c r="K140" s="130"/>
      <c r="M140" s="160" t="s">
        <v>133</v>
      </c>
      <c r="N140" s="370">
        <f>SUM(O140:X140)</f>
        <v>3438</v>
      </c>
      <c r="O140" s="297">
        <f>SUM(O130:O139)</f>
        <v>10</v>
      </c>
      <c r="P140" s="297">
        <f t="shared" ref="P140:X140" si="36">SUM(P130:P139)</f>
        <v>40</v>
      </c>
      <c r="Q140" s="297">
        <f t="shared" si="36"/>
        <v>284</v>
      </c>
      <c r="R140" s="297">
        <f t="shared" si="36"/>
        <v>4</v>
      </c>
      <c r="S140" s="297">
        <f t="shared" si="36"/>
        <v>1120</v>
      </c>
      <c r="T140" s="297">
        <f t="shared" si="36"/>
        <v>246</v>
      </c>
      <c r="U140" s="297">
        <f t="shared" si="36"/>
        <v>0</v>
      </c>
      <c r="V140" s="297">
        <f t="shared" si="36"/>
        <v>200</v>
      </c>
      <c r="W140" s="297">
        <f t="shared" si="36"/>
        <v>1534</v>
      </c>
      <c r="X140" s="297">
        <f t="shared" si="36"/>
        <v>0</v>
      </c>
    </row>
    <row r="141" spans="1:25" ht="15.6" thickBot="1" x14ac:dyDescent="0.4">
      <c r="A141" s="118" t="s">
        <v>133</v>
      </c>
      <c r="B141" s="118">
        <f>SUM(B139:B140)</f>
        <v>1279</v>
      </c>
      <c r="C141" s="149">
        <f>SUM(C139:C140)</f>
        <v>84</v>
      </c>
      <c r="D141" s="149">
        <f t="shared" ref="D141:J141" si="37">SUM(D139:D140)</f>
        <v>157</v>
      </c>
      <c r="E141" s="149">
        <f t="shared" si="37"/>
        <v>141</v>
      </c>
      <c r="F141" s="149">
        <f t="shared" si="37"/>
        <v>131</v>
      </c>
      <c r="G141" s="149">
        <f t="shared" si="37"/>
        <v>160</v>
      </c>
      <c r="H141" s="149">
        <f t="shared" si="37"/>
        <v>258</v>
      </c>
      <c r="I141" s="149">
        <f t="shared" si="37"/>
        <v>211</v>
      </c>
      <c r="J141" s="149">
        <f t="shared" si="37"/>
        <v>137</v>
      </c>
      <c r="K141" s="118"/>
    </row>
    <row r="142" spans="1:25" ht="15.6" thickBot="1" x14ac:dyDescent="0.4">
      <c r="G142" s="296"/>
      <c r="H142" s="296"/>
      <c r="I142" s="296"/>
      <c r="J142" s="296"/>
      <c r="M142" s="311" t="s">
        <v>213</v>
      </c>
      <c r="N142" s="684"/>
      <c r="O142" s="118"/>
      <c r="P142" s="118"/>
      <c r="Q142" s="118"/>
      <c r="R142" s="118"/>
      <c r="S142" s="118"/>
      <c r="T142" s="118"/>
      <c r="U142" s="118"/>
    </row>
    <row r="143" spans="1:25" ht="15.6" thickBot="1" x14ac:dyDescent="0.4">
      <c r="B143" s="686"/>
      <c r="M143" s="118"/>
      <c r="N143" s="338" t="s">
        <v>133</v>
      </c>
      <c r="O143" s="332" t="s">
        <v>214</v>
      </c>
      <c r="P143" s="332" t="s">
        <v>215</v>
      </c>
      <c r="Q143" s="332" t="s">
        <v>216</v>
      </c>
      <c r="R143" s="332" t="s">
        <v>217</v>
      </c>
      <c r="S143" s="332" t="s">
        <v>218</v>
      </c>
      <c r="T143" s="332" t="s">
        <v>219</v>
      </c>
      <c r="U143" s="333" t="s">
        <v>67</v>
      </c>
    </row>
    <row r="144" spans="1:25" ht="13.2" x14ac:dyDescent="0.25">
      <c r="B144" s="453"/>
      <c r="C144" s="427"/>
      <c r="D144" s="427"/>
      <c r="E144" s="428"/>
      <c r="M144" s="319" t="s">
        <v>114</v>
      </c>
      <c r="N144" s="166">
        <f>SUM(O144:U144)</f>
        <v>1719</v>
      </c>
      <c r="O144" s="187">
        <v>123</v>
      </c>
      <c r="P144" s="187">
        <v>491</v>
      </c>
      <c r="Q144" s="187">
        <v>101</v>
      </c>
      <c r="R144" s="187">
        <v>180</v>
      </c>
      <c r="S144" s="187">
        <v>696</v>
      </c>
      <c r="T144" s="187">
        <v>80</v>
      </c>
      <c r="U144" s="336">
        <v>48</v>
      </c>
      <c r="Y144" s="161"/>
    </row>
    <row r="145" spans="2:33" ht="15" x14ac:dyDescent="0.35">
      <c r="B145" s="454" t="s">
        <v>236</v>
      </c>
      <c r="C145" s="455" t="s">
        <v>237</v>
      </c>
      <c r="D145" s="455" t="s">
        <v>238</v>
      </c>
      <c r="E145" s="456" t="s">
        <v>233</v>
      </c>
      <c r="M145" s="172" t="s">
        <v>271</v>
      </c>
      <c r="N145" s="166">
        <f t="shared" ref="N145:N153" si="38">SUM(O145:U145)</f>
        <v>99</v>
      </c>
      <c r="O145" s="166">
        <v>13</v>
      </c>
      <c r="P145" s="166">
        <v>18</v>
      </c>
      <c r="Q145" s="166">
        <v>2</v>
      </c>
      <c r="R145" s="166">
        <v>10</v>
      </c>
      <c r="S145" s="166">
        <v>46</v>
      </c>
      <c r="T145" s="166">
        <v>5</v>
      </c>
      <c r="U145" s="184">
        <v>5</v>
      </c>
      <c r="Y145" s="161"/>
    </row>
    <row r="146" spans="2:33" ht="15" x14ac:dyDescent="0.35">
      <c r="B146" s="457" t="s">
        <v>114</v>
      </c>
      <c r="C146" s="712"/>
      <c r="D146" s="712"/>
      <c r="E146" s="184"/>
      <c r="M146" s="172" t="s">
        <v>272</v>
      </c>
      <c r="N146" s="166">
        <f t="shared" si="38"/>
        <v>221</v>
      </c>
      <c r="O146" s="166">
        <v>11</v>
      </c>
      <c r="P146" s="166">
        <v>68</v>
      </c>
      <c r="Q146" s="166">
        <v>10</v>
      </c>
      <c r="R146" s="166">
        <v>21</v>
      </c>
      <c r="S146" s="166">
        <v>105</v>
      </c>
      <c r="T146" s="166">
        <v>4</v>
      </c>
      <c r="U146" s="184">
        <v>2</v>
      </c>
      <c r="Y146" s="161"/>
    </row>
    <row r="147" spans="2:33" ht="15" x14ac:dyDescent="0.35">
      <c r="B147" s="458" t="s">
        <v>271</v>
      </c>
      <c r="C147" s="712">
        <v>2</v>
      </c>
      <c r="D147" s="712">
        <v>1</v>
      </c>
      <c r="E147" s="184">
        <f>C147+D147</f>
        <v>3</v>
      </c>
      <c r="M147" s="172" t="s">
        <v>273</v>
      </c>
      <c r="N147" s="166">
        <f t="shared" si="38"/>
        <v>185</v>
      </c>
      <c r="O147" s="166">
        <v>14</v>
      </c>
      <c r="P147" s="166">
        <v>57</v>
      </c>
      <c r="Q147" s="166">
        <v>9</v>
      </c>
      <c r="R147" s="166">
        <v>26</v>
      </c>
      <c r="S147" s="166">
        <v>68</v>
      </c>
      <c r="T147" s="166">
        <v>5</v>
      </c>
      <c r="U147" s="184">
        <v>6</v>
      </c>
      <c r="Y147" s="161"/>
    </row>
    <row r="148" spans="2:33" ht="15" x14ac:dyDescent="0.35">
      <c r="B148" s="458" t="s">
        <v>272</v>
      </c>
      <c r="C148" s="712">
        <v>1</v>
      </c>
      <c r="D148" s="719">
        <v>1</v>
      </c>
      <c r="E148" s="184">
        <f t="shared" ref="E148:E155" si="39">C148+D148</f>
        <v>2</v>
      </c>
      <c r="M148" s="172" t="s">
        <v>274</v>
      </c>
      <c r="N148" s="166">
        <f t="shared" si="38"/>
        <v>176</v>
      </c>
      <c r="O148" s="166">
        <v>10</v>
      </c>
      <c r="P148" s="166">
        <v>45</v>
      </c>
      <c r="Q148" s="166">
        <v>23</v>
      </c>
      <c r="R148" s="166">
        <v>22</v>
      </c>
      <c r="S148" s="166">
        <v>63</v>
      </c>
      <c r="T148" s="166">
        <v>7</v>
      </c>
      <c r="U148" s="184">
        <v>6</v>
      </c>
      <c r="Y148" s="161"/>
    </row>
    <row r="149" spans="2:33" ht="15" x14ac:dyDescent="0.35">
      <c r="B149" s="458" t="s">
        <v>273</v>
      </c>
      <c r="C149" s="712">
        <v>1</v>
      </c>
      <c r="D149" s="719">
        <v>7</v>
      </c>
      <c r="E149" s="184">
        <f t="shared" si="39"/>
        <v>8</v>
      </c>
      <c r="M149" s="172" t="s">
        <v>275</v>
      </c>
      <c r="N149" s="166">
        <f t="shared" si="38"/>
        <v>229</v>
      </c>
      <c r="O149" s="172">
        <v>21</v>
      </c>
      <c r="P149" s="172">
        <v>56</v>
      </c>
      <c r="Q149" s="172">
        <v>14</v>
      </c>
      <c r="R149" s="172">
        <v>34</v>
      </c>
      <c r="S149" s="172">
        <v>83</v>
      </c>
      <c r="T149" s="172">
        <v>13</v>
      </c>
      <c r="U149" s="154">
        <v>8</v>
      </c>
      <c r="Y149" s="161"/>
    </row>
    <row r="150" spans="2:33" ht="15" x14ac:dyDescent="0.35">
      <c r="B150" s="458" t="s">
        <v>274</v>
      </c>
      <c r="C150" s="712">
        <v>5</v>
      </c>
      <c r="D150" s="712">
        <v>1</v>
      </c>
      <c r="E150" s="184">
        <f t="shared" si="39"/>
        <v>6</v>
      </c>
      <c r="M150" s="172" t="s">
        <v>276</v>
      </c>
      <c r="N150" s="166">
        <f t="shared" si="38"/>
        <v>357</v>
      </c>
      <c r="O150" s="166">
        <v>20</v>
      </c>
      <c r="P150" s="166">
        <v>116</v>
      </c>
      <c r="Q150" s="166">
        <v>10</v>
      </c>
      <c r="R150" s="166">
        <v>37</v>
      </c>
      <c r="S150" s="166">
        <v>141</v>
      </c>
      <c r="T150" s="166">
        <v>23</v>
      </c>
      <c r="U150" s="184">
        <v>10</v>
      </c>
      <c r="Y150" s="161"/>
    </row>
    <row r="151" spans="2:33" ht="15" x14ac:dyDescent="0.35">
      <c r="B151" s="458" t="s">
        <v>275</v>
      </c>
      <c r="C151" s="712">
        <v>1</v>
      </c>
      <c r="D151" s="719">
        <v>6</v>
      </c>
      <c r="E151" s="184">
        <f t="shared" si="39"/>
        <v>7</v>
      </c>
      <c r="M151" s="172" t="s">
        <v>277</v>
      </c>
      <c r="N151" s="166">
        <f t="shared" si="38"/>
        <v>287</v>
      </c>
      <c r="O151" s="166">
        <v>17</v>
      </c>
      <c r="P151" s="166">
        <v>93</v>
      </c>
      <c r="Q151" s="166">
        <v>15</v>
      </c>
      <c r="R151" s="166">
        <v>16</v>
      </c>
      <c r="S151" s="166">
        <v>123</v>
      </c>
      <c r="T151" s="166">
        <v>15</v>
      </c>
      <c r="U151" s="184">
        <v>8</v>
      </c>
    </row>
    <row r="152" spans="2:33" ht="15" x14ac:dyDescent="0.35">
      <c r="B152" s="458" t="s">
        <v>276</v>
      </c>
      <c r="C152" s="712">
        <v>3</v>
      </c>
      <c r="D152" s="719">
        <v>5</v>
      </c>
      <c r="E152" s="184">
        <f t="shared" si="39"/>
        <v>8</v>
      </c>
      <c r="M152" s="172" t="s">
        <v>278</v>
      </c>
      <c r="N152" s="166">
        <f t="shared" si="38"/>
        <v>165</v>
      </c>
      <c r="O152" s="170">
        <v>17</v>
      </c>
      <c r="P152" s="170">
        <v>38</v>
      </c>
      <c r="Q152" s="170">
        <v>18</v>
      </c>
      <c r="R152" s="170">
        <v>14</v>
      </c>
      <c r="S152" s="170">
        <v>67</v>
      </c>
      <c r="T152" s="170">
        <v>8</v>
      </c>
      <c r="U152" s="175">
        <v>3</v>
      </c>
    </row>
    <row r="153" spans="2:33" ht="15" x14ac:dyDescent="0.35">
      <c r="B153" s="458" t="s">
        <v>277</v>
      </c>
      <c r="C153" s="712">
        <v>6</v>
      </c>
      <c r="D153" s="719">
        <v>2</v>
      </c>
      <c r="E153" s="184">
        <f t="shared" si="39"/>
        <v>8</v>
      </c>
      <c r="M153" s="172" t="s">
        <v>279</v>
      </c>
      <c r="N153" s="166">
        <f t="shared" si="38"/>
        <v>0</v>
      </c>
      <c r="O153" s="166"/>
      <c r="P153" s="166"/>
      <c r="Q153" s="166"/>
      <c r="R153" s="166"/>
      <c r="S153" s="166"/>
      <c r="T153" s="166"/>
      <c r="U153" s="184"/>
      <c r="V153" s="118"/>
    </row>
    <row r="154" spans="2:33" ht="15.6" thickBot="1" x14ac:dyDescent="0.4">
      <c r="B154" s="458" t="s">
        <v>278</v>
      </c>
      <c r="C154" s="712"/>
      <c r="D154" s="719">
        <v>4</v>
      </c>
      <c r="E154" s="184">
        <f t="shared" si="39"/>
        <v>4</v>
      </c>
      <c r="M154" s="329" t="s">
        <v>133</v>
      </c>
      <c r="N154" s="368">
        <f>SUM(O154:U154)</f>
        <v>0</v>
      </c>
      <c r="O154" s="330"/>
      <c r="P154" s="330"/>
      <c r="Q154" s="330"/>
      <c r="R154" s="330"/>
      <c r="S154" s="330"/>
      <c r="T154" s="330"/>
      <c r="U154" s="330"/>
    </row>
    <row r="155" spans="2:33" ht="15" x14ac:dyDescent="0.35">
      <c r="B155" s="458" t="s">
        <v>279</v>
      </c>
      <c r="C155" s="712"/>
      <c r="D155" s="712"/>
      <c r="E155" s="184">
        <f t="shared" si="39"/>
        <v>0</v>
      </c>
    </row>
    <row r="156" spans="2:33" ht="12" thickBot="1" x14ac:dyDescent="0.25">
      <c r="B156" s="459" t="s">
        <v>233</v>
      </c>
      <c r="C156" s="411">
        <f>SUM(C147:C155)</f>
        <v>19</v>
      </c>
      <c r="D156" s="411">
        <f>SUM(D147:D155)</f>
        <v>27</v>
      </c>
      <c r="E156" s="429">
        <f t="shared" ref="E156" si="40">C156+D156</f>
        <v>46</v>
      </c>
    </row>
    <row r="157" spans="2:33" x14ac:dyDescent="0.2">
      <c r="N157" s="686"/>
    </row>
    <row r="158" spans="2:33" ht="12.6" thickBot="1" x14ac:dyDescent="0.3">
      <c r="K158" s="409"/>
      <c r="L158" s="409"/>
      <c r="M158" s="522" t="s">
        <v>221</v>
      </c>
      <c r="N158" s="522"/>
    </row>
    <row r="159" spans="2:33" ht="15.6" thickBot="1" x14ac:dyDescent="0.4">
      <c r="G159" s="118"/>
      <c r="H159" s="118"/>
      <c r="I159" s="118"/>
      <c r="J159" s="118"/>
      <c r="M159" s="193"/>
      <c r="N159" s="343" t="s">
        <v>133</v>
      </c>
      <c r="O159" s="358" t="s">
        <v>179</v>
      </c>
      <c r="P159" s="359" t="s">
        <v>180</v>
      </c>
      <c r="Q159" s="359" t="s">
        <v>181</v>
      </c>
      <c r="R159" s="359" t="s">
        <v>182</v>
      </c>
      <c r="S159" s="359" t="s">
        <v>183</v>
      </c>
      <c r="T159" s="359" t="s">
        <v>184</v>
      </c>
      <c r="U159" s="359" t="s">
        <v>185</v>
      </c>
      <c r="V159" s="359" t="s">
        <v>186</v>
      </c>
      <c r="W159" s="359" t="s">
        <v>187</v>
      </c>
      <c r="X159" s="359" t="s">
        <v>188</v>
      </c>
      <c r="Y159" s="359" t="s">
        <v>189</v>
      </c>
      <c r="Z159" s="359" t="s">
        <v>190</v>
      </c>
      <c r="AA159" s="359" t="s">
        <v>191</v>
      </c>
      <c r="AB159" s="359" t="s">
        <v>192</v>
      </c>
      <c r="AC159" s="359" t="s">
        <v>193</v>
      </c>
      <c r="AD159" s="359" t="s">
        <v>194</v>
      </c>
      <c r="AE159" s="359" t="s">
        <v>195</v>
      </c>
      <c r="AF159" s="359" t="s">
        <v>196</v>
      </c>
      <c r="AG159" s="360" t="s">
        <v>58</v>
      </c>
    </row>
    <row r="160" spans="2:33" ht="15" x14ac:dyDescent="0.35">
      <c r="B160" s="122" t="s">
        <v>372</v>
      </c>
      <c r="C160" s="118"/>
      <c r="D160">
        <v>130</v>
      </c>
      <c r="E160">
        <v>152</v>
      </c>
      <c r="F160" s="367">
        <v>142</v>
      </c>
      <c r="M160" s="319" t="s">
        <v>114</v>
      </c>
      <c r="N160" s="539">
        <f>SUM(N161:N169)</f>
        <v>8096</v>
      </c>
      <c r="O160" s="361"/>
      <c r="P160" s="361"/>
      <c r="Q160" s="361"/>
      <c r="R160" s="361"/>
      <c r="S160" s="361"/>
      <c r="T160" s="361">
        <v>1</v>
      </c>
      <c r="U160" s="361">
        <v>2</v>
      </c>
      <c r="V160" s="361"/>
      <c r="W160" s="361">
        <v>1</v>
      </c>
      <c r="X160" s="361"/>
      <c r="Y160" s="361"/>
      <c r="Z160" s="361"/>
      <c r="AA160" s="361"/>
      <c r="AB160" s="361"/>
      <c r="AC160" s="361"/>
      <c r="AD160" s="361"/>
      <c r="AE160" s="361"/>
      <c r="AF160" s="361">
        <v>1</v>
      </c>
      <c r="AG160" s="362"/>
    </row>
    <row r="161" spans="1:33" ht="15" x14ac:dyDescent="0.35">
      <c r="B161" s="118"/>
      <c r="C161" s="306"/>
      <c r="D161" s="145" t="s">
        <v>118</v>
      </c>
      <c r="E161" s="145" t="s">
        <v>119</v>
      </c>
      <c r="F161" s="145" t="s">
        <v>120</v>
      </c>
      <c r="M161" s="172" t="s">
        <v>271</v>
      </c>
      <c r="N161" s="468">
        <f>SUM(O161:AG161)</f>
        <v>497</v>
      </c>
      <c r="O161" s="170">
        <v>33</v>
      </c>
      <c r="P161" s="170">
        <v>36</v>
      </c>
      <c r="Q161" s="170">
        <v>26</v>
      </c>
      <c r="R161" s="170">
        <v>30</v>
      </c>
      <c r="S161" s="170">
        <v>31</v>
      </c>
      <c r="T161" s="170">
        <v>19</v>
      </c>
      <c r="U161" s="170">
        <v>26</v>
      </c>
      <c r="V161" s="170">
        <v>40</v>
      </c>
      <c r="W161" s="170">
        <v>14</v>
      </c>
      <c r="X161" s="170">
        <v>27</v>
      </c>
      <c r="Y161" s="170">
        <v>26</v>
      </c>
      <c r="Z161" s="170">
        <v>37</v>
      </c>
      <c r="AA161" s="170">
        <v>28</v>
      </c>
      <c r="AB161" s="170">
        <v>20</v>
      </c>
      <c r="AC161" s="170">
        <v>36</v>
      </c>
      <c r="AD161" s="170">
        <v>21</v>
      </c>
      <c r="AE161" s="170">
        <v>22</v>
      </c>
      <c r="AF161" s="170">
        <v>25</v>
      </c>
      <c r="AG161" s="175"/>
    </row>
    <row r="162" spans="1:33" ht="15" x14ac:dyDescent="0.35">
      <c r="B162" s="118"/>
      <c r="C162" s="306" t="s">
        <v>393</v>
      </c>
      <c r="D162" s="433">
        <v>42552</v>
      </c>
      <c r="E162" s="433">
        <v>42583</v>
      </c>
      <c r="F162" s="433">
        <v>42614</v>
      </c>
      <c r="M162" s="172" t="s">
        <v>272</v>
      </c>
      <c r="N162" s="468">
        <f t="shared" ref="N162:N169" si="41">SUM(O162:AG162)</f>
        <v>786</v>
      </c>
      <c r="O162" s="170">
        <v>37</v>
      </c>
      <c r="P162" s="170">
        <v>49</v>
      </c>
      <c r="Q162" s="170">
        <v>53</v>
      </c>
      <c r="R162" s="170">
        <v>52</v>
      </c>
      <c r="S162" s="170">
        <v>56</v>
      </c>
      <c r="T162" s="170">
        <v>29</v>
      </c>
      <c r="U162" s="170">
        <v>45</v>
      </c>
      <c r="V162" s="170">
        <v>46</v>
      </c>
      <c r="W162" s="170">
        <v>50</v>
      </c>
      <c r="X162" s="170">
        <v>52</v>
      </c>
      <c r="Y162" s="170">
        <v>44</v>
      </c>
      <c r="Z162" s="170">
        <v>40</v>
      </c>
      <c r="AA162" s="170">
        <v>40</v>
      </c>
      <c r="AB162" s="170">
        <v>39</v>
      </c>
      <c r="AC162" s="170">
        <v>38</v>
      </c>
      <c r="AD162" s="170">
        <v>37</v>
      </c>
      <c r="AE162" s="170">
        <v>44</v>
      </c>
      <c r="AF162" s="170">
        <v>35</v>
      </c>
      <c r="AG162" s="175"/>
    </row>
    <row r="163" spans="1:33" ht="15" x14ac:dyDescent="0.35">
      <c r="A163" s="686"/>
      <c r="B163" s="172" t="s">
        <v>271</v>
      </c>
      <c r="C163" s="172">
        <f>SUM(D163:F163)</f>
        <v>25</v>
      </c>
      <c r="D163" s="170">
        <v>9</v>
      </c>
      <c r="E163" s="170">
        <v>5</v>
      </c>
      <c r="F163" s="170">
        <v>11</v>
      </c>
      <c r="M163" s="172" t="s">
        <v>273</v>
      </c>
      <c r="N163" s="468">
        <f t="shared" si="41"/>
        <v>1169</v>
      </c>
      <c r="O163" s="170">
        <v>73</v>
      </c>
      <c r="P163" s="170">
        <v>77</v>
      </c>
      <c r="Q163" s="170">
        <v>76</v>
      </c>
      <c r="R163" s="170">
        <v>65</v>
      </c>
      <c r="S163" s="170">
        <v>69</v>
      </c>
      <c r="T163" s="170">
        <v>80</v>
      </c>
      <c r="U163" s="170">
        <v>67</v>
      </c>
      <c r="V163" s="170">
        <v>66</v>
      </c>
      <c r="W163" s="170">
        <v>79</v>
      </c>
      <c r="X163" s="170">
        <v>71</v>
      </c>
      <c r="Y163" s="170">
        <v>51</v>
      </c>
      <c r="Z163" s="170">
        <v>69</v>
      </c>
      <c r="AA163" s="170">
        <v>54</v>
      </c>
      <c r="AB163" s="170">
        <v>51</v>
      </c>
      <c r="AC163" s="170">
        <v>58</v>
      </c>
      <c r="AD163" s="170">
        <v>48</v>
      </c>
      <c r="AE163" s="170">
        <v>52</v>
      </c>
      <c r="AF163" s="170">
        <v>61</v>
      </c>
      <c r="AG163" s="175">
        <v>2</v>
      </c>
    </row>
    <row r="164" spans="1:33" ht="15" x14ac:dyDescent="0.35">
      <c r="B164" s="172" t="s">
        <v>272</v>
      </c>
      <c r="C164" s="172">
        <f t="shared" ref="C164:C170" si="42">SUM(D164:F164)</f>
        <v>75</v>
      </c>
      <c r="D164" s="170">
        <v>20</v>
      </c>
      <c r="E164" s="170">
        <v>28</v>
      </c>
      <c r="F164" s="170">
        <v>27</v>
      </c>
      <c r="K164" s="130"/>
      <c r="M164" s="172" t="s">
        <v>274</v>
      </c>
      <c r="N164" s="468">
        <f t="shared" si="41"/>
        <v>949</v>
      </c>
      <c r="O164" s="170">
        <v>61</v>
      </c>
      <c r="P164" s="170">
        <v>61</v>
      </c>
      <c r="Q164" s="170">
        <v>57</v>
      </c>
      <c r="R164" s="170">
        <v>63</v>
      </c>
      <c r="S164" s="170">
        <v>67</v>
      </c>
      <c r="T164" s="170">
        <v>63</v>
      </c>
      <c r="U164" s="170">
        <v>56</v>
      </c>
      <c r="V164" s="170">
        <v>47</v>
      </c>
      <c r="W164" s="170">
        <v>65</v>
      </c>
      <c r="X164" s="170">
        <v>61</v>
      </c>
      <c r="Y164" s="170">
        <v>53</v>
      </c>
      <c r="Z164" s="170">
        <v>40</v>
      </c>
      <c r="AA164" s="170">
        <v>45</v>
      </c>
      <c r="AB164" s="170">
        <v>48</v>
      </c>
      <c r="AC164" s="170">
        <v>41</v>
      </c>
      <c r="AD164" s="170">
        <v>51</v>
      </c>
      <c r="AE164" s="170">
        <v>33</v>
      </c>
      <c r="AF164" s="170">
        <v>37</v>
      </c>
      <c r="AG164" s="175"/>
    </row>
    <row r="165" spans="1:33" ht="15" x14ac:dyDescent="0.35">
      <c r="B165" s="172" t="s">
        <v>273</v>
      </c>
      <c r="C165" s="172">
        <f t="shared" si="42"/>
        <v>53</v>
      </c>
      <c r="D165" s="172">
        <v>13</v>
      </c>
      <c r="E165" s="172">
        <v>23</v>
      </c>
      <c r="F165" s="172">
        <v>17</v>
      </c>
      <c r="K165" s="130"/>
      <c r="M165" s="172" t="s">
        <v>275</v>
      </c>
      <c r="N165" s="468">
        <f t="shared" si="41"/>
        <v>1234</v>
      </c>
      <c r="O165" s="170">
        <v>84</v>
      </c>
      <c r="P165" s="170">
        <v>72</v>
      </c>
      <c r="Q165" s="170">
        <v>80</v>
      </c>
      <c r="R165" s="170">
        <v>64</v>
      </c>
      <c r="S165" s="170">
        <v>69</v>
      </c>
      <c r="T165" s="170">
        <v>72</v>
      </c>
      <c r="U165" s="170">
        <v>68</v>
      </c>
      <c r="V165" s="170">
        <v>74</v>
      </c>
      <c r="W165" s="170">
        <v>72</v>
      </c>
      <c r="X165" s="170">
        <v>61</v>
      </c>
      <c r="Y165" s="170">
        <v>58</v>
      </c>
      <c r="Z165" s="170">
        <v>65</v>
      </c>
      <c r="AA165" s="170">
        <v>64</v>
      </c>
      <c r="AB165" s="170">
        <v>69</v>
      </c>
      <c r="AC165" s="170">
        <v>58</v>
      </c>
      <c r="AD165" s="170">
        <v>60</v>
      </c>
      <c r="AE165" s="170">
        <v>75</v>
      </c>
      <c r="AF165" s="170">
        <v>69</v>
      </c>
      <c r="AG165" s="175"/>
    </row>
    <row r="166" spans="1:33" ht="15" x14ac:dyDescent="0.35">
      <c r="B166" s="172" t="s">
        <v>274</v>
      </c>
      <c r="C166" s="172">
        <f t="shared" si="42"/>
        <v>87</v>
      </c>
      <c r="D166" s="172">
        <v>26</v>
      </c>
      <c r="E166" s="172">
        <v>29</v>
      </c>
      <c r="F166" s="172">
        <v>32</v>
      </c>
      <c r="K166" s="130"/>
      <c r="M166" s="172" t="s">
        <v>276</v>
      </c>
      <c r="N166" s="468">
        <f t="shared" si="41"/>
        <v>1550</v>
      </c>
      <c r="O166" s="170">
        <v>105</v>
      </c>
      <c r="P166" s="170">
        <v>103</v>
      </c>
      <c r="Q166" s="170">
        <v>120</v>
      </c>
      <c r="R166" s="170">
        <v>113</v>
      </c>
      <c r="S166" s="170">
        <v>95</v>
      </c>
      <c r="T166" s="170">
        <v>85</v>
      </c>
      <c r="U166" s="170">
        <v>96</v>
      </c>
      <c r="V166" s="170">
        <v>99</v>
      </c>
      <c r="W166" s="170">
        <v>107</v>
      </c>
      <c r="X166" s="170">
        <v>99</v>
      </c>
      <c r="Y166" s="170">
        <v>76</v>
      </c>
      <c r="Z166" s="170">
        <v>68</v>
      </c>
      <c r="AA166" s="170">
        <v>65</v>
      </c>
      <c r="AB166" s="170">
        <v>61</v>
      </c>
      <c r="AC166" s="170">
        <v>65</v>
      </c>
      <c r="AD166" s="170">
        <v>64</v>
      </c>
      <c r="AE166" s="170">
        <v>63</v>
      </c>
      <c r="AF166" s="170">
        <v>66</v>
      </c>
      <c r="AG166" s="175"/>
    </row>
    <row r="167" spans="1:33" ht="15" x14ac:dyDescent="0.35">
      <c r="B167" s="172" t="s">
        <v>275</v>
      </c>
      <c r="C167" s="172">
        <f t="shared" si="42"/>
        <v>37</v>
      </c>
      <c r="D167" s="172">
        <v>13</v>
      </c>
      <c r="E167" s="172">
        <v>13</v>
      </c>
      <c r="F167" s="172">
        <v>11</v>
      </c>
      <c r="K167" s="130"/>
      <c r="M167" s="172" t="s">
        <v>277</v>
      </c>
      <c r="N167" s="468">
        <f t="shared" si="41"/>
        <v>1028</v>
      </c>
      <c r="O167" s="170">
        <v>73</v>
      </c>
      <c r="P167" s="170">
        <v>58</v>
      </c>
      <c r="Q167" s="170">
        <v>60</v>
      </c>
      <c r="R167" s="170">
        <v>71</v>
      </c>
      <c r="S167" s="170">
        <v>63</v>
      </c>
      <c r="T167" s="170">
        <v>61</v>
      </c>
      <c r="U167" s="170">
        <v>60</v>
      </c>
      <c r="V167" s="170">
        <v>68</v>
      </c>
      <c r="W167" s="170">
        <v>61</v>
      </c>
      <c r="X167" s="170">
        <v>61</v>
      </c>
      <c r="Y167" s="170">
        <v>49</v>
      </c>
      <c r="Z167" s="170">
        <v>42</v>
      </c>
      <c r="AA167" s="170">
        <v>42</v>
      </c>
      <c r="AB167" s="170">
        <v>50</v>
      </c>
      <c r="AC167" s="170">
        <v>50</v>
      </c>
      <c r="AD167" s="170">
        <v>56</v>
      </c>
      <c r="AE167" s="170">
        <v>55</v>
      </c>
      <c r="AF167" s="170">
        <v>48</v>
      </c>
      <c r="AG167" s="175"/>
    </row>
    <row r="168" spans="1:33" ht="15" x14ac:dyDescent="0.35">
      <c r="B168" s="172" t="s">
        <v>276</v>
      </c>
      <c r="C168" s="172">
        <f t="shared" si="42"/>
        <v>66</v>
      </c>
      <c r="D168" s="326">
        <v>20</v>
      </c>
      <c r="E168" s="326">
        <v>23</v>
      </c>
      <c r="F168" s="326">
        <v>23</v>
      </c>
      <c r="K168" s="130"/>
      <c r="M168" s="172" t="s">
        <v>278</v>
      </c>
      <c r="N168" s="468">
        <f t="shared" si="41"/>
        <v>883</v>
      </c>
      <c r="O168" s="170">
        <v>47</v>
      </c>
      <c r="P168" s="170">
        <v>64</v>
      </c>
      <c r="Q168" s="170">
        <v>60</v>
      </c>
      <c r="R168" s="170">
        <v>50</v>
      </c>
      <c r="S168" s="170">
        <v>43</v>
      </c>
      <c r="T168" s="170">
        <v>37</v>
      </c>
      <c r="U168" s="170">
        <v>46</v>
      </c>
      <c r="V168" s="170">
        <v>47</v>
      </c>
      <c r="W168" s="170">
        <v>61</v>
      </c>
      <c r="X168" s="170">
        <v>59</v>
      </c>
      <c r="Y168" s="170">
        <v>47</v>
      </c>
      <c r="Z168" s="170">
        <v>62</v>
      </c>
      <c r="AA168" s="170">
        <v>41</v>
      </c>
      <c r="AB168" s="170">
        <v>37</v>
      </c>
      <c r="AC168" s="170">
        <v>46</v>
      </c>
      <c r="AD168" s="170">
        <v>48</v>
      </c>
      <c r="AE168" s="170">
        <v>42</v>
      </c>
      <c r="AF168" s="170">
        <v>46</v>
      </c>
      <c r="AG168" s="175"/>
    </row>
    <row r="169" spans="1:33" ht="15" x14ac:dyDescent="0.35">
      <c r="B169" s="172" t="s">
        <v>277</v>
      </c>
      <c r="C169" s="172">
        <f t="shared" si="42"/>
        <v>43</v>
      </c>
      <c r="D169" s="166">
        <v>15</v>
      </c>
      <c r="E169" s="166">
        <v>16</v>
      </c>
      <c r="F169" s="166">
        <v>12</v>
      </c>
      <c r="K169" s="130"/>
      <c r="M169" s="172" t="s">
        <v>279</v>
      </c>
      <c r="N169" s="468">
        <f t="shared" si="41"/>
        <v>0</v>
      </c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5"/>
    </row>
    <row r="170" spans="1:33" ht="15.6" thickBot="1" x14ac:dyDescent="0.4">
      <c r="B170" s="172" t="s">
        <v>278</v>
      </c>
      <c r="C170" s="172">
        <f t="shared" si="42"/>
        <v>38</v>
      </c>
      <c r="D170" s="166">
        <v>14</v>
      </c>
      <c r="E170" s="166">
        <v>15</v>
      </c>
      <c r="F170" s="166">
        <v>9</v>
      </c>
      <c r="K170" s="130"/>
      <c r="M170" s="329" t="s">
        <v>133</v>
      </c>
      <c r="N170" s="748">
        <f>SUM(N161:N169)</f>
        <v>8096</v>
      </c>
      <c r="O170" s="748">
        <f>SUM(O161:O169)</f>
        <v>513</v>
      </c>
      <c r="P170" s="748">
        <f t="shared" ref="P170:AG170" si="43">SUM(P161:P169)</f>
        <v>520</v>
      </c>
      <c r="Q170" s="748">
        <f t="shared" si="43"/>
        <v>532</v>
      </c>
      <c r="R170" s="748">
        <f t="shared" si="43"/>
        <v>508</v>
      </c>
      <c r="S170" s="748">
        <f t="shared" si="43"/>
        <v>493</v>
      </c>
      <c r="T170" s="748">
        <f t="shared" si="43"/>
        <v>446</v>
      </c>
      <c r="U170" s="748">
        <f t="shared" si="43"/>
        <v>464</v>
      </c>
      <c r="V170" s="748">
        <f t="shared" si="43"/>
        <v>487</v>
      </c>
      <c r="W170" s="748">
        <f t="shared" si="43"/>
        <v>509</v>
      </c>
      <c r="X170" s="748">
        <f t="shared" si="43"/>
        <v>491</v>
      </c>
      <c r="Y170" s="748">
        <f t="shared" si="43"/>
        <v>404</v>
      </c>
      <c r="Z170" s="748">
        <f t="shared" si="43"/>
        <v>423</v>
      </c>
      <c r="AA170" s="748">
        <f t="shared" si="43"/>
        <v>379</v>
      </c>
      <c r="AB170" s="748">
        <f t="shared" si="43"/>
        <v>375</v>
      </c>
      <c r="AC170" s="748">
        <f t="shared" si="43"/>
        <v>392</v>
      </c>
      <c r="AD170" s="748">
        <f t="shared" si="43"/>
        <v>385</v>
      </c>
      <c r="AE170" s="748">
        <f t="shared" si="43"/>
        <v>386</v>
      </c>
      <c r="AF170" s="748">
        <f t="shared" si="43"/>
        <v>387</v>
      </c>
      <c r="AG170" s="749">
        <f t="shared" si="43"/>
        <v>2</v>
      </c>
    </row>
    <row r="171" spans="1:33" ht="15" x14ac:dyDescent="0.35">
      <c r="B171" s="728" t="s">
        <v>133</v>
      </c>
      <c r="C171" s="728">
        <f>SUM(C163:C170)</f>
        <v>424</v>
      </c>
      <c r="D171" s="677">
        <f t="shared" ref="D171:F171" si="44">SUM(D163:D170)</f>
        <v>130</v>
      </c>
      <c r="E171" s="677">
        <f t="shared" si="44"/>
        <v>152</v>
      </c>
      <c r="F171" s="677">
        <f t="shared" si="44"/>
        <v>142</v>
      </c>
      <c r="K171" s="130"/>
    </row>
    <row r="172" spans="1:33" ht="13.2" x14ac:dyDescent="0.25">
      <c r="B172" s="325"/>
      <c r="C172" s="161"/>
      <c r="K172" s="130"/>
      <c r="M172" s="915"/>
      <c r="N172" s="315"/>
      <c r="O172" s="316"/>
      <c r="P172" s="316"/>
      <c r="Q172" s="316"/>
      <c r="R172" s="316"/>
      <c r="S172" s="316"/>
      <c r="T172" s="316"/>
      <c r="U172" s="316"/>
      <c r="V172" s="316"/>
      <c r="W172" s="315"/>
      <c r="X172" s="315"/>
      <c r="Y172" s="315"/>
      <c r="Z172" s="315"/>
      <c r="AA172" s="315"/>
      <c r="AB172" s="315"/>
      <c r="AC172" s="315"/>
      <c r="AD172" s="315"/>
      <c r="AE172" s="315"/>
      <c r="AF172" s="315"/>
      <c r="AG172" s="315"/>
    </row>
    <row r="173" spans="1:33" ht="15.6" thickBot="1" x14ac:dyDescent="0.4">
      <c r="B173" s="118" t="s">
        <v>373</v>
      </c>
      <c r="C173" s="306"/>
      <c r="D173" s="145" t="s">
        <v>118</v>
      </c>
      <c r="E173" s="145" t="s">
        <v>119</v>
      </c>
      <c r="F173" s="145" t="s">
        <v>120</v>
      </c>
      <c r="K173" s="130"/>
      <c r="M173" s="410" t="s">
        <v>250</v>
      </c>
      <c r="N173" s="409"/>
      <c r="O173" s="409"/>
    </row>
    <row r="174" spans="1:33" ht="15" x14ac:dyDescent="0.35">
      <c r="B174" s="118"/>
      <c r="C174" s="306" t="str">
        <f>C162</f>
        <v>Q1  FY2017</v>
      </c>
      <c r="D174" s="433">
        <v>42552</v>
      </c>
      <c r="E174" s="433">
        <v>42583</v>
      </c>
      <c r="F174" s="433">
        <v>42614</v>
      </c>
      <c r="N174" s="146" t="s">
        <v>133</v>
      </c>
      <c r="O174" s="415" t="s">
        <v>169</v>
      </c>
      <c r="P174" s="612" t="s">
        <v>170</v>
      </c>
      <c r="Q174" s="617" t="s">
        <v>171</v>
      </c>
      <c r="R174" s="617" t="s">
        <v>172</v>
      </c>
      <c r="S174" s="159" t="s">
        <v>37</v>
      </c>
      <c r="T174" s="500" t="s">
        <v>173</v>
      </c>
      <c r="U174" s="415" t="s">
        <v>29</v>
      </c>
      <c r="V174" s="635" t="s">
        <v>174</v>
      </c>
      <c r="W174" s="647" t="s">
        <v>175</v>
      </c>
      <c r="X174" s="654" t="s">
        <v>176</v>
      </c>
      <c r="Y174" s="651" t="s">
        <v>177</v>
      </c>
      <c r="Z174" s="118"/>
    </row>
    <row r="175" spans="1:33" ht="15" x14ac:dyDescent="0.35">
      <c r="A175" s="686"/>
      <c r="B175" s="172" t="s">
        <v>271</v>
      </c>
      <c r="C175" s="145">
        <f>SUM(D175:F175)</f>
        <v>171</v>
      </c>
      <c r="D175" s="170">
        <f>D62+D75+D163</f>
        <v>71</v>
      </c>
      <c r="E175" s="170">
        <f>E62+E75+E163</f>
        <v>46</v>
      </c>
      <c r="F175" s="170">
        <f>F62+F75+F163</f>
        <v>54</v>
      </c>
      <c r="M175" s="446" t="s">
        <v>114</v>
      </c>
      <c r="N175" s="174">
        <f t="shared" ref="N175:N185" si="45">SUM(O175:Y175)</f>
        <v>8109</v>
      </c>
      <c r="O175" s="169">
        <v>47</v>
      </c>
      <c r="P175" s="168">
        <v>474</v>
      </c>
      <c r="Q175" s="419"/>
      <c r="R175" s="419">
        <v>221</v>
      </c>
      <c r="S175" s="180">
        <v>164</v>
      </c>
      <c r="T175" s="501">
        <v>1</v>
      </c>
      <c r="U175" s="169">
        <v>7121</v>
      </c>
      <c r="V175" s="632"/>
      <c r="W175" s="648">
        <v>71</v>
      </c>
      <c r="X175" s="655"/>
      <c r="Y175" s="652">
        <v>10</v>
      </c>
    </row>
    <row r="176" spans="1:33" ht="15" x14ac:dyDescent="0.35">
      <c r="B176" s="172" t="s">
        <v>272</v>
      </c>
      <c r="C176" s="145">
        <f t="shared" ref="C176:C182" si="46">SUM(D176:F176)</f>
        <v>272</v>
      </c>
      <c r="D176" s="170">
        <f t="shared" ref="D176:F182" si="47">D63+D76+D164</f>
        <v>71</v>
      </c>
      <c r="E176" s="170">
        <f t="shared" si="47"/>
        <v>110</v>
      </c>
      <c r="F176" s="170">
        <f t="shared" si="47"/>
        <v>91</v>
      </c>
      <c r="M176" s="340" t="s">
        <v>271</v>
      </c>
      <c r="N176" s="174">
        <f t="shared" si="45"/>
        <v>497</v>
      </c>
      <c r="O176" s="169">
        <v>3</v>
      </c>
      <c r="P176" s="168">
        <v>33</v>
      </c>
      <c r="Q176" s="419"/>
      <c r="R176" s="419">
        <v>9</v>
      </c>
      <c r="S176" s="180">
        <v>1</v>
      </c>
      <c r="T176" s="501"/>
      <c r="U176" s="169">
        <v>439</v>
      </c>
      <c r="V176" s="632"/>
      <c r="W176" s="648">
        <v>12</v>
      </c>
      <c r="X176" s="655"/>
      <c r="Y176" s="652"/>
    </row>
    <row r="177" spans="2:25" ht="15" x14ac:dyDescent="0.35">
      <c r="B177" s="172" t="s">
        <v>273</v>
      </c>
      <c r="C177" s="145">
        <f t="shared" si="46"/>
        <v>247</v>
      </c>
      <c r="D177" s="170">
        <f t="shared" si="47"/>
        <v>78</v>
      </c>
      <c r="E177" s="170">
        <f t="shared" si="47"/>
        <v>89</v>
      </c>
      <c r="F177" s="170">
        <f t="shared" si="47"/>
        <v>80</v>
      </c>
      <c r="G177" s="130"/>
      <c r="H177" s="130"/>
      <c r="I177" s="130"/>
      <c r="J177" s="130"/>
      <c r="M177" s="340" t="s">
        <v>272</v>
      </c>
      <c r="N177" s="174">
        <f t="shared" si="45"/>
        <v>786</v>
      </c>
      <c r="O177" s="418">
        <v>7</v>
      </c>
      <c r="P177" s="613">
        <v>156</v>
      </c>
      <c r="Q177" s="618"/>
      <c r="R177" s="618"/>
      <c r="S177" s="173">
        <v>50</v>
      </c>
      <c r="T177" s="431"/>
      <c r="U177" s="418">
        <v>562</v>
      </c>
      <c r="V177" s="632"/>
      <c r="W177" s="649">
        <v>11</v>
      </c>
      <c r="X177" s="655"/>
      <c r="Y177" s="652"/>
    </row>
    <row r="178" spans="2:25" ht="15" x14ac:dyDescent="0.35">
      <c r="B178" s="172" t="s">
        <v>274</v>
      </c>
      <c r="C178" s="145">
        <f t="shared" si="46"/>
        <v>344</v>
      </c>
      <c r="D178" s="170">
        <f t="shared" si="47"/>
        <v>121</v>
      </c>
      <c r="E178" s="170">
        <f t="shared" si="47"/>
        <v>108</v>
      </c>
      <c r="F178" s="170">
        <f t="shared" si="47"/>
        <v>115</v>
      </c>
      <c r="G178" s="130"/>
      <c r="H178" s="130"/>
      <c r="I178" s="130"/>
      <c r="J178" s="130"/>
      <c r="K178" s="130"/>
      <c r="M178" s="340" t="s">
        <v>273</v>
      </c>
      <c r="N178" s="174">
        <f t="shared" si="45"/>
        <v>1169</v>
      </c>
      <c r="O178" s="169">
        <v>7</v>
      </c>
      <c r="P178" s="168">
        <v>112</v>
      </c>
      <c r="Q178" s="419"/>
      <c r="R178" s="419">
        <v>34</v>
      </c>
      <c r="S178" s="180">
        <v>20</v>
      </c>
      <c r="T178" s="501"/>
      <c r="U178" s="169">
        <v>993</v>
      </c>
      <c r="V178" s="632"/>
      <c r="W178" s="648">
        <v>3</v>
      </c>
      <c r="X178" s="655"/>
      <c r="Y178" s="652"/>
    </row>
    <row r="179" spans="2:25" ht="15" x14ac:dyDescent="0.35">
      <c r="B179" s="172" t="s">
        <v>275</v>
      </c>
      <c r="C179" s="145">
        <f t="shared" si="46"/>
        <v>345</v>
      </c>
      <c r="D179" s="170">
        <f t="shared" si="47"/>
        <v>123</v>
      </c>
      <c r="E179" s="170">
        <f t="shared" si="47"/>
        <v>103</v>
      </c>
      <c r="F179" s="170">
        <f t="shared" si="47"/>
        <v>119</v>
      </c>
      <c r="G179" s="130"/>
      <c r="H179" s="130"/>
      <c r="I179" s="130"/>
      <c r="J179" s="130"/>
      <c r="K179" s="130"/>
      <c r="M179" s="340" t="s">
        <v>274</v>
      </c>
      <c r="N179" s="174">
        <f t="shared" si="45"/>
        <v>949</v>
      </c>
      <c r="O179" s="169">
        <v>2</v>
      </c>
      <c r="P179" s="168">
        <v>19</v>
      </c>
      <c r="Q179" s="419"/>
      <c r="R179" s="419">
        <v>46</v>
      </c>
      <c r="S179" s="180">
        <v>13</v>
      </c>
      <c r="T179" s="501"/>
      <c r="U179" s="169">
        <v>860</v>
      </c>
      <c r="V179" s="632"/>
      <c r="W179" s="648">
        <v>7</v>
      </c>
      <c r="X179" s="655"/>
      <c r="Y179" s="652">
        <v>2</v>
      </c>
    </row>
    <row r="180" spans="2:25" ht="15" x14ac:dyDescent="0.35">
      <c r="B180" s="172" t="s">
        <v>276</v>
      </c>
      <c r="C180" s="145">
        <f t="shared" si="46"/>
        <v>455</v>
      </c>
      <c r="D180" s="170">
        <f t="shared" si="47"/>
        <v>167</v>
      </c>
      <c r="E180" s="170">
        <f t="shared" si="47"/>
        <v>155</v>
      </c>
      <c r="F180" s="170">
        <f t="shared" si="47"/>
        <v>133</v>
      </c>
      <c r="G180" s="130"/>
      <c r="H180" s="130"/>
      <c r="I180" s="130"/>
      <c r="J180" s="130"/>
      <c r="K180" s="130"/>
      <c r="M180" s="340" t="s">
        <v>275</v>
      </c>
      <c r="N180" s="174">
        <f t="shared" si="45"/>
        <v>1234</v>
      </c>
      <c r="O180" s="169">
        <v>10</v>
      </c>
      <c r="P180" s="168">
        <v>48</v>
      </c>
      <c r="Q180" s="419"/>
      <c r="R180" s="419">
        <v>57</v>
      </c>
      <c r="S180" s="180">
        <v>8</v>
      </c>
      <c r="T180" s="501"/>
      <c r="U180" s="169">
        <v>1104</v>
      </c>
      <c r="V180" s="632"/>
      <c r="W180" s="648">
        <v>4</v>
      </c>
      <c r="X180" s="655"/>
      <c r="Y180" s="652">
        <v>3</v>
      </c>
    </row>
    <row r="181" spans="2:25" ht="15" x14ac:dyDescent="0.35">
      <c r="B181" s="172" t="s">
        <v>277</v>
      </c>
      <c r="C181" s="145">
        <f t="shared" si="46"/>
        <v>338</v>
      </c>
      <c r="D181" s="170">
        <f t="shared" si="47"/>
        <v>128</v>
      </c>
      <c r="E181" s="170">
        <f t="shared" si="47"/>
        <v>96</v>
      </c>
      <c r="F181" s="170">
        <f t="shared" si="47"/>
        <v>114</v>
      </c>
      <c r="G181" s="130"/>
      <c r="H181" s="130"/>
      <c r="I181" s="130"/>
      <c r="J181" s="130"/>
      <c r="K181" s="130"/>
      <c r="M181" s="340" t="s">
        <v>276</v>
      </c>
      <c r="N181" s="174">
        <f t="shared" si="45"/>
        <v>1550</v>
      </c>
      <c r="O181" s="169">
        <v>9</v>
      </c>
      <c r="P181" s="168">
        <v>63</v>
      </c>
      <c r="Q181" s="419"/>
      <c r="R181" s="419">
        <v>24</v>
      </c>
      <c r="S181" s="180">
        <v>29</v>
      </c>
      <c r="T181" s="501"/>
      <c r="U181" s="169">
        <v>1410</v>
      </c>
      <c r="V181" s="632"/>
      <c r="W181" s="648">
        <v>15</v>
      </c>
      <c r="X181" s="655"/>
      <c r="Y181" s="652"/>
    </row>
    <row r="182" spans="2:25" ht="15" x14ac:dyDescent="0.35">
      <c r="B182" s="172" t="s">
        <v>278</v>
      </c>
      <c r="C182" s="145">
        <f t="shared" si="46"/>
        <v>254</v>
      </c>
      <c r="D182" s="170">
        <f t="shared" si="47"/>
        <v>115</v>
      </c>
      <c r="E182" s="170">
        <f t="shared" si="47"/>
        <v>76</v>
      </c>
      <c r="F182" s="170">
        <f t="shared" si="47"/>
        <v>63</v>
      </c>
      <c r="G182" s="130"/>
      <c r="H182" s="130"/>
      <c r="I182" s="130"/>
      <c r="J182" s="130"/>
      <c r="K182" s="130"/>
      <c r="M182" s="340" t="s">
        <v>277</v>
      </c>
      <c r="N182" s="174">
        <f t="shared" si="45"/>
        <v>1028</v>
      </c>
      <c r="O182" s="169">
        <v>6</v>
      </c>
      <c r="P182" s="168">
        <v>31</v>
      </c>
      <c r="Q182" s="419"/>
      <c r="R182" s="419">
        <v>51</v>
      </c>
      <c r="S182" s="180">
        <v>5</v>
      </c>
      <c r="T182" s="501">
        <v>1</v>
      </c>
      <c r="U182" s="169">
        <v>924</v>
      </c>
      <c r="V182" s="632"/>
      <c r="W182" s="648">
        <v>5</v>
      </c>
      <c r="X182" s="655"/>
      <c r="Y182" s="652">
        <v>5</v>
      </c>
    </row>
    <row r="183" spans="2:25" ht="15" x14ac:dyDescent="0.35">
      <c r="B183" s="728" t="s">
        <v>133</v>
      </c>
      <c r="C183" s="746">
        <f>SUM(C175:C182)</f>
        <v>2426</v>
      </c>
      <c r="D183" s="747">
        <f t="shared" ref="D183:F183" si="48">SUM(D175:D182)</f>
        <v>874</v>
      </c>
      <c r="E183" s="747">
        <f t="shared" si="48"/>
        <v>783</v>
      </c>
      <c r="F183" s="747">
        <f t="shared" si="48"/>
        <v>769</v>
      </c>
      <c r="G183" s="130"/>
      <c r="H183" s="130"/>
      <c r="I183" s="130"/>
      <c r="J183" s="130"/>
      <c r="K183" s="130"/>
      <c r="M183" s="340" t="s">
        <v>278</v>
      </c>
      <c r="N183" s="174">
        <f t="shared" si="45"/>
        <v>883</v>
      </c>
      <c r="O183" s="169">
        <v>2</v>
      </c>
      <c r="P183" s="168">
        <v>12</v>
      </c>
      <c r="Q183" s="419"/>
      <c r="R183" s="419"/>
      <c r="S183" s="180">
        <v>38</v>
      </c>
      <c r="T183" s="501"/>
      <c r="U183" s="169">
        <v>817</v>
      </c>
      <c r="V183" s="632"/>
      <c r="W183" s="648">
        <v>14</v>
      </c>
      <c r="X183" s="655"/>
      <c r="Y183" s="652"/>
    </row>
    <row r="184" spans="2:25" ht="15" x14ac:dyDescent="0.35">
      <c r="M184" s="340" t="s">
        <v>279</v>
      </c>
      <c r="N184" s="174">
        <f t="shared" si="45"/>
        <v>0</v>
      </c>
      <c r="O184" s="169"/>
      <c r="P184" s="168"/>
      <c r="Q184" s="419"/>
      <c r="R184" s="419"/>
      <c r="S184" s="180"/>
      <c r="T184" s="501"/>
      <c r="U184" s="169"/>
      <c r="V184" s="632"/>
      <c r="W184" s="648"/>
      <c r="X184" s="655"/>
      <c r="Y184" s="652"/>
    </row>
    <row r="185" spans="2:25" ht="12" thickBot="1" x14ac:dyDescent="0.25">
      <c r="M185" s="537" t="s">
        <v>133</v>
      </c>
      <c r="N185" s="160">
        <f t="shared" si="45"/>
        <v>0</v>
      </c>
      <c r="O185" s="423"/>
      <c r="P185" s="614"/>
      <c r="Q185" s="424"/>
      <c r="R185" s="424"/>
      <c r="S185" s="422"/>
      <c r="T185" s="502"/>
      <c r="U185" s="423"/>
      <c r="V185" s="632"/>
      <c r="W185" s="650"/>
      <c r="X185" s="656"/>
      <c r="Y185" s="653"/>
    </row>
    <row r="186" spans="2:25" x14ac:dyDescent="0.2">
      <c r="G186" s="130"/>
      <c r="H186" s="130"/>
      <c r="I186" s="130"/>
      <c r="J186" s="130"/>
    </row>
    <row r="187" spans="2:25" ht="15" x14ac:dyDescent="0.35">
      <c r="G187" s="130"/>
      <c r="H187" s="130"/>
      <c r="I187" s="130"/>
      <c r="J187" s="130"/>
      <c r="K187" s="118"/>
    </row>
    <row r="188" spans="2:25" ht="15" x14ac:dyDescent="0.35">
      <c r="G188" s="118"/>
      <c r="H188" s="118"/>
      <c r="I188" s="118"/>
      <c r="J188" s="118"/>
      <c r="K188" s="118"/>
    </row>
    <row r="189" spans="2:25" ht="15" x14ac:dyDescent="0.35">
      <c r="G189" s="118"/>
      <c r="H189" s="118"/>
      <c r="I189" s="118"/>
      <c r="J189" s="118"/>
      <c r="K189" s="118"/>
    </row>
    <row r="190" spans="2:25" ht="15" x14ac:dyDescent="0.35">
      <c r="G190" s="118"/>
      <c r="H190" s="118"/>
      <c r="I190" s="118"/>
      <c r="J190" s="118"/>
      <c r="K190" s="11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M86"/>
  <sheetViews>
    <sheetView view="pageBreakPreview" zoomScaleNormal="86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625" style="287" customWidth="1"/>
    <col min="4" max="4" width="8.625" style="288" bestFit="1" customWidth="1"/>
    <col min="5" max="5" width="8.75" style="288" customWidth="1"/>
    <col min="6" max="6" width="2.125" style="288" customWidth="1"/>
    <col min="7" max="7" width="4.125" style="287" customWidth="1"/>
    <col min="8" max="8" width="47.375" style="287" customWidth="1"/>
    <col min="9" max="9" width="10.375" style="288" customWidth="1"/>
    <col min="10" max="10" width="6.75" style="288" customWidth="1"/>
    <col min="11" max="11" width="1.875" style="288" customWidth="1"/>
    <col min="12" max="16384" width="9.125" style="209"/>
  </cols>
  <sheetData>
    <row r="1" spans="1:12" ht="16.5" customHeight="1" x14ac:dyDescent="0.25">
      <c r="A1" s="206"/>
      <c r="B1" s="480" t="s">
        <v>359</v>
      </c>
      <c r="C1" s="385"/>
      <c r="D1" s="386"/>
      <c r="E1" s="387"/>
      <c r="F1" s="388"/>
      <c r="G1" s="384"/>
      <c r="H1" s="389"/>
      <c r="I1" s="397" t="s">
        <v>368</v>
      </c>
      <c r="J1" s="207"/>
      <c r="K1" s="208"/>
    </row>
    <row r="2" spans="1:12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3"/>
      <c r="J2" s="212" t="s">
        <v>1</v>
      </c>
      <c r="K2" s="214"/>
    </row>
    <row r="3" spans="1:12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7"/>
      <c r="J3" s="217"/>
      <c r="K3" s="218"/>
    </row>
    <row r="4" spans="1:12" s="205" customFormat="1" ht="12" customHeight="1" x14ac:dyDescent="0.2">
      <c r="A4" s="219"/>
      <c r="B4" s="220" t="str">
        <f>Data!B4</f>
        <v>51A Reports (Q1, FY'2017)</v>
      </c>
      <c r="C4" s="220"/>
      <c r="D4" s="21">
        <f>StateCalculations!D13</f>
        <v>2907</v>
      </c>
      <c r="E4" s="221"/>
      <c r="F4" s="221"/>
      <c r="G4" s="222"/>
      <c r="H4" s="220" t="str">
        <f>Data!H4</f>
        <v>Children &lt;18 Pending Response (09/30/2016)</v>
      </c>
      <c r="I4" s="21">
        <f>VLOOKUP(I1,ChildrenPendingResponse!$A$1:$C$41,3,FALSE)</f>
        <v>518</v>
      </c>
      <c r="J4" s="222"/>
      <c r="K4" s="224"/>
      <c r="L4" s="116"/>
    </row>
    <row r="5" spans="1:12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(StateCalculations!D26+StateCalculations!D39)/StateCalculations!D13</f>
        <v>0.63845889232886133</v>
      </c>
      <c r="E5" s="221"/>
      <c r="F5" s="221"/>
      <c r="G5" s="222"/>
      <c r="H5" s="220" t="str">
        <f>Data!H5</f>
        <v>Children Under 18 in Caseload (09/30/2016)</v>
      </c>
      <c r="I5" s="21">
        <f>StateCalculations!J104</f>
        <v>8848</v>
      </c>
      <c r="J5" s="222"/>
      <c r="K5" s="224"/>
    </row>
    <row r="6" spans="1:12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1">
        <f>StateCalculations!J104-StateCalculations!J110</f>
        <v>1725</v>
      </c>
      <c r="J6" s="222"/>
      <c r="K6" s="224"/>
    </row>
    <row r="7" spans="1:12" s="205" customFormat="1" ht="3" customHeight="1" x14ac:dyDescent="0.2">
      <c r="A7" s="219"/>
      <c r="B7" s="222"/>
      <c r="C7" s="222"/>
      <c r="D7" s="204"/>
      <c r="E7" s="226"/>
      <c r="F7" s="226"/>
      <c r="G7" s="222"/>
      <c r="H7" s="220"/>
      <c r="I7" s="227"/>
      <c r="J7" s="222"/>
      <c r="K7" s="224"/>
    </row>
    <row r="8" spans="1:12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StateCalculations!D157</f>
        <v>1442</v>
      </c>
      <c r="E8" s="226"/>
      <c r="F8" s="226"/>
      <c r="G8" s="222"/>
      <c r="H8" s="220" t="str">
        <f>Data!H8</f>
        <v>% of Child Caseload in Placement</v>
      </c>
      <c r="I8" s="28">
        <f>I6/I5</f>
        <v>0.19495931283905968</v>
      </c>
      <c r="J8" s="222"/>
      <c r="K8" s="224"/>
    </row>
    <row r="9" spans="1:12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StateCalculations!D68/D4</f>
        <v>0.21671826625386997</v>
      </c>
      <c r="E9" s="226"/>
      <c r="F9" s="226"/>
      <c r="G9" s="222"/>
      <c r="H9" s="220" t="str">
        <f>Data!H9</f>
        <v>Clinical Cases (09/30/2016)</v>
      </c>
      <c r="I9" s="21">
        <f>StateCalculations!J120</f>
        <v>4524</v>
      </c>
      <c r="J9" s="222"/>
      <c r="K9" s="224"/>
    </row>
    <row r="10" spans="1:12" s="205" customFormat="1" ht="3" customHeight="1" x14ac:dyDescent="0.2">
      <c r="A10" s="219"/>
      <c r="E10" s="226"/>
      <c r="F10" s="226"/>
      <c r="G10" s="222"/>
      <c r="H10" s="220"/>
      <c r="I10" s="140"/>
      <c r="J10" s="222"/>
      <c r="K10" s="224"/>
    </row>
    <row r="11" spans="1:12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StateCalculations!D150</f>
        <v>283</v>
      </c>
      <c r="E11" s="226"/>
      <c r="F11" s="226"/>
      <c r="G11" s="222"/>
      <c r="H11" s="220" t="str">
        <f>Data!H11</f>
        <v>Adoption Cases (09/30/2016)</v>
      </c>
      <c r="I11" s="21">
        <f>StateCalculations!J119</f>
        <v>393</v>
      </c>
      <c r="J11" s="222"/>
      <c r="K11" s="224"/>
    </row>
    <row r="12" spans="1:12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1">
        <f>StateCalculations!J127</f>
        <v>775</v>
      </c>
      <c r="J12" s="222"/>
      <c r="K12" s="224"/>
    </row>
    <row r="13" spans="1:12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8">
        <f>I12/I9</f>
        <v>0.17130857648099027</v>
      </c>
      <c r="J13" s="222"/>
      <c r="K13" s="224"/>
    </row>
    <row r="14" spans="1:12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8"/>
      <c r="J14" s="222"/>
      <c r="K14" s="224"/>
    </row>
    <row r="15" spans="1:12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StateCalculations!D98</f>
        <v>220.33333333333334</v>
      </c>
      <c r="E15" s="226"/>
      <c r="F15" s="226"/>
      <c r="G15" s="222"/>
      <c r="H15" s="220" t="str">
        <f>Data!H15</f>
        <v>Adoptions Legalized (Q1, FY'2017)</v>
      </c>
      <c r="I15" s="21">
        <f>StateCalculations!D136</f>
        <v>31</v>
      </c>
      <c r="J15" s="222"/>
      <c r="K15" s="224"/>
    </row>
    <row r="16" spans="1:12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StateCalculations!D78</f>
        <v>346.33333333333331</v>
      </c>
      <c r="E16" s="226"/>
      <c r="F16" s="226"/>
      <c r="G16" s="222"/>
      <c r="H16" s="220" t="str">
        <f>Data!H16</f>
        <v>Guardianships Legalized (Q1, FY'2017)</v>
      </c>
      <c r="I16" s="21">
        <f>StateCalculations!E136</f>
        <v>23</v>
      </c>
      <c r="J16" s="222"/>
      <c r="K16" s="224"/>
    </row>
    <row r="17" spans="1:11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3"/>
      <c r="J17" s="213"/>
      <c r="K17" s="229"/>
    </row>
    <row r="18" spans="1:11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231"/>
    </row>
    <row r="19" spans="1:11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8"/>
      <c r="J19" s="238"/>
      <c r="K19" s="218"/>
    </row>
    <row r="20" spans="1:11" s="205" customFormat="1" ht="13.5" customHeight="1" x14ac:dyDescent="0.2">
      <c r="A20" s="239"/>
      <c r="B20" s="240"/>
      <c r="C20" s="220" t="s">
        <v>5</v>
      </c>
      <c r="D20" s="21">
        <f>StateCalculations!S14</f>
        <v>8669</v>
      </c>
      <c r="E20" s="28">
        <f>IF(D20/$D$29&lt;0.01,"*",D20/$D$29)</f>
        <v>0.46897484446848797</v>
      </c>
      <c r="F20" s="241"/>
      <c r="G20" s="240"/>
      <c r="H20" s="220" t="str">
        <f>Data!H20</f>
        <v>Spanish</v>
      </c>
      <c r="I20" s="21">
        <f>StateCalculations!O36</f>
        <v>1143</v>
      </c>
      <c r="J20" s="49">
        <f>IF(I20/$I$31&lt;0.01,"*",I20/$I$31)</f>
        <v>6.1833919394103327E-2</v>
      </c>
      <c r="K20" s="242"/>
    </row>
    <row r="21" spans="1:11" s="205" customFormat="1" ht="14.4" customHeight="1" x14ac:dyDescent="0.2">
      <c r="A21" s="239"/>
      <c r="B21" s="240"/>
      <c r="C21" s="243" t="s">
        <v>7</v>
      </c>
      <c r="D21" s="21">
        <f>StateCalculations!S10</f>
        <v>5328</v>
      </c>
      <c r="E21" s="28">
        <f t="shared" ref="E21:E29" si="0">IF(D21/$D$29&lt;0.01,"*",D21/$D$29)</f>
        <v>0.28823370300243439</v>
      </c>
      <c r="F21" s="241"/>
      <c r="G21" s="240"/>
      <c r="H21" s="220" t="str">
        <f>Data!H21</f>
        <v>Khmer (Cambodian)</v>
      </c>
      <c r="I21" s="21">
        <f>StateCalculations!O30</f>
        <v>5</v>
      </c>
      <c r="J21" s="49" t="str">
        <f t="shared" ref="J21:J30" si="1">IF(I21/$I$31&lt;0.01,"*",I21/$I$31)</f>
        <v>*</v>
      </c>
      <c r="K21" s="242"/>
    </row>
    <row r="22" spans="1:11" s="205" customFormat="1" ht="13.5" customHeight="1" x14ac:dyDescent="0.2">
      <c r="A22" s="239"/>
      <c r="B22" s="240"/>
      <c r="C22" s="220" t="s">
        <v>9</v>
      </c>
      <c r="D22" s="21">
        <f>StateCalculations!S8</f>
        <v>1298</v>
      </c>
      <c r="E22" s="28">
        <f t="shared" si="0"/>
        <v>7.0219096564782257E-2</v>
      </c>
      <c r="F22" s="241"/>
      <c r="G22" s="240"/>
      <c r="H22" s="220" t="str">
        <f>Data!H22</f>
        <v xml:space="preserve">Portuguese                                                                      </v>
      </c>
      <c r="I22" s="21">
        <f>StateCalculations!O34</f>
        <v>55</v>
      </c>
      <c r="J22" s="49" t="str">
        <f t="shared" si="1"/>
        <v>*</v>
      </c>
      <c r="K22" s="242"/>
    </row>
    <row r="23" spans="1:11" s="205" customFormat="1" ht="13.5" customHeight="1" x14ac:dyDescent="0.2">
      <c r="A23" s="239"/>
      <c r="B23" s="240"/>
      <c r="C23" s="220" t="s">
        <v>11</v>
      </c>
      <c r="D23" s="21">
        <f>StateCalculations!S7</f>
        <v>168</v>
      </c>
      <c r="E23" s="28" t="str">
        <f t="shared" si="0"/>
        <v>*</v>
      </c>
      <c r="F23" s="241"/>
      <c r="G23" s="240"/>
      <c r="H23" s="220" t="str">
        <f>Data!H23</f>
        <v>Haitian Creole</v>
      </c>
      <c r="I23" s="21">
        <f>StateCalculations!O28</f>
        <v>24</v>
      </c>
      <c r="J23" s="49" t="str">
        <f t="shared" si="1"/>
        <v>*</v>
      </c>
      <c r="K23" s="242"/>
    </row>
    <row r="24" spans="1:11" s="205" customFormat="1" ht="13.5" customHeight="1" x14ac:dyDescent="0.2">
      <c r="A24" s="239"/>
      <c r="B24" s="240"/>
      <c r="C24" s="220" t="s">
        <v>13</v>
      </c>
      <c r="D24" s="21">
        <f>StateCalculations!S6</f>
        <v>23</v>
      </c>
      <c r="E24" s="28" t="str">
        <f t="shared" si="0"/>
        <v>*</v>
      </c>
      <c r="F24" s="241"/>
      <c r="G24" s="240"/>
      <c r="H24" s="220" t="str">
        <f>Data!H24</f>
        <v>Cape Verdean Creole</v>
      </c>
      <c r="I24" s="21">
        <f>StateCalculations!O22</f>
        <v>3</v>
      </c>
      <c r="J24" s="49" t="str">
        <f t="shared" si="1"/>
        <v>*</v>
      </c>
      <c r="K24" s="242"/>
    </row>
    <row r="25" spans="1:11" s="205" customFormat="1" ht="13.5" customHeight="1" x14ac:dyDescent="0.2">
      <c r="A25" s="239"/>
      <c r="B25" s="240"/>
      <c r="C25" s="220" t="s">
        <v>15</v>
      </c>
      <c r="D25" s="21">
        <f>StateCalculations!S12</f>
        <v>7</v>
      </c>
      <c r="E25" s="28" t="str">
        <f t="shared" si="0"/>
        <v>*</v>
      </c>
      <c r="F25" s="241"/>
      <c r="G25" s="240"/>
      <c r="H25" s="220" t="str">
        <f>Data!H25</f>
        <v>Vietnamese</v>
      </c>
      <c r="I25" s="21">
        <f>StateCalculations!O39</f>
        <v>31</v>
      </c>
      <c r="J25" s="49" t="str">
        <f t="shared" si="1"/>
        <v>*</v>
      </c>
      <c r="K25" s="242"/>
    </row>
    <row r="26" spans="1:11" s="205" customFormat="1" ht="13.5" customHeight="1" x14ac:dyDescent="0.2">
      <c r="A26" s="244"/>
      <c r="B26" s="240"/>
      <c r="C26" s="220" t="s">
        <v>17</v>
      </c>
      <c r="D26" s="21">
        <f>StateCalculations!S11</f>
        <v>494</v>
      </c>
      <c r="E26" s="28">
        <f t="shared" si="0"/>
        <v>2.6724371111712199E-2</v>
      </c>
      <c r="F26" s="241"/>
      <c r="G26" s="240"/>
      <c r="H26" s="220" t="str">
        <f>Data!H26</f>
        <v>Chinese</v>
      </c>
      <c r="I26" s="21">
        <f>StateCalculations!O23</f>
        <v>4</v>
      </c>
      <c r="J26" s="49" t="str">
        <f t="shared" si="1"/>
        <v>*</v>
      </c>
      <c r="K26" s="245"/>
    </row>
    <row r="27" spans="1:11" s="205" customFormat="1" ht="12" customHeight="1" x14ac:dyDescent="0.2">
      <c r="A27" s="244"/>
      <c r="B27" s="240"/>
      <c r="C27" s="220" t="str">
        <f>Data!C27</f>
        <v>Unable to Determine</v>
      </c>
      <c r="D27" s="21">
        <f>StateCalculations!S13</f>
        <v>701</v>
      </c>
      <c r="E27" s="28">
        <f t="shared" si="0"/>
        <v>3.7922639978360831E-2</v>
      </c>
      <c r="F27" s="241"/>
      <c r="G27" s="240"/>
      <c r="H27" s="220" t="str">
        <f>Data!H27</f>
        <v>Lao</v>
      </c>
      <c r="I27" s="21">
        <f>StateCalculations!O31</f>
        <v>1</v>
      </c>
      <c r="J27" s="49" t="str">
        <f t="shared" si="1"/>
        <v>*</v>
      </c>
      <c r="K27" s="245"/>
    </row>
    <row r="28" spans="1:11" s="205" customFormat="1" ht="12" customHeight="1" x14ac:dyDescent="0.2">
      <c r="A28" s="246"/>
      <c r="B28" s="240"/>
      <c r="C28" s="220" t="str">
        <f>Data!C28</f>
        <v>Missing</v>
      </c>
      <c r="D28" s="21">
        <f>StateCalculations!S15+StateCalculations!S9</f>
        <v>1797</v>
      </c>
      <c r="E28" s="28">
        <f t="shared" si="0"/>
        <v>9.7213957262645381E-2</v>
      </c>
      <c r="F28" s="247"/>
      <c r="G28" s="240"/>
      <c r="H28" s="220" t="str">
        <f>Data!H28</f>
        <v>American Sign Language</v>
      </c>
      <c r="I28" s="21">
        <f>StateCalculations!O21</f>
        <v>12</v>
      </c>
      <c r="J28" s="49" t="str">
        <f t="shared" si="1"/>
        <v>*</v>
      </c>
      <c r="K28" s="248"/>
    </row>
    <row r="29" spans="1:11" s="205" customFormat="1" ht="15" customHeight="1" x14ac:dyDescent="0.2">
      <c r="A29" s="219"/>
      <c r="B29" s="233"/>
      <c r="C29" s="249" t="s">
        <v>23</v>
      </c>
      <c r="D29" s="67">
        <f>SUM(D20:D28)</f>
        <v>18485</v>
      </c>
      <c r="E29" s="61">
        <f t="shared" si="0"/>
        <v>1</v>
      </c>
      <c r="F29" s="222"/>
      <c r="G29" s="240"/>
      <c r="H29" s="220" t="str">
        <f>Data!H29</f>
        <v>Other</v>
      </c>
      <c r="I29" s="21">
        <f>StateCalculations!O25+StateCalculations!O26+StateCalculations!O27+StateCalculations!O29+StateCalculations!O32+StateCalculations!O33+StateCalculations!O35+StateCalculations!O37+StateCalculations!O40</f>
        <v>324</v>
      </c>
      <c r="J29" s="49">
        <f t="shared" si="1"/>
        <v>1.7527725182580469E-2</v>
      </c>
      <c r="K29" s="224"/>
    </row>
    <row r="30" spans="1:11" ht="12" customHeight="1" x14ac:dyDescent="0.25">
      <c r="A30" s="250"/>
      <c r="B30" s="233"/>
      <c r="C30" s="251" t="s">
        <v>25</v>
      </c>
      <c r="D30" s="34"/>
      <c r="E30" s="64"/>
      <c r="F30" s="247"/>
      <c r="G30" s="220"/>
      <c r="H30" s="220" t="str">
        <f>Data!H30</f>
        <v>English/Unspecified</v>
      </c>
      <c r="I30" s="21">
        <f>StateCalculations!O24+StateCalculations!O38</f>
        <v>16883</v>
      </c>
      <c r="J30" s="49">
        <f t="shared" si="1"/>
        <v>0.91333513659724097</v>
      </c>
      <c r="K30" s="252"/>
    </row>
    <row r="31" spans="1:11" ht="12" customHeight="1" x14ac:dyDescent="0.25">
      <c r="A31" s="250"/>
      <c r="B31" s="233"/>
      <c r="C31" s="66" t="s">
        <v>27</v>
      </c>
      <c r="D31" s="34"/>
      <c r="E31" s="64"/>
      <c r="F31" s="247"/>
      <c r="G31" s="220"/>
      <c r="H31" s="225" t="s">
        <v>23</v>
      </c>
      <c r="I31" s="67">
        <f>SUM(I20:I30)</f>
        <v>18485</v>
      </c>
      <c r="J31" s="68">
        <v>1</v>
      </c>
      <c r="K31" s="252"/>
    </row>
    <row r="32" spans="1:11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56"/>
      <c r="J32" s="256"/>
      <c r="K32" s="257"/>
    </row>
    <row r="33" spans="1:13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231"/>
    </row>
    <row r="34" spans="1:13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56"/>
      <c r="J34" s="256"/>
      <c r="K34" s="252"/>
    </row>
    <row r="35" spans="1:13" s="205" customFormat="1" ht="12" customHeight="1" x14ac:dyDescent="0.2">
      <c r="A35" s="239"/>
      <c r="B35" s="222"/>
      <c r="C35" s="220" t="str">
        <f>Data!C35</f>
        <v>Protective</v>
      </c>
      <c r="D35" s="21">
        <f>StateCalculations!R50+StateCalculations!L50</f>
        <v>1621</v>
      </c>
      <c r="E35" s="49">
        <f>IF(D35/$D$41&lt;0.01,"*",D35/$D$41)</f>
        <v>0.93971014492753624</v>
      </c>
      <c r="F35" s="259"/>
      <c r="G35" s="222"/>
      <c r="H35" s="220" t="str">
        <f>Data!H35</f>
        <v>0 - 2 Years Old</v>
      </c>
      <c r="I35" s="21">
        <f>StateCalculations!L60</f>
        <v>423</v>
      </c>
      <c r="J35" s="49">
        <f>IF(I35/$I$39&lt;0.01,"*",I35/$I$39)</f>
        <v>0.24521739130434783</v>
      </c>
      <c r="K35" s="242"/>
    </row>
    <row r="36" spans="1:13" s="205" customFormat="1" ht="12" customHeight="1" x14ac:dyDescent="0.2">
      <c r="A36" s="239"/>
      <c r="B36" s="234"/>
      <c r="C36" s="220" t="str">
        <f>Data!C36</f>
        <v>Alternative Response</v>
      </c>
      <c r="D36" s="21">
        <f>StateCalculations!M50</f>
        <v>24</v>
      </c>
      <c r="E36" s="49">
        <f t="shared" ref="E36:E40" si="2">IF(D36/$D$41&lt;0.01,"*",D36/$D$41)</f>
        <v>1.391304347826087E-2</v>
      </c>
      <c r="F36" s="259"/>
      <c r="G36" s="222"/>
      <c r="H36" s="220" t="str">
        <f>Data!H36</f>
        <v>3 - 5 Years Old</v>
      </c>
      <c r="I36" s="21">
        <f>StateCalculations!M60</f>
        <v>330</v>
      </c>
      <c r="J36" s="49">
        <f>IF(I36/$I$39&lt;0.01,"*",I36/$I$39)</f>
        <v>0.19130434782608696</v>
      </c>
      <c r="K36" s="242"/>
    </row>
    <row r="37" spans="1:13" s="205" customFormat="1" ht="12" customHeight="1" x14ac:dyDescent="0.2">
      <c r="A37" s="239"/>
      <c r="B37" s="234"/>
      <c r="C37" s="220" t="str">
        <f>Data!C37</f>
        <v>Voluntary Request</v>
      </c>
      <c r="D37" s="21">
        <f>StateCalculations!T50+StateCalculations!U50</f>
        <v>28</v>
      </c>
      <c r="E37" s="49">
        <f t="shared" si="2"/>
        <v>1.6231884057971015E-2</v>
      </c>
      <c r="F37" s="259"/>
      <c r="G37" s="222"/>
      <c r="H37" s="220" t="str">
        <f>Data!H37</f>
        <v>6 - 11 Years Old</v>
      </c>
      <c r="I37" s="21">
        <f>StateCalculations!N60</f>
        <v>470</v>
      </c>
      <c r="J37" s="49">
        <f t="shared" ref="J37:J38" si="3">IF(I37/$I$39&lt;0.01,"*",I37/$I$39)</f>
        <v>0.27246376811594203</v>
      </c>
      <c r="K37" s="242"/>
    </row>
    <row r="38" spans="1:13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StateCalculations!O50+StateCalculations!N50</f>
        <v>27</v>
      </c>
      <c r="E38" s="49">
        <f t="shared" si="2"/>
        <v>1.5652173913043479E-2</v>
      </c>
      <c r="F38" s="259"/>
      <c r="G38" s="222"/>
      <c r="H38" s="220" t="str">
        <f>Data!H38</f>
        <v>12 - 17 Years Old</v>
      </c>
      <c r="I38" s="21">
        <f>StateCalculations!O60</f>
        <v>502</v>
      </c>
      <c r="J38" s="49">
        <f t="shared" si="3"/>
        <v>0.29101449275362318</v>
      </c>
      <c r="K38" s="242"/>
      <c r="M38" s="371"/>
    </row>
    <row r="39" spans="1:13" s="205" customFormat="1" ht="12" customHeight="1" x14ac:dyDescent="0.2">
      <c r="A39" s="244"/>
      <c r="B39" s="234"/>
      <c r="C39" s="220" t="str">
        <f>Data!C39</f>
        <v>Court Referral</v>
      </c>
      <c r="D39" s="21">
        <f>StateCalculations!P50</f>
        <v>18</v>
      </c>
      <c r="E39" s="49">
        <f t="shared" si="2"/>
        <v>1.0434782608695653E-2</v>
      </c>
      <c r="F39" s="259"/>
      <c r="G39" s="222"/>
      <c r="H39" s="249" t="s">
        <v>38</v>
      </c>
      <c r="I39" s="67">
        <f>SUM(I35:I38)</f>
        <v>1725</v>
      </c>
      <c r="J39" s="68">
        <f>IF(I39/$I$39&lt;0.01,"*",I39/$I$39)</f>
        <v>1</v>
      </c>
      <c r="K39" s="245"/>
    </row>
    <row r="40" spans="1:13" s="205" customFormat="1" ht="12" customHeight="1" x14ac:dyDescent="0.2">
      <c r="A40" s="246"/>
      <c r="B40" s="222"/>
      <c r="C40" s="220" t="str">
        <f>Data!C40</f>
        <v>Other/Unspecified</v>
      </c>
      <c r="D40" s="21">
        <f>StateCalculations!Q50+StateCalculations!S50+StateCalculations!V50</f>
        <v>7</v>
      </c>
      <c r="E40" s="49" t="str">
        <f t="shared" si="2"/>
        <v>*</v>
      </c>
      <c r="F40" s="260"/>
      <c r="G40" s="222"/>
      <c r="H40" s="249"/>
      <c r="I40" s="76"/>
      <c r="J40" s="77"/>
      <c r="K40" s="248"/>
    </row>
    <row r="41" spans="1:13" s="205" customFormat="1" ht="12" customHeight="1" x14ac:dyDescent="0.2">
      <c r="A41" s="246"/>
      <c r="B41" s="222"/>
      <c r="C41" s="249" t="s">
        <v>38</v>
      </c>
      <c r="D41" s="67">
        <f>SUM(D35:D40)</f>
        <v>1725</v>
      </c>
      <c r="E41" s="68">
        <v>1</v>
      </c>
      <c r="F41" s="260"/>
      <c r="G41" s="222"/>
      <c r="H41" s="222"/>
      <c r="I41" s="222"/>
      <c r="J41" s="222"/>
      <c r="K41" s="248"/>
    </row>
    <row r="42" spans="1:13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48"/>
    </row>
    <row r="43" spans="1:13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8"/>
      <c r="J43" s="238"/>
      <c r="K43" s="218"/>
    </row>
    <row r="44" spans="1:13" s="205" customFormat="1" ht="12" customHeight="1" x14ac:dyDescent="0.2">
      <c r="A44" s="239"/>
      <c r="B44" s="222"/>
      <c r="C44" s="220" t="str">
        <f>Data!C44</f>
        <v>Foster Care - Kinship</v>
      </c>
      <c r="D44" s="21">
        <f>StateCalculations!AP83</f>
        <v>550</v>
      </c>
      <c r="E44" s="49">
        <f>IF(D44/$D$57&lt;0.01,"*",D44/$D$57)</f>
        <v>0.3188405797101449</v>
      </c>
      <c r="F44" s="259"/>
      <c r="G44" s="222"/>
      <c r="H44" s="220" t="str">
        <f>Data!H44</f>
        <v>.5 Years or Less</v>
      </c>
      <c r="I44" s="21">
        <f>StateCalculations!L71</f>
        <v>399</v>
      </c>
      <c r="J44" s="49">
        <f>IF(I44/$I$49&lt;0.01,"*",I44/$I$49)</f>
        <v>0.23130434782608697</v>
      </c>
      <c r="K44" s="242"/>
    </row>
    <row r="45" spans="1:13" s="205" customFormat="1" ht="12" customHeight="1" x14ac:dyDescent="0.2">
      <c r="A45" s="239"/>
      <c r="B45" s="222"/>
      <c r="C45" s="220" t="str">
        <f>Data!C45</f>
        <v>Foster Care - Child-Specific</v>
      </c>
      <c r="D45" s="21">
        <f>StateCalculations!AN83</f>
        <v>112</v>
      </c>
      <c r="E45" s="49">
        <f t="shared" ref="E45:E56" si="4">IF(D45/$D$57&lt;0.01,"*",D45/$D$57)</f>
        <v>6.4927536231884062E-2</v>
      </c>
      <c r="F45" s="259"/>
      <c r="G45" s="222"/>
      <c r="H45" s="220" t="str">
        <f>Data!H45</f>
        <v>&gt;.5 Years - 1 Year</v>
      </c>
      <c r="I45" s="21">
        <f>StateCalculations!M71</f>
        <v>362</v>
      </c>
      <c r="J45" s="49">
        <f t="shared" ref="J45:J48" si="5">IF(I45/$I$49&lt;0.01,"*",I45/$I$49)</f>
        <v>0.20985507246376811</v>
      </c>
      <c r="K45" s="242"/>
    </row>
    <row r="46" spans="1:13" s="205" customFormat="1" ht="12" customHeight="1" x14ac:dyDescent="0.2">
      <c r="A46" s="239"/>
      <c r="B46" s="222"/>
      <c r="C46" s="220" t="str">
        <f>Data!C46</f>
        <v>Foster Care - Unrestricted</v>
      </c>
      <c r="D46" s="21">
        <f>StateCalculations!AR83</f>
        <v>397</v>
      </c>
      <c r="E46" s="49">
        <f t="shared" si="4"/>
        <v>0.23014492753623189</v>
      </c>
      <c r="F46" s="259"/>
      <c r="G46" s="222"/>
      <c r="H46" s="220" t="str">
        <f>Data!H46</f>
        <v>&gt;1 Year - 2 Years</v>
      </c>
      <c r="I46" s="21">
        <f>StateCalculations!N71+StateCalculations!O71</f>
        <v>468</v>
      </c>
      <c r="J46" s="49">
        <f t="shared" si="5"/>
        <v>0.27130434782608698</v>
      </c>
      <c r="K46" s="242"/>
    </row>
    <row r="47" spans="1:13" s="205" customFormat="1" ht="12" customHeight="1" x14ac:dyDescent="0.2">
      <c r="A47" s="239"/>
      <c r="B47" s="222"/>
      <c r="C47" s="220" t="str">
        <f>Data!C47</f>
        <v>Foster Care - Pre-adoptive</v>
      </c>
      <c r="D47" s="21">
        <f>StateCalculations!AQ83</f>
        <v>153</v>
      </c>
      <c r="E47" s="49">
        <f t="shared" si="4"/>
        <v>8.8695652173913037E-2</v>
      </c>
      <c r="F47" s="259"/>
      <c r="G47" s="222"/>
      <c r="H47" s="220" t="str">
        <f>Data!H47</f>
        <v>&gt;2 Years - 4 Years</v>
      </c>
      <c r="I47" s="21">
        <f>StateCalculations!P71</f>
        <v>382</v>
      </c>
      <c r="J47" s="49">
        <f t="shared" si="5"/>
        <v>0.22144927536231884</v>
      </c>
      <c r="K47" s="242"/>
    </row>
    <row r="48" spans="1:13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StateCalculations!AO83</f>
        <v>2</v>
      </c>
      <c r="E48" s="28" t="str">
        <f t="shared" si="4"/>
        <v>*</v>
      </c>
      <c r="F48" s="259"/>
      <c r="G48" s="222"/>
      <c r="H48" s="220" t="str">
        <f>Data!H48</f>
        <v>&gt;4 Years</v>
      </c>
      <c r="I48" s="21">
        <f>StateCalculations!Q71</f>
        <v>114</v>
      </c>
      <c r="J48" s="49">
        <f t="shared" si="5"/>
        <v>6.6086956521739126E-2</v>
      </c>
      <c r="K48" s="242"/>
    </row>
    <row r="49" spans="1:13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SUM(StateCalculations!Z83:AM83)</f>
        <v>251</v>
      </c>
      <c r="E49" s="49">
        <f t="shared" si="4"/>
        <v>0.14550724637681159</v>
      </c>
      <c r="F49" s="259"/>
      <c r="G49" s="222"/>
      <c r="H49" s="249" t="s">
        <v>38</v>
      </c>
      <c r="I49" s="67">
        <f>SUM(I44:I48)</f>
        <v>1725</v>
      </c>
      <c r="J49" s="68">
        <v>1</v>
      </c>
      <c r="K49" s="242"/>
    </row>
    <row r="50" spans="1:13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SUM(StateCalculations!K83:Q83)</f>
        <v>123</v>
      </c>
      <c r="E50" s="49">
        <f t="shared" si="4"/>
        <v>7.1304347826086953E-2</v>
      </c>
      <c r="F50" s="185"/>
      <c r="G50" s="185"/>
      <c r="H50" s="185"/>
      <c r="I50" s="185"/>
      <c r="J50" s="185"/>
      <c r="K50" s="242"/>
    </row>
    <row r="51" spans="1:13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SUM(StateCalculations!W83:Y83)</f>
        <v>10</v>
      </c>
      <c r="E51" s="28" t="str">
        <f t="shared" si="4"/>
        <v>*</v>
      </c>
      <c r="F51" s="259"/>
      <c r="G51" s="233" t="str">
        <f>Data!G51</f>
        <v>Gender  (09/30/2016)</v>
      </c>
      <c r="H51" s="240"/>
      <c r="I51" s="262"/>
      <c r="J51" s="262"/>
      <c r="K51" s="263"/>
    </row>
    <row r="52" spans="1:13" s="205" customFormat="1" ht="12" customHeight="1" x14ac:dyDescent="0.2">
      <c r="A52" s="264"/>
      <c r="B52" s="222"/>
      <c r="C52" s="220" t="str">
        <f>Data!C52</f>
        <v>Congregate Care - Residential</v>
      </c>
      <c r="D52" s="21">
        <f>StateCalculations!R83</f>
        <v>25</v>
      </c>
      <c r="E52" s="49">
        <f>IF(D52/$D$57&lt;0.01,"*",D52/$D$57)</f>
        <v>1.4492753623188406E-2</v>
      </c>
      <c r="F52" s="259"/>
      <c r="G52" s="222"/>
      <c r="H52" s="220" t="str">
        <f>Data!H52</f>
        <v>Male</v>
      </c>
      <c r="I52" s="21">
        <f>StateCalculations!O95</f>
        <v>882</v>
      </c>
      <c r="J52" s="49">
        <f>IF(I52/$I$55&lt;0.01,"*",I52/$I$55)</f>
        <v>0.51130434782608691</v>
      </c>
      <c r="K52" s="265"/>
      <c r="L52" s="220"/>
    </row>
    <row r="53" spans="1:13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StateCalculations!S83</f>
        <v>60</v>
      </c>
      <c r="E53" s="49">
        <f t="shared" si="4"/>
        <v>3.4782608695652174E-2</v>
      </c>
      <c r="F53" s="259"/>
      <c r="G53" s="222"/>
      <c r="H53" s="220" t="str">
        <f>Data!H53</f>
        <v>Female</v>
      </c>
      <c r="I53" s="21">
        <f>StateCalculations!N95</f>
        <v>843</v>
      </c>
      <c r="J53" s="49">
        <f t="shared" ref="J53:J54" si="6">IF(I53/$I$55&lt;0.01,"*",I53/$I$55)</f>
        <v>0.48869565217391303</v>
      </c>
      <c r="K53" s="267"/>
    </row>
    <row r="54" spans="1:13" s="205" customFormat="1" ht="12" customHeight="1" x14ac:dyDescent="0.2">
      <c r="A54" s="219"/>
      <c r="B54" s="222"/>
      <c r="C54" s="220" t="str">
        <f>Data!C54</f>
        <v>Congregate Care - Teen Parenting</v>
      </c>
      <c r="D54" s="21">
        <f>StateCalculations!T83+StateCalculations!U83+StateCalculations!V83</f>
        <v>1</v>
      </c>
      <c r="E54" s="28" t="str">
        <f t="shared" si="4"/>
        <v>*</v>
      </c>
      <c r="F54" s="259"/>
      <c r="G54" s="185"/>
      <c r="H54" s="220" t="str">
        <f>Data!H54</f>
        <v>Unspecified</v>
      </c>
      <c r="I54" s="21">
        <f>StateCalculations!P97</f>
        <v>0</v>
      </c>
      <c r="J54" s="49" t="str">
        <f t="shared" si="6"/>
        <v>*</v>
      </c>
      <c r="K54" s="224"/>
    </row>
    <row r="55" spans="1:13" s="205" customFormat="1" ht="12" customHeight="1" x14ac:dyDescent="0.2">
      <c r="A55" s="268"/>
      <c r="B55" s="222"/>
      <c r="C55" s="220" t="str">
        <f>Data!C55</f>
        <v>Non-Referral Location</v>
      </c>
      <c r="D55" s="21">
        <f>SUM(StateCalculations!AS83:AW83)</f>
        <v>41</v>
      </c>
      <c r="E55" s="49">
        <f t="shared" si="4"/>
        <v>2.3768115942028985E-2</v>
      </c>
      <c r="F55" s="269"/>
      <c r="G55" s="185"/>
      <c r="H55" s="249" t="s">
        <v>38</v>
      </c>
      <c r="I55" s="67">
        <f>SUM(I52:I54)</f>
        <v>1725</v>
      </c>
      <c r="J55" s="68">
        <v>1</v>
      </c>
      <c r="K55" s="270"/>
    </row>
    <row r="56" spans="1:13" s="205" customFormat="1" ht="12" customHeight="1" x14ac:dyDescent="0.2">
      <c r="A56" s="268"/>
      <c r="B56" s="222"/>
      <c r="C56" s="220" t="str">
        <f>Data!C56</f>
        <v>"On Run" from Placement</v>
      </c>
      <c r="D56" s="21">
        <f>StateCalculations!AX83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270"/>
    </row>
    <row r="57" spans="1:13" ht="15" customHeight="1" x14ac:dyDescent="0.25">
      <c r="A57" s="272"/>
      <c r="B57" s="185"/>
      <c r="C57" s="249" t="s">
        <v>38</v>
      </c>
      <c r="D57" s="67">
        <f>SUM(D44:D56)</f>
        <v>1725</v>
      </c>
      <c r="E57" s="68">
        <v>1</v>
      </c>
      <c r="F57" s="271"/>
      <c r="G57" s="233" t="str">
        <f>Data!G57</f>
        <v>Service Plan Goal  (09/30/2016)</v>
      </c>
      <c r="H57" s="234"/>
      <c r="I57" s="186"/>
      <c r="J57" s="221"/>
      <c r="K57" s="273"/>
    </row>
    <row r="58" spans="1:13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1">
        <f>StateCalculations!R117</f>
        <v>758</v>
      </c>
      <c r="J58" s="49">
        <f>IF(I58/$I$65&lt;0.01,"*",I58/$I$65)</f>
        <v>0.43942028985507248</v>
      </c>
      <c r="K58" s="242"/>
      <c r="M58" s="220"/>
    </row>
    <row r="59" spans="1:13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1">
        <f>StateCalculations!O117</f>
        <v>666</v>
      </c>
      <c r="J59" s="49">
        <f t="shared" ref="J59:J64" si="7">IF(I59/$I$65&lt;0.01,"*",I59/$I$65)</f>
        <v>0.38608695652173913</v>
      </c>
      <c r="K59" s="242"/>
    </row>
    <row r="60" spans="1:13" s="205" customFormat="1" ht="13.5" customHeight="1" x14ac:dyDescent="0.2">
      <c r="A60" s="239"/>
      <c r="B60" s="240"/>
      <c r="C60" s="220" t="s">
        <v>5</v>
      </c>
      <c r="D60" s="21">
        <f>StateCalculations!V106</f>
        <v>861</v>
      </c>
      <c r="E60" s="28">
        <f>IF(D60/$D$68&lt;0.01,"*",D60/$D$68)</f>
        <v>0.49913043478260871</v>
      </c>
      <c r="F60" s="259"/>
      <c r="G60" s="222"/>
      <c r="H60" s="220" t="str">
        <f>Data!H60</f>
        <v>Guardianship</v>
      </c>
      <c r="I60" s="21">
        <f>StateCalculations!Q117</f>
        <v>117</v>
      </c>
      <c r="J60" s="49">
        <f t="shared" si="7"/>
        <v>6.7826086956521744E-2</v>
      </c>
      <c r="K60" s="242"/>
      <c r="M60" s="220"/>
    </row>
    <row r="61" spans="1:13" s="205" customFormat="1" ht="14.4" customHeight="1" x14ac:dyDescent="0.2">
      <c r="A61" s="239"/>
      <c r="C61" s="220" t="s">
        <v>7</v>
      </c>
      <c r="D61" s="21">
        <f>StateCalculations!R106</f>
        <v>557</v>
      </c>
      <c r="E61" s="28">
        <f t="shared" ref="E61:E67" si="8">IF(D61/$D$68&lt;0.01,"*",D61/$D$68)</f>
        <v>0.32289855072463769</v>
      </c>
      <c r="F61" s="259"/>
      <c r="G61" s="222"/>
      <c r="H61" s="220" t="s">
        <v>64</v>
      </c>
      <c r="I61" s="21">
        <f>StateCalculations!N117</f>
        <v>48</v>
      </c>
      <c r="J61" s="49">
        <f t="shared" si="7"/>
        <v>2.782608695652174E-2</v>
      </c>
      <c r="K61" s="242"/>
      <c r="M61" s="220"/>
    </row>
    <row r="62" spans="1:13" s="205" customFormat="1" ht="13.5" customHeight="1" x14ac:dyDescent="0.2">
      <c r="A62" s="239"/>
      <c r="C62" s="220" t="s">
        <v>9</v>
      </c>
      <c r="D62" s="21">
        <f>StateCalculations!P106</f>
        <v>127</v>
      </c>
      <c r="E62" s="28">
        <f t="shared" si="8"/>
        <v>7.3623188405797096E-2</v>
      </c>
      <c r="F62" s="259"/>
      <c r="G62" s="222"/>
      <c r="H62" s="220" t="str">
        <f>Data!H62</f>
        <v>Permanent Care with Kin</v>
      </c>
      <c r="I62" s="21">
        <f>StateCalculations!P117</f>
        <v>32</v>
      </c>
      <c r="J62" s="49">
        <f t="shared" si="7"/>
        <v>1.8550724637681159E-2</v>
      </c>
      <c r="K62" s="242"/>
      <c r="M62" s="220"/>
    </row>
    <row r="63" spans="1:13" s="205" customFormat="1" ht="13.5" customHeight="1" x14ac:dyDescent="0.2">
      <c r="A63" s="239"/>
      <c r="B63" s="240"/>
      <c r="C63" s="220" t="s">
        <v>11</v>
      </c>
      <c r="D63" s="21">
        <f>StateCalculations!O106</f>
        <v>14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1">
        <f>StateCalculations!S117</f>
        <v>72</v>
      </c>
      <c r="J63" s="49">
        <f t="shared" si="7"/>
        <v>4.1739130434782612E-2</v>
      </c>
      <c r="K63" s="242"/>
      <c r="M63" s="220"/>
    </row>
    <row r="64" spans="1:13" s="205" customFormat="1" ht="13.5" customHeight="1" x14ac:dyDescent="0.2">
      <c r="A64" s="239"/>
      <c r="B64" s="240"/>
      <c r="C64" s="220" t="s">
        <v>397</v>
      </c>
      <c r="D64" s="21">
        <f>StateCalculations!N106</f>
        <v>3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1">
        <f>StateCalculations!T117</f>
        <v>32</v>
      </c>
      <c r="J64" s="49">
        <f t="shared" si="7"/>
        <v>1.8550724637681159E-2</v>
      </c>
      <c r="K64" s="242"/>
      <c r="M64" s="220"/>
    </row>
    <row r="65" spans="1:13" s="205" customFormat="1" ht="13.5" customHeight="1" x14ac:dyDescent="0.2">
      <c r="A65" s="239"/>
      <c r="B65" s="240"/>
      <c r="C65" s="220" t="s">
        <v>15</v>
      </c>
      <c r="D65" s="21">
        <f>StateCalculations!T106</f>
        <v>0</v>
      </c>
      <c r="E65" s="28" t="str">
        <f t="shared" si="8"/>
        <v>*</v>
      </c>
      <c r="F65" s="259"/>
      <c r="G65" s="222"/>
      <c r="H65" s="249" t="s">
        <v>38</v>
      </c>
      <c r="I65" s="67">
        <f>SUM(I58:I64)</f>
        <v>1725</v>
      </c>
      <c r="J65" s="68">
        <v>1</v>
      </c>
      <c r="K65" s="242"/>
      <c r="M65" s="220"/>
    </row>
    <row r="66" spans="1:13" s="205" customFormat="1" ht="13.5" customHeight="1" x14ac:dyDescent="0.2">
      <c r="A66" s="239"/>
      <c r="B66" s="240"/>
      <c r="C66" s="220" t="s">
        <v>17</v>
      </c>
      <c r="D66" s="21">
        <f>StateCalculations!S106</f>
        <v>86</v>
      </c>
      <c r="E66" s="28">
        <f t="shared" si="8"/>
        <v>4.9855072463768114E-2</v>
      </c>
      <c r="F66" s="259"/>
      <c r="G66" s="222"/>
      <c r="H66" s="274" t="s">
        <v>68</v>
      </c>
      <c r="K66" s="242"/>
      <c r="M66" s="220"/>
    </row>
    <row r="67" spans="1:13" s="205" customFormat="1" ht="12" customHeight="1" x14ac:dyDescent="0.2">
      <c r="A67" s="239"/>
      <c r="B67" s="240"/>
      <c r="C67" s="220" t="str">
        <f>Data!C67</f>
        <v>Unable to Determine</v>
      </c>
      <c r="D67" s="21">
        <f>StateCalculations!W106+StateCalculations!U106+StateCalculations!Q106</f>
        <v>77</v>
      </c>
      <c r="E67" s="28">
        <f t="shared" si="8"/>
        <v>4.4637681159420288E-2</v>
      </c>
      <c r="F67" s="259"/>
      <c r="G67" s="222"/>
      <c r="H67" s="274"/>
      <c r="I67" s="185"/>
      <c r="J67" s="185"/>
      <c r="K67" s="242"/>
      <c r="L67" s="220"/>
      <c r="M67" s="220"/>
    </row>
    <row r="68" spans="1:13" s="205" customFormat="1" ht="12" customHeight="1" x14ac:dyDescent="0.2">
      <c r="A68" s="239"/>
      <c r="B68" s="240"/>
      <c r="C68" s="249" t="str">
        <f>Data!C68</f>
        <v>Total Children in Placement</v>
      </c>
      <c r="D68" s="67">
        <f>SUM(D60:D67)</f>
        <v>1725</v>
      </c>
      <c r="E68" s="61">
        <v>1</v>
      </c>
      <c r="F68" s="259"/>
      <c r="G68" s="275" t="s">
        <v>69</v>
      </c>
      <c r="I68" s="185"/>
      <c r="J68" s="185"/>
      <c r="K68" s="242"/>
      <c r="L68" s="220"/>
      <c r="M68" s="220"/>
    </row>
    <row r="69" spans="1:13" s="205" customFormat="1" ht="12" customHeight="1" x14ac:dyDescent="0.25">
      <c r="A69" s="239"/>
      <c r="B69" s="240"/>
      <c r="C69" s="251" t="s">
        <v>25</v>
      </c>
      <c r="D69" s="95"/>
      <c r="E69" s="96"/>
      <c r="F69" s="259"/>
      <c r="G69" s="276" t="s">
        <v>70</v>
      </c>
      <c r="I69" s="185"/>
      <c r="J69" s="185"/>
      <c r="K69" s="242"/>
      <c r="L69" s="220"/>
      <c r="M69" s="220"/>
    </row>
    <row r="70" spans="1:13" s="205" customFormat="1" ht="12" customHeight="1" x14ac:dyDescent="0.2">
      <c r="A70" s="246"/>
      <c r="B70" s="233"/>
      <c r="C70" s="66" t="s">
        <v>27</v>
      </c>
      <c r="D70" s="34"/>
      <c r="E70" s="64"/>
      <c r="F70" s="259"/>
      <c r="G70" s="275" t="s">
        <v>71</v>
      </c>
      <c r="I70" s="185"/>
      <c r="J70" s="185"/>
      <c r="K70" s="242"/>
    </row>
    <row r="71" spans="1:13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2"/>
    </row>
    <row r="72" spans="1:13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2"/>
    </row>
    <row r="73" spans="1:13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38"/>
      <c r="K73" s="218"/>
    </row>
    <row r="74" spans="1:13" ht="12" customHeight="1" x14ac:dyDescent="0.25">
      <c r="A74" s="239"/>
      <c r="B74" s="234"/>
      <c r="C74" s="220" t="s">
        <v>29</v>
      </c>
      <c r="D74" s="21">
        <f>StateCalculations!N142+StateCalculations!T142</f>
        <v>6419</v>
      </c>
      <c r="E74" s="49">
        <f>IF(D74/$D$80&lt;0.01,"*",D74/$D$80)</f>
        <v>0.90116523936543591</v>
      </c>
      <c r="F74" s="259"/>
      <c r="G74" s="222"/>
      <c r="H74" s="220" t="s">
        <v>30</v>
      </c>
      <c r="I74" s="21">
        <f>SUM(StateCalculations!N128:P128)</f>
        <v>1375</v>
      </c>
      <c r="J74" s="49">
        <f>IF(I74/$I$79&lt;0.01,"*",I74/$I$79)</f>
        <v>0.19303664186438299</v>
      </c>
      <c r="K74" s="242"/>
    </row>
    <row r="75" spans="1:13" ht="12" customHeight="1" x14ac:dyDescent="0.25">
      <c r="A75" s="239"/>
      <c r="B75" s="234"/>
      <c r="C75" s="220" t="s">
        <v>31</v>
      </c>
      <c r="D75" s="21">
        <f>StateCalculations!O142</f>
        <v>490</v>
      </c>
      <c r="E75" s="49">
        <f t="shared" ref="E75:E80" si="9">IF(D75/$D$80&lt;0.01,"*",D75/$D$80)</f>
        <v>6.8791239646216487E-2</v>
      </c>
      <c r="F75" s="259"/>
      <c r="G75" s="234"/>
      <c r="H75" s="220" t="s">
        <v>32</v>
      </c>
      <c r="I75" s="21">
        <f>SUM(StateCalculations!Q128:S128)</f>
        <v>1348</v>
      </c>
      <c r="J75" s="49">
        <f t="shared" ref="J75:J78" si="10">IF(I75/$I$79&lt;0.01,"*",I75/$I$79)</f>
        <v>0.18924610416959148</v>
      </c>
      <c r="K75" s="242"/>
    </row>
    <row r="76" spans="1:13" ht="12" customHeight="1" x14ac:dyDescent="0.25">
      <c r="A76" s="239"/>
      <c r="B76" s="234"/>
      <c r="C76" s="220" t="s">
        <v>33</v>
      </c>
      <c r="D76" s="21">
        <f>StateCalculations!W142+StateCalculations!V142</f>
        <v>64</v>
      </c>
      <c r="E76" s="49" t="str">
        <f t="shared" si="9"/>
        <v>*</v>
      </c>
      <c r="F76" s="259"/>
      <c r="G76" s="220"/>
      <c r="H76" s="220" t="s">
        <v>34</v>
      </c>
      <c r="I76" s="21">
        <f>SUM(StateCalculations!T128:Y128)</f>
        <v>2468</v>
      </c>
      <c r="J76" s="49">
        <f t="shared" si="10"/>
        <v>0.34648322336094345</v>
      </c>
      <c r="K76" s="242"/>
    </row>
    <row r="77" spans="1:13" s="205" customFormat="1" ht="12" customHeight="1" x14ac:dyDescent="0.2">
      <c r="A77" s="239"/>
      <c r="B77" s="222"/>
      <c r="C77" s="220" t="s">
        <v>35</v>
      </c>
      <c r="D77" s="21">
        <f>StateCalculations!P142+StateCalculations!Q142</f>
        <v>102</v>
      </c>
      <c r="E77" s="49">
        <f t="shared" si="9"/>
        <v>1.4319809069212411E-2</v>
      </c>
      <c r="F77" s="259"/>
      <c r="G77" s="234"/>
      <c r="H77" s="220" t="s">
        <v>36</v>
      </c>
      <c r="I77" s="21">
        <f>SUM(StateCalculations!Z128:AE128)</f>
        <v>1929</v>
      </c>
      <c r="J77" s="49">
        <f t="shared" si="10"/>
        <v>0.27081285975010527</v>
      </c>
      <c r="K77" s="242"/>
    </row>
    <row r="78" spans="1:13" s="205" customFormat="1" ht="12" customHeight="1" x14ac:dyDescent="0.2">
      <c r="A78" s="244"/>
      <c r="B78" s="222"/>
      <c r="C78" s="220" t="s">
        <v>37</v>
      </c>
      <c r="D78" s="21">
        <f>StateCalculations!R142</f>
        <v>38</v>
      </c>
      <c r="E78" s="49" t="str">
        <f t="shared" si="9"/>
        <v>*</v>
      </c>
      <c r="F78" s="259"/>
      <c r="G78" s="222"/>
      <c r="H78" s="220" t="s">
        <v>58</v>
      </c>
      <c r="I78" s="21">
        <f>StateCalculations!AF128</f>
        <v>3</v>
      </c>
      <c r="J78" s="49" t="str">
        <f t="shared" si="10"/>
        <v>*</v>
      </c>
      <c r="K78" s="242"/>
    </row>
    <row r="79" spans="1:13" s="205" customFormat="1" ht="12" customHeight="1" x14ac:dyDescent="0.2">
      <c r="A79" s="244"/>
      <c r="B79" s="222"/>
      <c r="C79" s="220" t="s">
        <v>39</v>
      </c>
      <c r="D79" s="21">
        <f>StateCalculations!S142+StateCalculations!U142+StateCalculations!X142</f>
        <v>10</v>
      </c>
      <c r="E79" s="49" t="str">
        <f t="shared" si="9"/>
        <v>*</v>
      </c>
      <c r="F79" s="260"/>
      <c r="G79" s="222"/>
      <c r="H79" s="249" t="s">
        <v>73</v>
      </c>
      <c r="I79" s="67">
        <f>SUM(I74:I78)</f>
        <v>7123</v>
      </c>
      <c r="J79" s="68">
        <v>1</v>
      </c>
      <c r="K79" s="245"/>
    </row>
    <row r="80" spans="1:13" s="205" customFormat="1" ht="12" customHeight="1" x14ac:dyDescent="0.2">
      <c r="A80" s="219"/>
      <c r="B80" s="234"/>
      <c r="C80" s="249" t="s">
        <v>73</v>
      </c>
      <c r="D80" s="67">
        <f>SUM(D74:D79)</f>
        <v>7123</v>
      </c>
      <c r="E80" s="68">
        <f t="shared" si="9"/>
        <v>1</v>
      </c>
      <c r="F80" s="260"/>
      <c r="G80" s="222"/>
      <c r="H80" s="249"/>
      <c r="I80" s="108"/>
      <c r="J80" s="109"/>
      <c r="K80" s="245"/>
    </row>
    <row r="81" spans="1:11" s="205" customFormat="1" ht="4.2" customHeight="1" x14ac:dyDescent="0.2">
      <c r="A81" s="219"/>
      <c r="B81" s="234"/>
      <c r="C81" s="249"/>
      <c r="D81" s="67"/>
      <c r="E81" s="68"/>
      <c r="F81" s="260"/>
      <c r="G81" s="222"/>
      <c r="H81" s="249"/>
      <c r="I81" s="108"/>
      <c r="J81" s="109"/>
      <c r="K81" s="245"/>
    </row>
    <row r="82" spans="1:11" s="205" customFormat="1" ht="12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4"/>
      <c r="K82" s="286"/>
    </row>
    <row r="83" spans="1:11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8"/>
      <c r="J83" s="185"/>
      <c r="K83" s="185"/>
    </row>
    <row r="84" spans="1:11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8"/>
      <c r="J84" s="185"/>
      <c r="K84" s="185"/>
    </row>
    <row r="85" spans="1:11" x14ac:dyDescent="0.25">
      <c r="A85" s="185"/>
      <c r="J85" s="185"/>
      <c r="K85" s="185"/>
    </row>
    <row r="86" spans="1:11" x14ac:dyDescent="0.25">
      <c r="J86" s="185"/>
      <c r="K86" s="185"/>
    </row>
  </sheetData>
  <mergeCells count="3">
    <mergeCell ref="B18:J18"/>
    <mergeCell ref="B33:J33"/>
    <mergeCell ref="B72:K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62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1.12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360</v>
      </c>
      <c r="D1" s="290"/>
      <c r="E1" s="207"/>
      <c r="F1" s="291"/>
      <c r="G1" s="292"/>
      <c r="H1" s="289"/>
      <c r="I1" s="293" t="s">
        <v>82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CentralRegionCalculations!C7</f>
        <v>822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148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(CentralRegionCalculations!C16+CentralRegionCalculations!C25)/CentralRegionCalculations!C7</f>
        <v>0.62408759124087587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CentralRegionCalculations!D76</f>
        <v>1943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CentralRegionCalculations!D76-CentralRegionCalculations!D82</f>
        <v>374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CentralRegionCalculations!C126</f>
        <v>362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0.19248584662892435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CentralRegionCalculations!C51/D4</f>
        <v>0.18978102189781021</v>
      </c>
      <c r="E9" s="226"/>
      <c r="F9" s="226"/>
      <c r="G9" s="222"/>
      <c r="H9" s="220" t="str">
        <f>Data!H9</f>
        <v>Clinical Cases (09/30/2016)</v>
      </c>
      <c r="I9" s="220"/>
      <c r="J9" s="596">
        <f>CentralRegionCalculations!D92</f>
        <v>1030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CentralRegionCalculations!C135</f>
        <v>64</v>
      </c>
      <c r="E11" s="226"/>
      <c r="F11" s="226"/>
      <c r="G11" s="222"/>
      <c r="H11" s="220" t="str">
        <f>Data!H11</f>
        <v>Adoption Cases (09/30/2016)</v>
      </c>
      <c r="I11" s="220"/>
      <c r="J11" s="596">
        <f>CentralRegionCalculations!D91</f>
        <v>87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CentralRegionCalculations!D100</f>
        <v>176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0.17087378640776699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CentralRegionCalculations!C69</f>
        <v>53.666666666666664</v>
      </c>
      <c r="E15" s="226"/>
      <c r="F15" s="226"/>
      <c r="G15" s="222"/>
      <c r="H15" s="220" t="str">
        <f>Data!H15</f>
        <v>Adoptions Legalized (Q1, FY'2017)</v>
      </c>
      <c r="I15" s="220"/>
      <c r="J15" s="596">
        <f>CentralRegionCalculations!C107</f>
        <v>8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CentralRegionCalculations!C60</f>
        <v>67.666666666666671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CentralRegionCalculations!D107</f>
        <v>3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CentralRegionCalculations!Q14</f>
        <v>2479</v>
      </c>
      <c r="E20" s="28">
        <f>IF(D20/$D$29&lt;0.01,"*",D20/$D$29)</f>
        <v>0.56624029237094564</v>
      </c>
      <c r="F20" s="241"/>
      <c r="G20" s="240"/>
      <c r="H20" s="220" t="str">
        <f>Data!H20</f>
        <v>Spanish</v>
      </c>
      <c r="I20" s="220"/>
      <c r="J20" s="21">
        <f>CentralRegionCalculations!Q35</f>
        <v>218</v>
      </c>
      <c r="K20" s="49">
        <f>IF(J20/$J$31&lt;0.01,"*",J20/$J$31)</f>
        <v>4.9794426678848792E-2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CentralRegionCalculations!Q10</f>
        <v>728</v>
      </c>
      <c r="E21" s="28">
        <f t="shared" ref="E21:E28" si="0">IF(D21/$D$29&lt;0.01,"*",D21/$D$29)</f>
        <v>0.16628597533120146</v>
      </c>
      <c r="F21" s="241"/>
      <c r="G21" s="240"/>
      <c r="H21" s="220" t="str">
        <f>Data!H21</f>
        <v>Khmer (Cambodian)</v>
      </c>
      <c r="I21" s="220"/>
      <c r="J21" s="21">
        <f>CentralRegionCalculations!Q29</f>
        <v>0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CentralRegionCalculations!Q8</f>
        <v>138</v>
      </c>
      <c r="E22" s="28">
        <f t="shared" si="0"/>
        <v>3.1521242576518956E-2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CentralRegionCalculations!Q33</f>
        <v>19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CentralRegionCalculations!Q7</f>
        <v>6</v>
      </c>
      <c r="E23" s="28" t="str">
        <f t="shared" si="0"/>
        <v>*</v>
      </c>
      <c r="F23" s="241"/>
      <c r="G23" s="240"/>
      <c r="H23" s="220" t="str">
        <f>Data!H23</f>
        <v>Haitian Creole</v>
      </c>
      <c r="I23" s="220"/>
      <c r="J23" s="21">
        <f>CentralRegionCalculations!Q27</f>
        <v>3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CentralRegionCalculations!Q6</f>
        <v>5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CentralRegionCalculations!Q22</f>
        <v>3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CentralRegionCalculations!Q12</f>
        <v>0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CentralRegionCalculations!Q38</f>
        <v>0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CentralRegionCalculations!Q11</f>
        <v>103</v>
      </c>
      <c r="E26" s="28">
        <f t="shared" si="0"/>
        <v>2.3526724531749657E-2</v>
      </c>
      <c r="F26" s="241"/>
      <c r="G26" s="240"/>
      <c r="H26" s="243" t="str">
        <f>Data!H26</f>
        <v>Chinese</v>
      </c>
      <c r="I26" s="243"/>
      <c r="J26" s="21">
        <f>CentralRegionCalculations!Q23</f>
        <v>0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CentralRegionCalculations!Q13</f>
        <v>201</v>
      </c>
      <c r="E27" s="28">
        <f t="shared" si="0"/>
        <v>4.5911375057103701E-2</v>
      </c>
      <c r="F27" s="241"/>
      <c r="G27" s="240"/>
      <c r="H27" s="243" t="str">
        <f>Data!H27</f>
        <v>Lao</v>
      </c>
      <c r="I27" s="243"/>
      <c r="J27" s="21">
        <f>CentralRegionCalculations!Q30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CentralRegionCalculations!Q15+CentralRegionCalculations!Q9</f>
        <v>718</v>
      </c>
      <c r="E28" s="28">
        <f t="shared" si="0"/>
        <v>0.16400182731841023</v>
      </c>
      <c r="F28" s="247"/>
      <c r="G28" s="240"/>
      <c r="H28" s="243" t="str">
        <f>Data!H28</f>
        <v>American Sign Language</v>
      </c>
      <c r="I28" s="243"/>
      <c r="J28" s="21">
        <f>CentralRegionCalculations!Q21</f>
        <v>1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4378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CentralRegionCalculations!Q25+CentralRegionCalculations!Q26+CentralRegionCalculations!Q28+CentralRegionCalculations!Q31+CentralRegionCalculations!Q32+CentralRegionCalculations!Q34+CentralRegionCalculations!Q36+CentralRegionCalculations!Q39</f>
        <v>82</v>
      </c>
      <c r="K29" s="49">
        <f t="shared" si="1"/>
        <v>1.8730013704888075E-2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CentralRegionCalculations!Q24+CentralRegionCalculations!Q37</f>
        <v>4052</v>
      </c>
      <c r="K30" s="49">
        <f t="shared" si="1"/>
        <v>0.92553677478300589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4378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CentralRegionCalculations!O60+CentralRegionCalculations!U60</f>
        <v>349</v>
      </c>
      <c r="E35" s="49">
        <f>IF(D35/$D$41&lt;0.01,"*",D35/$D$41)</f>
        <v>0.9331550802139037</v>
      </c>
      <c r="F35" s="259"/>
      <c r="G35" s="222"/>
      <c r="H35" s="220" t="str">
        <f>Data!H35</f>
        <v>0 - 2 Years Old</v>
      </c>
      <c r="I35" s="220"/>
      <c r="J35" s="21">
        <f>CentralRegionCalculations!O74</f>
        <v>106</v>
      </c>
      <c r="K35" s="49">
        <f>IF(J35/$J$39&lt;0.01,"*",J35/$J$39)</f>
        <v>0.28342245989304815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CentralRegionCalculations!P60</f>
        <v>5</v>
      </c>
      <c r="E36" s="49">
        <f t="shared" ref="E36:E40" si="2">IF(D36/$D$41&lt;0.01,"*",D36/$D$41)</f>
        <v>1.3368983957219251E-2</v>
      </c>
      <c r="F36" s="259"/>
      <c r="G36" s="222"/>
      <c r="H36" s="220" t="str">
        <f>Data!H36</f>
        <v>3 - 5 Years Old</v>
      </c>
      <c r="I36" s="220"/>
      <c r="J36" s="21">
        <f>CentralRegionCalculations!P74</f>
        <v>66</v>
      </c>
      <c r="K36" s="49">
        <f t="shared" ref="K36:K38" si="3">IF(J36/$J$39&lt;0.01,"*",J36/$J$39)</f>
        <v>0.17647058823529413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CentralRegionCalculations!W60+CentralRegionCalculations!X60</f>
        <v>6</v>
      </c>
      <c r="E37" s="49">
        <f t="shared" si="2"/>
        <v>1.6042780748663103E-2</v>
      </c>
      <c r="F37" s="259"/>
      <c r="G37" s="222"/>
      <c r="H37" s="220" t="str">
        <f>Data!H37</f>
        <v>6 - 11 Years Old</v>
      </c>
      <c r="I37" s="220"/>
      <c r="J37" s="21">
        <f>CentralRegionCalculations!Q74</f>
        <v>96</v>
      </c>
      <c r="K37" s="49">
        <f t="shared" si="3"/>
        <v>0.25668449197860965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CentralRegionCalculations!Q60+CentralRegionCalculations!R60</f>
        <v>9</v>
      </c>
      <c r="E38" s="49">
        <f t="shared" si="2"/>
        <v>2.4064171122994651E-2</v>
      </c>
      <c r="F38" s="259"/>
      <c r="G38" s="222"/>
      <c r="H38" s="220" t="str">
        <f>Data!H38</f>
        <v>12 - 17 Years Old</v>
      </c>
      <c r="I38" s="220"/>
      <c r="J38" s="21">
        <f>CentralRegionCalculations!R74</f>
        <v>106</v>
      </c>
      <c r="K38" s="49">
        <f t="shared" si="3"/>
        <v>0.28342245989304815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CentralRegionCalculations!S60</f>
        <v>4</v>
      </c>
      <c r="E39" s="49">
        <f t="shared" si="2"/>
        <v>1.06951871657754E-2</v>
      </c>
      <c r="F39" s="259"/>
      <c r="G39" s="222"/>
      <c r="H39" s="249" t="s">
        <v>38</v>
      </c>
      <c r="I39" s="249"/>
      <c r="J39" s="67">
        <f>SUM(J35:J38)</f>
        <v>374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CentralRegionCalculations!T60+CentralRegionCalculations!V60+CentralRegionCalculations!Y60</f>
        <v>1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374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CentralRegionCalculations!AP101</f>
        <v>125</v>
      </c>
      <c r="E44" s="49">
        <f>IF(D44/$D$57&lt;0.01,"*",D44/$D$57)</f>
        <v>0.33422459893048129</v>
      </c>
      <c r="F44" s="259"/>
      <c r="G44" s="222"/>
      <c r="H44" s="220" t="str">
        <f>Data!H44</f>
        <v>.5 Years or Less</v>
      </c>
      <c r="I44" s="220"/>
      <c r="J44" s="21">
        <f>CentralRegionCalculations!O87</f>
        <v>79</v>
      </c>
      <c r="K44" s="49">
        <f>IF(J44/$J$49&lt;0.01,"*",J44/$J$49)</f>
        <v>0.21122994652406418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CentralRegionCalculations!AN101</f>
        <v>16</v>
      </c>
      <c r="E45" s="49">
        <f t="shared" ref="E45:E56" si="4">IF(D45/$D$57&lt;0.01,"*",D45/$D$57)</f>
        <v>4.2780748663101602E-2</v>
      </c>
      <c r="F45" s="259"/>
      <c r="G45" s="222"/>
      <c r="H45" s="220" t="str">
        <f>Data!H45</f>
        <v>&gt;.5 Years - 1 Year</v>
      </c>
      <c r="I45" s="220"/>
      <c r="J45" s="21">
        <f>CentralRegionCalculations!P87</f>
        <v>78</v>
      </c>
      <c r="K45" s="49">
        <f t="shared" ref="K45:K48" si="5">IF(J45/$J$49&lt;0.01,"*",J45/$J$49)</f>
        <v>0.20855614973262032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CentralRegionCalculations!AR101</f>
        <v>90</v>
      </c>
      <c r="E46" s="49">
        <f t="shared" si="4"/>
        <v>0.24064171122994651</v>
      </c>
      <c r="F46" s="259"/>
      <c r="G46" s="222"/>
      <c r="H46" s="220" t="str">
        <f>Data!H46</f>
        <v>&gt;1 Year - 2 Years</v>
      </c>
      <c r="I46" s="220"/>
      <c r="J46" s="21">
        <f>CentralRegionCalculations!Q87+CentralRegionCalculations!R87</f>
        <v>111</v>
      </c>
      <c r="K46" s="49">
        <f t="shared" si="5"/>
        <v>0.2967914438502674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CentralRegionCalculations!AQ101</f>
        <v>44</v>
      </c>
      <c r="E47" s="49">
        <f t="shared" si="4"/>
        <v>0.11764705882352941</v>
      </c>
      <c r="F47" s="259"/>
      <c r="G47" s="222"/>
      <c r="H47" s="220" t="str">
        <f>Data!H47</f>
        <v>&gt;2 Years - 4 Years</v>
      </c>
      <c r="I47" s="220"/>
      <c r="J47" s="21">
        <f>CentralRegionCalculations!S87</f>
        <v>79</v>
      </c>
      <c r="K47" s="49">
        <f t="shared" si="5"/>
        <v>0.21122994652406418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CentralRegionCalculations!AO101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CentralRegionCalculations!T87</f>
        <v>27</v>
      </c>
      <c r="K48" s="49">
        <f t="shared" si="5"/>
        <v>7.2192513368983954E-2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SUM(CentralRegionCalculations!AC101:AM101)</f>
        <v>27</v>
      </c>
      <c r="E49" s="49">
        <f t="shared" si="4"/>
        <v>7.2192513368983954E-2</v>
      </c>
      <c r="F49" s="259"/>
      <c r="G49" s="222"/>
      <c r="H49" s="249" t="s">
        <v>38</v>
      </c>
      <c r="I49" s="220"/>
      <c r="J49" s="67">
        <f>SUM(J44:J48)</f>
        <v>374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SUM(CentralRegionCalculations!N101:T101)</f>
        <v>36</v>
      </c>
      <c r="E50" s="49">
        <f t="shared" si="4"/>
        <v>9.6256684491978606E-2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SUM(CentralRegionCalculations!Z101:AB101)</f>
        <v>1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CentralRegionCalculations!U101</f>
        <v>8</v>
      </c>
      <c r="E52" s="49">
        <f>IF(D52/$D$57&lt;0.01,"*",D52/$D$57)</f>
        <v>2.1390374331550801E-2</v>
      </c>
      <c r="F52" s="259"/>
      <c r="G52" s="222"/>
      <c r="H52" s="220" t="str">
        <f>Data!H52</f>
        <v>Male</v>
      </c>
      <c r="I52" s="249"/>
      <c r="J52" s="21">
        <f>CentralRegionCalculations!P118</f>
        <v>176</v>
      </c>
      <c r="K52" s="49">
        <f>IF(J52/$J$55&lt;0.01,"*",J52/$J$55)</f>
        <v>0.47058823529411764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CentralRegionCalculations!V101</f>
        <v>9</v>
      </c>
      <c r="E53" s="49">
        <f t="shared" si="4"/>
        <v>2.4064171122994651E-2</v>
      </c>
      <c r="F53" s="259"/>
      <c r="G53" s="222"/>
      <c r="H53" s="220" t="str">
        <f>Data!H53</f>
        <v>Female</v>
      </c>
      <c r="I53" s="249"/>
      <c r="J53" s="21">
        <f>CentralRegionCalculations!O118</f>
        <v>198</v>
      </c>
      <c r="K53" s="49">
        <f t="shared" ref="K53:K54" si="6">IF(J53/$J$55&lt;0.01,"*",J53/$J$55)</f>
        <v>0.52941176470588236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CentralRegionCalculations!W101+CentralRegionCalculations!X101+CentralRegionCalculations!Y101</f>
        <v>0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CentralRegionCalculations!Q119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SUM(CentralRegionCalculations!AS101:AW101)</f>
        <v>18</v>
      </c>
      <c r="E55" s="49">
        <f t="shared" si="4"/>
        <v>4.8128342245989303E-2</v>
      </c>
      <c r="F55" s="269"/>
      <c r="G55" s="185"/>
      <c r="H55" s="249" t="s">
        <v>38</v>
      </c>
      <c r="I55" s="185"/>
      <c r="J55" s="67">
        <f>SUM(J52:J54)</f>
        <v>374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CentralRegionCalculations!AX101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374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CentralRegionCalculations!S146</f>
        <v>156</v>
      </c>
      <c r="K58" s="49">
        <f>IF(J58/$J$65&lt;0.01,"*",J58/$J$65)</f>
        <v>0.41711229946524064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CentralRegionCalculations!P146</f>
        <v>147</v>
      </c>
      <c r="K59" s="49">
        <f t="shared" ref="K59:K64" si="7">IF(J59/$J$65&lt;0.01,"*",J59/$J$65)</f>
        <v>0.39304812834224601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CentralRegionCalculations!W132</f>
        <v>235</v>
      </c>
      <c r="E60" s="28">
        <f>IF(D60/$D$68&lt;0.01,"*",D60/$D$68)</f>
        <v>0.62834224598930477</v>
      </c>
      <c r="F60" s="259"/>
      <c r="G60" s="222"/>
      <c r="H60" s="220" t="str">
        <f>Data!H60</f>
        <v>Guardianship</v>
      </c>
      <c r="I60" s="220"/>
      <c r="J60" s="21">
        <f>CentralRegionCalculations!R146</f>
        <v>34</v>
      </c>
      <c r="K60" s="49">
        <f t="shared" si="7"/>
        <v>9.0909090909090912E-2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CentralRegionCalculations!S132</f>
        <v>83</v>
      </c>
      <c r="E61" s="28">
        <f t="shared" ref="E61:E67" si="8">IF(D61/$D$68&lt;0.01,"*",D61/$D$68)</f>
        <v>0.22192513368983957</v>
      </c>
      <c r="F61" s="259"/>
      <c r="G61" s="222"/>
      <c r="H61" s="220" t="s">
        <v>64</v>
      </c>
      <c r="I61" s="220"/>
      <c r="J61" s="21">
        <f>CentralRegionCalculations!O146</f>
        <v>14</v>
      </c>
      <c r="K61" s="49">
        <f t="shared" si="7"/>
        <v>3.7433155080213901E-2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CentralRegionCalculations!Q132</f>
        <v>11</v>
      </c>
      <c r="E62" s="28">
        <f t="shared" si="8"/>
        <v>2.9411764705882353E-2</v>
      </c>
      <c r="F62" s="259"/>
      <c r="G62" s="222"/>
      <c r="H62" s="220" t="str">
        <f>Data!H62</f>
        <v>Permanent Care with Kin</v>
      </c>
      <c r="I62" s="220"/>
      <c r="J62" s="21">
        <f>CentralRegionCalculations!Q146</f>
        <v>7</v>
      </c>
      <c r="K62" s="49">
        <f t="shared" si="7"/>
        <v>1.871657754010695E-2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398</v>
      </c>
      <c r="D63" s="21">
        <f>CentralRegionCalculations!P132</f>
        <v>1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CentralRegionCalculations!T146</f>
        <v>9</v>
      </c>
      <c r="K63" s="49">
        <f t="shared" si="7"/>
        <v>2.4064171122994651E-2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CentralRegionCalculations!O132</f>
        <v>2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CentralRegionCalculations!U146</f>
        <v>7</v>
      </c>
      <c r="K64" s="49">
        <f t="shared" si="7"/>
        <v>1.871657754010695E-2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CentralRegionCalculations!U132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374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399</v>
      </c>
      <c r="D66" s="21">
        <f>CentralRegionCalculations!T132</f>
        <v>21</v>
      </c>
      <c r="E66" s="28">
        <f t="shared" si="8"/>
        <v>5.6149732620320858E-2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CentralRegionCalculations!R132+CentralRegionCalculations!V132+CentralRegionCalculations!X132</f>
        <v>21</v>
      </c>
      <c r="E67" s="28">
        <f t="shared" si="8"/>
        <v>5.6149732620320858E-2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374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CentralRegionCalculations!O177+CentralRegionCalculations!U177</f>
        <v>1333</v>
      </c>
      <c r="E74" s="49">
        <f>IF(D74/$D$80&lt;0.01,"*",D74/$D$80)</f>
        <v>0.84958572339069471</v>
      </c>
      <c r="F74" s="259"/>
      <c r="G74" s="222"/>
      <c r="H74" s="220" t="str">
        <f>Data!H74</f>
        <v>0 - 2 Years Old</v>
      </c>
      <c r="I74" s="220"/>
      <c r="J74" s="21">
        <f>SUM(CentralRegionCalculations!O162:Q162)</f>
        <v>319</v>
      </c>
      <c r="K74" s="49">
        <f>IF(J74/$J$79&lt;0.01,"*",J74/$J$79)</f>
        <v>0.20331421287444232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CentralRegionCalculations!P177</f>
        <v>175</v>
      </c>
      <c r="E75" s="49">
        <f t="shared" ref="E75:E80" si="9">IF(D75/$D$80&lt;0.01,"*",D75/$D$80)</f>
        <v>0.11153601019757807</v>
      </c>
      <c r="F75" s="259"/>
      <c r="G75" s="234"/>
      <c r="H75" s="220" t="str">
        <f>Data!H75</f>
        <v>3 - 5 Years Old</v>
      </c>
      <c r="I75" s="220"/>
      <c r="J75" s="21">
        <f>SUM(CentralRegionCalculations!R162:T162)</f>
        <v>296</v>
      </c>
      <c r="K75" s="49">
        <f t="shared" ref="K75:K78" si="10">IF(J75/$J$79&lt;0.01,"*",J75/$J$79)</f>
        <v>0.18865519439133205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CentralRegionCalculations!W177+CentralRegionCalculations!V177</f>
        <v>25</v>
      </c>
      <c r="E76" s="28">
        <f t="shared" si="9"/>
        <v>1.5933715742511154E-2</v>
      </c>
      <c r="F76" s="259"/>
      <c r="G76" s="220"/>
      <c r="H76" s="220" t="str">
        <f>Data!H76</f>
        <v>6 - 11 Years Old</v>
      </c>
      <c r="I76" s="220"/>
      <c r="J76" s="21">
        <f>SUM(CentralRegionCalculations!U162:Z162)</f>
        <v>508</v>
      </c>
      <c r="K76" s="49">
        <f t="shared" si="10"/>
        <v>0.32377310388782665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CentralRegionCalculations!Q177+CentralRegionCalculations!R177</f>
        <v>21</v>
      </c>
      <c r="E77" s="49">
        <f t="shared" si="9"/>
        <v>1.338432122370937E-2</v>
      </c>
      <c r="F77" s="259"/>
      <c r="G77" s="234"/>
      <c r="H77" s="220" t="str">
        <f>Data!H77</f>
        <v>12 - 17 Years Old</v>
      </c>
      <c r="I77" s="220"/>
      <c r="J77" s="21">
        <f>SUM(CentralRegionCalculations!AA162:AF162)</f>
        <v>444</v>
      </c>
      <c r="K77" s="49">
        <f t="shared" si="10"/>
        <v>0.28298279158699807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CentralRegionCalculations!S177</f>
        <v>12</v>
      </c>
      <c r="E78" s="49" t="str">
        <f t="shared" si="9"/>
        <v>*</v>
      </c>
      <c r="F78" s="259"/>
      <c r="G78" s="222"/>
      <c r="H78" s="220" t="str">
        <f>Data!H78</f>
        <v>Unspecified</v>
      </c>
      <c r="I78" s="220"/>
      <c r="J78" s="21">
        <f>CentralRegionCalculations!AG162</f>
        <v>2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CentralRegionCalculations!T177+CentralRegionCalculations!X177+CentralRegionCalculations!Y177</f>
        <v>3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1569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1569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4.2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2.6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62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87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360</v>
      </c>
      <c r="D1" s="290"/>
      <c r="E1" s="207"/>
      <c r="F1" s="291"/>
      <c r="G1" s="292"/>
      <c r="H1" s="289"/>
      <c r="I1" s="293" t="s">
        <v>79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CentralRegionCalculations!C6</f>
        <v>724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127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(CentralRegionCalculations!C15+CentralRegionCalculations!C24)/CentralRegionCalculations!C6</f>
        <v>0.63259668508287292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CentralRegionCalculations!C76</f>
        <v>2494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CentralRegionCalculations!C76-CentralRegionCalculations!C82</f>
        <v>560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CentralRegionCalculations!C125</f>
        <v>357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0.22453889334402566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CentralRegionCalculations!C50/D4</f>
        <v>0.20718232044198895</v>
      </c>
      <c r="E9" s="226"/>
      <c r="F9" s="226"/>
      <c r="G9" s="222"/>
      <c r="H9" s="220" t="str">
        <f>Data!H9</f>
        <v>Clinical Cases (09/30/2016)</v>
      </c>
      <c r="I9" s="220"/>
      <c r="J9" s="596">
        <f>CentralRegionCalculations!C92</f>
        <v>1242</v>
      </c>
      <c r="K9" s="223"/>
      <c r="L9" s="224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CentralRegionCalculations!C134</f>
        <v>67</v>
      </c>
      <c r="E11" s="226"/>
      <c r="F11" s="226"/>
      <c r="G11" s="222"/>
      <c r="H11" s="220" t="str">
        <f>Data!H11</f>
        <v>Adoption Cases (09/30/2016)</v>
      </c>
      <c r="I11" s="220"/>
      <c r="J11" s="596">
        <f>CentralRegionCalculations!C91</f>
        <v>147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CentralRegionCalculations!C100</f>
        <v>206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0.16586151368760063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CentralRegionCalculations!C68</f>
        <v>50.333333333333336</v>
      </c>
      <c r="E15" s="226"/>
      <c r="F15" s="226"/>
      <c r="G15" s="222"/>
      <c r="H15" s="220" t="str">
        <f>Data!H15</f>
        <v>Adoptions Legalized (Q1, FY'2017)</v>
      </c>
      <c r="I15" s="220"/>
      <c r="J15" s="596">
        <f>CentralRegionCalculations!C106</f>
        <v>13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CentralRegionCalculations!C59</f>
        <v>96.666666666666671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CentralRegionCalculations!D106</f>
        <v>12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CentralRegionCalculations!P14</f>
        <v>2588</v>
      </c>
      <c r="E20" s="28">
        <f>IF(D20/$D$29&lt;0.01,"*",D20/$D$29)</f>
        <v>0.49807544264819092</v>
      </c>
      <c r="F20" s="241"/>
      <c r="G20" s="240"/>
      <c r="H20" s="220" t="str">
        <f>Data!H20</f>
        <v>Spanish</v>
      </c>
      <c r="I20" s="220"/>
      <c r="J20" s="21">
        <f>CentralRegionCalculations!P35</f>
        <v>302</v>
      </c>
      <c r="K20" s="49">
        <f>IF(J20/$J$31&lt;0.01,"*",J20/$J$31)</f>
        <v>5.8121632024634336E-2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CentralRegionCalculations!P10</f>
        <v>1417</v>
      </c>
      <c r="E21" s="28">
        <f t="shared" ref="E21:E28" si="0">IF(D21/$D$29&lt;0.01,"*",D21/$D$29)</f>
        <v>0.27270977675134717</v>
      </c>
      <c r="F21" s="241"/>
      <c r="G21" s="240"/>
      <c r="H21" s="220" t="str">
        <f>Data!H21</f>
        <v>Khmer (Cambodian)</v>
      </c>
      <c r="I21" s="220"/>
      <c r="J21" s="21">
        <f>CentralRegionCalculations!P29</f>
        <v>0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CentralRegionCalculations!P8</f>
        <v>268</v>
      </c>
      <c r="E22" s="28">
        <f t="shared" si="0"/>
        <v>5.1578137028483448E-2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CentralRegionCalculations!P33</f>
        <v>8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CentralRegionCalculations!P7</f>
        <v>31</v>
      </c>
      <c r="E23" s="28" t="str">
        <f t="shared" si="0"/>
        <v>*</v>
      </c>
      <c r="F23" s="241"/>
      <c r="G23" s="240"/>
      <c r="H23" s="220" t="str">
        <f>Data!H23</f>
        <v>Haitian Creole</v>
      </c>
      <c r="I23" s="220"/>
      <c r="J23" s="21">
        <f>CentralRegionCalculations!P27</f>
        <v>7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CentralRegionCalculations!P6</f>
        <v>8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CentralRegionCalculations!P22</f>
        <v>0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CentralRegionCalculations!P12</f>
        <v>1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CentralRegionCalculations!P38</f>
        <v>0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CentralRegionCalculations!P11</f>
        <v>152</v>
      </c>
      <c r="E26" s="28">
        <f t="shared" si="0"/>
        <v>2.9253271747498075E-2</v>
      </c>
      <c r="F26" s="241"/>
      <c r="G26" s="240"/>
      <c r="H26" s="243" t="str">
        <f>Data!H26</f>
        <v>Chinese</v>
      </c>
      <c r="I26" s="243"/>
      <c r="J26" s="21">
        <f>CentralRegionCalculations!P23</f>
        <v>1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CentralRegionCalculations!P13</f>
        <v>153</v>
      </c>
      <c r="E27" s="28">
        <f t="shared" si="0"/>
        <v>2.9445727482678985E-2</v>
      </c>
      <c r="F27" s="241"/>
      <c r="G27" s="240"/>
      <c r="H27" s="243" t="str">
        <f>Data!H27</f>
        <v>Lao</v>
      </c>
      <c r="I27" s="243"/>
      <c r="J27" s="21">
        <f>CentralRegionCalculations!P30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CentralRegionCalculations!P15+CentralRegionCalculations!P9</f>
        <v>578</v>
      </c>
      <c r="E28" s="28">
        <f t="shared" si="0"/>
        <v>0.11123941493456505</v>
      </c>
      <c r="F28" s="247"/>
      <c r="G28" s="240"/>
      <c r="H28" s="243" t="str">
        <f>Data!H28</f>
        <v>American Sign Language</v>
      </c>
      <c r="I28" s="243"/>
      <c r="J28" s="21">
        <f>CentralRegionCalculations!P21</f>
        <v>0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5196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CentralRegionCalculations!P25+CentralRegionCalculations!P26+CentralRegionCalculations!P28+CentralRegionCalculations!P31+CentralRegionCalculations!P32+CentralRegionCalculations!P34+CentralRegionCalculations!P36+CentralRegionCalculations!P39</f>
        <v>63</v>
      </c>
      <c r="K29" s="49">
        <f t="shared" si="1"/>
        <v>1.2124711316397229E-2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CentralRegionCalculations!P24+CentralRegionCalculations!P37</f>
        <v>4815</v>
      </c>
      <c r="K30" s="49">
        <f t="shared" si="1"/>
        <v>0.92667436489607391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5196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CentralRegionCalculations!O59+CentralRegionCalculations!U59</f>
        <v>535</v>
      </c>
      <c r="E35" s="49">
        <f>IF(D35/$D$41&lt;0.01,"*",D35/$D$41)</f>
        <v>0.9553571428571429</v>
      </c>
      <c r="F35" s="259"/>
      <c r="G35" s="222"/>
      <c r="H35" s="220" t="str">
        <f>Data!H35</f>
        <v>0 - 2 Years Old</v>
      </c>
      <c r="I35" s="220"/>
      <c r="J35" s="21">
        <f>CentralRegionCalculations!O73</f>
        <v>127</v>
      </c>
      <c r="K35" s="49">
        <f>IF(J35/$J$39&lt;0.01,"*",J35/$J$39)</f>
        <v>0.22678571428571428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CentralRegionCalculations!P59</f>
        <v>7</v>
      </c>
      <c r="E36" s="49">
        <f t="shared" ref="E36:E40" si="2">IF(D36/$D$41&lt;0.01,"*",D36/$D$41)</f>
        <v>1.2500000000000001E-2</v>
      </c>
      <c r="F36" s="259"/>
      <c r="G36" s="222"/>
      <c r="H36" s="220" t="str">
        <f>Data!H36</f>
        <v>3 - 5 Years Old</v>
      </c>
      <c r="I36" s="220"/>
      <c r="J36" s="21">
        <f>CentralRegionCalculations!P73</f>
        <v>121</v>
      </c>
      <c r="K36" s="49">
        <f t="shared" ref="K36:K38" si="3">IF(J36/$J$39&lt;0.01,"*",J36/$J$39)</f>
        <v>0.21607142857142858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CentralRegionCalculations!W59+CentralRegionCalculations!X59</f>
        <v>8</v>
      </c>
      <c r="E37" s="49">
        <f t="shared" si="2"/>
        <v>1.4285714285714285E-2</v>
      </c>
      <c r="F37" s="259"/>
      <c r="G37" s="222"/>
      <c r="H37" s="220" t="str">
        <f>Data!H37</f>
        <v>6 - 11 Years Old</v>
      </c>
      <c r="I37" s="220"/>
      <c r="J37" s="21">
        <f>CentralRegionCalculations!Q73</f>
        <v>165</v>
      </c>
      <c r="K37" s="49">
        <f t="shared" si="3"/>
        <v>0.29464285714285715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CentralRegionCalculations!Q59+CentralRegionCalculations!R59</f>
        <v>1</v>
      </c>
      <c r="E38" s="49" t="str">
        <f t="shared" si="2"/>
        <v>*</v>
      </c>
      <c r="F38" s="259"/>
      <c r="G38" s="222"/>
      <c r="H38" s="220" t="str">
        <f>Data!H38</f>
        <v>12 - 17 Years Old</v>
      </c>
      <c r="I38" s="220"/>
      <c r="J38" s="21">
        <f>CentralRegionCalculations!R73</f>
        <v>147</v>
      </c>
      <c r="K38" s="49">
        <f t="shared" si="3"/>
        <v>0.26250000000000001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CentralRegionCalculations!S59</f>
        <v>3</v>
      </c>
      <c r="E39" s="49" t="str">
        <f t="shared" si="2"/>
        <v>*</v>
      </c>
      <c r="F39" s="259"/>
      <c r="G39" s="222"/>
      <c r="H39" s="249" t="s">
        <v>38</v>
      </c>
      <c r="I39" s="249"/>
      <c r="J39" s="67">
        <f>SUM(J35:J38)</f>
        <v>560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CentralRegionCalculations!T59+CentralRegionCalculations!V59+CentralRegionCalculations!Y59</f>
        <v>6</v>
      </c>
      <c r="E40" s="49">
        <f t="shared" si="2"/>
        <v>1.0714285714285714E-2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560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CentralRegionCalculations!AP100</f>
        <v>215</v>
      </c>
      <c r="E44" s="49">
        <f>IF(D44/$D$57&lt;0.01,"*",D44/$D$57)</f>
        <v>0.38392857142857145</v>
      </c>
      <c r="F44" s="259"/>
      <c r="G44" s="222"/>
      <c r="H44" s="220" t="str">
        <f>Data!H44</f>
        <v>.5 Years or Less</v>
      </c>
      <c r="I44" s="220"/>
      <c r="J44" s="21">
        <f>CentralRegionCalculations!O86</f>
        <v>119</v>
      </c>
      <c r="K44" s="49">
        <f>IF(J44/$J$49&lt;0.01,"*",J44/$J$49)</f>
        <v>0.21249999999999999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CentralRegionCalculations!AN100</f>
        <v>34</v>
      </c>
      <c r="E45" s="49">
        <f t="shared" ref="E45:E56" si="4">IF(D45/$D$57&lt;0.01,"*",D45/$D$57)</f>
        <v>6.0714285714285714E-2</v>
      </c>
      <c r="F45" s="259"/>
      <c r="G45" s="222"/>
      <c r="H45" s="220" t="str">
        <f>Data!H45</f>
        <v>&gt;.5 Years - 1 Year</v>
      </c>
      <c r="I45" s="220"/>
      <c r="J45" s="21">
        <f>CentralRegionCalculations!P86</f>
        <v>119</v>
      </c>
      <c r="K45" s="49">
        <f t="shared" ref="K45:K48" si="5">IF(J45/$J$49&lt;0.01,"*",J45/$J$49)</f>
        <v>0.21249999999999999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CentralRegionCalculations!AR100</f>
        <v>139</v>
      </c>
      <c r="E46" s="49">
        <f t="shared" si="4"/>
        <v>0.24821428571428572</v>
      </c>
      <c r="F46" s="259"/>
      <c r="G46" s="222"/>
      <c r="H46" s="220" t="str">
        <f>Data!H46</f>
        <v>&gt;1 Year - 2 Years</v>
      </c>
      <c r="I46" s="220"/>
      <c r="J46" s="21">
        <f>CentralRegionCalculations!Q86+CentralRegionCalculations!R86</f>
        <v>150</v>
      </c>
      <c r="K46" s="49">
        <f t="shared" si="5"/>
        <v>0.26785714285714285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CentralRegionCalculations!AQ100</f>
        <v>61</v>
      </c>
      <c r="E47" s="49">
        <f t="shared" si="4"/>
        <v>0.10892857142857143</v>
      </c>
      <c r="F47" s="259"/>
      <c r="G47" s="222"/>
      <c r="H47" s="220" t="str">
        <f>Data!H47</f>
        <v>&gt;2 Years - 4 Years</v>
      </c>
      <c r="I47" s="220"/>
      <c r="J47" s="21">
        <f>CentralRegionCalculations!S86</f>
        <v>139</v>
      </c>
      <c r="K47" s="49">
        <f t="shared" si="5"/>
        <v>0.24821428571428572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CentralRegionCalculations!AO100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CentralRegionCalculations!T86</f>
        <v>33</v>
      </c>
      <c r="K48" s="49">
        <f t="shared" si="5"/>
        <v>5.8928571428571427E-2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SUM(CentralRegionCalculations!AC100:AM100)</f>
        <v>34</v>
      </c>
      <c r="E49" s="49">
        <f t="shared" si="4"/>
        <v>6.0714285714285714E-2</v>
      </c>
      <c r="F49" s="259"/>
      <c r="G49" s="222"/>
      <c r="H49" s="249" t="s">
        <v>38</v>
      </c>
      <c r="I49" s="220"/>
      <c r="J49" s="67">
        <f>SUM(J44:J48)</f>
        <v>560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SUM(CentralRegionCalculations!N100:T100)</f>
        <v>39</v>
      </c>
      <c r="E50" s="49">
        <f t="shared" si="4"/>
        <v>6.9642857142857145E-2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SUM(CentralRegionCalculations!Z100:AB100)</f>
        <v>2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CentralRegionCalculations!U100</f>
        <v>4</v>
      </c>
      <c r="E52" s="49" t="str">
        <f>IF(D52/$D$57&lt;0.01,"*",D52/$D$57)</f>
        <v>*</v>
      </c>
      <c r="F52" s="259"/>
      <c r="G52" s="222"/>
      <c r="H52" s="220" t="str">
        <f>Data!H52</f>
        <v>Male</v>
      </c>
      <c r="I52" s="249"/>
      <c r="J52" s="21">
        <f>CentralRegionCalculations!P117</f>
        <v>298</v>
      </c>
      <c r="K52" s="49">
        <f>IF(J52/$J$55&lt;0.01,"*",J52/$J$55)</f>
        <v>0.53214285714285714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CentralRegionCalculations!V100</f>
        <v>18</v>
      </c>
      <c r="E53" s="49">
        <f t="shared" si="4"/>
        <v>3.214285714285714E-2</v>
      </c>
      <c r="F53" s="259"/>
      <c r="G53" s="222"/>
      <c r="H53" s="220" t="str">
        <f>Data!H53</f>
        <v>Female</v>
      </c>
      <c r="I53" s="249"/>
      <c r="J53" s="21">
        <f>CentralRegionCalculations!O117</f>
        <v>262</v>
      </c>
      <c r="K53" s="49">
        <f t="shared" ref="K53:K54" si="6">IF(J53/$J$55&lt;0.01,"*",J53/$J$55)</f>
        <v>0.46785714285714286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CentralRegionCalculations!W100+CentralRegionCalculations!X100+CentralRegionCalculations!Y100</f>
        <v>1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CentralRegionCalculations!Q119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SUM(CentralRegionCalculations!AS100:AW100)</f>
        <v>13</v>
      </c>
      <c r="E55" s="49">
        <f t="shared" si="4"/>
        <v>2.3214285714285715E-2</v>
      </c>
      <c r="F55" s="269"/>
      <c r="G55" s="185"/>
      <c r="H55" s="249" t="s">
        <v>38</v>
      </c>
      <c r="I55" s="185"/>
      <c r="J55" s="67">
        <f>SUM(J52:J54)</f>
        <v>560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CentralRegionCalculations!AX100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560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CentralRegionCalculations!S145</f>
        <v>234</v>
      </c>
      <c r="K58" s="49">
        <f>IF(J58/$J$65&lt;0.01,"*",J58/$J$65)</f>
        <v>0.41785714285714287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CentralRegionCalculations!P145</f>
        <v>246</v>
      </c>
      <c r="K59" s="49">
        <f t="shared" ref="K59:K64" si="7">IF(J59/$J$65&lt;0.01,"*",J59/$J$65)</f>
        <v>0.43928571428571428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CentralRegionCalculations!W131</f>
        <v>301</v>
      </c>
      <c r="E60" s="28">
        <f>IF(D60/$D$68&lt;0.01,"*",D60/$D$68)</f>
        <v>0.53749999999999998</v>
      </c>
      <c r="F60" s="259"/>
      <c r="G60" s="222"/>
      <c r="H60" s="220" t="str">
        <f>Data!H60</f>
        <v>Guardianship</v>
      </c>
      <c r="I60" s="220"/>
      <c r="J60" s="21">
        <f>CentralRegionCalculations!R145</f>
        <v>36</v>
      </c>
      <c r="K60" s="49">
        <f t="shared" si="7"/>
        <v>6.4285714285714279E-2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CentralRegionCalculations!S131</f>
        <v>167</v>
      </c>
      <c r="E61" s="28">
        <f t="shared" ref="E61:E67" si="8">IF(D61/$D$68&lt;0.01,"*",D61/$D$68)</f>
        <v>0.29821428571428571</v>
      </c>
      <c r="F61" s="259"/>
      <c r="G61" s="222"/>
      <c r="H61" s="220" t="s">
        <v>64</v>
      </c>
      <c r="I61" s="220"/>
      <c r="J61" s="21">
        <f>CentralRegionCalculations!O145</f>
        <v>10</v>
      </c>
      <c r="K61" s="49">
        <f t="shared" si="7"/>
        <v>1.7857142857142856E-2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CentralRegionCalculations!Q131</f>
        <v>30</v>
      </c>
      <c r="E62" s="28">
        <f t="shared" si="8"/>
        <v>5.3571428571428568E-2</v>
      </c>
      <c r="F62" s="259"/>
      <c r="G62" s="222"/>
      <c r="H62" s="220" t="str">
        <f>Data!H62</f>
        <v>Permanent Care with Kin</v>
      </c>
      <c r="I62" s="220"/>
      <c r="J62" s="21">
        <f>CentralRegionCalculations!Q145</f>
        <v>5</v>
      </c>
      <c r="K62" s="49" t="str">
        <f t="shared" si="7"/>
        <v>*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398</v>
      </c>
      <c r="D63" s="21">
        <f>CentralRegionCalculations!P131</f>
        <v>9</v>
      </c>
      <c r="E63" s="28">
        <f t="shared" si="8"/>
        <v>1.607142857142857E-2</v>
      </c>
      <c r="F63" s="259"/>
      <c r="G63" s="222"/>
      <c r="H63" s="220" t="str">
        <f>Data!H63</f>
        <v>Stabilize Intact Family</v>
      </c>
      <c r="I63" s="220"/>
      <c r="J63" s="21">
        <f>CentralRegionCalculations!T145</f>
        <v>23</v>
      </c>
      <c r="K63" s="49">
        <f t="shared" si="7"/>
        <v>4.1071428571428571E-2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CentralRegionCalculations!O131</f>
        <v>0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CentralRegionCalculations!U145</f>
        <v>6</v>
      </c>
      <c r="K64" s="49">
        <f t="shared" si="7"/>
        <v>1.0714285714285714E-2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CentralRegionCalculations!U131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560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399</v>
      </c>
      <c r="D66" s="21">
        <f>CentralRegionCalculations!T131</f>
        <v>24</v>
      </c>
      <c r="E66" s="28">
        <f t="shared" si="8"/>
        <v>4.2857142857142858E-2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CentralRegionCalculations!R131+CentralRegionCalculations!V131+CentralRegionCalculations!X131</f>
        <v>29</v>
      </c>
      <c r="E67" s="28">
        <f t="shared" si="8"/>
        <v>5.1785714285714289E-2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560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CentralRegionCalculations!O176+CentralRegionCalculations!U176</f>
        <v>1751</v>
      </c>
      <c r="E74" s="49">
        <f>IF(D74/$D$80&lt;0.01,"*",D74/$D$80)</f>
        <v>0.90537745604963804</v>
      </c>
      <c r="F74" s="259"/>
      <c r="G74" s="222"/>
      <c r="H74" s="220" t="str">
        <f>Data!H74</f>
        <v>0 - 2 Years Old</v>
      </c>
      <c r="I74" s="220"/>
      <c r="J74" s="21">
        <f>SUM(CentralRegionCalculations!O161:Q161)</f>
        <v>361</v>
      </c>
      <c r="K74" s="49">
        <f>IF(J74/$J$79&lt;0.01,"*",J74/$J$79)</f>
        <v>0.18665977249224405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CentralRegionCalculations!P176</f>
        <v>154</v>
      </c>
      <c r="E75" s="49">
        <f t="shared" ref="E75:E80" si="9">IF(D75/$D$80&lt;0.01,"*",D75/$D$80)</f>
        <v>7.9627714581178899E-2</v>
      </c>
      <c r="F75" s="259"/>
      <c r="G75" s="234"/>
      <c r="H75" s="220" t="str">
        <f>Data!H75</f>
        <v>3 - 5 Years Old</v>
      </c>
      <c r="I75" s="220"/>
      <c r="J75" s="21">
        <f>SUM(CentralRegionCalculations!R161:T161)</f>
        <v>377</v>
      </c>
      <c r="K75" s="49">
        <f t="shared" ref="K75:K78" si="10">IF(J75/$J$79&lt;0.01,"*",J75/$J$79)</f>
        <v>0.19493278179937953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CentralRegionCalculations!W176+CentralRegionCalculations!V176</f>
        <v>11</v>
      </c>
      <c r="E76" s="28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SUM(CentralRegionCalculations!U161:Z161)</f>
        <v>663</v>
      </c>
      <c r="K76" s="49">
        <f t="shared" si="10"/>
        <v>0.34281282316442607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CentralRegionCalculations!Q176+CentralRegionCalculations!R176</f>
        <v>8</v>
      </c>
      <c r="E77" s="49" t="str">
        <f t="shared" si="9"/>
        <v>*</v>
      </c>
      <c r="F77" s="259"/>
      <c r="G77" s="234"/>
      <c r="H77" s="220" t="str">
        <f>Data!H77</f>
        <v>12 - 17 Years Old</v>
      </c>
      <c r="I77" s="220"/>
      <c r="J77" s="21">
        <f>SUM(CentralRegionCalculations!AA161:AF161)</f>
        <v>533</v>
      </c>
      <c r="K77" s="49">
        <f t="shared" si="10"/>
        <v>0.27559462254395034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CentralRegionCalculations!S176</f>
        <v>8</v>
      </c>
      <c r="E78" s="49" t="str">
        <f t="shared" si="9"/>
        <v>*</v>
      </c>
      <c r="F78" s="259"/>
      <c r="G78" s="222"/>
      <c r="H78" s="220" t="str">
        <f>Data!H78</f>
        <v>Unspecified</v>
      </c>
      <c r="I78" s="220"/>
      <c r="J78" s="21">
        <f>CentralRegionCalculations!AG161</f>
        <v>0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CentralRegionCalculations!T176+CentralRegionCalculations!X176+CentralRegionCalculations!Y176</f>
        <v>2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1934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1934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4.2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2.6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62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37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360</v>
      </c>
      <c r="D1" s="290"/>
      <c r="E1" s="207"/>
      <c r="F1" s="291"/>
      <c r="G1" s="292"/>
      <c r="H1" s="289"/>
      <c r="I1" s="293" t="s">
        <v>370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CentralRegionCalculations!C8</f>
        <v>702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121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(CentralRegionCalculations!C17+CentralRegionCalculations!C26)/CentralRegionCalculations!C8</f>
        <v>0.66951566951566954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CentralRegionCalculations!E76</f>
        <v>2371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CentralRegionCalculations!E76-CentralRegionCalculations!E82</f>
        <v>426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CentralRegionCalculations!C127</f>
        <v>324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0.17967102488401518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CentralRegionCalculations!C52/D4</f>
        <v>0.21367521367521367</v>
      </c>
      <c r="E9" s="226"/>
      <c r="F9" s="226"/>
      <c r="G9" s="222"/>
      <c r="H9" s="220" t="str">
        <f>Data!H9</f>
        <v>Clinical Cases (09/30/2016)</v>
      </c>
      <c r="I9" s="220"/>
      <c r="J9" s="596">
        <f>CentralRegionCalculations!E92</f>
        <v>1192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CentralRegionCalculations!C136</f>
        <v>72</v>
      </c>
      <c r="E11" s="226"/>
      <c r="F11" s="226"/>
      <c r="G11" s="222"/>
      <c r="H11" s="220" t="str">
        <f>Data!H11</f>
        <v>Adoption Cases (09/30/2016)</v>
      </c>
      <c r="I11" s="220"/>
      <c r="J11" s="596">
        <f>CentralRegionCalculations!E91</f>
        <v>76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CentralRegionCalculations!E100</f>
        <v>213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0.17869127516778524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CentralRegionCalculations!C70</f>
        <v>58.666666666666664</v>
      </c>
      <c r="E15" s="226"/>
      <c r="F15" s="226"/>
      <c r="G15" s="222"/>
      <c r="H15" s="220" t="str">
        <f>Data!H15</f>
        <v>Adoptions Legalized (Q1, FY'2017)</v>
      </c>
      <c r="I15" s="220"/>
      <c r="J15" s="596">
        <f>CentralRegionCalculations!C108</f>
        <v>10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CentralRegionCalculations!C61</f>
        <v>91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CentralRegionCalculations!D108</f>
        <v>8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CentralRegionCalculations!R14</f>
        <v>1883</v>
      </c>
      <c r="E20" s="28">
        <f>IF(D20/$D$29&lt;0.01,"*",D20/$D$29)</f>
        <v>0.39509022240872849</v>
      </c>
      <c r="F20" s="241"/>
      <c r="G20" s="240"/>
      <c r="H20" s="220" t="str">
        <f>Data!H20</f>
        <v>Spanish</v>
      </c>
      <c r="I20" s="220"/>
      <c r="J20" s="21">
        <f>CentralRegionCalculations!R35</f>
        <v>335</v>
      </c>
      <c r="K20" s="49">
        <f>IF(J20/$J$31&lt;0.01,"*",J20/$J$31)</f>
        <v>7.0289550986151902E-2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CentralRegionCalculations!R10</f>
        <v>1821</v>
      </c>
      <c r="E21" s="28">
        <f t="shared" ref="E21:E28" si="0">IF(D21/$D$29&lt;0.01,"*",D21/$D$29)</f>
        <v>0.3820814099874108</v>
      </c>
      <c r="F21" s="241"/>
      <c r="G21" s="240"/>
      <c r="H21" s="220" t="str">
        <f>Data!H21</f>
        <v>Khmer (Cambodian)</v>
      </c>
      <c r="I21" s="220"/>
      <c r="J21" s="21">
        <f>CentralRegionCalculations!R29</f>
        <v>0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CentralRegionCalculations!R8</f>
        <v>497</v>
      </c>
      <c r="E22" s="28">
        <f t="shared" si="0"/>
        <v>0.10428031892572388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CentralRegionCalculations!R33</f>
        <v>16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CentralRegionCalculations!R7</f>
        <v>85</v>
      </c>
      <c r="E23" s="28">
        <f t="shared" si="0"/>
        <v>1.7834662190516156E-2</v>
      </c>
      <c r="F23" s="241"/>
      <c r="G23" s="240"/>
      <c r="H23" s="220" t="str">
        <f>Data!H23</f>
        <v>Haitian Creole</v>
      </c>
      <c r="I23" s="220"/>
      <c r="J23" s="21">
        <f>CentralRegionCalculations!R27</f>
        <v>12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CentralRegionCalculations!R6</f>
        <v>4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CentralRegionCalculations!R22</f>
        <v>0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CentralRegionCalculations!R12</f>
        <v>4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CentralRegionCalculations!R38</f>
        <v>17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CentralRegionCalculations!R11</f>
        <v>135</v>
      </c>
      <c r="E26" s="28">
        <f t="shared" si="0"/>
        <v>2.8325639949643308E-2</v>
      </c>
      <c r="F26" s="241"/>
      <c r="G26" s="240"/>
      <c r="H26" s="243" t="str">
        <f>Data!H26</f>
        <v>Chinese</v>
      </c>
      <c r="I26" s="243"/>
      <c r="J26" s="21">
        <f>CentralRegionCalculations!R23</f>
        <v>3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CentralRegionCalculations!R13</f>
        <v>163</v>
      </c>
      <c r="E27" s="28">
        <f t="shared" si="0"/>
        <v>3.4200587494754513E-2</v>
      </c>
      <c r="F27" s="241"/>
      <c r="G27" s="240"/>
      <c r="H27" s="243" t="str">
        <f>Data!H27</f>
        <v>Lao</v>
      </c>
      <c r="I27" s="243"/>
      <c r="J27" s="21">
        <f>CentralRegionCalculations!R30</f>
        <v>1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CentralRegionCalculations!R15+CentralRegionCalculations!R9</f>
        <v>174</v>
      </c>
      <c r="E28" s="28">
        <f t="shared" si="0"/>
        <v>3.6508602601762481E-2</v>
      </c>
      <c r="F28" s="247"/>
      <c r="G28" s="240"/>
      <c r="H28" s="243" t="str">
        <f>Data!H28</f>
        <v>American Sign Language</v>
      </c>
      <c r="I28" s="243"/>
      <c r="J28" s="21">
        <f>CentralRegionCalculations!R21</f>
        <v>7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4766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CentralRegionCalculations!R25+CentralRegionCalculations!R26+CentralRegionCalculations!R28+CentralRegionCalculations!R31+CentralRegionCalculations!R32+CentralRegionCalculations!R34+CentralRegionCalculations!R36+CentralRegionCalculations!R39</f>
        <v>103</v>
      </c>
      <c r="K29" s="49">
        <f t="shared" si="1"/>
        <v>2.1611414183801931E-2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CentralRegionCalculations!R24+CentralRegionCalculations!R37</f>
        <v>4272</v>
      </c>
      <c r="K30" s="49">
        <f t="shared" si="1"/>
        <v>0.89634913973982377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4766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CentralRegionCalculations!O61+CentralRegionCalculations!U61</f>
        <v>408</v>
      </c>
      <c r="E35" s="49">
        <f>IF(D35/$D$41&lt;0.01,"*",D35/$D$41)</f>
        <v>0.95774647887323938</v>
      </c>
      <c r="F35" s="259"/>
      <c r="G35" s="222"/>
      <c r="H35" s="220" t="str">
        <f>Data!H35</f>
        <v>0 - 2 Years Old</v>
      </c>
      <c r="I35" s="220"/>
      <c r="J35" s="21">
        <f>CentralRegionCalculations!O75</f>
        <v>98</v>
      </c>
      <c r="K35" s="49">
        <f>IF(J35/$J$39&lt;0.01,"*",J35/$J$39)</f>
        <v>0.2300469483568075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CentralRegionCalculations!P61</f>
        <v>5</v>
      </c>
      <c r="E36" s="49">
        <f t="shared" ref="E36:E40" si="2">IF(D36/$D$41&lt;0.01,"*",D36/$D$41)</f>
        <v>1.1737089201877934E-2</v>
      </c>
      <c r="F36" s="259"/>
      <c r="G36" s="222"/>
      <c r="H36" s="220" t="str">
        <f>Data!H36</f>
        <v>3 - 5 Years Old</v>
      </c>
      <c r="I36" s="220"/>
      <c r="J36" s="21">
        <f>CentralRegionCalculations!P75</f>
        <v>80</v>
      </c>
      <c r="K36" s="49">
        <f t="shared" ref="K36:K38" si="3">IF(J36/$J$39&lt;0.01,"*",J36/$J$39)</f>
        <v>0.18779342723004694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CentralRegionCalculations!W61+CentralRegionCalculations!X61</f>
        <v>3</v>
      </c>
      <c r="E37" s="49" t="str">
        <f t="shared" si="2"/>
        <v>*</v>
      </c>
      <c r="F37" s="259"/>
      <c r="G37" s="222"/>
      <c r="H37" s="220" t="str">
        <f>Data!H37</f>
        <v>6 - 11 Years Old</v>
      </c>
      <c r="I37" s="220"/>
      <c r="J37" s="21">
        <f>CentralRegionCalculations!Q75</f>
        <v>114</v>
      </c>
      <c r="K37" s="49">
        <f t="shared" si="3"/>
        <v>0.26760563380281688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CentralRegionCalculations!Q61+CentralRegionCalculations!R61</f>
        <v>7</v>
      </c>
      <c r="E38" s="49">
        <f t="shared" si="2"/>
        <v>1.6431924882629109E-2</v>
      </c>
      <c r="F38" s="259"/>
      <c r="G38" s="222"/>
      <c r="H38" s="220" t="str">
        <f>Data!H38</f>
        <v>12 - 17 Years Old</v>
      </c>
      <c r="I38" s="220"/>
      <c r="J38" s="21">
        <f>CentralRegionCalculations!R75</f>
        <v>134</v>
      </c>
      <c r="K38" s="49">
        <f t="shared" si="3"/>
        <v>0.31455399061032863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CentralRegionCalculations!S61</f>
        <v>3</v>
      </c>
      <c r="E39" s="49" t="str">
        <f t="shared" si="2"/>
        <v>*</v>
      </c>
      <c r="F39" s="259"/>
      <c r="G39" s="222"/>
      <c r="H39" s="249" t="s">
        <v>38</v>
      </c>
      <c r="I39" s="249"/>
      <c r="J39" s="67">
        <f>SUM(J35:J38)</f>
        <v>426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CentralRegionCalculations!T61+CentralRegionCalculations!V61+CentralRegionCalculations!Y61</f>
        <v>0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426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CentralRegionCalculations!AP102</f>
        <v>121</v>
      </c>
      <c r="E44" s="49">
        <f>IF(D44/$D$57&lt;0.01,"*",D44/$D$57)</f>
        <v>0.284037558685446</v>
      </c>
      <c r="F44" s="259"/>
      <c r="G44" s="222"/>
      <c r="H44" s="220" t="str">
        <f>Data!H44</f>
        <v>.5 Years or Less</v>
      </c>
      <c r="I44" s="220"/>
      <c r="J44" s="21">
        <f>CentralRegionCalculations!O88</f>
        <v>115</v>
      </c>
      <c r="K44" s="49">
        <f>IF(J44/$J$49&lt;0.01,"*",J44/$J$49)</f>
        <v>0.2699530516431925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CentralRegionCalculations!AN102</f>
        <v>28</v>
      </c>
      <c r="E45" s="49">
        <f t="shared" ref="E45:E56" si="4">IF(D45/$D$57&lt;0.01,"*",D45/$D$57)</f>
        <v>6.5727699530516437E-2</v>
      </c>
      <c r="F45" s="259"/>
      <c r="G45" s="222"/>
      <c r="H45" s="220" t="str">
        <f>Data!H45</f>
        <v>&gt;.5 Years - 1 Year</v>
      </c>
      <c r="I45" s="220"/>
      <c r="J45" s="21">
        <f>CentralRegionCalculations!P88</f>
        <v>78</v>
      </c>
      <c r="K45" s="49">
        <f t="shared" ref="K45:K48" si="5">IF(J45/$J$49&lt;0.01,"*",J45/$J$49)</f>
        <v>0.18309859154929578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CentralRegionCalculations!AR102</f>
        <v>89</v>
      </c>
      <c r="E46" s="49">
        <f t="shared" si="4"/>
        <v>0.20892018779342722</v>
      </c>
      <c r="F46" s="259"/>
      <c r="G46" s="222"/>
      <c r="H46" s="220" t="str">
        <f>Data!H46</f>
        <v>&gt;1 Year - 2 Years</v>
      </c>
      <c r="I46" s="220"/>
      <c r="J46" s="21">
        <f>CentralRegionCalculations!Q88+CentralRegionCalculations!R88</f>
        <v>127</v>
      </c>
      <c r="K46" s="49">
        <f t="shared" si="5"/>
        <v>0.2981220657276995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CentralRegionCalculations!AQ102</f>
        <v>29</v>
      </c>
      <c r="E47" s="49">
        <f t="shared" si="4"/>
        <v>6.8075117370892016E-2</v>
      </c>
      <c r="F47" s="259"/>
      <c r="G47" s="222"/>
      <c r="H47" s="220" t="str">
        <f>Data!H47</f>
        <v>&gt;2 Years - 4 Years</v>
      </c>
      <c r="I47" s="220"/>
      <c r="J47" s="21">
        <f>CentralRegionCalculations!S88</f>
        <v>80</v>
      </c>
      <c r="K47" s="49">
        <f t="shared" si="5"/>
        <v>0.18779342723004694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CentralRegionCalculations!AO102</f>
        <v>2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CentralRegionCalculations!T88</f>
        <v>26</v>
      </c>
      <c r="K48" s="49">
        <f t="shared" si="5"/>
        <v>6.1032863849765258E-2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SUM(CentralRegionCalculations!AC102:AM102)</f>
        <v>98</v>
      </c>
      <c r="E49" s="49">
        <f t="shared" si="4"/>
        <v>0.2300469483568075</v>
      </c>
      <c r="F49" s="259"/>
      <c r="G49" s="222"/>
      <c r="H49" s="249" t="s">
        <v>38</v>
      </c>
      <c r="I49" s="220"/>
      <c r="J49" s="67">
        <f>SUM(J44:J48)</f>
        <v>426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SUM(CentralRegionCalculations!N102:T102)</f>
        <v>30</v>
      </c>
      <c r="E50" s="49">
        <f t="shared" si="4"/>
        <v>7.0422535211267609E-2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SUM(CentralRegionCalculations!Z102:AB102)</f>
        <v>5</v>
      </c>
      <c r="E51" s="49">
        <f t="shared" si="4"/>
        <v>1.1737089201877934E-2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CentralRegionCalculations!U102</f>
        <v>6</v>
      </c>
      <c r="E52" s="49">
        <f>IF(D52/$D$57&lt;0.01,"*",D52/$D$57)</f>
        <v>1.4084507042253521E-2</v>
      </c>
      <c r="F52" s="259"/>
      <c r="G52" s="222"/>
      <c r="H52" s="220" t="str">
        <f>Data!H52</f>
        <v>Male</v>
      </c>
      <c r="I52" s="249"/>
      <c r="J52" s="21">
        <f>CentralRegionCalculations!P119</f>
        <v>223</v>
      </c>
      <c r="K52" s="49">
        <f>IF(J52/$J$55&lt;0.01,"*",J52/$J$55)</f>
        <v>0.52347417840375587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CentralRegionCalculations!V102</f>
        <v>15</v>
      </c>
      <c r="E53" s="49">
        <f t="shared" si="4"/>
        <v>3.5211267605633804E-2</v>
      </c>
      <c r="F53" s="259"/>
      <c r="G53" s="222"/>
      <c r="H53" s="220" t="str">
        <f>Data!H53</f>
        <v>Female</v>
      </c>
      <c r="I53" s="249"/>
      <c r="J53" s="21">
        <f>CentralRegionCalculations!O119</f>
        <v>203</v>
      </c>
      <c r="K53" s="49">
        <f t="shared" ref="K53:K54" si="6">IF(J53/$J$55&lt;0.01,"*",J53/$J$55)</f>
        <v>0.47652582159624413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CentralRegionCalculations!W102+CentralRegionCalculations!X102+CentralRegionCalculations!Y102</f>
        <v>0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CentralRegionCalculations!Q119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SUM(CentralRegionCalculations!AS102:AW102)</f>
        <v>3</v>
      </c>
      <c r="E55" s="49" t="str">
        <f t="shared" si="4"/>
        <v>*</v>
      </c>
      <c r="F55" s="269"/>
      <c r="G55" s="185"/>
      <c r="H55" s="249" t="s">
        <v>38</v>
      </c>
      <c r="I55" s="185"/>
      <c r="J55" s="67">
        <f>SUM(J52:J54)</f>
        <v>426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CentralRegionCalculations!AX102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426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CentralRegionCalculations!S147</f>
        <v>208</v>
      </c>
      <c r="K58" s="49">
        <f>IF(J58/$J$65&lt;0.01,"*",J58/$J$65)</f>
        <v>0.48826291079812206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CentralRegionCalculations!P147</f>
        <v>147</v>
      </c>
      <c r="K59" s="49">
        <f t="shared" ref="K59:K64" si="7">IF(J59/$J$65&lt;0.01,"*",J59/$J$65)</f>
        <v>0.34507042253521125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CentralRegionCalculations!W133</f>
        <v>169</v>
      </c>
      <c r="E60" s="28">
        <f>IF(D60/$D$68&lt;0.01,"*",D60/$D$68)</f>
        <v>0.39671361502347419</v>
      </c>
      <c r="F60" s="259"/>
      <c r="G60" s="222"/>
      <c r="H60" s="220" t="str">
        <f>Data!H60</f>
        <v>Guardianship</v>
      </c>
      <c r="I60" s="220"/>
      <c r="J60" s="21">
        <f>CentralRegionCalculations!R147</f>
        <v>20</v>
      </c>
      <c r="K60" s="49">
        <f t="shared" si="7"/>
        <v>4.6948356807511735E-2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CentralRegionCalculations!S133</f>
        <v>173</v>
      </c>
      <c r="E61" s="28">
        <f t="shared" ref="E61:E67" si="8">IF(D61/$D$68&lt;0.01,"*",D61/$D$68)</f>
        <v>0.4061032863849765</v>
      </c>
      <c r="F61" s="259"/>
      <c r="G61" s="222"/>
      <c r="H61" s="220" t="s">
        <v>64</v>
      </c>
      <c r="I61" s="220"/>
      <c r="J61" s="21">
        <f>CentralRegionCalculations!O147</f>
        <v>11</v>
      </c>
      <c r="K61" s="49">
        <f t="shared" si="7"/>
        <v>2.5821596244131457E-2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CentralRegionCalculations!Q133</f>
        <v>49</v>
      </c>
      <c r="E62" s="28">
        <f t="shared" si="8"/>
        <v>0.11502347417840375</v>
      </c>
      <c r="F62" s="259"/>
      <c r="G62" s="222"/>
      <c r="H62" s="220" t="str">
        <f>Data!H62</f>
        <v>Permanent Care with Kin</v>
      </c>
      <c r="I62" s="220"/>
      <c r="J62" s="21">
        <f>CentralRegionCalculations!Q147</f>
        <v>3</v>
      </c>
      <c r="K62" s="49" t="str">
        <f t="shared" si="7"/>
        <v>*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398</v>
      </c>
      <c r="D63" s="21">
        <f>CentralRegionCalculations!P133</f>
        <v>3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CentralRegionCalculations!T147</f>
        <v>26</v>
      </c>
      <c r="K63" s="49">
        <f t="shared" si="7"/>
        <v>6.1032863849765258E-2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CentralRegionCalculations!O133</f>
        <v>1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CentralRegionCalculations!U147</f>
        <v>11</v>
      </c>
      <c r="K64" s="49">
        <f t="shared" si="7"/>
        <v>2.5821596244131457E-2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CentralRegionCalculations!U133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426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399</v>
      </c>
      <c r="D66" s="21">
        <f>CentralRegionCalculations!T133</f>
        <v>23</v>
      </c>
      <c r="E66" s="28">
        <f t="shared" si="8"/>
        <v>5.39906103286385E-2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CentralRegionCalculations!R133+CentralRegionCalculations!V133+CentralRegionCalculations!X133</f>
        <v>8</v>
      </c>
      <c r="E67" s="28">
        <f t="shared" si="8"/>
        <v>1.8779342723004695E-2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426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CentralRegionCalculations!O178+CentralRegionCalculations!U178</f>
        <v>1766</v>
      </c>
      <c r="E74" s="49">
        <f>IF(D74/$D$80&lt;0.01,"*",D74/$D$80)</f>
        <v>0.90796915167095116</v>
      </c>
      <c r="F74" s="259"/>
      <c r="G74" s="222"/>
      <c r="H74" s="220" t="str">
        <f>Data!H74</f>
        <v>0 - 2 Years Old</v>
      </c>
      <c r="I74" s="220"/>
      <c r="J74" s="21">
        <f>SUM(CentralRegionCalculations!O163:Q163)</f>
        <v>360</v>
      </c>
      <c r="K74" s="49">
        <f>IF(J74/$J$79&lt;0.01,"*",J74/$J$79)</f>
        <v>0.18508997429305912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CentralRegionCalculations!P178</f>
        <v>105</v>
      </c>
      <c r="E75" s="49">
        <f t="shared" ref="E75:E80" si="9">IF(D75/$D$80&lt;0.01,"*",D75/$D$80)</f>
        <v>5.3984575835475578E-2</v>
      </c>
      <c r="F75" s="259"/>
      <c r="G75" s="234"/>
      <c r="H75" s="220" t="str">
        <f>Data!H75</f>
        <v>3 - 5 Years Old</v>
      </c>
      <c r="I75" s="220"/>
      <c r="J75" s="21">
        <f>SUM(CentralRegionCalculations!R163:T163)</f>
        <v>338</v>
      </c>
      <c r="K75" s="49">
        <f t="shared" ref="K75:K78" si="10">IF(J75/$J$79&lt;0.01,"*",J75/$J$79)</f>
        <v>0.1737789203084833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CentralRegionCalculations!W178+CentralRegionCalculations!V178</f>
        <v>16</v>
      </c>
      <c r="E76" s="28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SUM(CentralRegionCalculations!U163:Z163)</f>
        <v>727</v>
      </c>
      <c r="K76" s="49">
        <f t="shared" si="10"/>
        <v>0.37377892030848331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CentralRegionCalculations!Q178+CentralRegionCalculations!R178</f>
        <v>47</v>
      </c>
      <c r="E77" s="49">
        <f t="shared" si="9"/>
        <v>2.4164524421593829E-2</v>
      </c>
      <c r="F77" s="259"/>
      <c r="G77" s="234"/>
      <c r="H77" s="220" t="str">
        <f>Data!H77</f>
        <v>12 - 17 Years Old</v>
      </c>
      <c r="I77" s="220"/>
      <c r="J77" s="21">
        <f>SUM(CentralRegionCalculations!AA163:AF163)</f>
        <v>519</v>
      </c>
      <c r="K77" s="49">
        <f t="shared" si="10"/>
        <v>0.26683804627249358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CentralRegionCalculations!S178</f>
        <v>9</v>
      </c>
      <c r="E78" s="49" t="str">
        <f t="shared" si="9"/>
        <v>*</v>
      </c>
      <c r="F78" s="259"/>
      <c r="G78" s="222"/>
      <c r="H78" s="220" t="str">
        <f>Data!H78</f>
        <v>Unspecified</v>
      </c>
      <c r="I78" s="220"/>
      <c r="J78" s="21">
        <f>CentralRegionCalculations!AG163</f>
        <v>1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CentralRegionCalculations!T178+CentralRegionCalculations!X178+CentralRegionCalculations!Y178</f>
        <v>2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1945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1945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4.2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2.6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62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37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360</v>
      </c>
      <c r="D1" s="290"/>
      <c r="E1" s="207"/>
      <c r="F1" s="291"/>
      <c r="G1" s="292"/>
      <c r="H1" s="289"/>
      <c r="I1" s="293" t="s">
        <v>371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CentralRegionCalculations!C9</f>
        <v>659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VLOOKUP(I1,ChildrenPendingResponse!$A$1:$C$40,3,FALSE)</f>
        <v>122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(CentralRegionCalculations!C18+CentralRegionCalculations!C27)/CentralRegionCalculations!C9</f>
        <v>0.62974203338391499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CentralRegionCalculations!F76</f>
        <v>2040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CentralRegionCalculations!F76-CentralRegionCalculations!F82</f>
        <v>365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CentralRegionCalculations!C128</f>
        <v>399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0.17892156862745098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CentralRegionCalculations!C53/D4</f>
        <v>0.26403641881638845</v>
      </c>
      <c r="E9" s="226"/>
      <c r="F9" s="226"/>
      <c r="G9" s="222"/>
      <c r="H9" s="220" t="str">
        <f>Data!H9</f>
        <v>Clinical Cases (09/30/2016)</v>
      </c>
      <c r="I9" s="220"/>
      <c r="J9" s="596">
        <f>CentralRegionCalculations!F92</f>
        <v>1060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CentralRegionCalculations!C137</f>
        <v>80</v>
      </c>
      <c r="E11" s="226"/>
      <c r="F11" s="226"/>
      <c r="G11" s="222"/>
      <c r="H11" s="220" t="str">
        <f>Data!H11</f>
        <v>Adoption Cases (09/30/2016)</v>
      </c>
      <c r="I11" s="220"/>
      <c r="J11" s="596">
        <f>CentralRegionCalculations!F91</f>
        <v>83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CentralRegionCalculations!F100</f>
        <v>180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0.16981132075471697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CentralRegionCalculations!C71</f>
        <v>57.666666666666664</v>
      </c>
      <c r="E15" s="226"/>
      <c r="F15" s="226"/>
      <c r="G15" s="222"/>
      <c r="H15" s="220" t="str">
        <f>Data!H15</f>
        <v>Adoptions Legalized (Q1, FY'2017)</v>
      </c>
      <c r="I15" s="220"/>
      <c r="J15" s="596">
        <f>CentralRegionCalculations!C109</f>
        <v>0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CentralRegionCalculations!C62</f>
        <v>91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CentralRegionCalculations!D109</f>
        <v>0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CentralRegionCalculations!S14</f>
        <v>1719</v>
      </c>
      <c r="E20" s="28">
        <f>IF(D20/$D$29&lt;0.01,"*",D20/$D$29)</f>
        <v>0.4147165259348613</v>
      </c>
      <c r="F20" s="241"/>
      <c r="G20" s="240"/>
      <c r="H20" s="220" t="str">
        <f>Data!H20</f>
        <v>Spanish</v>
      </c>
      <c r="I20" s="220"/>
      <c r="J20" s="21">
        <f>CentralRegionCalculations!S35</f>
        <v>288</v>
      </c>
      <c r="K20" s="49">
        <f>IF(J20/$J$31&lt;0.01,"*",J20/$J$31)</f>
        <v>6.9481302774427017E-2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CentralRegionCalculations!S10</f>
        <v>1362</v>
      </c>
      <c r="E21" s="28">
        <f t="shared" ref="E21:E28" si="0">IF(D21/$D$29&lt;0.01,"*",D21/$D$29)</f>
        <v>0.32858866103739442</v>
      </c>
      <c r="F21" s="241"/>
      <c r="G21" s="240"/>
      <c r="H21" s="220" t="str">
        <f>Data!H21</f>
        <v>Khmer (Cambodian)</v>
      </c>
      <c r="I21" s="220"/>
      <c r="J21" s="21">
        <f>CentralRegionCalculations!S29</f>
        <v>5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CentralRegionCalculations!S8</f>
        <v>395</v>
      </c>
      <c r="E22" s="28">
        <f t="shared" si="0"/>
        <v>9.5295536791314833E-2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CentralRegionCalculations!S33</f>
        <v>12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CentralRegionCalculations!S7</f>
        <v>46</v>
      </c>
      <c r="E23" s="28">
        <f t="shared" si="0"/>
        <v>1.1097708082026538E-2</v>
      </c>
      <c r="F23" s="241"/>
      <c r="G23" s="240"/>
      <c r="H23" s="220" t="str">
        <f>Data!H23</f>
        <v>Haitian Creole</v>
      </c>
      <c r="I23" s="220"/>
      <c r="J23" s="21">
        <f>CentralRegionCalculations!S27</f>
        <v>2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CentralRegionCalculations!S6</f>
        <v>6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CentralRegionCalculations!S22</f>
        <v>0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CentralRegionCalculations!S12</f>
        <v>2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CentralRegionCalculations!S38</f>
        <v>14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CentralRegionCalculations!S11</f>
        <v>104</v>
      </c>
      <c r="E26" s="28">
        <f t="shared" si="0"/>
        <v>2.5090470446320869E-2</v>
      </c>
      <c r="F26" s="241"/>
      <c r="G26" s="240"/>
      <c r="H26" s="243" t="str">
        <f>Data!H26</f>
        <v>Chinese</v>
      </c>
      <c r="I26" s="243"/>
      <c r="J26" s="21">
        <f>CentralRegionCalculations!S23</f>
        <v>0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CentralRegionCalculations!S13</f>
        <v>184</v>
      </c>
      <c r="E27" s="28">
        <f t="shared" si="0"/>
        <v>4.4390832328106151E-2</v>
      </c>
      <c r="F27" s="241"/>
      <c r="G27" s="240"/>
      <c r="H27" s="243" t="str">
        <f>Data!H27</f>
        <v>Lao</v>
      </c>
      <c r="I27" s="243"/>
      <c r="J27" s="21">
        <f>CentralRegionCalculations!S30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CentralRegionCalculations!S15+CentralRegionCalculations!S9</f>
        <v>327</v>
      </c>
      <c r="E28" s="28">
        <f t="shared" si="0"/>
        <v>7.8890229191797348E-2</v>
      </c>
      <c r="F28" s="247"/>
      <c r="G28" s="240"/>
      <c r="H28" s="243" t="str">
        <f>Data!H28</f>
        <v>American Sign Language</v>
      </c>
      <c r="I28" s="243"/>
      <c r="J28" s="21">
        <f>CentralRegionCalculations!S21</f>
        <v>4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4145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CentralRegionCalculations!S25+CentralRegionCalculations!S26+CentralRegionCalculations!S28+CentralRegionCalculations!S31+CentralRegionCalculations!S32+CentralRegionCalculations!S34+CentralRegionCalculations!S36+CentralRegionCalculations!S39</f>
        <v>76</v>
      </c>
      <c r="K29" s="49">
        <f t="shared" si="1"/>
        <v>1.833534378769602E-2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CentralRegionCalculations!S24+CentralRegionCalculations!S37</f>
        <v>3744</v>
      </c>
      <c r="K30" s="49">
        <f t="shared" si="1"/>
        <v>0.90325693606755131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4145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CentralRegionCalculations!O62+CentralRegionCalculations!U62</f>
        <v>329</v>
      </c>
      <c r="E35" s="49">
        <f>IF(D35/$D$41&lt;0.01,"*",D35/$D$41)</f>
        <v>0.90136986301369859</v>
      </c>
      <c r="F35" s="259"/>
      <c r="G35" s="222"/>
      <c r="H35" s="220" t="str">
        <f>Data!H35</f>
        <v>0 - 2 Years Old</v>
      </c>
      <c r="I35" s="220"/>
      <c r="J35" s="21">
        <f>CentralRegionCalculations!O76</f>
        <v>92</v>
      </c>
      <c r="K35" s="49">
        <f>IF(J35/$J$39&lt;0.01,"*",J35/$J$39)</f>
        <v>0.25205479452054796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CentralRegionCalculations!P62</f>
        <v>7</v>
      </c>
      <c r="E36" s="49">
        <f t="shared" ref="E36:E40" si="2">IF(D36/$D$41&lt;0.01,"*",D36/$D$41)</f>
        <v>1.9178082191780823E-2</v>
      </c>
      <c r="F36" s="259"/>
      <c r="G36" s="222"/>
      <c r="H36" s="220" t="str">
        <f>Data!H36</f>
        <v>3 - 5 Years Old</v>
      </c>
      <c r="I36" s="220"/>
      <c r="J36" s="21">
        <f>CentralRegionCalculations!P76</f>
        <v>63</v>
      </c>
      <c r="K36" s="49">
        <f t="shared" ref="K36:K38" si="3">IF(J36/$J$39&lt;0.01,"*",J36/$J$39)</f>
        <v>0.17260273972602741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CentralRegionCalculations!W62+CentralRegionCalculations!X62</f>
        <v>11</v>
      </c>
      <c r="E37" s="49">
        <f t="shared" si="2"/>
        <v>3.0136986301369864E-2</v>
      </c>
      <c r="F37" s="259"/>
      <c r="G37" s="222"/>
      <c r="H37" s="220" t="str">
        <f>Data!H37</f>
        <v>6 - 11 Years Old</v>
      </c>
      <c r="I37" s="220"/>
      <c r="J37" s="21">
        <f>CentralRegionCalculations!Q76</f>
        <v>95</v>
      </c>
      <c r="K37" s="49">
        <f t="shared" si="3"/>
        <v>0.26027397260273971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CentralRegionCalculations!Q62+CentralRegionCalculations!R62</f>
        <v>10</v>
      </c>
      <c r="E38" s="49">
        <f t="shared" si="2"/>
        <v>2.7397260273972601E-2</v>
      </c>
      <c r="F38" s="259"/>
      <c r="G38" s="222"/>
      <c r="H38" s="220" t="str">
        <f>Data!H38</f>
        <v>12 - 17 Years Old</v>
      </c>
      <c r="I38" s="220"/>
      <c r="J38" s="21">
        <f>CentralRegionCalculations!R76</f>
        <v>115</v>
      </c>
      <c r="K38" s="49">
        <f t="shared" si="3"/>
        <v>0.31506849315068491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CentralRegionCalculations!S62</f>
        <v>8</v>
      </c>
      <c r="E39" s="49">
        <f t="shared" si="2"/>
        <v>2.1917808219178082E-2</v>
      </c>
      <c r="F39" s="259"/>
      <c r="G39" s="222"/>
      <c r="H39" s="249" t="s">
        <v>38</v>
      </c>
      <c r="I39" s="249"/>
      <c r="J39" s="67">
        <f>SUM(J35:J38)</f>
        <v>365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CentralRegionCalculations!T62+CentralRegionCalculations!V62+CentralRegionCalculations!Y62</f>
        <v>0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365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CentralRegionCalculations!AP103</f>
        <v>89</v>
      </c>
      <c r="E44" s="49">
        <f>IF(D44/$D$57&lt;0.01,"*",D44/$D$57)</f>
        <v>0.24383561643835616</v>
      </c>
      <c r="F44" s="259"/>
      <c r="G44" s="222"/>
      <c r="H44" s="220" t="str">
        <f>Data!H44</f>
        <v>.5 Years or Less</v>
      </c>
      <c r="I44" s="220"/>
      <c r="J44" s="21">
        <f>CentralRegionCalculations!O89</f>
        <v>86</v>
      </c>
      <c r="K44" s="49">
        <f>IF(J44/$J$49&lt;0.01,"*",J44/$J$49)</f>
        <v>0.23561643835616439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CentralRegionCalculations!AN103</f>
        <v>34</v>
      </c>
      <c r="E45" s="49">
        <f t="shared" ref="E45:E56" si="4">IF(D45/$D$57&lt;0.01,"*",D45/$D$57)</f>
        <v>9.3150684931506855E-2</v>
      </c>
      <c r="F45" s="259"/>
      <c r="G45" s="222"/>
      <c r="H45" s="220" t="str">
        <f>Data!H45</f>
        <v>&gt;.5 Years - 1 Year</v>
      </c>
      <c r="I45" s="220"/>
      <c r="J45" s="21">
        <f>CentralRegionCalculations!P89</f>
        <v>87</v>
      </c>
      <c r="K45" s="49">
        <f t="shared" ref="K45:K48" si="5">IF(J45/$J$49&lt;0.01,"*",J45/$J$49)</f>
        <v>0.23835616438356164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CentralRegionCalculations!AR103</f>
        <v>79</v>
      </c>
      <c r="E46" s="49">
        <f t="shared" si="4"/>
        <v>0.21643835616438356</v>
      </c>
      <c r="F46" s="259"/>
      <c r="G46" s="222"/>
      <c r="H46" s="220" t="str">
        <f>Data!H46</f>
        <v>&gt;1 Year - 2 Years</v>
      </c>
      <c r="I46" s="220"/>
      <c r="J46" s="21">
        <f>CentralRegionCalculations!Q89+CentralRegionCalculations!R89</f>
        <v>80</v>
      </c>
      <c r="K46" s="49">
        <f t="shared" si="5"/>
        <v>0.21917808219178081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CentralRegionCalculations!AQ103</f>
        <v>19</v>
      </c>
      <c r="E47" s="49">
        <f t="shared" si="4"/>
        <v>5.2054794520547946E-2</v>
      </c>
      <c r="F47" s="259"/>
      <c r="G47" s="222"/>
      <c r="H47" s="220" t="str">
        <f>Data!H47</f>
        <v>&gt;2 Years - 4 Years</v>
      </c>
      <c r="I47" s="220"/>
      <c r="J47" s="21">
        <f>CentralRegionCalculations!S89</f>
        <v>84</v>
      </c>
      <c r="K47" s="49">
        <f t="shared" si="5"/>
        <v>0.23013698630136986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CentralRegionCalculations!AO103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CentralRegionCalculations!T89</f>
        <v>28</v>
      </c>
      <c r="K48" s="49">
        <f t="shared" si="5"/>
        <v>7.6712328767123292E-2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SUM(CentralRegionCalculations!AC103:AM103)</f>
        <v>92</v>
      </c>
      <c r="E49" s="49">
        <f t="shared" si="4"/>
        <v>0.25205479452054796</v>
      </c>
      <c r="F49" s="259"/>
      <c r="G49" s="222"/>
      <c r="H49" s="249" t="s">
        <v>38</v>
      </c>
      <c r="I49" s="220"/>
      <c r="J49" s="67">
        <f>SUM(J44:J48)</f>
        <v>365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SUM(CentralRegionCalculations!N103:T103)</f>
        <v>18</v>
      </c>
      <c r="E50" s="49">
        <f t="shared" si="4"/>
        <v>4.9315068493150684E-2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SUM(CentralRegionCalculations!Z103:AB103)</f>
        <v>2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CentralRegionCalculations!U103</f>
        <v>7</v>
      </c>
      <c r="E52" s="49">
        <f>IF(D52/$D$57&lt;0.01,"*",D52/$D$57)</f>
        <v>1.9178082191780823E-2</v>
      </c>
      <c r="F52" s="259"/>
      <c r="G52" s="222"/>
      <c r="H52" s="220" t="str">
        <f>Data!H52</f>
        <v>Male</v>
      </c>
      <c r="I52" s="249"/>
      <c r="J52" s="21">
        <f>CentralRegionCalculations!P120</f>
        <v>185</v>
      </c>
      <c r="K52" s="49">
        <f>IF(J52/$J$55&lt;0.01,"*",J52/$J$55)</f>
        <v>0.50684931506849318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CentralRegionCalculations!V103</f>
        <v>18</v>
      </c>
      <c r="E53" s="49">
        <f t="shared" si="4"/>
        <v>4.9315068493150684E-2</v>
      </c>
      <c r="F53" s="259"/>
      <c r="G53" s="222"/>
      <c r="H53" s="220" t="str">
        <f>Data!H53</f>
        <v>Female</v>
      </c>
      <c r="I53" s="249"/>
      <c r="J53" s="21">
        <f>CentralRegionCalculations!O120</f>
        <v>180</v>
      </c>
      <c r="K53" s="49">
        <f t="shared" ref="K53:K54" si="6">IF(J53/$J$55&lt;0.01,"*",J53/$J$55)</f>
        <v>0.49315068493150682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CentralRegionCalculations!W103+CentralRegionCalculations!X103+CentralRegionCalculations!Y103</f>
        <v>0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CentralRegionCalculations!Q119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SUM(CentralRegionCalculations!AS103:AW103)</f>
        <v>7</v>
      </c>
      <c r="E55" s="49">
        <f t="shared" si="4"/>
        <v>1.9178082191780823E-2</v>
      </c>
      <c r="F55" s="269"/>
      <c r="G55" s="185"/>
      <c r="H55" s="249" t="s">
        <v>38</v>
      </c>
      <c r="I55" s="185"/>
      <c r="J55" s="67">
        <f>SUM(J52:J54)</f>
        <v>365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CentralRegionCalculations!AX103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365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CentralRegionCalculations!S148</f>
        <v>160</v>
      </c>
      <c r="K58" s="49">
        <f>IF(J58/$J$65&lt;0.01,"*",J58/$J$65)</f>
        <v>0.43835616438356162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CentralRegionCalculations!P148</f>
        <v>126</v>
      </c>
      <c r="K59" s="49">
        <f t="shared" ref="K59:K64" si="7">IF(J59/$J$65&lt;0.01,"*",J59/$J$65)</f>
        <v>0.34520547945205482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CentralRegionCalculations!W134</f>
        <v>156</v>
      </c>
      <c r="E60" s="28">
        <f>IF(D60/$D$68&lt;0.01,"*",D60/$D$68)</f>
        <v>0.42739726027397262</v>
      </c>
      <c r="F60" s="259"/>
      <c r="G60" s="222"/>
      <c r="H60" s="220" t="str">
        <f>Data!H60</f>
        <v>Guardianship</v>
      </c>
      <c r="I60" s="220"/>
      <c r="J60" s="21">
        <f>CentralRegionCalculations!R148</f>
        <v>27</v>
      </c>
      <c r="K60" s="49">
        <f t="shared" si="7"/>
        <v>7.3972602739726029E-2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CentralRegionCalculations!S134</f>
        <v>134</v>
      </c>
      <c r="E61" s="28">
        <f t="shared" ref="E61:E67" si="8">IF(D61/$D$68&lt;0.01,"*",D61/$D$68)</f>
        <v>0.36712328767123287</v>
      </c>
      <c r="F61" s="259"/>
      <c r="G61" s="222"/>
      <c r="H61" s="220" t="s">
        <v>64</v>
      </c>
      <c r="I61" s="220"/>
      <c r="J61" s="21">
        <f>CentralRegionCalculations!O148</f>
        <v>13</v>
      </c>
      <c r="K61" s="49">
        <f t="shared" si="7"/>
        <v>3.5616438356164383E-2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CentralRegionCalculations!Q134</f>
        <v>37</v>
      </c>
      <c r="E62" s="28">
        <f t="shared" si="8"/>
        <v>0.10136986301369863</v>
      </c>
      <c r="F62" s="259"/>
      <c r="G62" s="222"/>
      <c r="H62" s="220" t="str">
        <f>Data!H62</f>
        <v>Permanent Care with Kin</v>
      </c>
      <c r="I62" s="220"/>
      <c r="J62" s="21">
        <f>CentralRegionCalculations!Q148</f>
        <v>17</v>
      </c>
      <c r="K62" s="49">
        <f t="shared" si="7"/>
        <v>4.6575342465753428E-2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398</v>
      </c>
      <c r="D63" s="21">
        <f>CentralRegionCalculations!P134</f>
        <v>1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CentralRegionCalculations!T148</f>
        <v>14</v>
      </c>
      <c r="K63" s="49">
        <f t="shared" si="7"/>
        <v>3.8356164383561646E-2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CentralRegionCalculations!O134</f>
        <v>0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CentralRegionCalculations!U148</f>
        <v>8</v>
      </c>
      <c r="K64" s="49">
        <f t="shared" si="7"/>
        <v>2.1917808219178082E-2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CentralRegionCalculations!U134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365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399</v>
      </c>
      <c r="D66" s="21">
        <f>CentralRegionCalculations!T134</f>
        <v>18</v>
      </c>
      <c r="E66" s="28">
        <f t="shared" si="8"/>
        <v>4.9315068493150684E-2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CentralRegionCalculations!R134+CentralRegionCalculations!V134+CentralRegionCalculations!X134</f>
        <v>19</v>
      </c>
      <c r="E67" s="28">
        <f t="shared" si="8"/>
        <v>5.2054794520547946E-2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365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CentralRegionCalculations!O179+CentralRegionCalculations!U179</f>
        <v>1569</v>
      </c>
      <c r="E74" s="49">
        <f>IF(D74/$D$80&lt;0.01,"*",D74/$D$80)</f>
        <v>0.9367164179104478</v>
      </c>
      <c r="F74" s="259"/>
      <c r="G74" s="222"/>
      <c r="H74" s="220" t="str">
        <f>Data!H74</f>
        <v>0 - 2 Years Old</v>
      </c>
      <c r="I74" s="220"/>
      <c r="J74" s="21">
        <f>SUM(CentralRegionCalculations!O164:Q164)</f>
        <v>335</v>
      </c>
      <c r="K74" s="49">
        <f>IF(J74/$J$79&lt;0.01,"*",J74/$J$79)</f>
        <v>0.2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CentralRegionCalculations!P179</f>
        <v>56</v>
      </c>
      <c r="E75" s="49">
        <f t="shared" ref="E75:E80" si="9">IF(D75/$D$80&lt;0.01,"*",D75/$D$80)</f>
        <v>3.3432835820895519E-2</v>
      </c>
      <c r="F75" s="259"/>
      <c r="G75" s="234"/>
      <c r="H75" s="220" t="str">
        <f>Data!H75</f>
        <v>3 - 5 Years Old</v>
      </c>
      <c r="I75" s="220"/>
      <c r="J75" s="21">
        <f>SUM(CentralRegionCalculations!R164:T164)</f>
        <v>337</v>
      </c>
      <c r="K75" s="49">
        <f t="shared" ref="K75:K78" si="10">IF(J75/$J$79&lt;0.01,"*",J75/$J$79)</f>
        <v>0.20119402985074628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CentralRegionCalculations!W179+CentralRegionCalculations!V179</f>
        <v>12</v>
      </c>
      <c r="E76" s="28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SUM(CentralRegionCalculations!U164:Z164)</f>
        <v>570</v>
      </c>
      <c r="K76" s="49">
        <f t="shared" si="10"/>
        <v>0.34029850746268658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CentralRegionCalculations!Q179+CentralRegionCalculations!R179</f>
        <v>26</v>
      </c>
      <c r="E77" s="49">
        <f t="shared" si="9"/>
        <v>1.5522388059701492E-2</v>
      </c>
      <c r="F77" s="259"/>
      <c r="G77" s="234"/>
      <c r="H77" s="220" t="str">
        <f>Data!H77</f>
        <v>12 - 17 Years Old</v>
      </c>
      <c r="I77" s="220"/>
      <c r="J77" s="21">
        <f>SUM(CentralRegionCalculations!AA164:AF164)</f>
        <v>433</v>
      </c>
      <c r="K77" s="49">
        <f t="shared" si="10"/>
        <v>0.25850746268656716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CentralRegionCalculations!S179</f>
        <v>9</v>
      </c>
      <c r="E78" s="49" t="str">
        <f t="shared" si="9"/>
        <v>*</v>
      </c>
      <c r="F78" s="259"/>
      <c r="G78" s="222"/>
      <c r="H78" s="220" t="str">
        <f>Data!H78</f>
        <v>Unspecified</v>
      </c>
      <c r="I78" s="220"/>
      <c r="J78" s="21">
        <f>CentralRegionCalculations!AG164</f>
        <v>0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CentralRegionCalculations!T179+CentralRegionCalculations!X179+CentralRegionCalculations!Y179</f>
        <v>3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1675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1675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4.2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2.6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showZeros="0"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25" style="287" customWidth="1"/>
    <col min="4" max="4" width="10.25" style="288" customWidth="1"/>
    <col min="5" max="5" width="9.625" style="288" customWidth="1"/>
    <col min="6" max="6" width="2.125" style="288" customWidth="1"/>
    <col min="7" max="7" width="1.75" style="287" customWidth="1"/>
    <col min="8" max="8" width="21.875" style="287" customWidth="1"/>
    <col min="9" max="9" width="24.375" style="287" customWidth="1"/>
    <col min="10" max="10" width="8.375" style="288" customWidth="1"/>
    <col min="11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479" t="s">
        <v>319</v>
      </c>
      <c r="C1" s="385"/>
      <c r="D1" s="386"/>
      <c r="E1" s="387"/>
      <c r="F1" s="388"/>
      <c r="G1" s="384"/>
      <c r="H1" s="389"/>
      <c r="I1" s="396" t="s">
        <v>107</v>
      </c>
      <c r="J1" s="390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StateCalculations!D9</f>
        <v>5130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1032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(StateCalculations!D22+StateCalculations!D35)/StateCalculations!D9</f>
        <v>0.58693957115009743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StateCalculations!G104</f>
        <v>9828</v>
      </c>
      <c r="K5" s="223"/>
      <c r="L5" s="224"/>
    </row>
    <row r="6" spans="1:13" s="205" customFormat="1" ht="12" customHeight="1" x14ac:dyDescent="0.2">
      <c r="A6" s="219"/>
      <c r="B6" s="220">
        <f>Data!B6</f>
        <v>0</v>
      </c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StateCalculations!G104-StateCalculations!G110</f>
        <v>1719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/>
      <c r="I7" s="220"/>
      <c r="J7" s="965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StateCalculations!D154</f>
        <v>2426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0.1749084249084249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StateCalculations!D64/D4</f>
        <v>0.195906432748538</v>
      </c>
      <c r="E9" s="226"/>
      <c r="F9" s="226"/>
      <c r="G9" s="222"/>
      <c r="H9" s="220" t="str">
        <f>Data!H9</f>
        <v>Clinical Cases (09/30/2016)</v>
      </c>
      <c r="I9" s="220"/>
      <c r="J9" s="596">
        <f>StateCalculations!G120</f>
        <v>5535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StateCalculations!D147</f>
        <v>424</v>
      </c>
      <c r="E11" s="226"/>
      <c r="F11" s="226"/>
      <c r="G11" s="222"/>
      <c r="H11" s="220" t="str">
        <f>Data!H11</f>
        <v>Adoption Cases (09/30/2016)</v>
      </c>
      <c r="I11" s="220"/>
      <c r="J11" s="596">
        <f>StateCalculations!G119</f>
        <v>355</v>
      </c>
      <c r="K11" s="223"/>
      <c r="L11" s="224"/>
    </row>
    <row r="12" spans="1:13" s="205" customFormat="1" ht="12" customHeight="1" x14ac:dyDescent="0.2">
      <c r="A12" s="219"/>
      <c r="B12" s="220">
        <f>Data!B12</f>
        <v>0</v>
      </c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StateCalculations!G127</f>
        <v>940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0.16982836495031617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StateCalculations!D95</f>
        <v>359.66666666666669</v>
      </c>
      <c r="E15" s="226"/>
      <c r="F15" s="226"/>
      <c r="G15" s="222"/>
      <c r="H15" s="220" t="str">
        <f>Data!H15</f>
        <v>Adoptions Legalized (Q1, FY'2017)</v>
      </c>
      <c r="I15" s="220"/>
      <c r="J15" s="596">
        <f>StateCalculations!D137</f>
        <v>19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StateCalculations!D82</f>
        <v>411.33333333333331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StateCalculations!E137</f>
        <v>27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StateCalculations!P14</f>
        <v>8508</v>
      </c>
      <c r="E20" s="28">
        <f>IF(D20/$D$29&lt;0.01,"*",D20/$D$29)</f>
        <v>0.41445830085736557</v>
      </c>
      <c r="F20" s="241"/>
      <c r="G20" s="240"/>
      <c r="H20" s="220" t="s">
        <v>6</v>
      </c>
      <c r="I20" s="220"/>
      <c r="J20" s="21">
        <f>StateCalculations!Q36</f>
        <v>1752</v>
      </c>
      <c r="K20" s="49">
        <f>IF(J20/$J$31&lt;0.01,"*",J20/$J$31)</f>
        <v>8.5346843335931413E-2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StateCalculations!P10</f>
        <v>6324</v>
      </c>
      <c r="E21" s="28">
        <f t="shared" ref="E21:E28" si="0">IF(D21/$D$29&lt;0.01,"*",D21/$D$29)</f>
        <v>0.30806703039750583</v>
      </c>
      <c r="F21" s="241"/>
      <c r="G21" s="240"/>
      <c r="H21" s="220" t="s">
        <v>8</v>
      </c>
      <c r="I21" s="220"/>
      <c r="J21" s="21">
        <f>StateCalculations!Q30</f>
        <v>65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StateCalculations!P8</f>
        <v>1583</v>
      </c>
      <c r="E22" s="28">
        <f t="shared" si="0"/>
        <v>7.7114185502727986E-2</v>
      </c>
      <c r="F22" s="241"/>
      <c r="G22" s="240"/>
      <c r="H22" s="52" t="s">
        <v>10</v>
      </c>
      <c r="I22" s="220"/>
      <c r="J22" s="21">
        <f>StateCalculations!Q34</f>
        <v>186</v>
      </c>
      <c r="K22" s="49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StateCalculations!P7</f>
        <v>449</v>
      </c>
      <c r="E23" s="28">
        <f t="shared" si="0"/>
        <v>2.1872564302416211E-2</v>
      </c>
      <c r="F23" s="241"/>
      <c r="G23" s="240"/>
      <c r="H23" s="220" t="s">
        <v>12</v>
      </c>
      <c r="I23" s="220"/>
      <c r="J23" s="21">
        <f>StateCalculations!Q28</f>
        <v>121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StateCalculations!P6</f>
        <v>31</v>
      </c>
      <c r="E24" s="28" t="str">
        <f t="shared" si="0"/>
        <v>*</v>
      </c>
      <c r="F24" s="241"/>
      <c r="G24" s="240"/>
      <c r="H24" s="243" t="s">
        <v>14</v>
      </c>
      <c r="I24" s="243"/>
      <c r="J24" s="21">
        <f>StateCalculations!Q22</f>
        <v>8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StateCalculations!P12</f>
        <v>9</v>
      </c>
      <c r="E25" s="28" t="str">
        <f t="shared" si="0"/>
        <v>*</v>
      </c>
      <c r="F25" s="241"/>
      <c r="G25" s="240"/>
      <c r="H25" s="243" t="s">
        <v>16</v>
      </c>
      <c r="I25" s="243"/>
      <c r="J25" s="21">
        <f>StateCalculations!Q39</f>
        <v>19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StateCalculations!P11</f>
        <v>504</v>
      </c>
      <c r="E26" s="28">
        <f t="shared" si="0"/>
        <v>2.4551831644583008E-2</v>
      </c>
      <c r="F26" s="241"/>
      <c r="G26" s="240"/>
      <c r="H26" s="243" t="s">
        <v>18</v>
      </c>
      <c r="I26" s="243"/>
      <c r="J26" s="21">
        <f>StateCalculations!Q23</f>
        <v>33</v>
      </c>
      <c r="K26" s="49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">
        <v>19</v>
      </c>
      <c r="D27" s="21">
        <f>StateCalculations!P13</f>
        <v>1076</v>
      </c>
      <c r="E27" s="28">
        <f t="shared" si="0"/>
        <v>5.241621200311769E-2</v>
      </c>
      <c r="F27" s="241"/>
      <c r="G27" s="240"/>
      <c r="H27" s="243" t="s">
        <v>20</v>
      </c>
      <c r="I27" s="243"/>
      <c r="J27" s="21">
        <f>StateCalculations!Q31</f>
        <v>8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">
        <v>21</v>
      </c>
      <c r="D28" s="21">
        <f>StateCalculations!P15+StateCalculations!P9</f>
        <v>2044</v>
      </c>
      <c r="E28" s="28">
        <f t="shared" si="0"/>
        <v>9.9571317225253309E-2</v>
      </c>
      <c r="F28" s="247"/>
      <c r="G28" s="240"/>
      <c r="H28" s="243" t="s">
        <v>22</v>
      </c>
      <c r="I28" s="243"/>
      <c r="J28" s="21">
        <f>StateCalculations!Q21</f>
        <v>15</v>
      </c>
      <c r="K28" s="49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20528</v>
      </c>
      <c r="E29" s="61">
        <f>IF(D29/$D$29&lt;0.01,"*",D29/$D$29)</f>
        <v>1</v>
      </c>
      <c r="F29" s="222"/>
      <c r="G29" s="240"/>
      <c r="H29" s="220" t="s">
        <v>24</v>
      </c>
      <c r="I29" s="220"/>
      <c r="J29" s="21">
        <f>StateCalculations!Q25+StateCalculations!Q26+StateCalculations!Q27+StateCalculations!Q29+StateCalculations!Q32+StateCalculations!Q33+StateCalculations!Q35+StateCalculations!Q37+StateCalculations!Q40</f>
        <v>235</v>
      </c>
      <c r="K29" s="49">
        <f t="shared" si="1"/>
        <v>1.1447778643803586E-2</v>
      </c>
      <c r="L29" s="224"/>
    </row>
    <row r="30" spans="1:12" ht="12" customHeight="1" x14ac:dyDescent="0.25">
      <c r="A30" s="250"/>
      <c r="B30" s="233"/>
      <c r="C30" s="251" t="s">
        <v>25</v>
      </c>
      <c r="D30" s="34"/>
      <c r="E30" s="64"/>
      <c r="F30" s="247"/>
      <c r="G30" s="220"/>
      <c r="H30" s="220" t="s">
        <v>26</v>
      </c>
      <c r="I30" s="220"/>
      <c r="J30" s="21">
        <f>StateCalculations!Q24+StateCalculations!Q38</f>
        <v>18086</v>
      </c>
      <c r="K30" s="49">
        <f t="shared" si="1"/>
        <v>0.88104053000779425</v>
      </c>
      <c r="L30" s="252"/>
    </row>
    <row r="31" spans="1:12" ht="12" customHeight="1" x14ac:dyDescent="0.25">
      <c r="A31" s="250"/>
      <c r="B31" s="233"/>
      <c r="C31" s="66" t="s">
        <v>27</v>
      </c>
      <c r="D31" s="34"/>
      <c r="E31" s="64"/>
      <c r="F31" s="247"/>
      <c r="G31" s="220"/>
      <c r="H31" s="225" t="s">
        <v>23</v>
      </c>
      <c r="I31" s="225"/>
      <c r="J31" s="67">
        <f>SUM(J20:J30)</f>
        <v>20528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">
        <v>29</v>
      </c>
      <c r="D35" s="21">
        <f>StateCalculations!R51+StateCalculations!L51</f>
        <v>1485</v>
      </c>
      <c r="E35" s="49">
        <f>IF(D35/$D$41&lt;0.01,"*",D35/$D$41)</f>
        <v>0.86387434554973819</v>
      </c>
      <c r="F35" s="259"/>
      <c r="G35" s="222"/>
      <c r="H35" s="220" t="s">
        <v>30</v>
      </c>
      <c r="I35" s="220"/>
      <c r="J35" s="21">
        <f>StateCalculations!L61</f>
        <v>312</v>
      </c>
      <c r="K35" s="49">
        <f>IF(J35/$J$39&lt;0.01,"*",J35/$J$39)</f>
        <v>0.18150087260034903</v>
      </c>
      <c r="L35" s="242"/>
    </row>
    <row r="36" spans="1:12" s="205" customFormat="1" ht="12" customHeight="1" x14ac:dyDescent="0.2">
      <c r="A36" s="239"/>
      <c r="B36" s="234"/>
      <c r="C36" s="220" t="s">
        <v>31</v>
      </c>
      <c r="D36" s="21">
        <f>StateCalculations!M51</f>
        <v>75</v>
      </c>
      <c r="E36" s="49">
        <f t="shared" ref="E36:E40" si="2">IF(D36/$D$41&lt;0.01,"*",D36/$D$41)</f>
        <v>4.3630017452006981E-2</v>
      </c>
      <c r="F36" s="259"/>
      <c r="G36" s="222"/>
      <c r="H36" s="220" t="s">
        <v>32</v>
      </c>
      <c r="I36" s="220"/>
      <c r="J36" s="21">
        <f>StateCalculations!M61</f>
        <v>285</v>
      </c>
      <c r="K36" s="49">
        <f t="shared" ref="K36:K38" si="3">IF(J36/$J$39&lt;0.01,"*",J36/$J$39)</f>
        <v>0.16579406631762653</v>
      </c>
      <c r="L36" s="242"/>
    </row>
    <row r="37" spans="1:12" s="205" customFormat="1" ht="12" customHeight="1" x14ac:dyDescent="0.2">
      <c r="A37" s="239"/>
      <c r="B37" s="234"/>
      <c r="C37" s="220" t="s">
        <v>33</v>
      </c>
      <c r="D37" s="21">
        <f>StateCalculations!T51+StateCalculations!U51</f>
        <v>33</v>
      </c>
      <c r="E37" s="49">
        <f t="shared" si="2"/>
        <v>1.9197207678883072E-2</v>
      </c>
      <c r="F37" s="259"/>
      <c r="G37" s="222"/>
      <c r="H37" s="220" t="s">
        <v>34</v>
      </c>
      <c r="I37" s="220"/>
      <c r="J37" s="21">
        <f>StateCalculations!N61</f>
        <v>422</v>
      </c>
      <c r="K37" s="49">
        <f t="shared" si="3"/>
        <v>0.2454915648632926</v>
      </c>
      <c r="L37" s="242"/>
    </row>
    <row r="38" spans="1:12" s="205" customFormat="1" ht="12" customHeight="1" x14ac:dyDescent="0.2">
      <c r="A38" s="239"/>
      <c r="B38" s="234"/>
      <c r="C38" s="220" t="s">
        <v>35</v>
      </c>
      <c r="D38" s="21">
        <f>StateCalculations!O51+StateCalculations!N51</f>
        <v>73</v>
      </c>
      <c r="E38" s="49">
        <f t="shared" si="2"/>
        <v>4.2466550319953458E-2</v>
      </c>
      <c r="F38" s="259"/>
      <c r="G38" s="222"/>
      <c r="H38" s="220" t="s">
        <v>36</v>
      </c>
      <c r="I38" s="220"/>
      <c r="J38" s="21">
        <f>StateCalculations!O61</f>
        <v>700</v>
      </c>
      <c r="K38" s="49">
        <f t="shared" si="3"/>
        <v>0.40721349621873182</v>
      </c>
      <c r="L38" s="242"/>
    </row>
    <row r="39" spans="1:12" s="205" customFormat="1" ht="12" customHeight="1" x14ac:dyDescent="0.2">
      <c r="A39" s="244"/>
      <c r="B39" s="234"/>
      <c r="C39" s="220" t="s">
        <v>37</v>
      </c>
      <c r="D39" s="21">
        <f>StateCalculations!P51</f>
        <v>51</v>
      </c>
      <c r="E39" s="49">
        <f t="shared" si="2"/>
        <v>2.9668411867364748E-2</v>
      </c>
      <c r="F39" s="259"/>
      <c r="G39" s="222"/>
      <c r="H39" s="249" t="s">
        <v>38</v>
      </c>
      <c r="I39" s="249"/>
      <c r="J39" s="67">
        <f>SUM(J35:J38)</f>
        <v>1719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">
        <v>39</v>
      </c>
      <c r="D40" s="21">
        <f>StateCalculations!Q51+StateCalculations!S51+StateCalculations!V51</f>
        <v>2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1719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">
        <v>40</v>
      </c>
      <c r="D44" s="21">
        <f>StateCalculations!AP84</f>
        <v>424</v>
      </c>
      <c r="E44" s="49">
        <f>IF(D44/$D$57&lt;0.01,"*",D44/$D$57)</f>
        <v>0.24665503199534614</v>
      </c>
      <c r="F44" s="259"/>
      <c r="G44" s="222"/>
      <c r="H44" s="220" t="s">
        <v>41</v>
      </c>
      <c r="I44" s="220"/>
      <c r="J44" s="21">
        <f>StateCalculations!L72</f>
        <v>465</v>
      </c>
      <c r="K44" s="49">
        <f>IF(J44/$J$49&lt;0.01,"*",J44/$J$49)</f>
        <v>0.27050610820244331</v>
      </c>
      <c r="L44" s="242"/>
    </row>
    <row r="45" spans="1:12" s="205" customFormat="1" ht="12" customHeight="1" x14ac:dyDescent="0.2">
      <c r="A45" s="239"/>
      <c r="B45" s="222"/>
      <c r="C45" s="220" t="s">
        <v>42</v>
      </c>
      <c r="D45" s="21">
        <f>StateCalculations!AN84</f>
        <v>85</v>
      </c>
      <c r="E45" s="49">
        <f t="shared" ref="E45:E56" si="4">IF(D45/$D$57&lt;0.01,"*",D45/$D$57)</f>
        <v>4.9447353112274578E-2</v>
      </c>
      <c r="F45" s="259"/>
      <c r="G45" s="222"/>
      <c r="H45" s="220" t="s">
        <v>43</v>
      </c>
      <c r="I45" s="220"/>
      <c r="J45" s="21">
        <f>StateCalculations!M72</f>
        <v>335</v>
      </c>
      <c r="K45" s="49">
        <f t="shared" ref="K45:K48" si="5">IF(J45/$J$49&lt;0.01,"*",J45/$J$49)</f>
        <v>0.19488074461896451</v>
      </c>
      <c r="L45" s="242"/>
    </row>
    <row r="46" spans="1:12" s="205" customFormat="1" ht="12" customHeight="1" x14ac:dyDescent="0.2">
      <c r="A46" s="239"/>
      <c r="B46" s="222"/>
      <c r="C46" s="220" t="s">
        <v>44</v>
      </c>
      <c r="D46" s="21">
        <f>StateCalculations!AR84</f>
        <v>360</v>
      </c>
      <c r="E46" s="49">
        <f t="shared" si="4"/>
        <v>0.20942408376963351</v>
      </c>
      <c r="F46" s="259"/>
      <c r="G46" s="222"/>
      <c r="H46" s="220" t="s">
        <v>45</v>
      </c>
      <c r="I46" s="220"/>
      <c r="J46" s="21">
        <f>StateCalculations!N72+StateCalculations!O72</f>
        <v>385</v>
      </c>
      <c r="K46" s="49">
        <f t="shared" si="5"/>
        <v>0.2239674229203025</v>
      </c>
      <c r="L46" s="242"/>
    </row>
    <row r="47" spans="1:12" s="205" customFormat="1" ht="12" customHeight="1" x14ac:dyDescent="0.2">
      <c r="A47" s="239"/>
      <c r="B47" s="222"/>
      <c r="C47" s="220" t="s">
        <v>46</v>
      </c>
      <c r="D47" s="21">
        <f>StateCalculations!AQ84</f>
        <v>52</v>
      </c>
      <c r="E47" s="49" t="s">
        <v>74</v>
      </c>
      <c r="F47" s="259"/>
      <c r="G47" s="222"/>
      <c r="H47" s="220" t="s">
        <v>47</v>
      </c>
      <c r="I47" s="220"/>
      <c r="J47" s="21">
        <f>StateCalculations!P72</f>
        <v>355</v>
      </c>
      <c r="K47" s="49">
        <f t="shared" si="5"/>
        <v>0.20651541593949971</v>
      </c>
      <c r="L47" s="242"/>
    </row>
    <row r="48" spans="1:12" s="205" customFormat="1" ht="12" customHeight="1" x14ac:dyDescent="0.2">
      <c r="A48" s="239"/>
      <c r="B48" s="222"/>
      <c r="C48" s="220" t="s">
        <v>48</v>
      </c>
      <c r="D48" s="21">
        <f>StateCalculations!AO84</f>
        <v>2</v>
      </c>
      <c r="E48" s="28" t="str">
        <f t="shared" si="4"/>
        <v>*</v>
      </c>
      <c r="F48" s="259"/>
      <c r="G48" s="222"/>
      <c r="H48" s="220" t="s">
        <v>49</v>
      </c>
      <c r="I48" s="220"/>
      <c r="J48" s="21">
        <f>StateCalculations!Q72</f>
        <v>179</v>
      </c>
      <c r="K48" s="49">
        <f t="shared" si="5"/>
        <v>0.10413030831879</v>
      </c>
      <c r="L48" s="242"/>
    </row>
    <row r="49" spans="1:14" s="205" customFormat="1" ht="12" customHeight="1" x14ac:dyDescent="0.2">
      <c r="A49" s="239"/>
      <c r="B49" s="222"/>
      <c r="C49" s="220" t="s">
        <v>50</v>
      </c>
      <c r="D49" s="21">
        <f>SUM(StateCalculations!Z84:AM84)</f>
        <v>307</v>
      </c>
      <c r="E49" s="49">
        <f t="shared" si="4"/>
        <v>0.17859220477021523</v>
      </c>
      <c r="F49" s="259"/>
      <c r="G49" s="222"/>
      <c r="H49" s="249" t="s">
        <v>38</v>
      </c>
      <c r="I49" s="220"/>
      <c r="J49" s="67">
        <f>SUM(J44:J48)</f>
        <v>1719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">
        <v>51</v>
      </c>
      <c r="D50" s="21">
        <f>SUM(StateCalculations!K84:Q84)</f>
        <v>207</v>
      </c>
      <c r="E50" s="49">
        <f t="shared" si="4"/>
        <v>0.12041884816753927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">
        <v>52</v>
      </c>
      <c r="D51" s="21">
        <f>SUM(StateCalculations!W84:Y84)</f>
        <v>8</v>
      </c>
      <c r="E51" s="28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">
        <v>53</v>
      </c>
      <c r="D52" s="21">
        <f>StateCalculations!R84</f>
        <v>120</v>
      </c>
      <c r="E52" s="49">
        <f>IF(D52/$D$57&lt;0.01,"*",D52/$D$57)</f>
        <v>6.9808027923211169E-2</v>
      </c>
      <c r="F52" s="259"/>
      <c r="G52" s="222"/>
      <c r="H52" s="220" t="s">
        <v>54</v>
      </c>
      <c r="I52" s="249"/>
      <c r="J52" s="21">
        <f>StateCalculations!O96</f>
        <v>920</v>
      </c>
      <c r="K52" s="259">
        <f>IF(J52/$J$55&lt;0.01,"*",J52/$J$55)</f>
        <v>0.53519488074461896</v>
      </c>
      <c r="L52" s="265"/>
      <c r="M52" s="220"/>
    </row>
    <row r="53" spans="1:14" s="205" customFormat="1" ht="12" customHeight="1" x14ac:dyDescent="0.2">
      <c r="A53" s="266"/>
      <c r="B53" s="222"/>
      <c r="C53" s="220" t="s">
        <v>55</v>
      </c>
      <c r="D53" s="21">
        <f>StateCalculations!S84</f>
        <v>97</v>
      </c>
      <c r="E53" s="49">
        <f t="shared" si="4"/>
        <v>5.6428155904595698E-2</v>
      </c>
      <c r="F53" s="259"/>
      <c r="G53" s="222"/>
      <c r="H53" s="220" t="s">
        <v>56</v>
      </c>
      <c r="I53" s="249"/>
      <c r="J53" s="21">
        <f>StateCalculations!N96</f>
        <v>799</v>
      </c>
      <c r="K53" s="259">
        <f t="shared" ref="K53" si="6">IF(J53/$J$55&lt;0.01,"*",J53/$J$55)</f>
        <v>0.46480511925538104</v>
      </c>
      <c r="L53" s="267"/>
    </row>
    <row r="54" spans="1:14" s="205" customFormat="1" ht="12" customHeight="1" x14ac:dyDescent="0.25">
      <c r="A54" s="219"/>
      <c r="B54" s="222"/>
      <c r="C54" s="220" t="s">
        <v>57</v>
      </c>
      <c r="D54" s="21">
        <f>StateCalculations!T84+StateCalculations!U84+StateCalculations!V84</f>
        <v>7</v>
      </c>
      <c r="E54" s="49" t="str">
        <f t="shared" si="4"/>
        <v>*</v>
      </c>
      <c r="F54" s="259"/>
      <c r="G54" s="185"/>
      <c r="H54" s="258" t="s">
        <v>58</v>
      </c>
      <c r="J54" s="299" t="s">
        <v>350</v>
      </c>
      <c r="K54" s="259" t="s">
        <v>74</v>
      </c>
      <c r="L54" s="224"/>
    </row>
    <row r="55" spans="1:14" s="205" customFormat="1" ht="12" customHeight="1" x14ac:dyDescent="0.2">
      <c r="A55" s="268"/>
      <c r="B55" s="222"/>
      <c r="C55" s="220" t="s">
        <v>59</v>
      </c>
      <c r="D55" s="21">
        <f>SUM(StateCalculations!AS84:AW84)</f>
        <v>50</v>
      </c>
      <c r="E55" s="49">
        <f t="shared" si="4"/>
        <v>2.9086678301337987E-2</v>
      </c>
      <c r="F55" s="269"/>
      <c r="G55" s="185"/>
      <c r="H55" s="249" t="s">
        <v>38</v>
      </c>
      <c r="I55" s="185"/>
      <c r="J55" s="67">
        <f>SUM(J52:J54)</f>
        <v>1719</v>
      </c>
      <c r="K55" s="260">
        <v>1</v>
      </c>
      <c r="L55" s="270"/>
    </row>
    <row r="56" spans="1:14" s="205" customFormat="1" ht="12" customHeight="1" x14ac:dyDescent="0.2">
      <c r="A56" s="268"/>
      <c r="B56" s="222"/>
      <c r="C56" s="243" t="s">
        <v>60</v>
      </c>
      <c r="D56" s="21">
        <f>StateCalculations!AX84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1719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">
        <v>61</v>
      </c>
      <c r="I58" s="220"/>
      <c r="J58" s="21">
        <f>StateCalculations!R118</f>
        <v>696</v>
      </c>
      <c r="K58" s="49">
        <f>IF(J58/$J$65&lt;0.01,"*",J58/$J$65)</f>
        <v>0.4048865619546248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">
        <v>62</v>
      </c>
      <c r="I59" s="220"/>
      <c r="J59" s="21">
        <f>StateCalculations!O118</f>
        <v>491</v>
      </c>
      <c r="K59" s="49">
        <f t="shared" ref="K59:K64" si="7">IF(J59/$J$65&lt;0.01,"*",J59/$J$65)</f>
        <v>0.28563118091913903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StateCalculations!V107</f>
        <v>767</v>
      </c>
      <c r="E60" s="28">
        <f>IF(D60/$D$68&lt;0.01,"*",D60/$D$68)</f>
        <v>0.44618964514252474</v>
      </c>
      <c r="F60" s="259"/>
      <c r="G60" s="222"/>
      <c r="H60" s="220" t="s">
        <v>63</v>
      </c>
      <c r="I60" s="220"/>
      <c r="J60" s="21">
        <f>StateCalculations!Q118</f>
        <v>180</v>
      </c>
      <c r="K60" s="49">
        <f t="shared" si="7"/>
        <v>0.10471204188481675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StateCalculations!R107</f>
        <v>560</v>
      </c>
      <c r="E61" s="28">
        <f t="shared" ref="E61:E67" si="8">IF(D61/$D$68&lt;0.01,"*",D61/$D$68)</f>
        <v>0.32577079697498545</v>
      </c>
      <c r="F61" s="259"/>
      <c r="G61" s="222"/>
      <c r="H61" s="220" t="s">
        <v>64</v>
      </c>
      <c r="I61" s="220"/>
      <c r="J61" s="21">
        <f>StateCalculations!N118</f>
        <v>123</v>
      </c>
      <c r="K61" s="49">
        <f t="shared" si="7"/>
        <v>7.1553228621291445E-2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StateCalculations!P107</f>
        <v>142</v>
      </c>
      <c r="E62" s="28">
        <f t="shared" si="8"/>
        <v>8.2606166375799886E-2</v>
      </c>
      <c r="F62" s="259"/>
      <c r="G62" s="222"/>
      <c r="H62" s="220" t="s">
        <v>65</v>
      </c>
      <c r="I62" s="220"/>
      <c r="J62" s="21">
        <f>StateCalculations!P118</f>
        <v>101</v>
      </c>
      <c r="K62" s="49">
        <f t="shared" si="7"/>
        <v>5.8755090168702735E-2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StateCalculations!O107</f>
        <v>20</v>
      </c>
      <c r="E63" s="28">
        <f t="shared" si="8"/>
        <v>1.1634671320535195E-2</v>
      </c>
      <c r="F63" s="259"/>
      <c r="G63" s="222"/>
      <c r="H63" s="220" t="s">
        <v>66</v>
      </c>
      <c r="I63" s="220"/>
      <c r="J63" s="21">
        <f>StateCalculations!S118</f>
        <v>80</v>
      </c>
      <c r="K63" s="49">
        <f t="shared" si="7"/>
        <v>4.6538685282140779E-2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StateCalculations!N107</f>
        <v>5</v>
      </c>
      <c r="E64" s="28" t="s">
        <v>74</v>
      </c>
      <c r="F64" s="259"/>
      <c r="G64" s="222"/>
      <c r="H64" s="220" t="s">
        <v>67</v>
      </c>
      <c r="I64" s="220"/>
      <c r="J64" s="21">
        <f>StateCalculations!T118</f>
        <v>48</v>
      </c>
      <c r="K64" s="49">
        <f t="shared" si="7"/>
        <v>2.7923211169284468E-2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 t="s">
        <v>349</v>
      </c>
      <c r="E65" s="28" t="s">
        <v>74</v>
      </c>
      <c r="F65" s="259"/>
      <c r="G65" s="222"/>
      <c r="H65" s="249" t="s">
        <v>38</v>
      </c>
      <c r="I65" s="220"/>
      <c r="J65" s="67">
        <f>SUM(J58:J64)</f>
        <v>1719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StateCalculations!S107</f>
        <v>123</v>
      </c>
      <c r="E66" s="28">
        <f t="shared" si="8"/>
        <v>7.1553228621291445E-2</v>
      </c>
      <c r="F66" s="259"/>
      <c r="G66" s="222"/>
      <c r="H66" s="274" t="s">
        <v>68</v>
      </c>
      <c r="L66" s="242"/>
      <c r="N66" s="220"/>
    </row>
    <row r="67" spans="1:14" s="205" customFormat="1" ht="12" customHeight="1" x14ac:dyDescent="0.2">
      <c r="A67" s="239"/>
      <c r="B67" s="240"/>
      <c r="C67" s="220" t="s">
        <v>19</v>
      </c>
      <c r="D67" s="21">
        <f>StateCalculations!Q107+StateCalculations!W107+StateCalculations!U107</f>
        <v>102</v>
      </c>
      <c r="E67" s="28">
        <f t="shared" si="8"/>
        <v>5.9336823734729496E-2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1719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25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27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">
        <v>29</v>
      </c>
      <c r="D74" s="21">
        <f>StateCalculations!N144+StateCalculations!T144</f>
        <v>7168</v>
      </c>
      <c r="E74" s="49">
        <f>IF(D74/$D$80&lt;0.01,"*",D74/$D$80)</f>
        <v>0.88395609816253551</v>
      </c>
      <c r="F74" s="259"/>
      <c r="G74" s="222"/>
      <c r="H74" s="220" t="s">
        <v>30</v>
      </c>
      <c r="I74" s="220"/>
      <c r="J74" s="21">
        <f>SUM(StateCalculations!N130:P130)</f>
        <v>1568</v>
      </c>
      <c r="K74" s="49">
        <f>IF(J74/$J$79&lt;0.01,"*",J74/$J$79)</f>
        <v>0.19336539647305462</v>
      </c>
      <c r="L74" s="242"/>
    </row>
    <row r="75" spans="1:14" ht="12" customHeight="1" x14ac:dyDescent="0.25">
      <c r="A75" s="239"/>
      <c r="B75" s="234"/>
      <c r="C75" s="220" t="s">
        <v>31</v>
      </c>
      <c r="D75" s="21">
        <f>StateCalculations!O144</f>
        <v>474</v>
      </c>
      <c r="E75" s="49">
        <f t="shared" ref="E75:E80" si="9">IF(D75/$D$80&lt;0.01,"*",D75/$D$80)</f>
        <v>5.8453570107288196E-2</v>
      </c>
      <c r="F75" s="259"/>
      <c r="G75" s="234"/>
      <c r="H75" s="220" t="s">
        <v>32</v>
      </c>
      <c r="I75" s="220"/>
      <c r="J75" s="21">
        <f>SUM(StateCalculations!Q130:S130)</f>
        <v>1448</v>
      </c>
      <c r="K75" s="49">
        <f t="shared" ref="K75:K78" si="10">IF(J75/$J$79&lt;0.01,"*",J75/$J$79)</f>
        <v>0.17856702429399432</v>
      </c>
      <c r="L75" s="242"/>
    </row>
    <row r="76" spans="1:14" ht="12" customHeight="1" x14ac:dyDescent="0.25">
      <c r="A76" s="239"/>
      <c r="B76" s="234"/>
      <c r="C76" s="220" t="s">
        <v>33</v>
      </c>
      <c r="D76" s="21">
        <f>StateCalculations!W144+StateCalculations!V144</f>
        <v>71</v>
      </c>
      <c r="E76" s="49" t="str">
        <f t="shared" si="9"/>
        <v>*</v>
      </c>
      <c r="F76" s="259"/>
      <c r="G76" s="220"/>
      <c r="H76" s="220" t="s">
        <v>34</v>
      </c>
      <c r="I76" s="220"/>
      <c r="J76" s="21">
        <f>SUM(StateCalculations!T130:Y130)</f>
        <v>2782</v>
      </c>
      <c r="K76" s="49">
        <f t="shared" si="10"/>
        <v>0.34307559501788137</v>
      </c>
      <c r="L76" s="242"/>
    </row>
    <row r="77" spans="1:14" s="205" customFormat="1" ht="12" customHeight="1" x14ac:dyDescent="0.2">
      <c r="A77" s="239"/>
      <c r="B77" s="222"/>
      <c r="C77" s="220" t="s">
        <v>35</v>
      </c>
      <c r="D77" s="21">
        <f>StateCalculations!P144+StateCalculations!Q144</f>
        <v>221</v>
      </c>
      <c r="E77" s="49">
        <f t="shared" si="9"/>
        <v>2.7253668763102725E-2</v>
      </c>
      <c r="F77" s="259"/>
      <c r="G77" s="234"/>
      <c r="H77" s="220" t="s">
        <v>36</v>
      </c>
      <c r="I77" s="220"/>
      <c r="J77" s="21">
        <f>SUM(StateCalculations!Z130:AE130)</f>
        <v>2309</v>
      </c>
      <c r="K77" s="49">
        <f t="shared" si="10"/>
        <v>0.28474534467875201</v>
      </c>
      <c r="L77" s="242"/>
    </row>
    <row r="78" spans="1:14" s="205" customFormat="1" ht="12" customHeight="1" x14ac:dyDescent="0.2">
      <c r="A78" s="244"/>
      <c r="B78" s="222"/>
      <c r="C78" s="220" t="s">
        <v>37</v>
      </c>
      <c r="D78" s="21">
        <f>StateCalculations!R144</f>
        <v>164</v>
      </c>
      <c r="E78" s="49">
        <f t="shared" si="9"/>
        <v>2.0224441978049082E-2</v>
      </c>
      <c r="F78" s="259"/>
      <c r="G78" s="222"/>
      <c r="H78" s="220" t="s">
        <v>58</v>
      </c>
      <c r="I78" s="220"/>
      <c r="J78" s="21">
        <f>StateCalculations!AF130</f>
        <v>2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">
        <v>39</v>
      </c>
      <c r="D79" s="21">
        <f>StateCalculations!S144+StateCalculations!U144+StateCalculations!X144</f>
        <v>11</v>
      </c>
      <c r="E79" s="28" t="str">
        <f t="shared" si="9"/>
        <v>*</v>
      </c>
      <c r="F79" s="260"/>
      <c r="G79" s="222"/>
      <c r="H79" s="249" t="s">
        <v>73</v>
      </c>
      <c r="I79" s="249"/>
      <c r="J79" s="67">
        <f>SUM(J74:J78)</f>
        <v>8109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8109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4.2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3.95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37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62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100</v>
      </c>
      <c r="D1" s="290"/>
      <c r="E1" s="207"/>
      <c r="F1" s="291"/>
      <c r="G1" s="292"/>
      <c r="H1" s="289"/>
      <c r="I1" s="293" t="s">
        <v>83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NorthernRegionCalculations!C6</f>
        <v>368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79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(NorthernRegionCalculations!C34+NorthernRegionCalculations!C20)/NorthernRegionCalculations!C6</f>
        <v>0.64130434782608692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NorthernRegionCalculations!C116</f>
        <v>596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NorthernRegionCalculations!C116-NorthernRegionCalculations!C122</f>
        <v>99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NorthernRegionCalculations!C175</f>
        <v>171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0.16610738255033558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NorthernRegionCalculations!C75/D4</f>
        <v>0.15217391304347827</v>
      </c>
      <c r="E9" s="226"/>
      <c r="F9" s="226"/>
      <c r="G9" s="222"/>
      <c r="H9" s="220" t="str">
        <f>Data!H9</f>
        <v>Clinical Cases (09/30/2016)</v>
      </c>
      <c r="I9" s="220"/>
      <c r="J9" s="596">
        <f>NorthernRegionCalculations!C132</f>
        <v>379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NorthernRegionCalculations!C163</f>
        <v>25</v>
      </c>
      <c r="E11" s="226"/>
      <c r="F11" s="226"/>
      <c r="G11" s="222"/>
      <c r="H11" s="220" t="str">
        <f>Data!H11</f>
        <v>Adoption Cases (09/30/2016)</v>
      </c>
      <c r="I11" s="220"/>
      <c r="J11" s="596">
        <f>NorthernRegionCalculations!C131</f>
        <v>14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NorthernRegionCalculations!C140</f>
        <v>71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0.18733509234828497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NorthernRegionCalculations!C103</f>
        <v>24.666666666666668</v>
      </c>
      <c r="E15" s="226"/>
      <c r="F15" s="226"/>
      <c r="G15" s="222"/>
      <c r="H15" s="220" t="str">
        <f>Data!H15</f>
        <v>Adoptions Legalized (Q1, FY'2017)</v>
      </c>
      <c r="I15" s="220"/>
      <c r="J15" s="596">
        <f>NorthernRegionCalculations!C147</f>
        <v>2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NorthernRegionCalculations!C89</f>
        <v>29.666666666666668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NorthernRegionCalculations!D147</f>
        <v>1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NorthernRegionCalculations!O14</f>
        <v>608</v>
      </c>
      <c r="E20" s="28">
        <f>IF(D20/$D$29&lt;0.01,"*",D20/$D$29)</f>
        <v>0.47836349331235251</v>
      </c>
      <c r="F20" s="241"/>
      <c r="G20" s="240"/>
      <c r="H20" s="220" t="str">
        <f>Data!H20</f>
        <v>Spanish</v>
      </c>
      <c r="I20" s="220"/>
      <c r="J20" s="21">
        <f>NorthernRegionCalculations!O35</f>
        <v>93</v>
      </c>
      <c r="K20" s="49">
        <f>IF(J20/$J$31&lt;0.01,"*",J20/$J$31)</f>
        <v>7.3170731707317069E-2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NorthernRegionCalculations!O10</f>
        <v>245</v>
      </c>
      <c r="E21" s="28">
        <f t="shared" ref="E21:E28" si="0">IF(D21/$D$29&lt;0.01,"*",D21/$D$29)</f>
        <v>0.19276160503540518</v>
      </c>
      <c r="F21" s="241"/>
      <c r="G21" s="240"/>
      <c r="H21" s="220" t="str">
        <f>Data!H21</f>
        <v>Khmer (Cambodian)</v>
      </c>
      <c r="I21" s="220"/>
      <c r="J21" s="21">
        <f>NorthernRegionCalculations!O29</f>
        <v>0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NorthernRegionCalculations!O8</f>
        <v>211</v>
      </c>
      <c r="E22" s="28">
        <f t="shared" si="0"/>
        <v>0.16601101494885917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NorthernRegionCalculations!O33</f>
        <v>17</v>
      </c>
      <c r="K22" s="28">
        <f t="shared" si="1"/>
        <v>1.3375295043273014E-2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NorthernRegionCalculations!O7</f>
        <v>35</v>
      </c>
      <c r="E23" s="28">
        <f t="shared" si="0"/>
        <v>2.7537372147915028E-2</v>
      </c>
      <c r="F23" s="241"/>
      <c r="G23" s="240"/>
      <c r="H23" s="220" t="str">
        <f>Data!H23</f>
        <v>Haitian Creole</v>
      </c>
      <c r="I23" s="220"/>
      <c r="J23" s="21">
        <f>NorthernRegionCalculations!O27</f>
        <v>16</v>
      </c>
      <c r="K23" s="49">
        <f t="shared" si="1"/>
        <v>1.2588512981904013E-2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NorthernRegionCalculations!O6</f>
        <v>1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NorthernRegionCalculations!O22</f>
        <v>6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NorthernRegionCalculations!O12</f>
        <v>1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NorthernRegionCalculations!O38</f>
        <v>0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NorthernRegionCalculations!O11</f>
        <v>36</v>
      </c>
      <c r="E26" s="28">
        <f t="shared" si="0"/>
        <v>2.8324154209284028E-2</v>
      </c>
      <c r="F26" s="241"/>
      <c r="G26" s="240"/>
      <c r="H26" s="243" t="str">
        <f>Data!H26</f>
        <v>Chinese</v>
      </c>
      <c r="I26" s="243"/>
      <c r="J26" s="21">
        <f>NorthernRegionCalculations!O23</f>
        <v>6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NorthernRegionCalculations!O13</f>
        <v>42</v>
      </c>
      <c r="E27" s="28">
        <f t="shared" si="0"/>
        <v>3.3044846577498031E-2</v>
      </c>
      <c r="F27" s="241"/>
      <c r="G27" s="240"/>
      <c r="H27" s="243" t="str">
        <f>Data!H27</f>
        <v>Lao</v>
      </c>
      <c r="I27" s="243"/>
      <c r="J27" s="21">
        <f>NorthernRegionCalculations!O30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NorthernRegionCalculations!O15+NorthernRegionCalculations!O9</f>
        <v>92</v>
      </c>
      <c r="E28" s="28">
        <f t="shared" si="0"/>
        <v>7.2383949645948076E-2</v>
      </c>
      <c r="F28" s="247"/>
      <c r="G28" s="240"/>
      <c r="H28" s="243" t="str">
        <f>Data!H28</f>
        <v>American Sign Language</v>
      </c>
      <c r="I28" s="243"/>
      <c r="J28" s="21">
        <f>NorthernRegionCalculations!O21</f>
        <v>0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1271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NorthernRegionCalculations!O25+NorthernRegionCalculations!O26+NorthernRegionCalculations!O28+NorthernRegionCalculations!O31+NorthernRegionCalculations!O32+NorthernRegionCalculations!O34+NorthernRegionCalculations!O36+NorthernRegionCalculations!O39</f>
        <v>37</v>
      </c>
      <c r="K29" s="49">
        <f t="shared" si="1"/>
        <v>2.9110936270653028E-2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NorthernRegionCalculations!O37+NorthernRegionCalculations!O24</f>
        <v>1096</v>
      </c>
      <c r="K30" s="49">
        <f t="shared" si="1"/>
        <v>0.86231313926042485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1271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NorthernRegionCalculations!O58+NorthernRegionCalculations!U58</f>
        <v>83</v>
      </c>
      <c r="E35" s="49">
        <f>IF(D35/$D$41&lt;0.01,"*",D35/$D$41)</f>
        <v>0.83838383838383834</v>
      </c>
      <c r="F35" s="259"/>
      <c r="G35" s="222"/>
      <c r="H35" s="220" t="str">
        <f>Data!H35</f>
        <v>0 - 2 Years Old</v>
      </c>
      <c r="I35" s="220"/>
      <c r="J35" s="21">
        <f>NorthernRegionCalculations!O72</f>
        <v>16</v>
      </c>
      <c r="K35" s="49">
        <f>IF(J35/$J$39&lt;0.01,"*",J35/$J$39)</f>
        <v>0.16161616161616163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NorthernRegionCalculations!P58</f>
        <v>6</v>
      </c>
      <c r="E36" s="49">
        <f t="shared" ref="E36:E40" si="2">IF(D36/$D$41&lt;0.01,"*",D36/$D$41)</f>
        <v>6.0606060606060608E-2</v>
      </c>
      <c r="F36" s="259"/>
      <c r="G36" s="222"/>
      <c r="H36" s="220" t="str">
        <f>Data!H36</f>
        <v>3 - 5 Years Old</v>
      </c>
      <c r="I36" s="220"/>
      <c r="J36" s="21">
        <f>NorthernRegionCalculations!P72</f>
        <v>11</v>
      </c>
      <c r="K36" s="49">
        <f t="shared" ref="K36:K38" si="3">IF(J36/$J$39&lt;0.01,"*",J36/$J$39)</f>
        <v>0.1111111111111111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NorthernRegionCalculations!W58+NorthernRegionCalculations!X58</f>
        <v>4</v>
      </c>
      <c r="E37" s="49">
        <f t="shared" si="2"/>
        <v>4.0404040404040407E-2</v>
      </c>
      <c r="F37" s="259"/>
      <c r="G37" s="222"/>
      <c r="H37" s="220" t="str">
        <f>Data!H37</f>
        <v>6 - 11 Years Old</v>
      </c>
      <c r="I37" s="220"/>
      <c r="J37" s="21">
        <f>NorthernRegionCalculations!Q72</f>
        <v>23</v>
      </c>
      <c r="K37" s="49">
        <f t="shared" si="3"/>
        <v>0.23232323232323232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NorthernRegionCalculations!Q58+NorthernRegionCalculations!R58</f>
        <v>6</v>
      </c>
      <c r="E38" s="49">
        <f t="shared" si="2"/>
        <v>6.0606060606060608E-2</v>
      </c>
      <c r="F38" s="259"/>
      <c r="G38" s="222"/>
      <c r="H38" s="220" t="str">
        <f>Data!H38</f>
        <v>12 - 17 Years Old</v>
      </c>
      <c r="I38" s="220"/>
      <c r="J38" s="21">
        <f>NorthernRegionCalculations!R72</f>
        <v>49</v>
      </c>
      <c r="K38" s="49">
        <f t="shared" si="3"/>
        <v>0.49494949494949497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NorthernRegionCalculations!S58</f>
        <v>0</v>
      </c>
      <c r="E39" s="49" t="str">
        <f t="shared" si="2"/>
        <v>*</v>
      </c>
      <c r="F39" s="259"/>
      <c r="G39" s="222"/>
      <c r="H39" s="249" t="s">
        <v>38</v>
      </c>
      <c r="I39" s="249"/>
      <c r="J39" s="67">
        <f>SUM(J35:J38)</f>
        <v>99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NorthernRegionCalculations!T58+NorthernRegionCalculations!V58+NorthernRegionCalculations!Y58</f>
        <v>0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99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NorthernRegionCalculations!AP100</f>
        <v>20</v>
      </c>
      <c r="E44" s="49">
        <f>IF(D44/$D$57&lt;0.01,"*",D44/$D$57)</f>
        <v>0.20202020202020202</v>
      </c>
      <c r="F44" s="259"/>
      <c r="G44" s="222"/>
      <c r="H44" s="220" t="str">
        <f>Data!H44</f>
        <v>.5 Years or Less</v>
      </c>
      <c r="I44" s="220"/>
      <c r="J44" s="21">
        <f>NorthernRegionCalculations!O85</f>
        <v>26</v>
      </c>
      <c r="K44" s="49">
        <f>IF(J44/$J$49&lt;0.01,"*",J44/$J$49)</f>
        <v>0.26262626262626265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NorthernRegionCalculations!AN100</f>
        <v>5</v>
      </c>
      <c r="E45" s="49">
        <f t="shared" ref="E45:E56" si="4">IF(D45/$D$57&lt;0.01,"*",D45/$D$57)</f>
        <v>5.0505050505050504E-2</v>
      </c>
      <c r="F45" s="259"/>
      <c r="G45" s="222"/>
      <c r="H45" s="220" t="str">
        <f>Data!H45</f>
        <v>&gt;.5 Years - 1 Year</v>
      </c>
      <c r="I45" s="220"/>
      <c r="J45" s="21">
        <f>NorthernRegionCalculations!P85</f>
        <v>24</v>
      </c>
      <c r="K45" s="49">
        <f t="shared" ref="K45:K48" si="5">IF(J45/$J$49&lt;0.01,"*",J45/$J$49)</f>
        <v>0.24242424242424243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NorthernRegionCalculations!AR100</f>
        <v>8</v>
      </c>
      <c r="E46" s="49">
        <f t="shared" si="4"/>
        <v>8.0808080808080815E-2</v>
      </c>
      <c r="F46" s="259"/>
      <c r="G46" s="222"/>
      <c r="H46" s="220" t="str">
        <f>Data!H46</f>
        <v>&gt;1 Year - 2 Years</v>
      </c>
      <c r="I46" s="220"/>
      <c r="J46" s="21">
        <f>NorthernRegionCalculations!Q85+NorthernRegionCalculations!R85</f>
        <v>21</v>
      </c>
      <c r="K46" s="49">
        <f t="shared" si="5"/>
        <v>0.21212121212121213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NorthernRegionCalculations!AQ100</f>
        <v>5</v>
      </c>
      <c r="E47" s="49">
        <f t="shared" si="4"/>
        <v>5.0505050505050504E-2</v>
      </c>
      <c r="F47" s="259"/>
      <c r="G47" s="222"/>
      <c r="H47" s="220" t="str">
        <f>Data!H47</f>
        <v>&gt;2 Years - 4 Years</v>
      </c>
      <c r="I47" s="220"/>
      <c r="J47" s="21">
        <f>NorthernRegionCalculations!S85</f>
        <v>20</v>
      </c>
      <c r="K47" s="49">
        <f t="shared" si="5"/>
        <v>0.20202020202020202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NorthernRegionCalculations!AO100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NorthernRegionCalculations!T85</f>
        <v>8</v>
      </c>
      <c r="K48" s="49">
        <f t="shared" si="5"/>
        <v>8.0808080808080815E-2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SUM(NorthernRegionCalculations!AC100:AM100)</f>
        <v>20</v>
      </c>
      <c r="E49" s="49">
        <f t="shared" si="4"/>
        <v>0.20202020202020202</v>
      </c>
      <c r="F49" s="259"/>
      <c r="G49" s="222"/>
      <c r="H49" s="249" t="s">
        <v>38</v>
      </c>
      <c r="I49" s="220"/>
      <c r="J49" s="67">
        <f>SUM(J44:J48)</f>
        <v>99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SUM(NorthernRegionCalculations!N100:T100)</f>
        <v>15</v>
      </c>
      <c r="E50" s="49">
        <f t="shared" si="4"/>
        <v>0.15151515151515152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SUM(NorthernRegionCalculations!Z100:AB100)</f>
        <v>1</v>
      </c>
      <c r="E51" s="49">
        <f t="shared" si="4"/>
        <v>1.0101010101010102E-2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NorthernRegionCalculations!U100</f>
        <v>13</v>
      </c>
      <c r="E52" s="49">
        <f>IF(D52/$D$57&lt;0.01,"*",D52/$D$57)</f>
        <v>0.13131313131313133</v>
      </c>
      <c r="F52" s="259"/>
      <c r="G52" s="222"/>
      <c r="H52" s="220" t="str">
        <f>Data!H52</f>
        <v>Male</v>
      </c>
      <c r="I52" s="249"/>
      <c r="J52" s="21">
        <f>NorthernRegionCalculations!P116</f>
        <v>55</v>
      </c>
      <c r="K52" s="49">
        <f>IF(J52/$J$55&lt;0.01,"*",J52/$J$55)</f>
        <v>0.55555555555555558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NorthernRegionCalculations!V100</f>
        <v>8</v>
      </c>
      <c r="E53" s="49">
        <f t="shared" si="4"/>
        <v>8.0808080808080815E-2</v>
      </c>
      <c r="F53" s="259"/>
      <c r="G53" s="222"/>
      <c r="H53" s="220" t="str">
        <f>Data!H53</f>
        <v>Female</v>
      </c>
      <c r="I53" s="249"/>
      <c r="J53" s="21">
        <f>NorthernRegionCalculations!O116</f>
        <v>44</v>
      </c>
      <c r="K53" s="49">
        <f t="shared" ref="K53:K54" si="6">IF(J53/$J$55&lt;0.01,"*",J53/$J$55)</f>
        <v>0.44444444444444442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SUM(NorthernRegionCalculations!W100:Y100)</f>
        <v>1</v>
      </c>
      <c r="E54" s="49">
        <f t="shared" si="4"/>
        <v>1.0101010101010102E-2</v>
      </c>
      <c r="F54" s="259"/>
      <c r="G54" s="185"/>
      <c r="H54" s="258" t="str">
        <f>Data!H54</f>
        <v>Unspecified</v>
      </c>
      <c r="J54" s="21">
        <f>NorthernRegionCalculations!Q116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SUM(NorthernRegionCalculations!AS100:AW100)</f>
        <v>3</v>
      </c>
      <c r="E55" s="49">
        <f t="shared" si="4"/>
        <v>3.0303030303030304E-2</v>
      </c>
      <c r="F55" s="269"/>
      <c r="G55" s="185"/>
      <c r="H55" s="249" t="s">
        <v>38</v>
      </c>
      <c r="I55" s="185"/>
      <c r="J55" s="67">
        <f>SUM(J52:J54)</f>
        <v>99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NorthernRegionCalculations!AX100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99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NorthernRegionCalculations!S145</f>
        <v>46</v>
      </c>
      <c r="K58" s="49">
        <f>IF(J58/$J$65&lt;0.01,"*",J58/$J$65)</f>
        <v>0.46464646464646464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NorthernRegionCalculations!P145</f>
        <v>18</v>
      </c>
      <c r="K59" s="49">
        <f t="shared" ref="K59:K64" si="7">IF(J59/$J$65&lt;0.01,"*",J59/$J$65)</f>
        <v>0.18181818181818182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NorthernRegionCalculations!W131</f>
        <v>46</v>
      </c>
      <c r="E60" s="28">
        <f>IF(D60/$D$68&lt;0.01,"*",D60/$D$68)</f>
        <v>0.46464646464646464</v>
      </c>
      <c r="F60" s="259"/>
      <c r="G60" s="222"/>
      <c r="H60" s="220" t="str">
        <f>Data!H60</f>
        <v>Guardianship</v>
      </c>
      <c r="I60" s="220"/>
      <c r="J60" s="21">
        <f>NorthernRegionCalculations!R145</f>
        <v>10</v>
      </c>
      <c r="K60" s="49">
        <f t="shared" si="7"/>
        <v>0.10101010101010101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NorthernRegionCalculations!S131</f>
        <v>22</v>
      </c>
      <c r="E61" s="28">
        <f t="shared" ref="E61:E67" si="8">IF(D61/$D$68&lt;0.01,"*",D61/$D$68)</f>
        <v>0.22222222222222221</v>
      </c>
      <c r="F61" s="259"/>
      <c r="G61" s="222"/>
      <c r="H61" s="220" t="s">
        <v>64</v>
      </c>
      <c r="I61" s="220"/>
      <c r="J61" s="21">
        <f>NorthernRegionCalculations!O145</f>
        <v>13</v>
      </c>
      <c r="K61" s="49">
        <f t="shared" si="7"/>
        <v>0.13131313131313133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NorthernRegionCalculations!Q131</f>
        <v>21</v>
      </c>
      <c r="E62" s="28">
        <f t="shared" si="8"/>
        <v>0.21212121212121213</v>
      </c>
      <c r="F62" s="259"/>
      <c r="G62" s="222"/>
      <c r="H62" s="220" t="str">
        <f>Data!H62</f>
        <v>Permanent Care with Kin</v>
      </c>
      <c r="I62" s="220"/>
      <c r="J62" s="21">
        <f>NorthernRegionCalculations!Q145</f>
        <v>2</v>
      </c>
      <c r="K62" s="49">
        <f t="shared" si="7"/>
        <v>2.0202020202020204E-2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NorthernRegionCalculations!P131</f>
        <v>0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NorthernRegionCalculations!T145</f>
        <v>5</v>
      </c>
      <c r="K63" s="49">
        <f t="shared" si="7"/>
        <v>5.0505050505050504E-2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NorthernRegionCalculations!O131</f>
        <v>0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NorthernRegionCalculations!U145</f>
        <v>5</v>
      </c>
      <c r="K64" s="49">
        <f t="shared" si="7"/>
        <v>5.0505050505050504E-2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NorthernRegionCalculations!U131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99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NorthernRegionCalculations!T131</f>
        <v>4</v>
      </c>
      <c r="E66" s="28">
        <f t="shared" si="8"/>
        <v>4.0404040404040407E-2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NorthernRegionCalculations!R131+NorthernRegionCalculations!V131+NorthernRegionCalculations!X131</f>
        <v>6</v>
      </c>
      <c r="E67" s="28">
        <f t="shared" si="8"/>
        <v>6.0606060606060608E-2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99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NorthernRegionCalculations!O176+NorthernRegionCalculations!U176</f>
        <v>442</v>
      </c>
      <c r="E74" s="49">
        <f>IF(D74/$D$80&lt;0.01,"*",D74/$D$80)</f>
        <v>0.88933601609657953</v>
      </c>
      <c r="F74" s="259"/>
      <c r="G74" s="222"/>
      <c r="H74" s="220" t="str">
        <f>Data!H74</f>
        <v>0 - 2 Years Old</v>
      </c>
      <c r="I74" s="220"/>
      <c r="J74" s="21">
        <f>SUM(NorthernRegionCalculations!O161:Q161)</f>
        <v>95</v>
      </c>
      <c r="K74" s="49">
        <f>IF(J74/$J$79&lt;0.01,"*",J74/$J$79)</f>
        <v>0.19114688128772636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NorthernRegionCalculations!P176</f>
        <v>33</v>
      </c>
      <c r="E75" s="49">
        <f t="shared" ref="E75:E80" si="9">IF(D75/$D$80&lt;0.01,"*",D75/$D$80)</f>
        <v>6.6398390342052319E-2</v>
      </c>
      <c r="F75" s="259"/>
      <c r="G75" s="234"/>
      <c r="H75" s="220" t="str">
        <f>Data!H75</f>
        <v>3 - 5 Years Old</v>
      </c>
      <c r="I75" s="220"/>
      <c r="J75" s="21">
        <f>SUM(NorthernRegionCalculations!R161:T161)</f>
        <v>80</v>
      </c>
      <c r="K75" s="49">
        <f t="shared" ref="K75:K78" si="10">IF(J75/$J$79&lt;0.01,"*",J75/$J$79)</f>
        <v>0.16096579476861167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NorthernRegionCalculations!X176+NorthernRegionCalculations!W176</f>
        <v>12</v>
      </c>
      <c r="E76" s="28">
        <f t="shared" si="9"/>
        <v>2.4144869215291749E-2</v>
      </c>
      <c r="F76" s="259"/>
      <c r="G76" s="220"/>
      <c r="H76" s="220" t="str">
        <f>Data!H76</f>
        <v>6 - 11 Years Old</v>
      </c>
      <c r="I76" s="220"/>
      <c r="J76" s="21">
        <f>SUM(NorthernRegionCalculations!U161:Z161)</f>
        <v>170</v>
      </c>
      <c r="K76" s="49">
        <f t="shared" si="10"/>
        <v>0.34205231388329982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NorthernRegionCalculations!Q176+NorthernRegionCalculations!R176</f>
        <v>9</v>
      </c>
      <c r="E77" s="49">
        <f t="shared" si="9"/>
        <v>1.8108651911468814E-2</v>
      </c>
      <c r="F77" s="259"/>
      <c r="G77" s="234"/>
      <c r="H77" s="220" t="str">
        <f>Data!H77</f>
        <v>12 - 17 Years Old</v>
      </c>
      <c r="I77" s="220"/>
      <c r="J77" s="21">
        <f>SUM(NorthernRegionCalculations!AA161:AF161)</f>
        <v>152</v>
      </c>
      <c r="K77" s="49">
        <f t="shared" si="10"/>
        <v>0.30583501006036218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NorthernRegionCalculations!S176</f>
        <v>1</v>
      </c>
      <c r="E78" s="49" t="str">
        <f t="shared" si="9"/>
        <v>*</v>
      </c>
      <c r="F78" s="259"/>
      <c r="G78" s="222"/>
      <c r="H78" s="220" t="str">
        <f>Data!H78</f>
        <v>Unspecified</v>
      </c>
      <c r="I78" s="220"/>
      <c r="J78" s="21">
        <f>NorthernRegionCalculations!AG161</f>
        <v>0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NorthernRegionCalculations!T176+NorthernRegionCalculations!Y176</f>
        <v>0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497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497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4.2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2.6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7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100</v>
      </c>
      <c r="D1" s="290"/>
      <c r="E1" s="207"/>
      <c r="F1" s="291"/>
      <c r="G1" s="292"/>
      <c r="H1" s="289"/>
      <c r="I1" s="293" t="s">
        <v>84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NorthernRegionCalculations!C7</f>
        <v>632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174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(NorthernRegionCalculations!C35+NorthernRegionCalculations!C21)/NorthernRegionCalculations!C7</f>
        <v>0.59177215189873422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NorthernRegionCalculations!D116</f>
        <v>1007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NorthernRegionCalculations!D116-NorthernRegionCalculations!D122</f>
        <v>221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NorthernRegionCalculations!C176</f>
        <v>272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0.21946375372393248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NorthernRegionCalculations!C76/D4</f>
        <v>0.10126582278481013</v>
      </c>
      <c r="E9" s="226"/>
      <c r="F9" s="226"/>
      <c r="G9" s="222"/>
      <c r="H9" s="220" t="str">
        <f>Data!H9</f>
        <v>Clinical Cases (09/30/2016)</v>
      </c>
      <c r="I9" s="220"/>
      <c r="J9" s="596">
        <f>NorthernRegionCalculations!D132</f>
        <v>618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NorthernRegionCalculations!C164</f>
        <v>75</v>
      </c>
      <c r="E11" s="226"/>
      <c r="F11" s="226"/>
      <c r="G11" s="222"/>
      <c r="H11" s="220" t="str">
        <f>Data!H11</f>
        <v>Adoption Cases (09/30/2016)</v>
      </c>
      <c r="I11" s="220"/>
      <c r="J11" s="596">
        <f>NorthernRegionCalculations!D131</f>
        <v>51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NorthernRegionCalculations!D140</f>
        <v>108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0.17475728155339806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NorthernRegionCalculations!C104</f>
        <v>34</v>
      </c>
      <c r="E15" s="226"/>
      <c r="F15" s="226"/>
      <c r="G15" s="222"/>
      <c r="H15" s="220" t="str">
        <f>Data!H15</f>
        <v>Adoptions Legalized (Q1, FY'2017)</v>
      </c>
      <c r="I15" s="220"/>
      <c r="J15" s="596">
        <f>NorthernRegionCalculations!C148</f>
        <v>1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NorthernRegionCalculations!C90</f>
        <v>44.666666666666664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NorthernRegionCalculations!D148</f>
        <v>1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NorthernRegionCalculations!P14</f>
        <v>1268</v>
      </c>
      <c r="E20" s="28">
        <f>IF(D20/$D$29&lt;0.01,"*",D20/$D$29)</f>
        <v>0.58514074757729584</v>
      </c>
      <c r="F20" s="241"/>
      <c r="G20" s="240"/>
      <c r="H20" s="220" t="str">
        <f>Data!H20</f>
        <v>Spanish</v>
      </c>
      <c r="I20" s="220"/>
      <c r="J20" s="21">
        <f>NorthernRegionCalculations!P35</f>
        <v>71</v>
      </c>
      <c r="K20" s="49">
        <f>IF(J20/$J$31&lt;0.01,"*",J20/$J$31)</f>
        <v>3.2764190124596214E-2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NorthernRegionCalculations!P10</f>
        <v>392</v>
      </c>
      <c r="E21" s="28">
        <f t="shared" ref="E21:E28" si="0">IF(D21/$D$29&lt;0.01,"*",D21/$D$29)</f>
        <v>0.18089524688509459</v>
      </c>
      <c r="F21" s="241"/>
      <c r="G21" s="240"/>
      <c r="H21" s="220" t="str">
        <f>Data!H21</f>
        <v>Khmer (Cambodian)</v>
      </c>
      <c r="I21" s="220"/>
      <c r="J21" s="21">
        <f>NorthernRegionCalculations!P29</f>
        <v>0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NorthernRegionCalculations!P8</f>
        <v>140</v>
      </c>
      <c r="E22" s="28">
        <f t="shared" si="0"/>
        <v>6.4605445316105209E-2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NorthernRegionCalculations!P33</f>
        <v>6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NorthernRegionCalculations!P7</f>
        <v>13</v>
      </c>
      <c r="E23" s="28" t="str">
        <f t="shared" si="0"/>
        <v>*</v>
      </c>
      <c r="F23" s="241"/>
      <c r="G23" s="240"/>
      <c r="H23" s="220" t="str">
        <f>Data!H23</f>
        <v>Haitian Creole</v>
      </c>
      <c r="I23" s="220"/>
      <c r="J23" s="21">
        <f>NorthernRegionCalculations!P27</f>
        <v>0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NorthernRegionCalculations!P6</f>
        <v>2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NorthernRegionCalculations!P22</f>
        <v>0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NorthernRegionCalculations!P12</f>
        <v>1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NorthernRegionCalculations!P38</f>
        <v>0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NorthernRegionCalculations!P11</f>
        <v>55</v>
      </c>
      <c r="E26" s="28">
        <f t="shared" si="0"/>
        <v>2.5380710659898477E-2</v>
      </c>
      <c r="F26" s="241"/>
      <c r="G26" s="240"/>
      <c r="H26" s="243" t="str">
        <f>Data!H26</f>
        <v>Chinese</v>
      </c>
      <c r="I26" s="243"/>
      <c r="J26" s="21">
        <f>NorthernRegionCalculations!P23</f>
        <v>0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NorthernRegionCalculations!P13</f>
        <v>85</v>
      </c>
      <c r="E27" s="28">
        <f t="shared" si="0"/>
        <v>3.9224734656206739E-2</v>
      </c>
      <c r="F27" s="241"/>
      <c r="G27" s="240"/>
      <c r="H27" s="243" t="str">
        <f>Data!H27</f>
        <v>Lao</v>
      </c>
      <c r="I27" s="243"/>
      <c r="J27" s="21">
        <f>NorthernRegionCalculations!P30</f>
        <v>1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NorthernRegionCalculations!P15+NorthernRegionCalculations!P9</f>
        <v>211</v>
      </c>
      <c r="E28" s="28">
        <f t="shared" si="0"/>
        <v>9.736963544070143E-2</v>
      </c>
      <c r="F28" s="247"/>
      <c r="G28" s="240"/>
      <c r="H28" s="243" t="str">
        <f>Data!H28</f>
        <v>American Sign Language</v>
      </c>
      <c r="I28" s="243"/>
      <c r="J28" s="21">
        <f>NorthernRegionCalculations!P21</f>
        <v>1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2167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NorthernRegionCalculations!P25+NorthernRegionCalculations!P26+NorthernRegionCalculations!P28+NorthernRegionCalculations!P31+NorthernRegionCalculations!P32+NorthernRegionCalculations!P34+NorthernRegionCalculations!P36+NorthernRegionCalculations!P39</f>
        <v>22</v>
      </c>
      <c r="K29" s="49">
        <f t="shared" si="1"/>
        <v>1.015228426395939E-2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NorthernRegionCalculations!P37+NorthernRegionCalculations!P24</f>
        <v>2066</v>
      </c>
      <c r="K30" s="49">
        <f t="shared" si="1"/>
        <v>0.95339178587909557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2167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NorthernRegionCalculations!O59+NorthernRegionCalculations!U59</f>
        <v>167</v>
      </c>
      <c r="E35" s="49">
        <f>IF(D35/$D$41&lt;0.01,"*",D35/$D$41)</f>
        <v>0.75565610859728505</v>
      </c>
      <c r="F35" s="259"/>
      <c r="G35" s="222"/>
      <c r="H35" s="220" t="str">
        <f>Data!H35</f>
        <v>0 - 2 Years Old</v>
      </c>
      <c r="I35" s="220"/>
      <c r="J35" s="21">
        <f>NorthernRegionCalculations!O73</f>
        <v>35</v>
      </c>
      <c r="K35" s="49">
        <f>IF(J35/$J$39&lt;0.01,"*",J35/$J$39)</f>
        <v>0.15837104072398189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NorthernRegionCalculations!P59</f>
        <v>32</v>
      </c>
      <c r="E36" s="49">
        <f t="shared" ref="E36:E40" si="2">IF(D36/$D$41&lt;0.01,"*",D36/$D$41)</f>
        <v>0.14479638009049775</v>
      </c>
      <c r="F36" s="259"/>
      <c r="G36" s="222"/>
      <c r="H36" s="220" t="str">
        <f>Data!H36</f>
        <v>3 - 5 Years Old</v>
      </c>
      <c r="I36" s="220"/>
      <c r="J36" s="21">
        <f>NorthernRegionCalculations!P73</f>
        <v>33</v>
      </c>
      <c r="K36" s="49">
        <f t="shared" ref="K36:K38" si="3">IF(J36/$J$39&lt;0.01,"*",J36/$J$39)</f>
        <v>0.14932126696832579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NorthernRegionCalculations!W59+NorthernRegionCalculations!X59</f>
        <v>3</v>
      </c>
      <c r="E37" s="49">
        <f t="shared" si="2"/>
        <v>1.3574660633484163E-2</v>
      </c>
      <c r="F37" s="259"/>
      <c r="G37" s="222"/>
      <c r="H37" s="220" t="str">
        <f>Data!H37</f>
        <v>6 - 11 Years Old</v>
      </c>
      <c r="I37" s="220"/>
      <c r="J37" s="21">
        <f>NorthernRegionCalculations!Q73</f>
        <v>64</v>
      </c>
      <c r="K37" s="49">
        <f t="shared" si="3"/>
        <v>0.2895927601809955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NorthernRegionCalculations!Q59+NorthernRegionCalculations!R59</f>
        <v>0</v>
      </c>
      <c r="E38" s="49" t="str">
        <f t="shared" si="2"/>
        <v>*</v>
      </c>
      <c r="F38" s="259"/>
      <c r="G38" s="222"/>
      <c r="H38" s="220" t="str">
        <f>Data!H38</f>
        <v>12 - 17 Years Old</v>
      </c>
      <c r="I38" s="220"/>
      <c r="J38" s="21">
        <f>NorthernRegionCalculations!R73</f>
        <v>89</v>
      </c>
      <c r="K38" s="49">
        <f t="shared" si="3"/>
        <v>0.40271493212669685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NorthernRegionCalculations!S59</f>
        <v>19</v>
      </c>
      <c r="E39" s="49">
        <f t="shared" si="2"/>
        <v>8.5972850678733032E-2</v>
      </c>
      <c r="F39" s="259"/>
      <c r="G39" s="222"/>
      <c r="H39" s="249" t="s">
        <v>38</v>
      </c>
      <c r="I39" s="249"/>
      <c r="J39" s="67">
        <f>SUM(J35:J38)</f>
        <v>221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NorthernRegionCalculations!T59+NorthernRegionCalculations!V59+NorthernRegionCalculations!Y59</f>
        <v>0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221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NorthernRegionCalculations!AP101</f>
        <v>68</v>
      </c>
      <c r="E44" s="49">
        <f>IF(D44/$D$57&lt;0.01,"*",D44/$D$57)</f>
        <v>0.30769230769230771</v>
      </c>
      <c r="F44" s="259"/>
      <c r="G44" s="222"/>
      <c r="H44" s="220" t="str">
        <f>Data!H44</f>
        <v>.5 Years or Less</v>
      </c>
      <c r="I44" s="220"/>
      <c r="J44" s="21">
        <f>NorthernRegionCalculations!O86</f>
        <v>63</v>
      </c>
      <c r="K44" s="49">
        <f>IF(J44/$J$49&lt;0.01,"*",J44/$J$49)</f>
        <v>0.28506787330316741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NorthernRegionCalculations!AN101</f>
        <v>15</v>
      </c>
      <c r="E45" s="49">
        <f t="shared" ref="E45:E56" si="4">IF(D45/$D$57&lt;0.01,"*",D45/$D$57)</f>
        <v>6.7873303167420809E-2</v>
      </c>
      <c r="F45" s="259"/>
      <c r="G45" s="222"/>
      <c r="H45" s="220" t="str">
        <f>Data!H45</f>
        <v>&gt;.5 Years - 1 Year</v>
      </c>
      <c r="I45" s="220"/>
      <c r="J45" s="21">
        <f>NorthernRegionCalculations!P86</f>
        <v>47</v>
      </c>
      <c r="K45" s="49">
        <f t="shared" ref="K45:K48" si="5">IF(J45/$J$49&lt;0.01,"*",J45/$J$49)</f>
        <v>0.21266968325791855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NorthernRegionCalculations!AR101</f>
        <v>39</v>
      </c>
      <c r="E46" s="49">
        <f t="shared" si="4"/>
        <v>0.17647058823529413</v>
      </c>
      <c r="F46" s="259"/>
      <c r="G46" s="222"/>
      <c r="H46" s="220" t="str">
        <f>Data!H46</f>
        <v>&gt;1 Year - 2 Years</v>
      </c>
      <c r="I46" s="220"/>
      <c r="J46" s="21">
        <f>NorthernRegionCalculations!Q86+NorthernRegionCalculations!R86</f>
        <v>59</v>
      </c>
      <c r="K46" s="49">
        <f t="shared" si="5"/>
        <v>0.2669683257918552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NorthernRegionCalculations!AQ101</f>
        <v>13</v>
      </c>
      <c r="E47" s="49">
        <f t="shared" si="4"/>
        <v>5.8823529411764705E-2</v>
      </c>
      <c r="F47" s="259"/>
      <c r="G47" s="222"/>
      <c r="H47" s="220" t="str">
        <f>Data!H47</f>
        <v>&gt;2 Years - 4 Years</v>
      </c>
      <c r="I47" s="220"/>
      <c r="J47" s="21">
        <f>NorthernRegionCalculations!S86</f>
        <v>39</v>
      </c>
      <c r="K47" s="49">
        <f t="shared" si="5"/>
        <v>0.17647058823529413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NorthernRegionCalculations!AO101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NorthernRegionCalculations!T86</f>
        <v>13</v>
      </c>
      <c r="K48" s="49">
        <f t="shared" si="5"/>
        <v>5.8823529411764705E-2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SUM(NorthernRegionCalculations!AC101:AM101)</f>
        <v>32</v>
      </c>
      <c r="E49" s="49">
        <f t="shared" si="4"/>
        <v>0.14479638009049775</v>
      </c>
      <c r="F49" s="259"/>
      <c r="G49" s="222"/>
      <c r="H49" s="249" t="s">
        <v>38</v>
      </c>
      <c r="I49" s="220"/>
      <c r="J49" s="67">
        <f>SUM(J44:J48)</f>
        <v>221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SUM(NorthernRegionCalculations!N101:T101)</f>
        <v>28</v>
      </c>
      <c r="E50" s="49">
        <f t="shared" si="4"/>
        <v>0.12669683257918551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SUM(NorthernRegionCalculations!Z101:AB101)</f>
        <v>2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NorthernRegionCalculations!U101</f>
        <v>10</v>
      </c>
      <c r="E52" s="49">
        <f>IF(D52/$D$57&lt;0.01,"*",D52/$D$57)</f>
        <v>4.5248868778280542E-2</v>
      </c>
      <c r="F52" s="259"/>
      <c r="G52" s="222"/>
      <c r="H52" s="220" t="str">
        <f>Data!H52</f>
        <v>Male</v>
      </c>
      <c r="I52" s="249"/>
      <c r="J52" s="21">
        <f>NorthernRegionCalculations!P117</f>
        <v>123</v>
      </c>
      <c r="K52" s="49">
        <f>IF(J52/$J$55&lt;0.01,"*",J52/$J$55)</f>
        <v>0.5565610859728507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NorthernRegionCalculations!V101</f>
        <v>8</v>
      </c>
      <c r="E53" s="49">
        <f t="shared" si="4"/>
        <v>3.6199095022624438E-2</v>
      </c>
      <c r="F53" s="259"/>
      <c r="G53" s="222"/>
      <c r="H53" s="220" t="str">
        <f>Data!H53</f>
        <v>Female</v>
      </c>
      <c r="I53" s="249"/>
      <c r="J53" s="21">
        <f>NorthernRegionCalculations!O117</f>
        <v>98</v>
      </c>
      <c r="K53" s="49">
        <f t="shared" ref="K53:K54" si="6">IF(J53/$J$55&lt;0.01,"*",J53/$J$55)</f>
        <v>0.4434389140271493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SUM(NorthernRegionCalculations!W101:Y101)</f>
        <v>1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NorthernRegionCalculations!Q117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SUM(NorthernRegionCalculations!AS101:AW101)</f>
        <v>5</v>
      </c>
      <c r="E55" s="49">
        <f t="shared" si="4"/>
        <v>2.2624434389140271E-2</v>
      </c>
      <c r="F55" s="269"/>
      <c r="G55" s="185"/>
      <c r="H55" s="249" t="s">
        <v>38</v>
      </c>
      <c r="I55" s="185"/>
      <c r="J55" s="67">
        <f>SUM(J52:J54)</f>
        <v>221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NorthernRegionCalculations!AX101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221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NorthernRegionCalculations!S146</f>
        <v>105</v>
      </c>
      <c r="K58" s="49">
        <f>IF(J58/$J$65&lt;0.01,"*",J58/$J$65)</f>
        <v>0.47511312217194568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NorthernRegionCalculations!P146</f>
        <v>68</v>
      </c>
      <c r="K59" s="49">
        <f t="shared" ref="K59:K64" si="7">IF(J59/$J$65&lt;0.01,"*",J59/$J$65)</f>
        <v>0.30769230769230771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NorthernRegionCalculations!W132</f>
        <v>134</v>
      </c>
      <c r="E60" s="28">
        <f>IF(D60/$D$68&lt;0.01,"*",D60/$D$68)</f>
        <v>0.60633484162895923</v>
      </c>
      <c r="F60" s="259"/>
      <c r="G60" s="222"/>
      <c r="H60" s="220" t="str">
        <f>Data!H60</f>
        <v>Guardianship</v>
      </c>
      <c r="I60" s="220"/>
      <c r="J60" s="21">
        <f>NorthernRegionCalculations!R146</f>
        <v>21</v>
      </c>
      <c r="K60" s="49">
        <f t="shared" si="7"/>
        <v>9.5022624434389136E-2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NorthernRegionCalculations!S132</f>
        <v>52</v>
      </c>
      <c r="E61" s="28">
        <f t="shared" ref="E61:E67" si="8">IF(D61/$D$68&lt;0.01,"*",D61/$D$68)</f>
        <v>0.23529411764705882</v>
      </c>
      <c r="F61" s="259"/>
      <c r="G61" s="222"/>
      <c r="H61" s="220" t="s">
        <v>64</v>
      </c>
      <c r="I61" s="220"/>
      <c r="J61" s="21">
        <f>NorthernRegionCalculations!O146</f>
        <v>11</v>
      </c>
      <c r="K61" s="49">
        <f t="shared" si="7"/>
        <v>4.9773755656108594E-2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NorthernRegionCalculations!Q132</f>
        <v>10</v>
      </c>
      <c r="E62" s="28">
        <f t="shared" si="8"/>
        <v>4.5248868778280542E-2</v>
      </c>
      <c r="F62" s="259"/>
      <c r="G62" s="222"/>
      <c r="H62" s="220" t="str">
        <f>Data!H62</f>
        <v>Permanent Care with Kin</v>
      </c>
      <c r="I62" s="220"/>
      <c r="J62" s="21">
        <f>NorthernRegionCalculations!Q146</f>
        <v>10</v>
      </c>
      <c r="K62" s="49">
        <f t="shared" si="7"/>
        <v>4.5248868778280542E-2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NorthernRegionCalculations!P132</f>
        <v>1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NorthernRegionCalculations!T146</f>
        <v>4</v>
      </c>
      <c r="K63" s="49">
        <f t="shared" si="7"/>
        <v>1.8099547511312219E-2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NorthernRegionCalculations!O132</f>
        <v>1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NorthernRegionCalculations!U146</f>
        <v>2</v>
      </c>
      <c r="K64" s="49" t="str">
        <f t="shared" si="7"/>
        <v>*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NorthernRegionCalculations!U132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221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NorthernRegionCalculations!T132</f>
        <v>11</v>
      </c>
      <c r="E66" s="28">
        <f t="shared" si="8"/>
        <v>4.9773755656108594E-2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NorthernRegionCalculations!R132+NorthernRegionCalculations!V132+NorthernRegionCalculations!X132</f>
        <v>12</v>
      </c>
      <c r="E67" s="28">
        <f t="shared" si="8"/>
        <v>5.4298642533936653E-2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221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NorthernRegionCalculations!O177+NorthernRegionCalculations!U177</f>
        <v>569</v>
      </c>
      <c r="E74" s="49">
        <f>IF(D74/$D$80&lt;0.01,"*",D74/$D$80)</f>
        <v>0.72391857506361323</v>
      </c>
      <c r="F74" s="259"/>
      <c r="G74" s="222"/>
      <c r="H74" s="220" t="str">
        <f>Data!H74</f>
        <v>0 - 2 Years Old</v>
      </c>
      <c r="I74" s="220"/>
      <c r="J74" s="21">
        <f>SUM(NorthernRegionCalculations!O162:Q162)</f>
        <v>139</v>
      </c>
      <c r="K74" s="49">
        <f>IF(J74/$J$79&lt;0.01,"*",J74/$J$79)</f>
        <v>0.17684478371501272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NorthernRegionCalculations!P177</f>
        <v>156</v>
      </c>
      <c r="E75" s="49">
        <f t="shared" ref="E75:E80" si="9">IF(D75/$D$80&lt;0.01,"*",D75/$D$80)</f>
        <v>0.19847328244274809</v>
      </c>
      <c r="F75" s="259"/>
      <c r="G75" s="234"/>
      <c r="H75" s="220" t="str">
        <f>Data!H75</f>
        <v>3 - 5 Years Old</v>
      </c>
      <c r="I75" s="220"/>
      <c r="J75" s="21">
        <f>SUM(NorthernRegionCalculations!R162:T162)</f>
        <v>137</v>
      </c>
      <c r="K75" s="49">
        <f t="shared" ref="K75:K78" si="10">IF(J75/$J$79&lt;0.01,"*",J75/$J$79)</f>
        <v>0.17430025445292621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NorthernRegionCalculations!X177+NorthernRegionCalculations!W177</f>
        <v>11</v>
      </c>
      <c r="E76" s="28">
        <f t="shared" si="9"/>
        <v>1.3994910941475827E-2</v>
      </c>
      <c r="F76" s="259"/>
      <c r="G76" s="220"/>
      <c r="H76" s="220" t="str">
        <f>Data!H76</f>
        <v>6 - 11 Years Old</v>
      </c>
      <c r="I76" s="220"/>
      <c r="J76" s="21">
        <f>SUM(NorthernRegionCalculations!U162:Z162)</f>
        <v>277</v>
      </c>
      <c r="K76" s="49">
        <f t="shared" si="10"/>
        <v>0.3524173027989822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NorthernRegionCalculations!Q177+NorthernRegionCalculations!R177</f>
        <v>0</v>
      </c>
      <c r="E77" s="49" t="str">
        <f t="shared" si="9"/>
        <v>*</v>
      </c>
      <c r="F77" s="259"/>
      <c r="G77" s="234"/>
      <c r="H77" s="220" t="str">
        <f>Data!H77</f>
        <v>12 - 17 Years Old</v>
      </c>
      <c r="I77" s="220"/>
      <c r="J77" s="21">
        <f>SUM(NorthernRegionCalculations!AA162:AF162)</f>
        <v>233</v>
      </c>
      <c r="K77" s="49">
        <f t="shared" si="10"/>
        <v>0.29643765903307889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NorthernRegionCalculations!S177</f>
        <v>50</v>
      </c>
      <c r="E78" s="49">
        <f t="shared" si="9"/>
        <v>6.3613231552162849E-2</v>
      </c>
      <c r="F78" s="259"/>
      <c r="G78" s="222"/>
      <c r="H78" s="220" t="str">
        <f>Data!H78</f>
        <v>Unspecified</v>
      </c>
      <c r="I78" s="220"/>
      <c r="J78" s="21">
        <f>NorthernRegionCalculations!AG162</f>
        <v>0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NorthernRegionCalculations!T177+NorthernRegionCalculations!Y177</f>
        <v>0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786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786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4.95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5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N86"/>
  <sheetViews>
    <sheetView tabSelected="1" view="pageBreakPreview" zoomScaleNormal="87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8.75" style="287" customWidth="1"/>
    <col min="4" max="4" width="9.375" style="288" bestFit="1" customWidth="1"/>
    <col min="5" max="5" width="9.375" style="288" customWidth="1"/>
    <col min="6" max="6" width="2.125" style="288" customWidth="1"/>
    <col min="7" max="7" width="4.125" style="287" customWidth="1"/>
    <col min="8" max="8" width="25.75" style="287" customWidth="1"/>
    <col min="9" max="9" width="19.75" style="287" customWidth="1"/>
    <col min="10" max="10" width="8.75" style="288" customWidth="1"/>
    <col min="11" max="11" width="7.75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84" t="s">
        <v>318</v>
      </c>
      <c r="C1" s="289"/>
      <c r="D1" s="290"/>
      <c r="E1" s="207"/>
      <c r="F1" s="291"/>
      <c r="G1" s="292"/>
      <c r="H1" s="289"/>
      <c r="I1" s="293"/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StateCalculations!D14</f>
        <v>21019</v>
      </c>
      <c r="E4" s="221"/>
      <c r="F4" s="221"/>
      <c r="G4" s="222"/>
      <c r="H4" s="220" t="str">
        <f>Data!H4</f>
        <v>Children &lt;18 Pending Response (09/30/2016)</v>
      </c>
      <c r="I4" s="294"/>
      <c r="J4" s="596">
        <f>ChildrenPendingResponse!C40</f>
        <v>3744</v>
      </c>
      <c r="K4" s="223"/>
      <c r="L4" s="224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(StateCalculations!D27+StateCalculations!D40)/StateCalculations!D14</f>
        <v>0.60573766592130929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StateCalculations!B104</f>
        <v>46953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StateCalculations!B104-StateCalculations!B110</f>
        <v>9427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/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StateCalculations!D158</f>
        <v>10938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0.20077524332843483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StateCalculations!D69/D4</f>
        <v>0.23074361292164233</v>
      </c>
      <c r="E9" s="226"/>
      <c r="F9" s="226"/>
      <c r="G9" s="222"/>
      <c r="H9" s="220" t="str">
        <f>Data!H9</f>
        <v>Clinical Cases (09/30/2016)</v>
      </c>
      <c r="I9" s="220"/>
      <c r="J9" s="596">
        <f>StateCalculations!B120</f>
        <v>25148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StateCalculations!D151</f>
        <v>1607</v>
      </c>
      <c r="E11" s="226"/>
      <c r="F11" s="226"/>
      <c r="G11" s="222"/>
      <c r="H11" s="220" t="str">
        <f>Data!H11</f>
        <v>Adoption Cases (09/30/2016)</v>
      </c>
      <c r="I11" s="220"/>
      <c r="J11" s="596">
        <f>StateCalculations!B119</f>
        <v>2213</v>
      </c>
      <c r="K11" s="223"/>
      <c r="L11" s="224"/>
    </row>
    <row r="12" spans="1:13" s="205" customFormat="1" ht="12" customHeight="1" x14ac:dyDescent="0.2">
      <c r="A12" s="219"/>
      <c r="B12" s="220"/>
      <c r="C12" s="220"/>
      <c r="D12" s="21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StateCalculations!C127</f>
        <v>4452</v>
      </c>
      <c r="K12" s="223"/>
      <c r="L12" s="224"/>
    </row>
    <row r="13" spans="1:13" s="205" customFormat="1" ht="12" customHeight="1" x14ac:dyDescent="0.2">
      <c r="A13" s="219"/>
      <c r="B13" s="220"/>
      <c r="D13" s="21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0.1770319707332591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StateCalculations!D99</f>
        <v>1449.3333333333333</v>
      </c>
      <c r="E15" s="226"/>
      <c r="F15" s="226"/>
      <c r="G15" s="222"/>
      <c r="H15" s="220" t="str">
        <f>Data!H15</f>
        <v>Adoptions Legalized (Q1, FY'2017)</v>
      </c>
      <c r="I15" s="220"/>
      <c r="J15" s="596">
        <f>StateCalculations!D141</f>
        <v>131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StateCalculations!D86</f>
        <v>1927.3333333333333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StateCalculations!E141</f>
        <v>121</v>
      </c>
      <c r="K16" s="223"/>
      <c r="L16" s="224"/>
    </row>
    <row r="17" spans="1:14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4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4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4" s="205" customFormat="1" ht="13.5" customHeight="1" x14ac:dyDescent="0.2">
      <c r="A20" s="239"/>
      <c r="B20" s="240"/>
      <c r="C20" s="220" t="s">
        <v>5</v>
      </c>
      <c r="D20" s="21">
        <f>StateCalculations!K14</f>
        <v>39309</v>
      </c>
      <c r="E20" s="28">
        <f>StateCalculations!K14/StateCalculations!$K$16</f>
        <v>0.40634077259430013</v>
      </c>
      <c r="F20" s="241"/>
      <c r="G20" s="240"/>
      <c r="H20" s="220" t="str">
        <f>Data!H20</f>
        <v>Spanish</v>
      </c>
      <c r="I20" s="220"/>
      <c r="J20" s="21">
        <f>StateCalculations!K36</f>
        <v>6394</v>
      </c>
      <c r="K20" s="49">
        <f>IF(StateCalculations!K36/StateCalculations!$K$41&lt;0.01,"*",StateCalculations!K36/StateCalculations!$K$41)</f>
        <v>6.6095370016229241E-2</v>
      </c>
      <c r="L20" s="242"/>
    </row>
    <row r="21" spans="1:14" s="205" customFormat="1" ht="14.4" customHeight="1" x14ac:dyDescent="0.2">
      <c r="A21" s="239"/>
      <c r="B21" s="240"/>
      <c r="C21" s="243" t="s">
        <v>7</v>
      </c>
      <c r="D21" s="21">
        <f>StateCalculations!K10</f>
        <v>25984</v>
      </c>
      <c r="E21" s="28">
        <f>StateCalculations!K10/StateCalculations!$K$16</f>
        <v>0.26859901384136697</v>
      </c>
      <c r="F21" s="241"/>
      <c r="G21" s="240"/>
      <c r="H21" s="220" t="str">
        <f>Data!H21</f>
        <v>Khmer (Cambodian)</v>
      </c>
      <c r="I21" s="220"/>
      <c r="J21" s="21">
        <f>StateCalculations!K30</f>
        <v>92</v>
      </c>
      <c r="K21" s="49" t="str">
        <f>IF(StateCalculations!K30/StateCalculations!$K$41&lt;0.01,"*",StateCalculations!K30/StateCalculations!$K$41)</f>
        <v>*</v>
      </c>
      <c r="L21" s="242"/>
    </row>
    <row r="22" spans="1:14" s="205" customFormat="1" ht="13.5" customHeight="1" x14ac:dyDescent="0.2">
      <c r="A22" s="239"/>
      <c r="B22" s="240"/>
      <c r="C22" s="220" t="s">
        <v>9</v>
      </c>
      <c r="D22" s="21">
        <f>StateCalculations!K8</f>
        <v>12285</v>
      </c>
      <c r="E22" s="28">
        <f>StateCalculations!K8/StateCalculations!$K$16</f>
        <v>0.12699118246002131</v>
      </c>
      <c r="F22" s="241"/>
      <c r="G22" s="240"/>
      <c r="H22" s="220" t="str">
        <f>Data!H22</f>
        <v xml:space="preserve">Portuguese                                                                      </v>
      </c>
      <c r="I22" s="220"/>
      <c r="J22" s="21">
        <f>StateCalculations!K34</f>
        <v>430</v>
      </c>
      <c r="K22" s="49" t="str">
        <f>IF(StateCalculations!K34/StateCalculations!$K$41&lt;0.01,"*",StateCalculations!K34/StateCalculations!$K$41)</f>
        <v>*</v>
      </c>
      <c r="L22" s="242"/>
    </row>
    <row r="23" spans="1:14" s="205" customFormat="1" ht="13.5" customHeight="1" x14ac:dyDescent="0.2">
      <c r="A23" s="239"/>
      <c r="B23" s="240"/>
      <c r="C23" s="220" t="s">
        <v>11</v>
      </c>
      <c r="D23" s="21">
        <f>StateCalculations!K7</f>
        <v>1118</v>
      </c>
      <c r="E23" s="28">
        <f>StateCalculations!K7/StateCalculations!$K$16</f>
        <v>1.1556869514880245E-2</v>
      </c>
      <c r="F23" s="241"/>
      <c r="G23" s="240"/>
      <c r="H23" s="220" t="str">
        <f>Data!H23</f>
        <v>Haitian Creole</v>
      </c>
      <c r="I23" s="220"/>
      <c r="J23" s="21">
        <f>StateCalculations!K28</f>
        <v>382</v>
      </c>
      <c r="K23" s="49" t="str">
        <f>IF(StateCalculations!K28/StateCalculations!$K$41&lt;0.01,"*",StateCalculations!K28/StateCalculations!$K$41)</f>
        <v>*</v>
      </c>
      <c r="L23" s="242"/>
    </row>
    <row r="24" spans="1:14" s="205" customFormat="1" ht="13.5" customHeight="1" x14ac:dyDescent="0.2">
      <c r="A24" s="239"/>
      <c r="B24" s="240"/>
      <c r="C24" s="220" t="s">
        <v>13</v>
      </c>
      <c r="D24" s="21">
        <f>StateCalculations!K6</f>
        <v>226</v>
      </c>
      <c r="E24" s="28" t="str">
        <f>IF(StateCalculations!K6/StateCalculations!$K$16&lt;0.01,"*",StateCalculations!K6/StateCalculations!$K$16)</f>
        <v>*</v>
      </c>
      <c r="F24" s="241"/>
      <c r="G24" s="240"/>
      <c r="H24" s="220" t="str">
        <f>Data!H24</f>
        <v>Cape Verdean Creole</v>
      </c>
      <c r="I24" s="243"/>
      <c r="J24" s="21">
        <f>StateCalculations!K22</f>
        <v>260</v>
      </c>
      <c r="K24" s="49" t="str">
        <f>IF(StateCalculations!K22/StateCalculations!$K$41&lt;0.01,"*",StateCalculations!K22/StateCalculations!$K$41)</f>
        <v>*</v>
      </c>
      <c r="L24" s="242"/>
    </row>
    <row r="25" spans="1:14" s="205" customFormat="1" ht="13.5" customHeight="1" x14ac:dyDescent="0.2">
      <c r="A25" s="239"/>
      <c r="B25" s="240"/>
      <c r="C25" s="220" t="s">
        <v>15</v>
      </c>
      <c r="D25" s="21">
        <f>StateCalculations!K12</f>
        <v>37</v>
      </c>
      <c r="E25" s="28" t="str">
        <f>IF(StateCalculations!K12/StateCalculations!$K$16&lt;0.01,"*",StateCalculations!K12/StateCalculations!$K$16)</f>
        <v>*</v>
      </c>
      <c r="F25" s="241"/>
      <c r="G25" s="240"/>
      <c r="H25" s="220" t="str">
        <f>Data!H25</f>
        <v>Vietnamese</v>
      </c>
      <c r="I25" s="243"/>
      <c r="J25" s="21">
        <f>StateCalculations!K39</f>
        <v>137</v>
      </c>
      <c r="K25" s="49" t="str">
        <f>IF(StateCalculations!K39/StateCalculations!$K$41&lt;0.01,"*",StateCalculations!K39/StateCalculations!$K$41)</f>
        <v>*</v>
      </c>
      <c r="L25" s="242"/>
    </row>
    <row r="26" spans="1:14" s="205" customFormat="1" ht="13.5" customHeight="1" x14ac:dyDescent="0.2">
      <c r="A26" s="244"/>
      <c r="B26" s="240"/>
      <c r="C26" s="220" t="s">
        <v>17</v>
      </c>
      <c r="D26" s="21">
        <f>StateCalculations!K11</f>
        <v>2965</v>
      </c>
      <c r="E26" s="28">
        <f>IF(StateCalculations!K11/StateCalculations!$K$16&lt;0.01,"*",StateCalculations!K11/StateCalculations!$K$16)</f>
        <v>3.0649479527388127E-2</v>
      </c>
      <c r="F26" s="241"/>
      <c r="G26" s="240"/>
      <c r="H26" s="220" t="str">
        <f>Data!H26</f>
        <v>Chinese</v>
      </c>
      <c r="I26" s="243"/>
      <c r="J26" s="21">
        <f>StateCalculations!K23</f>
        <v>102</v>
      </c>
      <c r="K26" s="49" t="str">
        <f>IF(StateCalculations!K23/StateCalculations!$K$41&lt;0.01,"*",StateCalculations!K23/StateCalculations!$K$41)</f>
        <v>*</v>
      </c>
      <c r="L26" s="245"/>
      <c r="N26" s="295"/>
    </row>
    <row r="27" spans="1:14" s="205" customFormat="1" ht="12" customHeight="1" x14ac:dyDescent="0.2">
      <c r="A27" s="244"/>
      <c r="B27" s="240"/>
      <c r="C27" s="220" t="str">
        <f>Data!C27</f>
        <v>Unable to Determine</v>
      </c>
      <c r="D27" s="21">
        <f>StateCalculations!K13</f>
        <v>4471</v>
      </c>
      <c r="E27" s="28">
        <f>IF(StateCalculations!K13/StateCalculations!$K$16&lt;0.01,"*",StateCalculations!K13/StateCalculations!$K$16)</f>
        <v>4.6217140966931643E-2</v>
      </c>
      <c r="F27" s="241"/>
      <c r="G27" s="240"/>
      <c r="H27" s="220" t="str">
        <f>Data!H27</f>
        <v>Lao</v>
      </c>
      <c r="I27" s="243"/>
      <c r="J27" s="21">
        <f>StateCalculations!K31</f>
        <v>10</v>
      </c>
      <c r="K27" s="49" t="str">
        <f>IF(StateCalculations!K31/StateCalculations!$K$41&lt;0.01,"*",StateCalculations!K31/StateCalculations!$K$41)</f>
        <v>*</v>
      </c>
      <c r="L27" s="245"/>
    </row>
    <row r="28" spans="1:14" s="205" customFormat="1" ht="12" customHeight="1" x14ac:dyDescent="0.2">
      <c r="A28" s="246"/>
      <c r="B28" s="240"/>
      <c r="C28" s="220" t="str">
        <f>Data!C28</f>
        <v>Missing</v>
      </c>
      <c r="D28" s="21">
        <f>StateCalculations!K15+StateCalculations!K9</f>
        <v>10344</v>
      </c>
      <c r="E28" s="28">
        <f>IF((StateCalculations!K15+StateCalculations!K9)/StateCalculations!$K$16&lt;0.01,"*",(StateCalculations!K15+StateCalculations!K9)/StateCalculations!$K$16)</f>
        <v>0.10692688574411562</v>
      </c>
      <c r="F28" s="247"/>
      <c r="G28" s="240"/>
      <c r="H28" s="220" t="str">
        <f>Data!H28</f>
        <v>American Sign Language</v>
      </c>
      <c r="I28" s="243"/>
      <c r="J28" s="21">
        <f>StateCalculations!K21</f>
        <v>56</v>
      </c>
      <c r="K28" s="49" t="str">
        <f>IF(StateCalculations!K21/StateCalculations!$K$41&lt;0.01,"*",StateCalculations!K21/StateCalculations!$K$41)</f>
        <v>*</v>
      </c>
      <c r="L28" s="248"/>
    </row>
    <row r="29" spans="1:14" s="205" customFormat="1" ht="15" customHeight="1" x14ac:dyDescent="0.2">
      <c r="A29" s="219"/>
      <c r="B29" s="233"/>
      <c r="C29" s="249" t="str">
        <f>Data!C29</f>
        <v>Total Consumers</v>
      </c>
      <c r="D29" s="67">
        <f>SUM(D20:D28)</f>
        <v>96739</v>
      </c>
      <c r="E29" s="61">
        <f>StateCalculations!K16/StateCalculations!$K$16</f>
        <v>1</v>
      </c>
      <c r="F29" s="222"/>
      <c r="G29" s="240"/>
      <c r="H29" s="220" t="str">
        <f>Data!H29</f>
        <v>Other</v>
      </c>
      <c r="I29" s="220"/>
      <c r="J29" s="21">
        <f>StateCalculations!K25+StateCalculations!K26+StateCalculations!K27+StateCalculations!K29+StateCalculations!K32+StateCalculations!K33+StateCalculations!K35+StateCalculations!K37+StateCalculations!K40</f>
        <v>1409</v>
      </c>
      <c r="K29" s="49">
        <f>IF(StateCalculations!K32/StateCalculations!$K$41&lt;0.01,"*",StateCalculations!K32/StateCalculations!$K$41)</f>
        <v>1.3210804329174377E-2</v>
      </c>
      <c r="L29" s="224"/>
    </row>
    <row r="30" spans="1:14" ht="12" customHeight="1" x14ac:dyDescent="0.25">
      <c r="A30" s="250"/>
      <c r="B30" s="233"/>
      <c r="C30" s="251" t="s">
        <v>25</v>
      </c>
      <c r="D30" s="34"/>
      <c r="E30" s="64"/>
      <c r="F30" s="247"/>
      <c r="G30" s="220"/>
      <c r="H30" s="220" t="str">
        <f>Data!H30</f>
        <v>English/Unspecified</v>
      </c>
      <c r="I30" s="596"/>
      <c r="J30" s="21">
        <f>StateCalculations!K24+StateCalculations!K38</f>
        <v>87467</v>
      </c>
      <c r="K30" s="49">
        <f>IF((StateCalculations!K24+StateCalculations!K25+StateCalculations!K27+StateCalculations!K29+StateCalculations!K33+StateCalculations!K35+StateCalculations!K37+StateCalculations!K38+StateCalculations!K40)/StateCalculations!$K$41&lt;0.01,"*",(StateCalculations!K24+StateCalculations!K25+StateCalculations!K27+StateCalculations!K29+StateCalculations!K33+StateCalculations!K35+StateCalculations!K37+StateCalculations!K38+StateCalculations!K40)/StateCalculations!$K$41)</f>
        <v>0.90550863664085834</v>
      </c>
      <c r="L30" s="252"/>
    </row>
    <row r="31" spans="1:14" ht="12" customHeight="1" x14ac:dyDescent="0.25">
      <c r="A31" s="250"/>
      <c r="B31" s="233"/>
      <c r="C31" s="66" t="s">
        <v>27</v>
      </c>
      <c r="D31" s="34"/>
      <c r="E31" s="64"/>
      <c r="F31" s="247"/>
      <c r="G31" s="220"/>
      <c r="H31" s="225" t="str">
        <f>Data!H31</f>
        <v>Total Consumers</v>
      </c>
      <c r="I31" s="225"/>
      <c r="J31" s="67">
        <f>StateCalculations!K41</f>
        <v>96739</v>
      </c>
      <c r="K31" s="68">
        <v>1</v>
      </c>
      <c r="L31" s="252"/>
    </row>
    <row r="32" spans="1:14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StateCalculations!L54+StateCalculations!R54</f>
        <v>8601</v>
      </c>
      <c r="E35" s="49">
        <f>IF((StateCalculations!L53+StateCalculations!R53)/StateCalculations!$W$53&lt;0.01,"*",(StateCalculations!L53+StateCalculations!R53)/StateCalculations!$W$53)</f>
        <v>0.92192513368983953</v>
      </c>
      <c r="F35" s="259"/>
      <c r="G35" s="222"/>
      <c r="H35" s="220" t="str">
        <f>Data!H35</f>
        <v>0 - 2 Years Old</v>
      </c>
      <c r="I35" s="220"/>
      <c r="J35" s="21">
        <f>StateCalculations!L65</f>
        <v>2062</v>
      </c>
      <c r="K35" s="49">
        <f>J35/$J$39</f>
        <v>0.21873342526784767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StateCalculations!M54</f>
        <v>234</v>
      </c>
      <c r="E36" s="49">
        <f>IF((StateCalculations!M53)/StateCalculations!$W$53&lt;0.01,"*",(StateCalculations!M53)/StateCalculations!$W$53)</f>
        <v>3.1016042780748664E-2</v>
      </c>
      <c r="F36" s="259"/>
      <c r="G36" s="222"/>
      <c r="H36" s="220" t="str">
        <f>Data!H36</f>
        <v>3 - 5 Years Old</v>
      </c>
      <c r="I36" s="220"/>
      <c r="J36" s="21">
        <f>StateCalculations!M65</f>
        <v>1769</v>
      </c>
      <c r="K36" s="49">
        <f t="shared" ref="K36:K39" si="0">J36/$J$39</f>
        <v>0.18765248753580141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StateCalculations!T54+StateCalculations!U54</f>
        <v>160</v>
      </c>
      <c r="E37" s="49">
        <f>IF((StateCalculations!T53+StateCalculations!U53)/StateCalculations!$W$53&lt;0.01,"*",(StateCalculations!T53+StateCalculations!U53)/StateCalculations!$W$53)</f>
        <v>1.4973262032085561E-2</v>
      </c>
      <c r="F37" s="259"/>
      <c r="G37" s="222"/>
      <c r="H37" s="220" t="str">
        <f>Data!H37</f>
        <v>6 - 11 Years Old</v>
      </c>
      <c r="I37" s="220"/>
      <c r="J37" s="21">
        <f>StateCalculations!N65</f>
        <v>2571</v>
      </c>
      <c r="K37" s="49">
        <f t="shared" si="0"/>
        <v>0.27272727272727271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StateCalculations!O54+StateCalculations!N54</f>
        <v>246</v>
      </c>
      <c r="E38" s="49">
        <f>IF((StateCalculations!O53+StateCalculations!N53)/StateCalculations!$W$53&lt;0.01,"*",(StateCalculations!O53+StateCalculations!N53)/StateCalculations!$W$53)</f>
        <v>1.6042780748663103E-2</v>
      </c>
      <c r="F38" s="259"/>
      <c r="G38" s="222"/>
      <c r="H38" s="220" t="str">
        <f>Data!H38</f>
        <v>12 - 17 Years Old</v>
      </c>
      <c r="I38" s="220"/>
      <c r="J38" s="21">
        <f>StateCalculations!O65</f>
        <v>3025</v>
      </c>
      <c r="K38" s="49">
        <f t="shared" si="0"/>
        <v>0.32088681446907819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StateCalculations!P54</f>
        <v>142</v>
      </c>
      <c r="E39" s="49" t="str">
        <f>IF(StateCalculations!P53/StateCalculations!$W$53&lt;0.01,"*",StateCalculations!P53/StateCalculations!$W$53)</f>
        <v>*</v>
      </c>
      <c r="F39" s="259"/>
      <c r="G39" s="222"/>
      <c r="H39" s="249" t="str">
        <f>Data!H39</f>
        <v>Total Children in Placement</v>
      </c>
      <c r="I39" s="249"/>
      <c r="J39" s="67">
        <f>SUM(J35:J38)</f>
        <v>9427</v>
      </c>
      <c r="K39" s="68">
        <f t="shared" si="0"/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StateCalculations!Q54+StateCalculations!S54+StateCalculations!V54</f>
        <v>44</v>
      </c>
      <c r="E40" s="49" t="str">
        <f>IF((StateCalculations!Q53+StateCalculations!S53+StateCalculations!V53)/StateCalculations!$W$53&lt;0.01,"*",(StateCalculations!Q53+StateCalculations!S53+StateCalculations!V53)/StateCalculations!$W$53)</f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tr">
        <f>Data!C41</f>
        <v>Total Children in Placement</v>
      </c>
      <c r="D41" s="67">
        <f>SUM(D35:D40)</f>
        <v>9427</v>
      </c>
      <c r="E41" s="68">
        <f>IF(StateCalculations!W53/StateCalculations!$W$53&lt;0.01,"*",StateCalculations!W53/StateCalculations!$W$53)</f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StateCalculations!AP87</f>
        <v>2925</v>
      </c>
      <c r="E44" s="49">
        <f>IF(D44/$D$57&lt;0.01,"*",D44/$D$57)</f>
        <v>0.31027898589158798</v>
      </c>
      <c r="F44" s="259"/>
      <c r="G44" s="222"/>
      <c r="H44" s="220" t="str">
        <f>Data!H44</f>
        <v>.5 Years or Less</v>
      </c>
      <c r="I44" s="220"/>
      <c r="J44" s="21">
        <f>StateCalculations!L75</f>
        <v>2300</v>
      </c>
      <c r="K44" s="49">
        <f>J44/$J$49</f>
        <v>0.24398005728227432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StateCalculations!AN87</f>
        <v>544</v>
      </c>
      <c r="E45" s="49">
        <f t="shared" ref="E45:E57" si="1">IF(D45/$D$57&lt;0.01,"*",D45/$D$57)</f>
        <v>5.7706587461546624E-2</v>
      </c>
      <c r="F45" s="259"/>
      <c r="G45" s="222"/>
      <c r="H45" s="220" t="str">
        <f>Data!H45</f>
        <v>&gt;.5 Years - 1 Year</v>
      </c>
      <c r="I45" s="220"/>
      <c r="J45" s="21">
        <f>StateCalculations!M75</f>
        <v>1842</v>
      </c>
      <c r="K45" s="49">
        <f t="shared" ref="K45:K49" si="2">J45/$J$49</f>
        <v>0.19539620239736927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StateCalculations!AR87</f>
        <v>2173</v>
      </c>
      <c r="E46" s="49">
        <f t="shared" si="1"/>
        <v>0.23050811498886178</v>
      </c>
      <c r="F46" s="259"/>
      <c r="G46" s="222"/>
      <c r="H46" s="220" t="str">
        <f>Data!H46</f>
        <v>&gt;1 Year - 2 Years</v>
      </c>
      <c r="I46" s="220"/>
      <c r="J46" s="21">
        <f>StateCalculations!N75+StateCalculations!O75</f>
        <v>2321</v>
      </c>
      <c r="K46" s="49">
        <f t="shared" si="2"/>
        <v>0.24620770128354727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StateCalculations!AQ87</f>
        <v>486</v>
      </c>
      <c r="E47" s="49">
        <f t="shared" si="1"/>
        <v>5.1554046886602312E-2</v>
      </c>
      <c r="F47" s="259"/>
      <c r="G47" s="222"/>
      <c r="H47" s="220" t="str">
        <f>Data!H47</f>
        <v>&gt;2 Years - 4 Years</v>
      </c>
      <c r="I47" s="220"/>
      <c r="J47" s="21">
        <f>StateCalculations!P75</f>
        <v>2140</v>
      </c>
      <c r="K47" s="49">
        <f t="shared" si="2"/>
        <v>0.22700753155829001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StateCalculations!AO87</f>
        <v>7</v>
      </c>
      <c r="E48" s="49" t="str">
        <f t="shared" si="1"/>
        <v>*</v>
      </c>
      <c r="F48" s="259"/>
      <c r="G48" s="222"/>
      <c r="H48" s="220" t="str">
        <f>Data!H48</f>
        <v>&gt;4 Years</v>
      </c>
      <c r="I48" s="220"/>
      <c r="J48" s="21">
        <f>StateCalculations!Q75</f>
        <v>824</v>
      </c>
      <c r="K48" s="49">
        <f t="shared" si="2"/>
        <v>8.7408507478519151E-2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SUM(StateCalculations!Z87:AM87)</f>
        <v>1437</v>
      </c>
      <c r="E49" s="49">
        <f t="shared" si="1"/>
        <v>0.15243449665853401</v>
      </c>
      <c r="F49" s="259"/>
      <c r="G49" s="222"/>
      <c r="H49" s="249" t="str">
        <f>Data!H49</f>
        <v>Total Children in Placement</v>
      </c>
      <c r="I49" s="220"/>
      <c r="J49" s="67">
        <f>SUM(J44:J48)</f>
        <v>9427</v>
      </c>
      <c r="K49" s="68">
        <f t="shared" si="2"/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SUM(StateCalculations!K87:Q87)</f>
        <v>794</v>
      </c>
      <c r="E50" s="49">
        <f t="shared" si="1"/>
        <v>8.4226158905272089E-2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SUM(StateCalculations!W87:Y87)</f>
        <v>31</v>
      </c>
      <c r="E51" s="49" t="str">
        <f t="shared" si="1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StateCalculations!R87</f>
        <v>450</v>
      </c>
      <c r="E52" s="49">
        <f t="shared" si="1"/>
        <v>4.7735228598705846E-2</v>
      </c>
      <c r="F52" s="259"/>
      <c r="G52" s="222"/>
      <c r="H52" s="220" t="str">
        <f>Data!H52</f>
        <v>Male</v>
      </c>
      <c r="I52" s="249"/>
      <c r="J52" s="21">
        <f>StateCalculations!O99</f>
        <v>4824</v>
      </c>
      <c r="K52" s="49">
        <f>IF(J52/$J$55&lt;0.01,"*",J52/$J$55)</f>
        <v>0.51172165057812669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StateCalculations!S87</f>
        <v>395</v>
      </c>
      <c r="E53" s="49">
        <f t="shared" si="1"/>
        <v>4.1900922881086239E-2</v>
      </c>
      <c r="F53" s="259"/>
      <c r="G53" s="222"/>
      <c r="H53" s="220" t="str">
        <f>Data!H53</f>
        <v>Female</v>
      </c>
      <c r="I53" s="249"/>
      <c r="J53" s="21">
        <f>StateCalculations!N99</f>
        <v>4603</v>
      </c>
      <c r="K53" s="49">
        <f t="shared" ref="K53:K55" si="3">IF(J53/$J$55&lt;0.01,"*",J53/$J$55)</f>
        <v>0.48827834942187337</v>
      </c>
      <c r="L53" s="267"/>
    </row>
    <row r="54" spans="1:14" s="205" customFormat="1" ht="12" customHeight="1" x14ac:dyDescent="0.2">
      <c r="A54" s="219"/>
      <c r="B54" s="222"/>
      <c r="C54" s="220" t="str">
        <f>Data!C54</f>
        <v>Congregate Care - Teen Parenting</v>
      </c>
      <c r="D54" s="21">
        <f>StateCalculations!T87+StateCalculations!U87+StateCalculations!V87</f>
        <v>17</v>
      </c>
      <c r="E54" s="49" t="str">
        <f t="shared" si="1"/>
        <v>*</v>
      </c>
      <c r="F54" s="259"/>
      <c r="G54" s="185"/>
      <c r="H54" s="220" t="str">
        <f>Data!H54</f>
        <v>Unspecified</v>
      </c>
      <c r="J54" s="21">
        <f>StateCalculations!P99</f>
        <v>0</v>
      </c>
      <c r="K54" s="49" t="str">
        <f>IF(J54/$J$55&lt;0.01,"*",J54/$J$55)</f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SUM(StateCalculations!AS87:AW87)</f>
        <v>168</v>
      </c>
      <c r="E55" s="49">
        <f t="shared" si="1"/>
        <v>1.7821152010183517E-2</v>
      </c>
      <c r="F55" s="269"/>
      <c r="G55" s="185"/>
      <c r="H55" s="249" t="str">
        <f>Data!H55</f>
        <v>Total Children in Placement</v>
      </c>
      <c r="I55" s="185"/>
      <c r="J55" s="67">
        <f>SUM(J52:J54)</f>
        <v>9427</v>
      </c>
      <c r="K55" s="68">
        <f t="shared" si="3"/>
        <v>1</v>
      </c>
      <c r="L55" s="270"/>
    </row>
    <row r="56" spans="1:14" s="205" customFormat="1" ht="12" customHeight="1" x14ac:dyDescent="0.2">
      <c r="A56" s="268"/>
      <c r="B56" s="222"/>
      <c r="C56" s="220" t="str">
        <f>Data!C56</f>
        <v>"On Run" from Placement</v>
      </c>
      <c r="D56" s="21">
        <f>StateCalculations!AX87</f>
        <v>0</v>
      </c>
      <c r="E56" s="49" t="str">
        <f t="shared" si="1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tr">
        <f>Data!C57</f>
        <v>Total Children in Placement</v>
      </c>
      <c r="D57" s="67">
        <f>SUM(D44:D56)</f>
        <v>9427</v>
      </c>
      <c r="E57" s="68">
        <f t="shared" si="1"/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StateCalculations!R121</f>
        <v>3923</v>
      </c>
      <c r="K58" s="49">
        <f>J58/$J$65</f>
        <v>0.41614511509494007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StateCalculations!O121</f>
        <v>3247</v>
      </c>
      <c r="K59" s="49">
        <f t="shared" ref="K59:K65" si="4">J59/$J$65</f>
        <v>0.34443619391110641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StateCalculations!V110</f>
        <v>4150</v>
      </c>
      <c r="E60" s="28">
        <f>IF(D60/$D$68&lt;0.01,"*",D60/$D$68)</f>
        <v>0.4402248859658428</v>
      </c>
      <c r="F60" s="259"/>
      <c r="G60" s="222"/>
      <c r="H60" s="220" t="str">
        <f>Data!H60</f>
        <v>Guardianship</v>
      </c>
      <c r="I60" s="220"/>
      <c r="J60" s="21">
        <f>StateCalculations!Q121</f>
        <v>863</v>
      </c>
      <c r="K60" s="49">
        <f t="shared" si="4"/>
        <v>9.1545560623740321E-2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StateCalculations!R110</f>
        <v>2537</v>
      </c>
      <c r="E61" s="28">
        <f t="shared" ref="E61:E68" si="5">IF(D61/$D$68&lt;0.01,"*",D61/$D$68)</f>
        <v>0.26912061101092605</v>
      </c>
      <c r="F61" s="259"/>
      <c r="G61" s="222"/>
      <c r="H61" s="220" t="s">
        <v>64</v>
      </c>
      <c r="I61" s="220"/>
      <c r="J61" s="21">
        <f>StateCalculations!N121</f>
        <v>455</v>
      </c>
      <c r="K61" s="49">
        <f t="shared" si="4"/>
        <v>4.8265620027580357E-2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StateCalculations!P110</f>
        <v>1311</v>
      </c>
      <c r="E62" s="28">
        <f t="shared" si="5"/>
        <v>0.13906863265089636</v>
      </c>
      <c r="F62" s="259"/>
      <c r="G62" s="222"/>
      <c r="H62" s="220" t="str">
        <f>Data!H62</f>
        <v>Permanent Care with Kin</v>
      </c>
      <c r="I62" s="220"/>
      <c r="J62" s="21">
        <f>StateCalculations!P121</f>
        <v>323</v>
      </c>
      <c r="K62" s="49">
        <f t="shared" si="4"/>
        <v>3.4263286305293308E-2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StateCalculations!O110</f>
        <v>76</v>
      </c>
      <c r="E63" s="28" t="str">
        <f t="shared" si="5"/>
        <v>*</v>
      </c>
      <c r="F63" s="259"/>
      <c r="G63" s="222"/>
      <c r="H63" s="220" t="str">
        <f>Data!H63</f>
        <v>Stabilize Intact Family</v>
      </c>
      <c r="I63" s="220"/>
      <c r="J63" s="21">
        <f>StateCalculations!S121</f>
        <v>381</v>
      </c>
      <c r="K63" s="49">
        <f t="shared" si="4"/>
        <v>4.0415826880237614E-2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StateCalculations!N110</f>
        <v>39</v>
      </c>
      <c r="E64" s="28" t="str">
        <f t="shared" si="5"/>
        <v>*</v>
      </c>
      <c r="F64" s="259"/>
      <c r="G64" s="222"/>
      <c r="H64" s="220" t="str">
        <f>Data!H64</f>
        <v>Unspecified as of run-date</v>
      </c>
      <c r="I64" s="220"/>
      <c r="J64" s="21">
        <f>StateCalculations!T121</f>
        <v>235</v>
      </c>
      <c r="K64" s="49">
        <f t="shared" si="4"/>
        <v>2.4928397157101941E-2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StateCalculations!T110</f>
        <v>1</v>
      </c>
      <c r="E65" s="28" t="str">
        <f>IF(D65/$D$68&lt;0.01,"*",D65/$D$68)</f>
        <v>*</v>
      </c>
      <c r="F65" s="259"/>
      <c r="G65" s="222"/>
      <c r="H65" s="249" t="str">
        <f>Data!H65</f>
        <v>Total Children in Placement</v>
      </c>
      <c r="I65" s="220"/>
      <c r="J65" s="67">
        <f>SUM(J58:J64)</f>
        <v>9427</v>
      </c>
      <c r="K65" s="68">
        <f t="shared" si="4"/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StateCalculations!S110</f>
        <v>734</v>
      </c>
      <c r="E66" s="28">
        <f t="shared" si="5"/>
        <v>7.7861461758777978E-2</v>
      </c>
      <c r="F66" s="259"/>
      <c r="G66" s="222"/>
      <c r="H66" s="274" t="s">
        <v>68</v>
      </c>
      <c r="L66" s="242"/>
      <c r="N66" s="220"/>
    </row>
    <row r="67" spans="1:14" s="205" customFormat="1" ht="12" customHeight="1" x14ac:dyDescent="0.2">
      <c r="A67" s="239"/>
      <c r="B67" s="240"/>
      <c r="C67" s="220" t="s">
        <v>19</v>
      </c>
      <c r="D67" s="21">
        <f>StateCalculations!Q110+StateCalculations!W110+StateCalculations!U110</f>
        <v>579</v>
      </c>
      <c r="E67" s="28">
        <f t="shared" si="5"/>
        <v>6.141932746366819E-2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9427</v>
      </c>
      <c r="E68" s="61">
        <f t="shared" si="5"/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25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27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StateCalculations!N147+StateCalculations!T147</f>
        <v>33518</v>
      </c>
      <c r="E74" s="49">
        <f>IF(D74/$D$80&lt;0.01,"*",D74/$D$80)</f>
        <v>0.89319405212386083</v>
      </c>
      <c r="F74" s="259"/>
      <c r="G74" s="222"/>
      <c r="H74" s="220" t="str">
        <f>Data!H74</f>
        <v>0 - 2 Years Old</v>
      </c>
      <c r="I74" s="220"/>
      <c r="J74" s="21">
        <f>SUM(StateCalculations!N133:P133)</f>
        <v>7351</v>
      </c>
      <c r="K74" s="49">
        <f>IF(J74/$J$79&lt;0.01,"*",J74/$J$79)</f>
        <v>0.19589084901135212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StateCalculations!O147</f>
        <v>2408</v>
      </c>
      <c r="E75" s="49">
        <f t="shared" ref="E75:E80" si="6">IF(D75/$D$80&lt;0.01,"*",D75/$D$80)</f>
        <v>6.4168842935564671E-2</v>
      </c>
      <c r="F75" s="259"/>
      <c r="G75" s="234"/>
      <c r="H75" s="220" t="str">
        <f>Data!H75</f>
        <v>3 - 5 Years Old</v>
      </c>
      <c r="I75" s="220"/>
      <c r="J75" s="21">
        <f>SUM(StateCalculations!Q133:S133)</f>
        <v>6785</v>
      </c>
      <c r="K75" s="49">
        <f t="shared" ref="K75:K79" si="7">IF(J75/$J$79&lt;0.01,"*",J75/$J$79)</f>
        <v>0.1808079731386239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StateCalculations!W147+StateCalculations!V147</f>
        <v>278</v>
      </c>
      <c r="E76" s="49" t="str">
        <f t="shared" si="6"/>
        <v>*</v>
      </c>
      <c r="F76" s="259"/>
      <c r="G76" s="220"/>
      <c r="H76" s="220" t="str">
        <f>Data!H76</f>
        <v>6 - 11 Years Old</v>
      </c>
      <c r="I76" s="220"/>
      <c r="J76" s="21">
        <f>SUM(StateCalculations!T133:Y133)</f>
        <v>12803</v>
      </c>
      <c r="K76" s="49">
        <f t="shared" si="7"/>
        <v>0.34117678409635988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StateCalculations!P147+StateCalculations!Q147</f>
        <v>851</v>
      </c>
      <c r="E77" s="49">
        <f t="shared" si="6"/>
        <v>2.267761019026808E-2</v>
      </c>
      <c r="F77" s="259"/>
      <c r="G77" s="234"/>
      <c r="H77" s="220" t="str">
        <f>Data!H77</f>
        <v>12 - 17 Years Old</v>
      </c>
      <c r="I77" s="220"/>
      <c r="J77" s="21">
        <f>SUM(StateCalculations!Z133:AE133)</f>
        <v>10571</v>
      </c>
      <c r="K77" s="49">
        <f t="shared" si="7"/>
        <v>0.28169802270425837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StateCalculations!R147</f>
        <v>421</v>
      </c>
      <c r="E78" s="49">
        <f t="shared" si="6"/>
        <v>1.1218888237488674E-2</v>
      </c>
      <c r="F78" s="259"/>
      <c r="G78" s="222"/>
      <c r="H78" s="220" t="str">
        <f>Data!H78</f>
        <v>Unspecified</v>
      </c>
      <c r="I78" s="220"/>
      <c r="J78" s="21">
        <f>StateCalculations!AF133</f>
        <v>16</v>
      </c>
      <c r="K78" s="49" t="str">
        <f t="shared" si="7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StateCalculations!S147+StateCalculations!U147+StateCalculations!X147</f>
        <v>50</v>
      </c>
      <c r="E79" s="49" t="str">
        <f t="shared" si="6"/>
        <v>*</v>
      </c>
      <c r="F79" s="260"/>
      <c r="G79" s="222"/>
      <c r="H79" s="249" t="str">
        <f>Data!H79</f>
        <v>Total Children Not in Placement</v>
      </c>
      <c r="I79" s="249"/>
      <c r="J79" s="67">
        <f>SUM(J74:J78)</f>
        <v>37526</v>
      </c>
      <c r="K79" s="68">
        <f t="shared" si="7"/>
        <v>1</v>
      </c>
      <c r="L79" s="245"/>
    </row>
    <row r="80" spans="1:14" s="205" customFormat="1" ht="12" customHeight="1" x14ac:dyDescent="0.2">
      <c r="A80" s="219"/>
      <c r="B80" s="234"/>
      <c r="C80" s="249" t="str">
        <f>Data!C80</f>
        <v>Total Children Not in Placement</v>
      </c>
      <c r="D80" s="67">
        <f>SUM(D74:D79)</f>
        <v>37526</v>
      </c>
      <c r="E80" s="68">
        <f t="shared" si="6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3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2" customHeight="1" x14ac:dyDescent="0.2">
      <c r="A82" s="277"/>
      <c r="B82" s="376"/>
      <c r="C82" s="280"/>
      <c r="D82" s="430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2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87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100</v>
      </c>
      <c r="D1" s="290"/>
      <c r="E1" s="207"/>
      <c r="F1" s="291"/>
      <c r="G1" s="292"/>
      <c r="H1" s="289"/>
      <c r="I1" s="293" t="s">
        <v>85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92"/>
      <c r="I3" s="292"/>
      <c r="J3" s="290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NorthernRegionCalculations!C8</f>
        <v>737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68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(NorthernRegionCalculations!C36+NorthernRegionCalculations!C22)/NorthernRegionCalculations!C8</f>
        <v>0.40705563093622793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NorthernRegionCalculations!E116</f>
        <v>1354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NorthernRegionCalculations!E116-NorthernRegionCalculations!E122</f>
        <v>185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NorthernRegionCalculations!C177</f>
        <v>247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0.13663220088626293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NorthernRegionCalculations!C77/D4</f>
        <v>0.15603799185888739</v>
      </c>
      <c r="E9" s="226"/>
      <c r="F9" s="226"/>
      <c r="G9" s="222"/>
      <c r="H9" s="220" t="str">
        <f>Data!H9</f>
        <v>Clinical Cases (09/30/2016)</v>
      </c>
      <c r="I9" s="220"/>
      <c r="J9" s="596">
        <f>NorthernRegionCalculations!E132</f>
        <v>761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NorthernRegionCalculations!C165</f>
        <v>53</v>
      </c>
      <c r="E11" s="226"/>
      <c r="F11" s="226"/>
      <c r="G11" s="222"/>
      <c r="H11" s="220" t="str">
        <f>Data!H11</f>
        <v>Adoption Cases (09/30/2016)</v>
      </c>
      <c r="I11" s="220"/>
      <c r="J11" s="596">
        <f>NorthernRegionCalculations!E131</f>
        <v>42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NorthernRegionCalculations!E140</f>
        <v>101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0.13272010512483573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NorthernRegionCalculations!C105</f>
        <v>46.333333333333336</v>
      </c>
      <c r="E15" s="226"/>
      <c r="F15" s="226"/>
      <c r="G15" s="222"/>
      <c r="H15" s="220" t="str">
        <f>Data!H15</f>
        <v>Adoptions Legalized (Q1, FY'2017)</v>
      </c>
      <c r="I15" s="220"/>
      <c r="J15" s="596">
        <f>NorthernRegionCalculations!C149</f>
        <v>1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NorthernRegionCalculations!C91</f>
        <v>58.666666666666664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NorthernRegionCalculations!D149</f>
        <v>7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NorthernRegionCalculations!Q14</f>
        <v>1137</v>
      </c>
      <c r="E20" s="28">
        <f>IF(D20/$D$29&lt;0.01,"*",D20/$D$29)</f>
        <v>0.4195571955719557</v>
      </c>
      <c r="F20" s="241"/>
      <c r="G20" s="240"/>
      <c r="H20" s="220" t="str">
        <f>Data!H20</f>
        <v>Spanish</v>
      </c>
      <c r="I20" s="220"/>
      <c r="J20" s="21">
        <f>NorthernRegionCalculations!Q35</f>
        <v>144</v>
      </c>
      <c r="K20" s="49">
        <f>IF(J20/$J$31&lt;0.01,"*",J20/$J$31)</f>
        <v>5.3136531365313655E-2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NorthernRegionCalculations!Q10</f>
        <v>594</v>
      </c>
      <c r="E21" s="28">
        <f t="shared" ref="E21:E28" si="0">IF(D21/$D$29&lt;0.01,"*",D21/$D$29)</f>
        <v>0.21918819188191882</v>
      </c>
      <c r="F21" s="241"/>
      <c r="G21" s="240"/>
      <c r="H21" s="220" t="str">
        <f>Data!H21</f>
        <v>Khmer (Cambodian)</v>
      </c>
      <c r="I21" s="220"/>
      <c r="J21" s="21">
        <f>NorthernRegionCalculations!Q29</f>
        <v>0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NorthernRegionCalculations!Q8</f>
        <v>242</v>
      </c>
      <c r="E22" s="28">
        <f t="shared" si="0"/>
        <v>8.9298892988929887E-2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NorthernRegionCalculations!Q33</f>
        <v>84</v>
      </c>
      <c r="K22" s="28">
        <f t="shared" si="1"/>
        <v>3.0996309963099631E-2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NorthernRegionCalculations!Q7</f>
        <v>41</v>
      </c>
      <c r="E23" s="28">
        <f t="shared" si="0"/>
        <v>1.5129151291512915E-2</v>
      </c>
      <c r="F23" s="241"/>
      <c r="G23" s="240"/>
      <c r="H23" s="220" t="str">
        <f>Data!H23</f>
        <v>Haitian Creole</v>
      </c>
      <c r="I23" s="220"/>
      <c r="J23" s="21">
        <f>NorthernRegionCalculations!Q27</f>
        <v>13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NorthernRegionCalculations!Q6</f>
        <v>7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NorthernRegionCalculations!Q22</f>
        <v>1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NorthernRegionCalculations!Q12</f>
        <v>5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NorthernRegionCalculations!Q38</f>
        <v>1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NorthernRegionCalculations!Q11</f>
        <v>65</v>
      </c>
      <c r="E26" s="28">
        <f t="shared" si="0"/>
        <v>2.3985239852398525E-2</v>
      </c>
      <c r="F26" s="241"/>
      <c r="G26" s="240"/>
      <c r="H26" s="243" t="str">
        <f>Data!H26</f>
        <v>Chinese</v>
      </c>
      <c r="I26" s="243"/>
      <c r="J26" s="21">
        <f>NorthernRegionCalculations!Q23</f>
        <v>7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NorthernRegionCalculations!Q13</f>
        <v>269</v>
      </c>
      <c r="E27" s="28">
        <f t="shared" si="0"/>
        <v>9.9261992619926201E-2</v>
      </c>
      <c r="F27" s="241"/>
      <c r="G27" s="240"/>
      <c r="H27" s="243" t="str">
        <f>Data!H27</f>
        <v>Lao</v>
      </c>
      <c r="I27" s="243"/>
      <c r="J27" s="21">
        <f>NorthernRegionCalculations!Q30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NorthernRegionCalculations!Q15+NorthernRegionCalculations!Q9</f>
        <v>350</v>
      </c>
      <c r="E28" s="28">
        <f t="shared" si="0"/>
        <v>0.12915129151291513</v>
      </c>
      <c r="F28" s="247"/>
      <c r="G28" s="240"/>
      <c r="H28" s="243" t="str">
        <f>Data!H28</f>
        <v>American Sign Language</v>
      </c>
      <c r="I28" s="243"/>
      <c r="J28" s="21">
        <f>NorthernRegionCalculations!Q21</f>
        <v>4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2710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NorthernRegionCalculations!Q25+NorthernRegionCalculations!Q26+NorthernRegionCalculations!Q28+NorthernRegionCalculations!Q31+NorthernRegionCalculations!Q32+NorthernRegionCalculations!Q34+NorthernRegionCalculations!Q36+NorthernRegionCalculations!Q39</f>
        <v>28</v>
      </c>
      <c r="K29" s="49">
        <f t="shared" si="1"/>
        <v>1.0332103321033211E-2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NorthernRegionCalculations!Q37+NorthernRegionCalculations!Q24</f>
        <v>2428</v>
      </c>
      <c r="K30" s="49">
        <f t="shared" si="1"/>
        <v>0.89594095940959406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2710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NorthernRegionCalculations!O60+NorthernRegionCalculations!U60</f>
        <v>144</v>
      </c>
      <c r="E35" s="49">
        <f>IF(D35/$D$41&lt;0.01,"*",D35/$D$41)</f>
        <v>0.77837837837837842</v>
      </c>
      <c r="F35" s="259"/>
      <c r="G35" s="222"/>
      <c r="H35" s="220" t="str">
        <f>Data!H35</f>
        <v>0 - 2 Years Old</v>
      </c>
      <c r="I35" s="220"/>
      <c r="J35" s="21">
        <f>NorthernRegionCalculations!O74</f>
        <v>32</v>
      </c>
      <c r="K35" s="49">
        <f>IF(J35/$J$39&lt;0.01,"*",J35/$J$39)</f>
        <v>0.17297297297297298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NorthernRegionCalculations!P60</f>
        <v>9</v>
      </c>
      <c r="E36" s="49">
        <f t="shared" ref="E36:E40" si="2">IF(D36/$D$41&lt;0.01,"*",D36/$D$41)</f>
        <v>4.8648648648648651E-2</v>
      </c>
      <c r="F36" s="259"/>
      <c r="G36" s="222"/>
      <c r="H36" s="220" t="str">
        <f>Data!H36</f>
        <v>3 - 5 Years Old</v>
      </c>
      <c r="I36" s="220"/>
      <c r="J36" s="21">
        <f>NorthernRegionCalculations!P74</f>
        <v>30</v>
      </c>
      <c r="K36" s="49">
        <f t="shared" ref="K36:K38" si="3">IF(J36/$J$39&lt;0.01,"*",J36/$J$39)</f>
        <v>0.16216216216216217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NorthernRegionCalculations!W60+NorthernRegionCalculations!X60</f>
        <v>3</v>
      </c>
      <c r="E37" s="49">
        <f t="shared" si="2"/>
        <v>1.6216216216216217E-2</v>
      </c>
      <c r="F37" s="259"/>
      <c r="G37" s="222"/>
      <c r="H37" s="220" t="str">
        <f>Data!H37</f>
        <v>6 - 11 Years Old</v>
      </c>
      <c r="I37" s="220"/>
      <c r="J37" s="21">
        <f>NorthernRegionCalculations!Q74</f>
        <v>39</v>
      </c>
      <c r="K37" s="49">
        <f t="shared" si="3"/>
        <v>0.21081081081081082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NorthernRegionCalculations!Q60+NorthernRegionCalculations!R60</f>
        <v>19</v>
      </c>
      <c r="E38" s="49">
        <f t="shared" si="2"/>
        <v>0.10270270270270271</v>
      </c>
      <c r="F38" s="259"/>
      <c r="G38" s="222"/>
      <c r="H38" s="220" t="str">
        <f>Data!H38</f>
        <v>12 - 17 Years Old</v>
      </c>
      <c r="I38" s="220"/>
      <c r="J38" s="21">
        <f>NorthernRegionCalculations!R74</f>
        <v>84</v>
      </c>
      <c r="K38" s="49">
        <f t="shared" si="3"/>
        <v>0.45405405405405408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NorthernRegionCalculations!S60</f>
        <v>9</v>
      </c>
      <c r="E39" s="49">
        <f t="shared" si="2"/>
        <v>4.8648648648648651E-2</v>
      </c>
      <c r="F39" s="259"/>
      <c r="G39" s="222"/>
      <c r="H39" s="249" t="s">
        <v>38</v>
      </c>
      <c r="I39" s="249"/>
      <c r="J39" s="67">
        <f>SUM(J35:J38)</f>
        <v>185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NorthernRegionCalculations!T60+NorthernRegionCalculations!V60+NorthernRegionCalculations!Y60</f>
        <v>1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185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NorthernRegionCalculations!AP102</f>
        <v>29</v>
      </c>
      <c r="E44" s="49">
        <f>IF(D44/$D$57&lt;0.01,"*",D44/$D$57)</f>
        <v>0.15675675675675677</v>
      </c>
      <c r="F44" s="259"/>
      <c r="G44" s="222"/>
      <c r="H44" s="220" t="str">
        <f>Data!H44</f>
        <v>.5 Years or Less</v>
      </c>
      <c r="I44" s="220"/>
      <c r="J44" s="21">
        <f>NorthernRegionCalculations!O87</f>
        <v>42</v>
      </c>
      <c r="K44" s="49">
        <f>IF(J44/$J$49&lt;0.01,"*",J44/$J$49)</f>
        <v>0.22702702702702704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NorthernRegionCalculations!AN102</f>
        <v>10</v>
      </c>
      <c r="E45" s="49">
        <f t="shared" ref="E45:E56" si="4">IF(D45/$D$57&lt;0.01,"*",D45/$D$57)</f>
        <v>5.4054054054054057E-2</v>
      </c>
      <c r="F45" s="259"/>
      <c r="G45" s="222"/>
      <c r="H45" s="220" t="str">
        <f>Data!H45</f>
        <v>&gt;.5 Years - 1 Year</v>
      </c>
      <c r="I45" s="220"/>
      <c r="J45" s="21">
        <f>NorthernRegionCalculations!P87</f>
        <v>37</v>
      </c>
      <c r="K45" s="49">
        <f t="shared" ref="K45:K48" si="5">IF(J45/$J$49&lt;0.01,"*",J45/$J$49)</f>
        <v>0.2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NorthernRegionCalculations!AR102</f>
        <v>50</v>
      </c>
      <c r="E46" s="49">
        <f t="shared" si="4"/>
        <v>0.27027027027027029</v>
      </c>
      <c r="F46" s="259"/>
      <c r="G46" s="222"/>
      <c r="H46" s="220" t="str">
        <f>Data!H46</f>
        <v>&gt;1 Year - 2 Years</v>
      </c>
      <c r="I46" s="220"/>
      <c r="J46" s="21">
        <f>NorthernRegionCalculations!Q87+NorthernRegionCalculations!R87</f>
        <v>56</v>
      </c>
      <c r="K46" s="49">
        <f t="shared" si="5"/>
        <v>0.30270270270270272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NorthernRegionCalculations!AQ102</f>
        <v>9</v>
      </c>
      <c r="E47" s="49">
        <f t="shared" si="4"/>
        <v>4.8648648648648651E-2</v>
      </c>
      <c r="F47" s="259"/>
      <c r="G47" s="222"/>
      <c r="H47" s="220" t="str">
        <f>Data!H47</f>
        <v>&gt;2 Years - 4 Years</v>
      </c>
      <c r="I47" s="220"/>
      <c r="J47" s="21">
        <f>NorthernRegionCalculations!S87</f>
        <v>30</v>
      </c>
      <c r="K47" s="49">
        <f t="shared" si="5"/>
        <v>0.16216216216216217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NorthernRegionCalculations!AO102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NorthernRegionCalculations!T87</f>
        <v>20</v>
      </c>
      <c r="K48" s="49">
        <f t="shared" si="5"/>
        <v>0.10810810810810811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SUM(NorthernRegionCalculations!AC102:AM102)</f>
        <v>27</v>
      </c>
      <c r="E49" s="49">
        <f t="shared" si="4"/>
        <v>0.14594594594594595</v>
      </c>
      <c r="F49" s="259"/>
      <c r="G49" s="222"/>
      <c r="H49" s="249" t="s">
        <v>38</v>
      </c>
      <c r="I49" s="220"/>
      <c r="J49" s="67">
        <f>SUM(J44:J48)</f>
        <v>185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SUM(NorthernRegionCalculations!N102:T102)</f>
        <v>25</v>
      </c>
      <c r="E50" s="49">
        <f t="shared" si="4"/>
        <v>0.13513513513513514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SUM(NorthernRegionCalculations!Z102:AB102)</f>
        <v>3</v>
      </c>
      <c r="E51" s="49">
        <f t="shared" si="4"/>
        <v>1.6216216216216217E-2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NorthernRegionCalculations!U102</f>
        <v>12</v>
      </c>
      <c r="E52" s="49">
        <f>IF(D52/$D$57&lt;0.01,"*",D52/$D$57)</f>
        <v>6.4864864864864868E-2</v>
      </c>
      <c r="F52" s="259"/>
      <c r="G52" s="222"/>
      <c r="H52" s="220" t="str">
        <f>Data!H52</f>
        <v>Male</v>
      </c>
      <c r="I52" s="249"/>
      <c r="J52" s="21">
        <f>NorthernRegionCalculations!P118</f>
        <v>99</v>
      </c>
      <c r="K52" s="49">
        <f>IF(J52/$J$55&lt;0.01,"*",J52/$J$55)</f>
        <v>0.53513513513513511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NorthernRegionCalculations!V102</f>
        <v>17</v>
      </c>
      <c r="E53" s="49">
        <f t="shared" si="4"/>
        <v>9.1891891891891897E-2</v>
      </c>
      <c r="F53" s="259"/>
      <c r="G53" s="222"/>
      <c r="H53" s="220" t="str">
        <f>Data!H53</f>
        <v>Female</v>
      </c>
      <c r="I53" s="249"/>
      <c r="J53" s="21">
        <f>NorthernRegionCalculations!O118</f>
        <v>86</v>
      </c>
      <c r="K53" s="49">
        <f t="shared" ref="K53:K54" si="6">IF(J53/$J$55&lt;0.01,"*",J53/$J$55)</f>
        <v>0.46486486486486489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SUM(NorthernRegionCalculations!W102:Y102)</f>
        <v>1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NorthernRegionCalculations!Q118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SUM(NorthernRegionCalculations!AS102:AW102)</f>
        <v>2</v>
      </c>
      <c r="E55" s="49">
        <f t="shared" si="4"/>
        <v>1.0810810810810811E-2</v>
      </c>
      <c r="F55" s="269"/>
      <c r="G55" s="185"/>
      <c r="H55" s="249" t="s">
        <v>38</v>
      </c>
      <c r="I55" s="185"/>
      <c r="J55" s="67">
        <f>SUM(J52:J54)</f>
        <v>185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NorthernRegionCalculations!AX102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185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NorthernRegionCalculations!S147</f>
        <v>68</v>
      </c>
      <c r="K58" s="49">
        <f>IF(J58/$J$65&lt;0.01,"*",J58/$J$65)</f>
        <v>0.36756756756756759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NorthernRegionCalculations!P147</f>
        <v>57</v>
      </c>
      <c r="K59" s="49">
        <f t="shared" ref="K59:K64" si="7">IF(J59/$J$65&lt;0.01,"*",J59/$J$65)</f>
        <v>0.30810810810810813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NorthernRegionCalculations!W133</f>
        <v>100</v>
      </c>
      <c r="E60" s="28">
        <f>IF(D60/$D$68&lt;0.01,"*",D60/$D$68)</f>
        <v>0.54054054054054057</v>
      </c>
      <c r="F60" s="259"/>
      <c r="G60" s="222"/>
      <c r="H60" s="220" t="str">
        <f>Data!H60</f>
        <v>Guardianship</v>
      </c>
      <c r="I60" s="220"/>
      <c r="J60" s="21">
        <f>NorthernRegionCalculations!R147</f>
        <v>26</v>
      </c>
      <c r="K60" s="49">
        <f t="shared" si="7"/>
        <v>0.14054054054054055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NorthernRegionCalculations!S133</f>
        <v>38</v>
      </c>
      <c r="E61" s="28">
        <f t="shared" ref="E61:E67" si="8">IF(D61/$D$68&lt;0.01,"*",D61/$D$68)</f>
        <v>0.20540540540540542</v>
      </c>
      <c r="F61" s="259"/>
      <c r="G61" s="222"/>
      <c r="H61" s="220" t="s">
        <v>64</v>
      </c>
      <c r="I61" s="220"/>
      <c r="J61" s="21">
        <f>NorthernRegionCalculations!O147</f>
        <v>14</v>
      </c>
      <c r="K61" s="49">
        <f t="shared" si="7"/>
        <v>7.567567567567568E-2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NorthernRegionCalculations!Q133</f>
        <v>18</v>
      </c>
      <c r="E62" s="28">
        <f t="shared" si="8"/>
        <v>9.7297297297297303E-2</v>
      </c>
      <c r="F62" s="259"/>
      <c r="G62" s="222"/>
      <c r="H62" s="220" t="str">
        <f>Data!H62</f>
        <v>Permanent Care with Kin</v>
      </c>
      <c r="I62" s="220"/>
      <c r="J62" s="21">
        <f>NorthernRegionCalculations!Q147</f>
        <v>9</v>
      </c>
      <c r="K62" s="49">
        <f t="shared" si="7"/>
        <v>4.8648648648648651E-2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NorthernRegionCalculations!P133</f>
        <v>1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NorthernRegionCalculations!T147</f>
        <v>5</v>
      </c>
      <c r="K63" s="49">
        <f t="shared" si="7"/>
        <v>2.7027027027027029E-2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NorthernRegionCalculations!O133</f>
        <v>1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NorthernRegionCalculations!U147</f>
        <v>6</v>
      </c>
      <c r="K64" s="49">
        <f t="shared" si="7"/>
        <v>3.2432432432432434E-2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NorthernRegionCalculations!U133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185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NorthernRegionCalculations!T133</f>
        <v>13</v>
      </c>
      <c r="E66" s="28">
        <f t="shared" si="8"/>
        <v>7.0270270270270274E-2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NorthernRegionCalculations!R133+NorthernRegionCalculations!V133+NorthernRegionCalculations!X133</f>
        <v>14</v>
      </c>
      <c r="E67" s="28">
        <f t="shared" si="8"/>
        <v>7.567567567567568E-2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185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NorthernRegionCalculations!O178+NorthernRegionCalculations!U178</f>
        <v>1000</v>
      </c>
      <c r="E74" s="49">
        <f>IF(D74/$D$80&lt;0.01,"*",D74/$D$80)</f>
        <v>0.85543199315654406</v>
      </c>
      <c r="F74" s="259"/>
      <c r="G74" s="222"/>
      <c r="H74" s="220" t="str">
        <f>Data!H74</f>
        <v>0 - 2 Years Old</v>
      </c>
      <c r="I74" s="220"/>
      <c r="J74" s="21">
        <f>SUM(NorthernRegionCalculations!O163:Q163)</f>
        <v>226</v>
      </c>
      <c r="K74" s="49">
        <f>IF(J74/$J$79&lt;0.01,"*",J74/$J$79)</f>
        <v>0.19332763045337895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NorthernRegionCalculations!P178</f>
        <v>112</v>
      </c>
      <c r="E75" s="49">
        <f t="shared" ref="E75:E80" si="9">IF(D75/$D$80&lt;0.01,"*",D75/$D$80)</f>
        <v>9.580838323353294E-2</v>
      </c>
      <c r="F75" s="259"/>
      <c r="G75" s="234"/>
      <c r="H75" s="220" t="str">
        <f>Data!H75</f>
        <v>3 - 5 Years Old</v>
      </c>
      <c r="I75" s="220"/>
      <c r="J75" s="21">
        <f>SUM(NorthernRegionCalculations!R163:T163)</f>
        <v>214</v>
      </c>
      <c r="K75" s="49">
        <f t="shared" ref="K75:K78" si="10">IF(J75/$J$79&lt;0.01,"*",J75/$J$79)</f>
        <v>0.18306244653550044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NorthernRegionCalculations!X178+NorthernRegionCalculations!W178</f>
        <v>3</v>
      </c>
      <c r="E76" s="28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SUM(NorthernRegionCalculations!U163:Z163)</f>
        <v>403</v>
      </c>
      <c r="K76" s="49">
        <f t="shared" si="10"/>
        <v>0.34473909324208724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NorthernRegionCalculations!Q178+NorthernRegionCalculations!R178</f>
        <v>34</v>
      </c>
      <c r="E77" s="49">
        <f t="shared" si="9"/>
        <v>2.9084687767322499E-2</v>
      </c>
      <c r="F77" s="259"/>
      <c r="G77" s="234"/>
      <c r="H77" s="220" t="str">
        <f>Data!H77</f>
        <v>12 - 17 Years Old</v>
      </c>
      <c r="I77" s="220"/>
      <c r="J77" s="21">
        <f>SUM(NorthernRegionCalculations!AA163:AF163)</f>
        <v>324</v>
      </c>
      <c r="K77" s="49">
        <f t="shared" si="10"/>
        <v>0.27715996578272029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NorthernRegionCalculations!S178</f>
        <v>20</v>
      </c>
      <c r="E78" s="49">
        <f t="shared" si="9"/>
        <v>1.7108639863130881E-2</v>
      </c>
      <c r="F78" s="259"/>
      <c r="G78" s="222"/>
      <c r="H78" s="220" t="str">
        <f>Data!H78</f>
        <v>Unspecified</v>
      </c>
      <c r="I78" s="220"/>
      <c r="J78" s="21">
        <f>NorthernRegionCalculations!AG163</f>
        <v>2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NorthernRegionCalculations!T178+NorthernRegionCalculations!Y178</f>
        <v>0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1169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1169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5.4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5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B86" s="377"/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8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87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100</v>
      </c>
      <c r="D1" s="290"/>
      <c r="E1" s="207"/>
      <c r="F1" s="291"/>
      <c r="G1" s="292"/>
      <c r="H1" s="289"/>
      <c r="I1" s="293" t="s">
        <v>86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NorthernRegionCalculations!C9</f>
        <v>654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137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(NorthernRegionCalculations!C37+NorthernRegionCalculations!C23)/NorthernRegionCalculations!C9</f>
        <v>0.6330275229357798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NorthernRegionCalculations!F116</f>
        <v>1125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NorthernRegionCalculations!F116-NorthernRegionCalculations!F122</f>
        <v>176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NorthernRegionCalculations!C178</f>
        <v>344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0.15644444444444444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NorthernRegionCalculations!C78/D4</f>
        <v>0.14984709480122324</v>
      </c>
      <c r="E9" s="226"/>
      <c r="F9" s="226"/>
      <c r="G9" s="222"/>
      <c r="H9" s="220" t="str">
        <f>Data!H9</f>
        <v>Clinical Cases (09/30/2016)</v>
      </c>
      <c r="I9" s="220"/>
      <c r="J9" s="596">
        <f>NorthernRegionCalculations!F132</f>
        <v>608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NorthernRegionCalculations!C166</f>
        <v>87</v>
      </c>
      <c r="E11" s="226"/>
      <c r="F11" s="226"/>
      <c r="G11" s="222"/>
      <c r="H11" s="220" t="str">
        <f>Data!H11</f>
        <v>Adoption Cases (09/30/2016)</v>
      </c>
      <c r="I11" s="220"/>
      <c r="J11" s="596">
        <f>NorthernRegionCalculations!F131</f>
        <v>34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NorthernRegionCalculations!F140</f>
        <v>97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0.15953947368421054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NorthernRegionCalculations!C106</f>
        <v>43</v>
      </c>
      <c r="E15" s="226"/>
      <c r="F15" s="226"/>
      <c r="G15" s="222"/>
      <c r="H15" s="220" t="str">
        <f>Data!H15</f>
        <v>Adoptions Legalized (Q1, FY'2017)</v>
      </c>
      <c r="I15" s="220"/>
      <c r="J15" s="596">
        <f>NorthernRegionCalculations!C150</f>
        <v>5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NorthernRegionCalculations!C92</f>
        <v>31.333333333333332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NorthernRegionCalculations!D150</f>
        <v>1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NorthernRegionCalculations!R14</f>
        <v>1255</v>
      </c>
      <c r="E20" s="28">
        <f>IF(D20/$D$29&lt;0.01,"*",D20/$D$29)</f>
        <v>0.49565560821484994</v>
      </c>
      <c r="F20" s="241"/>
      <c r="G20" s="240"/>
      <c r="H20" s="220" t="str">
        <f>Data!H20</f>
        <v>Spanish</v>
      </c>
      <c r="I20" s="220"/>
      <c r="J20" s="21">
        <f>NorthernRegionCalculations!R35</f>
        <v>101</v>
      </c>
      <c r="K20" s="49">
        <f>IF(J20/$J$31&lt;0.01,"*",J20/$J$31)</f>
        <v>3.9889415481832544E-2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NorthernRegionCalculations!R10</f>
        <v>614</v>
      </c>
      <c r="E21" s="28">
        <f t="shared" ref="E21:E28" si="0">IF(D21/$D$29&lt;0.01,"*",D21/$D$29)</f>
        <v>0.24249605055292259</v>
      </c>
      <c r="F21" s="241"/>
      <c r="G21" s="240"/>
      <c r="H21" s="220" t="str">
        <f>Data!H21</f>
        <v>Khmer (Cambodian)</v>
      </c>
      <c r="I21" s="220"/>
      <c r="J21" s="21">
        <f>NorthernRegionCalculations!R29</f>
        <v>0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NorthernRegionCalculations!R8</f>
        <v>94</v>
      </c>
      <c r="E22" s="28">
        <f t="shared" si="0"/>
        <v>3.7124802527646127E-2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NorthernRegionCalculations!R33</f>
        <v>0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NorthernRegionCalculations!R7</f>
        <v>1</v>
      </c>
      <c r="E23" s="28" t="str">
        <f t="shared" si="0"/>
        <v>*</v>
      </c>
      <c r="F23" s="241"/>
      <c r="G23" s="240"/>
      <c r="H23" s="220" t="str">
        <f>Data!H23</f>
        <v>Haitian Creole</v>
      </c>
      <c r="I23" s="220"/>
      <c r="J23" s="21">
        <f>NorthernRegionCalculations!R27</f>
        <v>0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NorthernRegionCalculations!R6</f>
        <v>10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NorthernRegionCalculations!R22</f>
        <v>0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NorthernRegionCalculations!R12</f>
        <v>0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NorthernRegionCalculations!R38</f>
        <v>0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NorthernRegionCalculations!R11</f>
        <v>63</v>
      </c>
      <c r="E26" s="28">
        <f t="shared" si="0"/>
        <v>2.4881516587677725E-2</v>
      </c>
      <c r="F26" s="241"/>
      <c r="G26" s="240"/>
      <c r="H26" s="243" t="str">
        <f>Data!H26</f>
        <v>Chinese</v>
      </c>
      <c r="I26" s="243"/>
      <c r="J26" s="21">
        <f>NorthernRegionCalculations!R23</f>
        <v>0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NorthernRegionCalculations!R13</f>
        <v>90</v>
      </c>
      <c r="E27" s="28">
        <f t="shared" si="0"/>
        <v>3.5545023696682464E-2</v>
      </c>
      <c r="F27" s="241"/>
      <c r="G27" s="240"/>
      <c r="H27" s="243" t="str">
        <f>Data!H27</f>
        <v>Lao</v>
      </c>
      <c r="I27" s="243"/>
      <c r="J27" s="21">
        <f>NorthernRegionCalculations!R30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NorthernRegionCalculations!R15+NorthernRegionCalculations!R9</f>
        <v>405</v>
      </c>
      <c r="E28" s="28">
        <f t="shared" si="0"/>
        <v>0.15995260663507108</v>
      </c>
      <c r="F28" s="247"/>
      <c r="G28" s="240"/>
      <c r="H28" s="243" t="str">
        <f>Data!H28</f>
        <v>American Sign Language</v>
      </c>
      <c r="I28" s="243"/>
      <c r="J28" s="21">
        <f>NorthernRegionCalculations!R21</f>
        <v>0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2532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NorthernRegionCalculations!R25+NorthernRegionCalculations!R26+NorthernRegionCalculations!R28+NorthernRegionCalculations!R31+NorthernRegionCalculations!R32+NorthernRegionCalculations!R34+NorthernRegionCalculations!R36+NorthernRegionCalculations!R39</f>
        <v>32</v>
      </c>
      <c r="K29" s="49">
        <f t="shared" si="1"/>
        <v>1.2638230647709321E-2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NorthernRegionCalculations!R37+NorthernRegionCalculations!R24</f>
        <v>2399</v>
      </c>
      <c r="K30" s="49">
        <f t="shared" si="1"/>
        <v>0.94747235387045814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2532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NorthernRegionCalculations!O61+NorthernRegionCalculations!U61</f>
        <v>161</v>
      </c>
      <c r="E35" s="49">
        <f>IF(D35/$D$41&lt;0.01,"*",D35/$D$41)</f>
        <v>0.91477272727272729</v>
      </c>
      <c r="F35" s="259"/>
      <c r="G35" s="222"/>
      <c r="H35" s="220" t="str">
        <f>Data!H35</f>
        <v>0 - 2 Years Old</v>
      </c>
      <c r="I35" s="220"/>
      <c r="J35" s="21">
        <f>NorthernRegionCalculations!O75</f>
        <v>38</v>
      </c>
      <c r="K35" s="49">
        <f>IF(J35/$J$39&lt;0.01,"*",J35/$J$39)</f>
        <v>0.21590909090909091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NorthernRegionCalculations!P61</f>
        <v>3</v>
      </c>
      <c r="E36" s="49">
        <f t="shared" ref="E36:E40" si="2">IF(D36/$D$41&lt;0.01,"*",D36/$D$41)</f>
        <v>1.7045454545454544E-2</v>
      </c>
      <c r="F36" s="259"/>
      <c r="G36" s="222"/>
      <c r="H36" s="220" t="str">
        <f>Data!H36</f>
        <v>3 - 5 Years Old</v>
      </c>
      <c r="I36" s="220"/>
      <c r="J36" s="21">
        <f>NorthernRegionCalculations!P75</f>
        <v>22</v>
      </c>
      <c r="K36" s="49">
        <f t="shared" ref="K36:K38" si="3">IF(J36/$J$39&lt;0.01,"*",J36/$J$39)</f>
        <v>0.125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NorthernRegionCalculations!W61+NorthernRegionCalculations!X61</f>
        <v>3</v>
      </c>
      <c r="E37" s="49">
        <f t="shared" si="2"/>
        <v>1.7045454545454544E-2</v>
      </c>
      <c r="F37" s="259"/>
      <c r="G37" s="222"/>
      <c r="H37" s="220" t="str">
        <f>Data!H37</f>
        <v>6 - 11 Years Old</v>
      </c>
      <c r="I37" s="220"/>
      <c r="J37" s="21">
        <f>NorthernRegionCalculations!Q75</f>
        <v>49</v>
      </c>
      <c r="K37" s="49">
        <f t="shared" si="3"/>
        <v>0.27840909090909088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NorthernRegionCalculations!Q61+NorthernRegionCalculations!R61</f>
        <v>6</v>
      </c>
      <c r="E38" s="49">
        <f t="shared" si="2"/>
        <v>3.4090909090909088E-2</v>
      </c>
      <c r="F38" s="259"/>
      <c r="G38" s="222"/>
      <c r="H38" s="220" t="str">
        <f>Data!H38</f>
        <v>12 - 17 Years Old</v>
      </c>
      <c r="I38" s="220"/>
      <c r="J38" s="21">
        <f>NorthernRegionCalculations!R75</f>
        <v>67</v>
      </c>
      <c r="K38" s="49">
        <f t="shared" si="3"/>
        <v>0.38068181818181818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NorthernRegionCalculations!S61</f>
        <v>3</v>
      </c>
      <c r="E39" s="49">
        <f t="shared" si="2"/>
        <v>1.7045454545454544E-2</v>
      </c>
      <c r="F39" s="259"/>
      <c r="G39" s="222"/>
      <c r="H39" s="249" t="s">
        <v>38</v>
      </c>
      <c r="I39" s="249"/>
      <c r="J39" s="67">
        <f>SUM(J35:J38)</f>
        <v>176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NorthernRegionCalculations!T61+NorthernRegionCalculations!V61+NorthernRegionCalculations!Y61</f>
        <v>0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176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NorthernRegionCalculations!AP103</f>
        <v>50</v>
      </c>
      <c r="E44" s="49">
        <f>IF(D44/$D$57&lt;0.01,"*",D44/$D$57)</f>
        <v>0.28409090909090912</v>
      </c>
      <c r="F44" s="259"/>
      <c r="G44" s="222"/>
      <c r="H44" s="220" t="str">
        <f>Data!H44</f>
        <v>.5 Years or Less</v>
      </c>
      <c r="I44" s="220"/>
      <c r="J44" s="21">
        <f>NorthernRegionCalculations!O88</f>
        <v>48</v>
      </c>
      <c r="K44" s="49">
        <f>IF(J44/$J$49&lt;0.01,"*",J44/$J$49)</f>
        <v>0.27272727272727271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NorthernRegionCalculations!AN103</f>
        <v>2</v>
      </c>
      <c r="E45" s="49">
        <f t="shared" ref="E45:E56" si="4">IF(D45/$D$57&lt;0.01,"*",D45/$D$57)</f>
        <v>1.1363636363636364E-2</v>
      </c>
      <c r="F45" s="259"/>
      <c r="G45" s="222"/>
      <c r="H45" s="220" t="str">
        <f>Data!H45</f>
        <v>&gt;.5 Years - 1 Year</v>
      </c>
      <c r="I45" s="220"/>
      <c r="J45" s="21">
        <f>NorthernRegionCalculations!P88</f>
        <v>29</v>
      </c>
      <c r="K45" s="49">
        <f t="shared" ref="K45:K48" si="5">IF(J45/$J$49&lt;0.01,"*",J45/$J$49)</f>
        <v>0.16477272727272727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NorthernRegionCalculations!AR103</f>
        <v>29</v>
      </c>
      <c r="E46" s="49">
        <f t="shared" si="4"/>
        <v>0.16477272727272727</v>
      </c>
      <c r="F46" s="259"/>
      <c r="G46" s="222"/>
      <c r="H46" s="220" t="str">
        <f>Data!H46</f>
        <v>&gt;1 Year - 2 Years</v>
      </c>
      <c r="I46" s="220"/>
      <c r="J46" s="21">
        <f>NorthernRegionCalculations!Q88+NorthernRegionCalculations!R88</f>
        <v>48</v>
      </c>
      <c r="K46" s="49">
        <f t="shared" si="5"/>
        <v>0.27272727272727271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NorthernRegionCalculations!AQ103</f>
        <v>5</v>
      </c>
      <c r="E47" s="49">
        <f t="shared" si="4"/>
        <v>2.8409090909090908E-2</v>
      </c>
      <c r="F47" s="259"/>
      <c r="G47" s="222"/>
      <c r="H47" s="220" t="str">
        <f>Data!H47</f>
        <v>&gt;2 Years - 4 Years</v>
      </c>
      <c r="I47" s="220"/>
      <c r="J47" s="21">
        <f>NorthernRegionCalculations!S88</f>
        <v>21</v>
      </c>
      <c r="K47" s="49">
        <f t="shared" si="5"/>
        <v>0.11931818181818182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NorthernRegionCalculations!AO103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NorthernRegionCalculations!T88</f>
        <v>30</v>
      </c>
      <c r="K48" s="49">
        <f t="shared" si="5"/>
        <v>0.17045454545454544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SUM(NorthernRegionCalculations!AC103:AM103)</f>
        <v>44</v>
      </c>
      <c r="E49" s="49">
        <f t="shared" si="4"/>
        <v>0.25</v>
      </c>
      <c r="F49" s="259"/>
      <c r="G49" s="222"/>
      <c r="H49" s="249" t="s">
        <v>38</v>
      </c>
      <c r="I49" s="220"/>
      <c r="J49" s="67">
        <f>SUM(J44:J48)</f>
        <v>176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SUM(NorthernRegionCalculations!N103:T103)</f>
        <v>26</v>
      </c>
      <c r="E50" s="49">
        <f t="shared" si="4"/>
        <v>0.14772727272727273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SUM(NorthernRegionCalculations!Z103:AB103)</f>
        <v>0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NorthernRegionCalculations!U103</f>
        <v>7</v>
      </c>
      <c r="E52" s="49">
        <f>IF(D52/$D$57&lt;0.01,"*",D52/$D$57)</f>
        <v>3.9772727272727272E-2</v>
      </c>
      <c r="F52" s="259"/>
      <c r="G52" s="222"/>
      <c r="H52" s="220" t="str">
        <f>Data!H52</f>
        <v>Male</v>
      </c>
      <c r="I52" s="249"/>
      <c r="J52" s="21">
        <f>NorthernRegionCalculations!P119</f>
        <v>98</v>
      </c>
      <c r="K52" s="49">
        <f>IF(J52/$J$55&lt;0.01,"*",J52/$J$55)</f>
        <v>0.55681818181818177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NorthernRegionCalculations!V103</f>
        <v>10</v>
      </c>
      <c r="E53" s="49">
        <f t="shared" si="4"/>
        <v>5.6818181818181816E-2</v>
      </c>
      <c r="F53" s="259"/>
      <c r="G53" s="222"/>
      <c r="H53" s="220" t="str">
        <f>Data!H53</f>
        <v>Female</v>
      </c>
      <c r="I53" s="249"/>
      <c r="J53" s="21">
        <f>NorthernRegionCalculations!O119</f>
        <v>78</v>
      </c>
      <c r="K53" s="49">
        <f t="shared" ref="K53:K54" si="6">IF(J53/$J$55&lt;0.01,"*",J53/$J$55)</f>
        <v>0.44318181818181818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SUM(NorthernRegionCalculations!W103:Y103)</f>
        <v>0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NorthernRegionCalculations!Q119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SUM(NorthernRegionCalculations!AS103:AW103)</f>
        <v>3</v>
      </c>
      <c r="E55" s="49">
        <f t="shared" si="4"/>
        <v>1.7045454545454544E-2</v>
      </c>
      <c r="F55" s="269"/>
      <c r="G55" s="185"/>
      <c r="H55" s="249" t="s">
        <v>38</v>
      </c>
      <c r="I55" s="185"/>
      <c r="J55" s="67">
        <f>SUM(J52:J54)</f>
        <v>176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NorthernRegionCalculations!AX103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176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NorthernRegionCalculations!S148</f>
        <v>63</v>
      </c>
      <c r="K58" s="49">
        <f>IF(J58/$J$65&lt;0.01,"*",J58/$J$65)</f>
        <v>0.35795454545454547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NorthernRegionCalculations!P148</f>
        <v>45</v>
      </c>
      <c r="K59" s="49">
        <f t="shared" ref="K59:K64" si="7">IF(J59/$J$65&lt;0.01,"*",J59/$J$65)</f>
        <v>0.25568181818181818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NorthernRegionCalculations!W134</f>
        <v>99</v>
      </c>
      <c r="E60" s="28">
        <f>IF(D60/$D$68&lt;0.01,"*",D60/$D$68)</f>
        <v>0.5625</v>
      </c>
      <c r="F60" s="259"/>
      <c r="G60" s="222"/>
      <c r="H60" s="220" t="str">
        <f>Data!H60</f>
        <v>Guardianship</v>
      </c>
      <c r="I60" s="220"/>
      <c r="J60" s="21">
        <f>NorthernRegionCalculations!R148</f>
        <v>22</v>
      </c>
      <c r="K60" s="49">
        <f t="shared" si="7"/>
        <v>0.125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NorthernRegionCalculations!S134</f>
        <v>47</v>
      </c>
      <c r="E61" s="28">
        <f t="shared" ref="E61:E67" si="8">IF(D61/$D$68&lt;0.01,"*",D61/$D$68)</f>
        <v>0.26704545454545453</v>
      </c>
      <c r="F61" s="259"/>
      <c r="G61" s="222"/>
      <c r="H61" s="220" t="s">
        <v>64</v>
      </c>
      <c r="I61" s="220"/>
      <c r="J61" s="21">
        <f>NorthernRegionCalculations!O148</f>
        <v>10</v>
      </c>
      <c r="K61" s="49">
        <f t="shared" si="7"/>
        <v>5.6818181818181816E-2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NorthernRegionCalculations!Q134</f>
        <v>10</v>
      </c>
      <c r="E62" s="28">
        <f t="shared" si="8"/>
        <v>5.6818181818181816E-2</v>
      </c>
      <c r="F62" s="259"/>
      <c r="G62" s="222"/>
      <c r="H62" s="220" t="str">
        <f>Data!H62</f>
        <v>Permanent Care with Kin</v>
      </c>
      <c r="I62" s="220"/>
      <c r="J62" s="21">
        <f>NorthernRegionCalculations!Q148</f>
        <v>23</v>
      </c>
      <c r="K62" s="49">
        <f t="shared" si="7"/>
        <v>0.13068181818181818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NorthernRegionCalculations!P134</f>
        <v>0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NorthernRegionCalculations!T148</f>
        <v>7</v>
      </c>
      <c r="K63" s="49">
        <f t="shared" si="7"/>
        <v>3.9772727272727272E-2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NorthernRegionCalculations!O134</f>
        <v>3</v>
      </c>
      <c r="E64" s="28">
        <f t="shared" si="8"/>
        <v>1.7045454545454544E-2</v>
      </c>
      <c r="F64" s="259"/>
      <c r="G64" s="222"/>
      <c r="H64" s="220" t="str">
        <f>Data!H64</f>
        <v>Unspecified as of run-date</v>
      </c>
      <c r="I64" s="220"/>
      <c r="J64" s="21">
        <f>NorthernRegionCalculations!U148</f>
        <v>6</v>
      </c>
      <c r="K64" s="49">
        <f t="shared" si="7"/>
        <v>3.4090909090909088E-2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NorthernRegionCalculations!U134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176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NorthernRegionCalculations!T134</f>
        <v>10</v>
      </c>
      <c r="E66" s="28">
        <f t="shared" si="8"/>
        <v>5.6818181818181816E-2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NorthernRegionCalculations!R134+NorthernRegionCalculations!V134+NorthernRegionCalculations!X134</f>
        <v>7</v>
      </c>
      <c r="E67" s="28">
        <f t="shared" si="8"/>
        <v>3.9772727272727272E-2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176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NorthernRegionCalculations!O179+NorthernRegionCalculations!U179</f>
        <v>862</v>
      </c>
      <c r="E74" s="49">
        <f>IF(D74/$D$80&lt;0.01,"*",D74/$D$80)</f>
        <v>0.90832455216016861</v>
      </c>
      <c r="F74" s="259"/>
      <c r="G74" s="222"/>
      <c r="H74" s="220" t="str">
        <f>Data!H74</f>
        <v>0 - 2 Years Old</v>
      </c>
      <c r="I74" s="220"/>
      <c r="J74" s="21">
        <f>SUM(NorthernRegionCalculations!O164:Q164)</f>
        <v>179</v>
      </c>
      <c r="K74" s="49">
        <f>IF(J74/$J$79&lt;0.01,"*",J74/$J$79)</f>
        <v>0.18861959957850369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NorthernRegionCalculations!P179</f>
        <v>19</v>
      </c>
      <c r="E75" s="49">
        <f t="shared" ref="E75:E80" si="9">IF(D75/$D$80&lt;0.01,"*",D75/$D$80)</f>
        <v>2.0021074815595362E-2</v>
      </c>
      <c r="F75" s="259"/>
      <c r="G75" s="234"/>
      <c r="H75" s="220" t="str">
        <f>Data!H75</f>
        <v>3 - 5 Years Old</v>
      </c>
      <c r="I75" s="220"/>
      <c r="J75" s="21">
        <f>SUM(NorthernRegionCalculations!R164:T164)</f>
        <v>193</v>
      </c>
      <c r="K75" s="49">
        <f t="shared" ref="K75:K78" si="10">IF(J75/$J$79&lt;0.01,"*",J75/$J$79)</f>
        <v>0.20337197049525815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NorthernRegionCalculations!X179+NorthernRegionCalculations!W179</f>
        <v>7</v>
      </c>
      <c r="E76" s="28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SUM(NorthernRegionCalculations!U164:Z164)</f>
        <v>322</v>
      </c>
      <c r="K76" s="49">
        <f t="shared" si="10"/>
        <v>0.33930453108535302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NorthernRegionCalculations!Q179+NorthernRegionCalculations!R179</f>
        <v>46</v>
      </c>
      <c r="E77" s="49">
        <f t="shared" si="9"/>
        <v>4.8472075869336141E-2</v>
      </c>
      <c r="F77" s="259"/>
      <c r="G77" s="234"/>
      <c r="H77" s="220" t="str">
        <f>Data!H77</f>
        <v>12 - 17 Years Old</v>
      </c>
      <c r="I77" s="220"/>
      <c r="J77" s="21">
        <f>SUM(NorthernRegionCalculations!AA164:AF164)</f>
        <v>255</v>
      </c>
      <c r="K77" s="49">
        <f t="shared" si="10"/>
        <v>0.26870389884088514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NorthernRegionCalculations!S179</f>
        <v>13</v>
      </c>
      <c r="E78" s="49">
        <f t="shared" si="9"/>
        <v>1.3698630136986301E-2</v>
      </c>
      <c r="F78" s="259"/>
      <c r="G78" s="222"/>
      <c r="H78" s="220" t="str">
        <f>Data!H78</f>
        <v>Unspecified</v>
      </c>
      <c r="I78" s="220"/>
      <c r="J78" s="21">
        <f>NorthernRegionCalculations!AG164</f>
        <v>0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NorthernRegionCalculations!T179+NorthernRegionCalculations!Y179</f>
        <v>2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949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949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3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5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topLeftCell="A10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37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1.12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100</v>
      </c>
      <c r="D1" s="290"/>
      <c r="E1" s="207"/>
      <c r="F1" s="291"/>
      <c r="G1" s="292"/>
      <c r="H1" s="289"/>
      <c r="I1" s="293" t="s">
        <v>87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NorthernRegionCalculations!C10</f>
        <v>626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130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(NorthernRegionCalculations!C38+NorthernRegionCalculations!C24)/NorthernRegionCalculations!C10</f>
        <v>0.69009584664536738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NorthernRegionCalculations!G116</f>
        <v>1463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NorthernRegionCalculations!G116-NorthernRegionCalculations!G122</f>
        <v>229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NorthernRegionCalculations!C179</f>
        <v>345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0.15652768284347232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NorthernRegionCalculations!C79/D4</f>
        <v>0.25878594249201275</v>
      </c>
      <c r="E9" s="226"/>
      <c r="F9" s="226"/>
      <c r="G9" s="222"/>
      <c r="H9" s="220" t="str">
        <f>Data!H9</f>
        <v>Clinical Cases (09/30/2016)</v>
      </c>
      <c r="I9" s="220"/>
      <c r="J9" s="596">
        <f>NorthernRegionCalculations!G132</f>
        <v>757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NorthernRegionCalculations!C167</f>
        <v>37</v>
      </c>
      <c r="E11" s="226"/>
      <c r="F11" s="226"/>
      <c r="G11" s="222"/>
      <c r="H11" s="220" t="str">
        <f>Data!H11</f>
        <v>Adoption Cases (09/30/2016)</v>
      </c>
      <c r="I11" s="220"/>
      <c r="J11" s="596">
        <f>NorthernRegionCalculations!G131</f>
        <v>39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NorthernRegionCalculations!G140</f>
        <v>123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0.16248348745046234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NorthernRegionCalculations!C107</f>
        <v>44.333333333333336</v>
      </c>
      <c r="E15" s="226"/>
      <c r="F15" s="226"/>
      <c r="G15" s="222"/>
      <c r="H15" s="220" t="str">
        <f>Data!H15</f>
        <v>Adoptions Legalized (Q1, FY'2017)</v>
      </c>
      <c r="I15" s="220"/>
      <c r="J15" s="596">
        <f>NorthernRegionCalculations!C151</f>
        <v>1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NorthernRegionCalculations!C93</f>
        <v>42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NorthernRegionCalculations!D151</f>
        <v>6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NorthernRegionCalculations!S14</f>
        <v>687</v>
      </c>
      <c r="E20" s="28">
        <f>IF(D20/$D$29&lt;0.01,"*",D20/$D$29)</f>
        <v>0.22598684210526315</v>
      </c>
      <c r="F20" s="241"/>
      <c r="G20" s="240"/>
      <c r="H20" s="220" t="str">
        <f>Data!H20</f>
        <v>Spanish</v>
      </c>
      <c r="I20" s="220"/>
      <c r="J20" s="21">
        <f>NorthernRegionCalculations!S35</f>
        <v>644</v>
      </c>
      <c r="K20" s="49">
        <f>IF(J20/$J$31&lt;0.01,"*",J20/$J$31)</f>
        <v>0.21184210526315789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NorthernRegionCalculations!S10</f>
        <v>1918</v>
      </c>
      <c r="E21" s="28">
        <f t="shared" ref="E21:E28" si="0">IF(D21/$D$29&lt;0.01,"*",D21/$D$29)</f>
        <v>0.63092105263157894</v>
      </c>
      <c r="F21" s="241"/>
      <c r="G21" s="240"/>
      <c r="H21" s="220" t="str">
        <f>Data!H21</f>
        <v>Khmer (Cambodian)</v>
      </c>
      <c r="I21" s="220"/>
      <c r="J21" s="21">
        <f>NorthernRegionCalculations!S29</f>
        <v>2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NorthernRegionCalculations!S8</f>
        <v>82</v>
      </c>
      <c r="E22" s="28">
        <f t="shared" si="0"/>
        <v>2.6973684210526316E-2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NorthernRegionCalculations!S33</f>
        <v>2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NorthernRegionCalculations!S7</f>
        <v>10</v>
      </c>
      <c r="E23" s="28" t="str">
        <f t="shared" si="0"/>
        <v>*</v>
      </c>
      <c r="F23" s="241"/>
      <c r="G23" s="240"/>
      <c r="H23" s="220" t="str">
        <f>Data!H23</f>
        <v>Haitian Creole</v>
      </c>
      <c r="I23" s="220"/>
      <c r="J23" s="21">
        <f>NorthernRegionCalculations!S27</f>
        <v>8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NorthernRegionCalculations!S6</f>
        <v>2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NorthernRegionCalculations!S22</f>
        <v>0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NorthernRegionCalculations!S12</f>
        <v>0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NorthernRegionCalculations!S38</f>
        <v>0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NorthernRegionCalculations!S11</f>
        <v>20</v>
      </c>
      <c r="E26" s="28" t="str">
        <f t="shared" si="0"/>
        <v>*</v>
      </c>
      <c r="F26" s="241"/>
      <c r="G26" s="240"/>
      <c r="H26" s="243" t="str">
        <f>Data!H26</f>
        <v>Chinese</v>
      </c>
      <c r="I26" s="243"/>
      <c r="J26" s="21">
        <f>NorthernRegionCalculations!S23</f>
        <v>0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NorthernRegionCalculations!S13</f>
        <v>126</v>
      </c>
      <c r="E27" s="28">
        <f t="shared" si="0"/>
        <v>4.1447368421052629E-2</v>
      </c>
      <c r="F27" s="241"/>
      <c r="G27" s="240"/>
      <c r="H27" s="243" t="str">
        <f>Data!H27</f>
        <v>Lao</v>
      </c>
      <c r="I27" s="243"/>
      <c r="J27" s="21">
        <f>NorthernRegionCalculations!S30</f>
        <v>2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NorthernRegionCalculations!S15+NorthernRegionCalculations!S9</f>
        <v>195</v>
      </c>
      <c r="E28" s="28">
        <f t="shared" si="0"/>
        <v>6.4144736842105268E-2</v>
      </c>
      <c r="F28" s="247"/>
      <c r="G28" s="240"/>
      <c r="H28" s="243" t="str">
        <f>Data!H28</f>
        <v>American Sign Language</v>
      </c>
      <c r="I28" s="243"/>
      <c r="J28" s="21">
        <f>NorthernRegionCalculations!S21</f>
        <v>7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3040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NorthernRegionCalculations!S25+NorthernRegionCalculations!S26+NorthernRegionCalculations!S28+NorthernRegionCalculations!S31+NorthernRegionCalculations!S32+NorthernRegionCalculations!S34+NorthernRegionCalculations!S36+NorthernRegionCalculations!S39</f>
        <v>16</v>
      </c>
      <c r="K29" s="49" t="str">
        <f t="shared" si="1"/>
        <v>*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NorthernRegionCalculations!S37+NorthernRegionCalculations!S24</f>
        <v>2359</v>
      </c>
      <c r="K30" s="49">
        <f t="shared" si="1"/>
        <v>0.77598684210526314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3040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NorthernRegionCalculations!O62+NorthernRegionCalculations!U62</f>
        <v>204</v>
      </c>
      <c r="E35" s="49">
        <f>IF(D35/$D$41&lt;0.01,"*",D35/$D$41)</f>
        <v>0.89082969432314407</v>
      </c>
      <c r="F35" s="259"/>
      <c r="G35" s="222"/>
      <c r="H35" s="220" t="str">
        <f>Data!H35</f>
        <v>0 - 2 Years Old</v>
      </c>
      <c r="I35" s="220"/>
      <c r="J35" s="21">
        <f>NorthernRegionCalculations!O76</f>
        <v>35</v>
      </c>
      <c r="K35" s="49">
        <f>IF(J35/$J$39&lt;0.01,"*",J35/$J$39)</f>
        <v>0.15283842794759825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NorthernRegionCalculations!P62</f>
        <v>5</v>
      </c>
      <c r="E36" s="49">
        <f t="shared" ref="E36:E40" si="2">IF(D36/$D$41&lt;0.01,"*",D36/$D$41)</f>
        <v>2.1834061135371178E-2</v>
      </c>
      <c r="F36" s="259"/>
      <c r="G36" s="222"/>
      <c r="H36" s="220" t="str">
        <f>Data!H36</f>
        <v>3 - 5 Years Old</v>
      </c>
      <c r="I36" s="220"/>
      <c r="J36" s="21">
        <f>NorthernRegionCalculations!P76</f>
        <v>35</v>
      </c>
      <c r="K36" s="49">
        <f t="shared" ref="K36:K38" si="3">IF(J36/$J$39&lt;0.01,"*",J36/$J$39)</f>
        <v>0.15283842794759825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NorthernRegionCalculations!W62+NorthernRegionCalculations!X62</f>
        <v>3</v>
      </c>
      <c r="E37" s="49">
        <f t="shared" si="2"/>
        <v>1.3100436681222707E-2</v>
      </c>
      <c r="F37" s="259"/>
      <c r="G37" s="222"/>
      <c r="H37" s="220" t="str">
        <f>Data!H37</f>
        <v>6 - 11 Years Old</v>
      </c>
      <c r="I37" s="220"/>
      <c r="J37" s="21">
        <f>NorthernRegionCalculations!Q76</f>
        <v>57</v>
      </c>
      <c r="K37" s="49">
        <f t="shared" si="3"/>
        <v>0.24890829694323144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NorthernRegionCalculations!Q62+NorthernRegionCalculations!R62</f>
        <v>14</v>
      </c>
      <c r="E38" s="49">
        <f t="shared" si="2"/>
        <v>6.1135371179039298E-2</v>
      </c>
      <c r="F38" s="259"/>
      <c r="G38" s="222"/>
      <c r="H38" s="220" t="str">
        <f>Data!H38</f>
        <v>12 - 17 Years Old</v>
      </c>
      <c r="I38" s="220"/>
      <c r="J38" s="21">
        <f>NorthernRegionCalculations!R76</f>
        <v>102</v>
      </c>
      <c r="K38" s="49">
        <f t="shared" si="3"/>
        <v>0.44541484716157204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NorthernRegionCalculations!S62</f>
        <v>3</v>
      </c>
      <c r="E39" s="49">
        <f t="shared" si="2"/>
        <v>1.3100436681222707E-2</v>
      </c>
      <c r="F39" s="259"/>
      <c r="G39" s="222"/>
      <c r="H39" s="249" t="s">
        <v>38</v>
      </c>
      <c r="I39" s="249"/>
      <c r="J39" s="67">
        <f>SUM(J35:J38)</f>
        <v>229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NorthernRegionCalculations!T62+NorthernRegionCalculations!V62+NorthernRegionCalculations!Y62</f>
        <v>0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229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NorthernRegionCalculations!AP104</f>
        <v>69</v>
      </c>
      <c r="E44" s="49">
        <f>IF(D44/$D$57&lt;0.01,"*",D44/$D$57)</f>
        <v>0.30131004366812225</v>
      </c>
      <c r="F44" s="259"/>
      <c r="G44" s="222"/>
      <c r="H44" s="220" t="str">
        <f>Data!H44</f>
        <v>.5 Years or Less</v>
      </c>
      <c r="I44" s="220"/>
      <c r="J44" s="21">
        <f>NorthernRegionCalculations!O89</f>
        <v>67</v>
      </c>
      <c r="K44" s="49">
        <f>IF(J44/$J$49&lt;0.01,"*",J44/$J$49)</f>
        <v>0.29257641921397382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NorthernRegionCalculations!AN104</f>
        <v>8</v>
      </c>
      <c r="E45" s="49">
        <f t="shared" ref="E45:E56" si="4">IF(D45/$D$57&lt;0.01,"*",D45/$D$57)</f>
        <v>3.4934497816593885E-2</v>
      </c>
      <c r="F45" s="259"/>
      <c r="G45" s="222"/>
      <c r="H45" s="220" t="str">
        <f>Data!H45</f>
        <v>&gt;.5 Years - 1 Year</v>
      </c>
      <c r="I45" s="220"/>
      <c r="J45" s="21">
        <f>NorthernRegionCalculations!P89</f>
        <v>30</v>
      </c>
      <c r="K45" s="49">
        <f t="shared" ref="K45:K48" si="5">IF(J45/$J$49&lt;0.01,"*",J45/$J$49)</f>
        <v>0.13100436681222707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NorthernRegionCalculations!AR104</f>
        <v>66</v>
      </c>
      <c r="E46" s="49">
        <f t="shared" si="4"/>
        <v>0.28820960698689957</v>
      </c>
      <c r="F46" s="259"/>
      <c r="G46" s="222"/>
      <c r="H46" s="220" t="str">
        <f>Data!H46</f>
        <v>&gt;1 Year - 2 Years</v>
      </c>
      <c r="I46" s="220"/>
      <c r="J46" s="21">
        <f>NorthernRegionCalculations!Q89+NorthernRegionCalculations!R89</f>
        <v>43</v>
      </c>
      <c r="K46" s="49">
        <f t="shared" si="5"/>
        <v>0.18777292576419213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NorthernRegionCalculations!AQ104</f>
        <v>2</v>
      </c>
      <c r="E47" s="49" t="str">
        <f t="shared" si="4"/>
        <v>*</v>
      </c>
      <c r="F47" s="259"/>
      <c r="G47" s="222"/>
      <c r="H47" s="220" t="str">
        <f>Data!H47</f>
        <v>&gt;2 Years - 4 Years</v>
      </c>
      <c r="I47" s="220"/>
      <c r="J47" s="21">
        <f>NorthernRegionCalculations!S89</f>
        <v>66</v>
      </c>
      <c r="K47" s="49">
        <f t="shared" si="5"/>
        <v>0.28820960698689957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NorthernRegionCalculations!AO104</f>
        <v>2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NorthernRegionCalculations!T89</f>
        <v>23</v>
      </c>
      <c r="K48" s="49">
        <f t="shared" si="5"/>
        <v>0.10043668122270742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SUM(NorthernRegionCalculations!AC104:AM104)</f>
        <v>17</v>
      </c>
      <c r="E49" s="49">
        <f t="shared" si="4"/>
        <v>7.4235807860262015E-2</v>
      </c>
      <c r="F49" s="259"/>
      <c r="G49" s="222"/>
      <c r="H49" s="249" t="s">
        <v>38</v>
      </c>
      <c r="I49" s="220"/>
      <c r="J49" s="67">
        <f>SUM(J44:J48)</f>
        <v>229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SUM(NorthernRegionCalculations!N104:T104)</f>
        <v>24</v>
      </c>
      <c r="E50" s="49">
        <f t="shared" si="4"/>
        <v>0.10480349344978165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SUM(NorthernRegionCalculations!Z104:AB104)</f>
        <v>1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NorthernRegionCalculations!U104</f>
        <v>18</v>
      </c>
      <c r="E52" s="49">
        <f>IF(D52/$D$57&lt;0.01,"*",D52/$D$57)</f>
        <v>7.8602620087336247E-2</v>
      </c>
      <c r="F52" s="259"/>
      <c r="G52" s="222"/>
      <c r="H52" s="220" t="str">
        <f>Data!H52</f>
        <v>Male</v>
      </c>
      <c r="I52" s="249"/>
      <c r="J52" s="21">
        <f>NorthernRegionCalculations!P120</f>
        <v>123</v>
      </c>
      <c r="K52" s="49">
        <f>IF(J52/$J$55&lt;0.01,"*",J52/$J$55)</f>
        <v>0.53711790393013104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NorthernRegionCalculations!V104</f>
        <v>9</v>
      </c>
      <c r="E53" s="49">
        <f t="shared" si="4"/>
        <v>3.9301310043668124E-2</v>
      </c>
      <c r="F53" s="259"/>
      <c r="G53" s="222"/>
      <c r="H53" s="220" t="str">
        <f>Data!H53</f>
        <v>Female</v>
      </c>
      <c r="I53" s="249"/>
      <c r="J53" s="21">
        <f>NorthernRegionCalculations!O120</f>
        <v>106</v>
      </c>
      <c r="K53" s="49">
        <f t="shared" ref="K53:K54" si="6">IF(J53/$J$55&lt;0.01,"*",J53/$J$55)</f>
        <v>0.46288209606986902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SUM(NorthernRegionCalculations!W104:Y104)</f>
        <v>2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NorthernRegionCalculations!Q120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SUM(NorthernRegionCalculations!AS104:AW104)</f>
        <v>11</v>
      </c>
      <c r="E55" s="49">
        <f t="shared" si="4"/>
        <v>4.8034934497816595E-2</v>
      </c>
      <c r="F55" s="269"/>
      <c r="G55" s="185"/>
      <c r="H55" s="249" t="s">
        <v>38</v>
      </c>
      <c r="I55" s="185"/>
      <c r="J55" s="67">
        <f>SUM(J52:J54)</f>
        <v>229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NorthernRegionCalculations!AX104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229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NorthernRegionCalculations!S149</f>
        <v>83</v>
      </c>
      <c r="K58" s="49">
        <f>IF(J58/$J$65&lt;0.01,"*",J58/$J$65)</f>
        <v>0.36244541484716158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NorthernRegionCalculations!P149</f>
        <v>56</v>
      </c>
      <c r="K59" s="49">
        <f t="shared" ref="K59:K64" si="7">IF(J59/$J$65&lt;0.01,"*",J59/$J$65)</f>
        <v>0.24454148471615719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NorthernRegionCalculations!W135</f>
        <v>55</v>
      </c>
      <c r="E60" s="28">
        <f>IF(D60/$D$68&lt;0.01,"*",D60/$D$68)</f>
        <v>0.24017467248908297</v>
      </c>
      <c r="F60" s="259"/>
      <c r="G60" s="222"/>
      <c r="H60" s="220" t="str">
        <f>Data!H60</f>
        <v>Guardianship</v>
      </c>
      <c r="I60" s="220"/>
      <c r="J60" s="21">
        <f>NorthernRegionCalculations!R149</f>
        <v>34</v>
      </c>
      <c r="K60" s="49">
        <f t="shared" si="7"/>
        <v>0.14847161572052403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NorthernRegionCalculations!S135</f>
        <v>154</v>
      </c>
      <c r="E61" s="28">
        <f t="shared" ref="E61:E67" si="8">IF(D61/$D$68&lt;0.01,"*",D61/$D$68)</f>
        <v>0.67248908296943233</v>
      </c>
      <c r="F61" s="259"/>
      <c r="G61" s="222"/>
      <c r="H61" s="220" t="s">
        <v>64</v>
      </c>
      <c r="I61" s="220"/>
      <c r="J61" s="21">
        <f>NorthernRegionCalculations!O149</f>
        <v>21</v>
      </c>
      <c r="K61" s="49">
        <f t="shared" si="7"/>
        <v>9.1703056768558958E-2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NorthernRegionCalculations!Q135</f>
        <v>5</v>
      </c>
      <c r="E62" s="28">
        <f t="shared" si="8"/>
        <v>2.1834061135371178E-2</v>
      </c>
      <c r="F62" s="259"/>
      <c r="G62" s="222"/>
      <c r="H62" s="220" t="str">
        <f>Data!H62</f>
        <v>Permanent Care with Kin</v>
      </c>
      <c r="I62" s="220"/>
      <c r="J62" s="21">
        <f>NorthernRegionCalculations!Q149</f>
        <v>14</v>
      </c>
      <c r="K62" s="49">
        <f t="shared" si="7"/>
        <v>6.1135371179039298E-2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NorthernRegionCalculations!P135</f>
        <v>1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NorthernRegionCalculations!T149</f>
        <v>13</v>
      </c>
      <c r="K63" s="49">
        <f t="shared" si="7"/>
        <v>5.6768558951965066E-2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NorthernRegionCalculations!O135</f>
        <v>0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NorthernRegionCalculations!U149</f>
        <v>8</v>
      </c>
      <c r="K64" s="49">
        <f t="shared" si="7"/>
        <v>3.4934497816593885E-2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NorthernRegionCalculations!U135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229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NorthernRegionCalculations!T135</f>
        <v>4</v>
      </c>
      <c r="E66" s="28">
        <f t="shared" si="8"/>
        <v>1.7467248908296942E-2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NorthernRegionCalculations!R135+NorthernRegionCalculations!V135+NorthernRegionCalculations!X135</f>
        <v>10</v>
      </c>
      <c r="E67" s="28">
        <f t="shared" si="8"/>
        <v>4.3668122270742356E-2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229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NorthernRegionCalculations!O180+NorthernRegionCalculations!U180</f>
        <v>1114</v>
      </c>
      <c r="E74" s="49">
        <f>IF(D74/$D$80&lt;0.01,"*",D74/$D$80)</f>
        <v>0.9027552674230146</v>
      </c>
      <c r="F74" s="259"/>
      <c r="G74" s="222"/>
      <c r="H74" s="220" t="str">
        <f>Data!H74</f>
        <v>0 - 2 Years Old</v>
      </c>
      <c r="I74" s="220"/>
      <c r="J74" s="21">
        <f>SUM(NorthernRegionCalculations!O165:Q165)</f>
        <v>236</v>
      </c>
      <c r="K74" s="49">
        <f>IF(J74/$J$79&lt;0.01,"*",J74/$J$79)</f>
        <v>0.19124797406807131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NorthernRegionCalculations!P180</f>
        <v>48</v>
      </c>
      <c r="E75" s="49">
        <f t="shared" ref="E75:E80" si="9">IF(D75/$D$80&lt;0.01,"*",D75/$D$80)</f>
        <v>3.8897893030794169E-2</v>
      </c>
      <c r="F75" s="259"/>
      <c r="G75" s="234"/>
      <c r="H75" s="220" t="str">
        <f>Data!H75</f>
        <v>3 - 5 Years Old</v>
      </c>
      <c r="I75" s="220"/>
      <c r="J75" s="21">
        <f>SUM(NorthernRegionCalculations!R165:T165)</f>
        <v>205</v>
      </c>
      <c r="K75" s="49">
        <f t="shared" ref="K75:K78" si="10">IF(J75/$J$79&lt;0.01,"*",J75/$J$79)</f>
        <v>0.16612641815235007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NorthernRegionCalculations!X180+NorthernRegionCalculations!W180</f>
        <v>4</v>
      </c>
      <c r="E76" s="28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SUM(NorthernRegionCalculations!U165:Z165)</f>
        <v>398</v>
      </c>
      <c r="K76" s="49">
        <f t="shared" si="10"/>
        <v>0.32252836304700161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NorthernRegionCalculations!Q180+NorthernRegionCalculations!R180</f>
        <v>57</v>
      </c>
      <c r="E77" s="49">
        <f t="shared" si="9"/>
        <v>4.6191247974068074E-2</v>
      </c>
      <c r="F77" s="259"/>
      <c r="G77" s="234"/>
      <c r="H77" s="220" t="str">
        <f>Data!H77</f>
        <v>12 - 17 Years Old</v>
      </c>
      <c r="I77" s="220"/>
      <c r="J77" s="21">
        <f>SUM(NorthernRegionCalculations!AA165:AF165)</f>
        <v>395</v>
      </c>
      <c r="K77" s="49">
        <f t="shared" si="10"/>
        <v>0.320097244732577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NorthernRegionCalculations!S180</f>
        <v>8</v>
      </c>
      <c r="E78" s="49" t="str">
        <f t="shared" si="9"/>
        <v>*</v>
      </c>
      <c r="F78" s="259"/>
      <c r="G78" s="222"/>
      <c r="H78" s="220" t="str">
        <f>Data!H78</f>
        <v>Unspecified</v>
      </c>
      <c r="I78" s="220"/>
      <c r="J78" s="21">
        <f>NorthernRegionCalculations!AG165</f>
        <v>0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NorthernRegionCalculations!T180+NorthernRegionCalculations!Y180</f>
        <v>3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1234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1234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4.95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2.6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37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7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100</v>
      </c>
      <c r="D1" s="290"/>
      <c r="E1" s="207"/>
      <c r="F1" s="291"/>
      <c r="G1" s="292"/>
      <c r="H1" s="289"/>
      <c r="I1" s="293" t="s">
        <v>88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NorthernRegionCalculations!C11</f>
        <v>1034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254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(NorthernRegionCalculations!C39+NorthernRegionCalculations!C25)/NorthernRegionCalculations!C11</f>
        <v>0.5831721470019342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NorthernRegionCalculations!H116</f>
        <v>1907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NorthernRegionCalculations!H116-NorthernRegionCalculations!H122</f>
        <v>357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NorthernRegionCalculations!C180</f>
        <v>455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0.18720503408495018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NorthernRegionCalculations!C80/D4</f>
        <v>0.21470019342359767</v>
      </c>
      <c r="E9" s="226"/>
      <c r="F9" s="226"/>
      <c r="G9" s="222"/>
      <c r="H9" s="220" t="str">
        <f>Data!H9</f>
        <v>Clinical Cases (09/30/2016)</v>
      </c>
      <c r="I9" s="220"/>
      <c r="J9" s="596">
        <f>NorthernRegionCalculations!H132</f>
        <v>986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NorthernRegionCalculations!C168</f>
        <v>66</v>
      </c>
      <c r="E11" s="226"/>
      <c r="F11" s="226"/>
      <c r="G11" s="222"/>
      <c r="H11" s="220" t="str">
        <f>Data!H11</f>
        <v>Adoption Cases (09/30/2016)</v>
      </c>
      <c r="I11" s="220"/>
      <c r="J11" s="596">
        <f>NorthernRegionCalculations!H131</f>
        <v>81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NorthernRegionCalculations!H140</f>
        <v>182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0.18458417849898581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NorthernRegionCalculations!C108</f>
        <v>75.666666666666671</v>
      </c>
      <c r="E15" s="226"/>
      <c r="F15" s="226"/>
      <c r="G15" s="222"/>
      <c r="H15" s="220" t="str">
        <f>Data!H15</f>
        <v>Adoptions Legalized (Q1, FY'2017)</v>
      </c>
      <c r="I15" s="220"/>
      <c r="J15" s="596">
        <f>NorthernRegionCalculations!C152</f>
        <v>3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NorthernRegionCalculations!C94</f>
        <v>89.666666666666671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NorthernRegionCalculations!D152</f>
        <v>5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NorthernRegionCalculations!T14</f>
        <v>1680</v>
      </c>
      <c r="E20" s="28">
        <f>IF(D20/$D$29&lt;0.01,"*",D20/$D$29)</f>
        <v>0.43715846994535518</v>
      </c>
      <c r="F20" s="241"/>
      <c r="G20" s="240"/>
      <c r="H20" s="220" t="str">
        <f>Data!H20</f>
        <v>Spanish</v>
      </c>
      <c r="I20" s="220"/>
      <c r="J20" s="21">
        <f>NorthernRegionCalculations!T35</f>
        <v>140</v>
      </c>
      <c r="K20" s="49">
        <f>IF(J20/$J$31&lt;0.01,"*",J20/$J$31)</f>
        <v>3.6429872495446269E-2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NorthernRegionCalculations!T10</f>
        <v>1093</v>
      </c>
      <c r="E21" s="28">
        <f t="shared" ref="E21:E28" si="0">IF(D21/$D$29&lt;0.01,"*",D21/$D$29)</f>
        <v>0.28441321883944837</v>
      </c>
      <c r="F21" s="241"/>
      <c r="G21" s="240"/>
      <c r="H21" s="220" t="str">
        <f>Data!H21</f>
        <v>Khmer (Cambodian)</v>
      </c>
      <c r="I21" s="220"/>
      <c r="J21" s="21">
        <f>NorthernRegionCalculations!T29</f>
        <v>56</v>
      </c>
      <c r="K21" s="49">
        <f t="shared" ref="K21:K31" si="1">IF(J21/$J$31&lt;0.01,"*",J21/$J$31)</f>
        <v>1.4571948998178506E-2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NorthernRegionCalculations!T8</f>
        <v>176</v>
      </c>
      <c r="E22" s="28">
        <f t="shared" si="0"/>
        <v>4.5797553994275306E-2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NorthernRegionCalculations!T33</f>
        <v>25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NorthernRegionCalculations!T7</f>
        <v>232</v>
      </c>
      <c r="E23" s="28">
        <f t="shared" si="0"/>
        <v>6.0369502992453812E-2</v>
      </c>
      <c r="F23" s="241"/>
      <c r="G23" s="240"/>
      <c r="H23" s="220" t="str">
        <f>Data!H23</f>
        <v>Haitian Creole</v>
      </c>
      <c r="I23" s="220"/>
      <c r="J23" s="21">
        <f>NorthernRegionCalculations!T27</f>
        <v>4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NorthernRegionCalculations!T6</f>
        <v>5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NorthernRegionCalculations!T22</f>
        <v>0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NorthernRegionCalculations!T12</f>
        <v>1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NorthernRegionCalculations!T38</f>
        <v>3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NorthernRegionCalculations!T11</f>
        <v>73</v>
      </c>
      <c r="E26" s="28">
        <f t="shared" si="0"/>
        <v>1.8995576372625552E-2</v>
      </c>
      <c r="F26" s="241"/>
      <c r="G26" s="240"/>
      <c r="H26" s="243" t="str">
        <f>Data!H26</f>
        <v>Chinese</v>
      </c>
      <c r="I26" s="243"/>
      <c r="J26" s="21">
        <f>NorthernRegionCalculations!T23</f>
        <v>0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NorthernRegionCalculations!T13</f>
        <v>190</v>
      </c>
      <c r="E27" s="28">
        <f t="shared" si="0"/>
        <v>4.9440541243819934E-2</v>
      </c>
      <c r="F27" s="241"/>
      <c r="G27" s="240"/>
      <c r="H27" s="243" t="str">
        <f>Data!H27</f>
        <v>Lao</v>
      </c>
      <c r="I27" s="243"/>
      <c r="J27" s="21">
        <f>NorthernRegionCalculations!T30</f>
        <v>4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NorthernRegionCalculations!T15+NorthernRegionCalculations!T9</f>
        <v>393</v>
      </c>
      <c r="E28" s="28">
        <f t="shared" si="0"/>
        <v>0.10226385636221702</v>
      </c>
      <c r="F28" s="247"/>
      <c r="G28" s="240"/>
      <c r="H28" s="243" t="str">
        <f>Data!H28</f>
        <v>American Sign Language</v>
      </c>
      <c r="I28" s="243"/>
      <c r="J28" s="21">
        <f>NorthernRegionCalculations!T21</f>
        <v>3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3843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NorthernRegionCalculations!T25+NorthernRegionCalculations!T26+NorthernRegionCalculations!T28+NorthernRegionCalculations!T31+NorthernRegionCalculations!T32+NorthernRegionCalculations!T34+NorthernRegionCalculations!T36+NorthernRegionCalculations!T39</f>
        <v>43</v>
      </c>
      <c r="K29" s="49">
        <f t="shared" si="1"/>
        <v>1.1189175123601354E-2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NorthernRegionCalculations!T37+NorthernRegionCalculations!T24</f>
        <v>3565</v>
      </c>
      <c r="K30" s="49">
        <f t="shared" si="1"/>
        <v>0.92766068175904237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3843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NorthernRegionCalculations!O63+NorthernRegionCalculations!U63</f>
        <v>320</v>
      </c>
      <c r="E35" s="49">
        <f>IF(D35/$D$41&lt;0.01,"*",D35/$D$41)</f>
        <v>0.89635854341736698</v>
      </c>
      <c r="F35" s="259"/>
      <c r="G35" s="222"/>
      <c r="H35" s="220" t="str">
        <f>Data!H35</f>
        <v>0 - 2 Years Old</v>
      </c>
      <c r="I35" s="220"/>
      <c r="J35" s="21">
        <f>NorthernRegionCalculations!O77</f>
        <v>78</v>
      </c>
      <c r="K35" s="49">
        <f>IF(J35/$J$39&lt;0.01,"*",J35/$J$39)</f>
        <v>0.21848739495798319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NorthernRegionCalculations!P63</f>
        <v>7</v>
      </c>
      <c r="E36" s="49">
        <f t="shared" ref="E36:E40" si="2">IF(D36/$D$41&lt;0.01,"*",D36/$D$41)</f>
        <v>1.9607843137254902E-2</v>
      </c>
      <c r="F36" s="259"/>
      <c r="G36" s="222"/>
      <c r="H36" s="220" t="str">
        <f>Data!H36</f>
        <v>3 - 5 Years Old</v>
      </c>
      <c r="I36" s="220"/>
      <c r="J36" s="21">
        <f>NorthernRegionCalculations!P77</f>
        <v>79</v>
      </c>
      <c r="K36" s="49">
        <f t="shared" ref="K36:K38" si="3">IF(J36/$J$39&lt;0.01,"*",J36/$J$39)</f>
        <v>0.22128851540616246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NorthernRegionCalculations!W63+NorthernRegionCalculations!X63</f>
        <v>5</v>
      </c>
      <c r="E37" s="49">
        <f t="shared" si="2"/>
        <v>1.4005602240896359E-2</v>
      </c>
      <c r="F37" s="259"/>
      <c r="G37" s="222"/>
      <c r="H37" s="220" t="str">
        <f>Data!H37</f>
        <v>6 - 11 Years Old</v>
      </c>
      <c r="I37" s="220"/>
      <c r="J37" s="21">
        <f>NorthernRegionCalculations!Q77</f>
        <v>79</v>
      </c>
      <c r="K37" s="49">
        <f t="shared" si="3"/>
        <v>0.22128851540616246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NorthernRegionCalculations!Q63+NorthernRegionCalculations!R63</f>
        <v>17</v>
      </c>
      <c r="E38" s="49">
        <f t="shared" si="2"/>
        <v>4.7619047619047616E-2</v>
      </c>
      <c r="F38" s="259"/>
      <c r="G38" s="222"/>
      <c r="H38" s="220" t="str">
        <f>Data!H38</f>
        <v>12 - 17 Years Old</v>
      </c>
      <c r="I38" s="220"/>
      <c r="J38" s="21">
        <f>NorthernRegionCalculations!R77</f>
        <v>121</v>
      </c>
      <c r="K38" s="49">
        <f t="shared" si="3"/>
        <v>0.33893557422969189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NorthernRegionCalculations!S63</f>
        <v>7</v>
      </c>
      <c r="E39" s="49">
        <f t="shared" si="2"/>
        <v>1.9607843137254902E-2</v>
      </c>
      <c r="F39" s="259"/>
      <c r="G39" s="222"/>
      <c r="H39" s="249" t="s">
        <v>38</v>
      </c>
      <c r="I39" s="249"/>
      <c r="J39" s="67">
        <f>SUM(J35:J38)</f>
        <v>357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NorthernRegionCalculations!T63+NorthernRegionCalculations!V63+NorthernRegionCalculations!Y63</f>
        <v>1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357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NorthernRegionCalculations!AP105</f>
        <v>94</v>
      </c>
      <c r="E44" s="49">
        <f>IF(D44/$D$57&lt;0.01,"*",D44/$D$57)</f>
        <v>0.26330532212885155</v>
      </c>
      <c r="F44" s="259"/>
      <c r="G44" s="222"/>
      <c r="H44" s="220" t="str">
        <f>Data!H44</f>
        <v>.5 Years or Less</v>
      </c>
      <c r="I44" s="220"/>
      <c r="J44" s="21">
        <f>NorthernRegionCalculations!O90</f>
        <v>90</v>
      </c>
      <c r="K44" s="49">
        <f>IF(J44/$J$49&lt;0.01,"*",J44/$J$49)</f>
        <v>0.25210084033613445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NorthernRegionCalculations!AN105</f>
        <v>30</v>
      </c>
      <c r="E45" s="49">
        <f t="shared" ref="E45:E56" si="4">IF(D45/$D$57&lt;0.01,"*",D45/$D$57)</f>
        <v>8.4033613445378158E-2</v>
      </c>
      <c r="F45" s="259"/>
      <c r="G45" s="222"/>
      <c r="H45" s="220" t="str">
        <f>Data!H45</f>
        <v>&gt;.5 Years - 1 Year</v>
      </c>
      <c r="I45" s="220"/>
      <c r="J45" s="21">
        <f>NorthernRegionCalculations!P90</f>
        <v>82</v>
      </c>
      <c r="K45" s="49">
        <f t="shared" ref="K45:K48" si="5">IF(J45/$J$49&lt;0.01,"*",J45/$J$49)</f>
        <v>0.22969187675070027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NorthernRegionCalculations!AR105</f>
        <v>93</v>
      </c>
      <c r="E46" s="49">
        <f t="shared" si="4"/>
        <v>0.26050420168067229</v>
      </c>
      <c r="F46" s="259"/>
      <c r="G46" s="222"/>
      <c r="H46" s="220" t="str">
        <f>Data!H46</f>
        <v>&gt;1 Year - 2 Years</v>
      </c>
      <c r="I46" s="220"/>
      <c r="J46" s="21">
        <f>NorthernRegionCalculations!Q90+NorthernRegionCalculations!R90</f>
        <v>78</v>
      </c>
      <c r="K46" s="49">
        <f t="shared" si="5"/>
        <v>0.21848739495798319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NorthernRegionCalculations!AQ105</f>
        <v>13</v>
      </c>
      <c r="E47" s="49">
        <f t="shared" si="4"/>
        <v>3.6414565826330535E-2</v>
      </c>
      <c r="F47" s="259"/>
      <c r="G47" s="222"/>
      <c r="H47" s="220" t="str">
        <f>Data!H47</f>
        <v>&gt;2 Years - 4 Years</v>
      </c>
      <c r="I47" s="220"/>
      <c r="J47" s="21">
        <f>NorthernRegionCalculations!S90</f>
        <v>76</v>
      </c>
      <c r="K47" s="49">
        <f t="shared" si="5"/>
        <v>0.21288515406162464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NorthernRegionCalculations!AO105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NorthernRegionCalculations!T90</f>
        <v>31</v>
      </c>
      <c r="K48" s="49">
        <f t="shared" si="5"/>
        <v>8.683473389355742E-2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SUM(NorthernRegionCalculations!AC105:AM105)</f>
        <v>39</v>
      </c>
      <c r="E49" s="49">
        <f t="shared" si="4"/>
        <v>0.1092436974789916</v>
      </c>
      <c r="F49" s="259"/>
      <c r="G49" s="222"/>
      <c r="H49" s="249" t="s">
        <v>38</v>
      </c>
      <c r="I49" s="220"/>
      <c r="J49" s="67">
        <f>SUM(J44:J48)</f>
        <v>357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SUM(NorthernRegionCalculations!N105:T105)</f>
        <v>34</v>
      </c>
      <c r="E50" s="49">
        <f t="shared" si="4"/>
        <v>9.5238095238095233E-2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SUM(NorthernRegionCalculations!Z105:AB105)</f>
        <v>1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NorthernRegionCalculations!U105</f>
        <v>21</v>
      </c>
      <c r="E52" s="49">
        <f>IF(D52/$D$57&lt;0.01,"*",D52/$D$57)</f>
        <v>5.8823529411764705E-2</v>
      </c>
      <c r="F52" s="259"/>
      <c r="G52" s="222"/>
      <c r="H52" s="220" t="str">
        <f>Data!H52</f>
        <v>Male</v>
      </c>
      <c r="I52" s="249"/>
      <c r="J52" s="21">
        <f>NorthernRegionCalculations!P121</f>
        <v>193</v>
      </c>
      <c r="K52" s="49">
        <f>IF(J52/$J$55&lt;0.01,"*",J52/$J$55)</f>
        <v>0.54061624649859941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NorthernRegionCalculations!V105</f>
        <v>20</v>
      </c>
      <c r="E53" s="49">
        <f t="shared" si="4"/>
        <v>5.6022408963585436E-2</v>
      </c>
      <c r="F53" s="259"/>
      <c r="G53" s="222"/>
      <c r="H53" s="220" t="str">
        <f>Data!H53</f>
        <v>Female</v>
      </c>
      <c r="I53" s="249"/>
      <c r="J53" s="21">
        <f>NorthernRegionCalculations!O121</f>
        <v>164</v>
      </c>
      <c r="K53" s="49">
        <f t="shared" ref="K53:K54" si="6">IF(J53/$J$55&lt;0.01,"*",J53/$J$55)</f>
        <v>0.45938375350140054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SUM(NorthernRegionCalculations!W105:Y105)</f>
        <v>1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NorthernRegionCalculations!Q121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SUM(NorthernRegionCalculations!AS105:AW105)</f>
        <v>11</v>
      </c>
      <c r="E55" s="49">
        <f t="shared" si="4"/>
        <v>3.081232492997199E-2</v>
      </c>
      <c r="F55" s="269"/>
      <c r="G55" s="185"/>
      <c r="H55" s="249" t="s">
        <v>38</v>
      </c>
      <c r="I55" s="185"/>
      <c r="J55" s="67">
        <f>SUM(J52:J54)</f>
        <v>357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NorthernRegionCalculations!AX105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357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NorthernRegionCalculations!S150</f>
        <v>141</v>
      </c>
      <c r="K58" s="49">
        <f>IF(J58/$J$65&lt;0.01,"*",J58/$J$65)</f>
        <v>0.3949579831932773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NorthernRegionCalculations!P150</f>
        <v>116</v>
      </c>
      <c r="K59" s="49">
        <f t="shared" ref="K59:K64" si="7">IF(J59/$J$65&lt;0.01,"*",J59/$J$65)</f>
        <v>0.32492997198879553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NorthernRegionCalculations!W136</f>
        <v>146</v>
      </c>
      <c r="E60" s="28">
        <f>IF(D60/$D$68&lt;0.01,"*",D60/$D$68)</f>
        <v>0.40896358543417366</v>
      </c>
      <c r="F60" s="259"/>
      <c r="G60" s="222"/>
      <c r="H60" s="220" t="str">
        <f>Data!H60</f>
        <v>Guardianship</v>
      </c>
      <c r="I60" s="220"/>
      <c r="J60" s="21">
        <f>NorthernRegionCalculations!R150</f>
        <v>37</v>
      </c>
      <c r="K60" s="49">
        <f t="shared" si="7"/>
        <v>0.10364145658263306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NorthernRegionCalculations!S136</f>
        <v>134</v>
      </c>
      <c r="E61" s="28">
        <f t="shared" ref="E61:E67" si="8">IF(D61/$D$68&lt;0.01,"*",D61/$D$68)</f>
        <v>0.37535014005602241</v>
      </c>
      <c r="F61" s="259"/>
      <c r="G61" s="222"/>
      <c r="H61" s="220" t="s">
        <v>64</v>
      </c>
      <c r="I61" s="220"/>
      <c r="J61" s="21">
        <f>NorthernRegionCalculations!O150</f>
        <v>20</v>
      </c>
      <c r="K61" s="49">
        <f t="shared" si="7"/>
        <v>5.6022408963585436E-2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NorthernRegionCalculations!Q136</f>
        <v>17</v>
      </c>
      <c r="E62" s="28">
        <f t="shared" si="8"/>
        <v>4.7619047619047616E-2</v>
      </c>
      <c r="F62" s="259"/>
      <c r="G62" s="222"/>
      <c r="H62" s="220" t="str">
        <f>Data!H62</f>
        <v>Permanent Care with Kin</v>
      </c>
      <c r="I62" s="220"/>
      <c r="J62" s="21">
        <f>NorthernRegionCalculations!Q150</f>
        <v>10</v>
      </c>
      <c r="K62" s="49">
        <f t="shared" si="7"/>
        <v>2.8011204481792718E-2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NorthernRegionCalculations!P136</f>
        <v>14</v>
      </c>
      <c r="E63" s="28">
        <f t="shared" si="8"/>
        <v>3.9215686274509803E-2</v>
      </c>
      <c r="F63" s="259"/>
      <c r="G63" s="222"/>
      <c r="H63" s="220" t="str">
        <f>Data!H63</f>
        <v>Stabilize Intact Family</v>
      </c>
      <c r="I63" s="220"/>
      <c r="J63" s="21">
        <f>NorthernRegionCalculations!T150</f>
        <v>23</v>
      </c>
      <c r="K63" s="49">
        <f t="shared" si="7"/>
        <v>6.4425770308123242E-2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NorthernRegionCalculations!O136</f>
        <v>0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NorthernRegionCalculations!U150</f>
        <v>10</v>
      </c>
      <c r="K64" s="49">
        <f t="shared" si="7"/>
        <v>2.8011204481792718E-2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NorthernRegionCalculations!U136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357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NorthernRegionCalculations!T136</f>
        <v>24</v>
      </c>
      <c r="E66" s="28">
        <f t="shared" si="8"/>
        <v>6.7226890756302518E-2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NorthernRegionCalculations!R136+NorthernRegionCalculations!V136+NorthernRegionCalculations!X136</f>
        <v>22</v>
      </c>
      <c r="E67" s="28">
        <f t="shared" si="8"/>
        <v>6.1624649859943981E-2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357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NorthernRegionCalculations!O181+NorthernRegionCalculations!U181</f>
        <v>1419</v>
      </c>
      <c r="E74" s="49">
        <f>IF(D74/$D$80&lt;0.01,"*",D74/$D$80)</f>
        <v>0.91548387096774198</v>
      </c>
      <c r="F74" s="259"/>
      <c r="G74" s="222"/>
      <c r="H74" s="220" t="str">
        <f>Data!H74</f>
        <v>0 - 2 Years Old</v>
      </c>
      <c r="I74" s="220"/>
      <c r="J74" s="21">
        <f>SUM(NorthernRegionCalculations!O166:Q166)</f>
        <v>328</v>
      </c>
      <c r="K74" s="49">
        <f>IF(J74/$J$79&lt;0.01,"*",J74/$J$79)</f>
        <v>0.21161290322580645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NorthernRegionCalculations!P181</f>
        <v>63</v>
      </c>
      <c r="E75" s="49">
        <f t="shared" ref="E75:E80" si="9">IF(D75/$D$80&lt;0.01,"*",D75/$D$80)</f>
        <v>4.0645161290322578E-2</v>
      </c>
      <c r="F75" s="259"/>
      <c r="G75" s="234"/>
      <c r="H75" s="220" t="str">
        <f>Data!H75</f>
        <v>3 - 5 Years Old</v>
      </c>
      <c r="I75" s="220"/>
      <c r="J75" s="21">
        <f>SUM(NorthernRegionCalculations!R166:T166)</f>
        <v>293</v>
      </c>
      <c r="K75" s="49">
        <f t="shared" ref="K75:K78" si="10">IF(J75/$J$79&lt;0.01,"*",J75/$J$79)</f>
        <v>0.18903225806451612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NorthernRegionCalculations!X181+NorthernRegionCalculations!W181</f>
        <v>15</v>
      </c>
      <c r="E76" s="28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SUM(NorthernRegionCalculations!U166:Z166)</f>
        <v>545</v>
      </c>
      <c r="K76" s="49">
        <f t="shared" si="10"/>
        <v>0.35161290322580646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NorthernRegionCalculations!Q181+NorthernRegionCalculations!R181</f>
        <v>24</v>
      </c>
      <c r="E77" s="49">
        <f t="shared" si="9"/>
        <v>1.5483870967741935E-2</v>
      </c>
      <c r="F77" s="259"/>
      <c r="G77" s="234"/>
      <c r="H77" s="220" t="str">
        <f>Data!H77</f>
        <v>12 - 17 Years Old</v>
      </c>
      <c r="I77" s="220"/>
      <c r="J77" s="21">
        <f>SUM(NorthernRegionCalculations!AA166:AF166)</f>
        <v>384</v>
      </c>
      <c r="K77" s="49">
        <f t="shared" si="10"/>
        <v>0.24774193548387097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NorthernRegionCalculations!S181</f>
        <v>29</v>
      </c>
      <c r="E78" s="49">
        <f t="shared" si="9"/>
        <v>1.870967741935484E-2</v>
      </c>
      <c r="F78" s="259"/>
      <c r="G78" s="222"/>
      <c r="H78" s="220" t="str">
        <f>Data!H78</f>
        <v>Unspecified</v>
      </c>
      <c r="I78" s="220"/>
      <c r="J78" s="21">
        <f>NorthernRegionCalculations!AG166</f>
        <v>0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NorthernRegionCalculations!T181+NorthernRegionCalculations!Y181</f>
        <v>0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1550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1550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4.95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2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62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37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100</v>
      </c>
      <c r="D1" s="290"/>
      <c r="E1" s="207"/>
      <c r="F1" s="291"/>
      <c r="G1" s="292"/>
      <c r="H1" s="289"/>
      <c r="I1" s="293" t="s">
        <v>90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NorthernRegionCalculations!C12</f>
        <v>578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128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(NorthernRegionCalculations!C40+NorthernRegionCalculations!C26)/NorthernRegionCalculations!C12</f>
        <v>0.62975778546712802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NorthernRegionCalculations!I116</f>
        <v>1315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NorthernRegionCalculations!I116-NorthernRegionCalculations!I122</f>
        <v>287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NorthernRegionCalculations!C181</f>
        <v>338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0.21825095057034222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NorthernRegionCalculations!C81/D4</f>
        <v>0.30103806228373703</v>
      </c>
      <c r="E9" s="226"/>
      <c r="F9" s="226"/>
      <c r="G9" s="222"/>
      <c r="H9" s="220" t="str">
        <f>Data!H9</f>
        <v>Clinical Cases (09/30/2016)</v>
      </c>
      <c r="I9" s="220"/>
      <c r="J9" s="596">
        <f>NorthernRegionCalculations!I132+NorthernRegionCalculations!I133</f>
        <v>762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NorthernRegionCalculations!C169</f>
        <v>43</v>
      </c>
      <c r="E11" s="226"/>
      <c r="F11" s="226"/>
      <c r="G11" s="222"/>
      <c r="H11" s="220" t="str">
        <f>Data!H11</f>
        <v>Adoption Cases (09/30/2016)</v>
      </c>
      <c r="I11" s="220"/>
      <c r="J11" s="596">
        <f>NorthernRegionCalculations!I131</f>
        <v>67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NorthernRegionCalculations!I140</f>
        <v>148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0.1942257217847769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NorthernRegionCalculations!C109</f>
        <v>54.333333333333336</v>
      </c>
      <c r="E15" s="226"/>
      <c r="F15" s="226"/>
      <c r="G15" s="222"/>
      <c r="H15" s="220" t="str">
        <f>Data!H15</f>
        <v>Adoptions Legalized (Q1, FY'2017)</v>
      </c>
      <c r="I15" s="220"/>
      <c r="J15" s="596">
        <f>NorthernRegionCalculations!C153</f>
        <v>6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NorthernRegionCalculations!C95</f>
        <v>64.333333333333329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NorthernRegionCalculations!D153</f>
        <v>2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NorthernRegionCalculations!U14</f>
        <v>837</v>
      </c>
      <c r="E20" s="28">
        <f>IF(D20/$D$29&lt;0.01,"*",D20/$D$29)</f>
        <v>0.30828729281767958</v>
      </c>
      <c r="F20" s="241"/>
      <c r="G20" s="240"/>
      <c r="H20" s="220" t="str">
        <f>Data!H20</f>
        <v>Spanish</v>
      </c>
      <c r="I20" s="220"/>
      <c r="J20" s="21">
        <f>NorthernRegionCalculations!U35</f>
        <v>419</v>
      </c>
      <c r="K20" s="49">
        <f>IF(J20/$J$31&lt;0.01,"*",J20/$J$31)</f>
        <v>0.15432780847145489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NorthernRegionCalculations!U10</f>
        <v>1029</v>
      </c>
      <c r="E21" s="28">
        <f t="shared" ref="E21:E28" si="0">IF(D21/$D$29&lt;0.01,"*",D21/$D$29)</f>
        <v>0.37900552486187844</v>
      </c>
      <c r="F21" s="241"/>
      <c r="G21" s="240"/>
      <c r="H21" s="220" t="str">
        <f>Data!H21</f>
        <v>Khmer (Cambodian)</v>
      </c>
      <c r="I21" s="220"/>
      <c r="J21" s="21">
        <f>NorthernRegionCalculations!U29</f>
        <v>7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NorthernRegionCalculations!U8</f>
        <v>288</v>
      </c>
      <c r="E22" s="28">
        <f t="shared" si="0"/>
        <v>0.10607734806629834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NorthernRegionCalculations!U33</f>
        <v>7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NorthernRegionCalculations!U7</f>
        <v>64</v>
      </c>
      <c r="E23" s="28">
        <f t="shared" si="0"/>
        <v>2.3572744014732964E-2</v>
      </c>
      <c r="F23" s="241"/>
      <c r="G23" s="240"/>
      <c r="H23" s="220" t="str">
        <f>Data!H23</f>
        <v>Haitian Creole</v>
      </c>
      <c r="I23" s="220"/>
      <c r="J23" s="21">
        <f>NorthernRegionCalculations!U27</f>
        <v>4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NorthernRegionCalculations!U6</f>
        <v>1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NorthernRegionCalculations!U22</f>
        <v>0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NorthernRegionCalculations!U12</f>
        <v>1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NorthernRegionCalculations!U38</f>
        <v>9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NorthernRegionCalculations!U11</f>
        <v>135</v>
      </c>
      <c r="E26" s="28">
        <f t="shared" si="0"/>
        <v>4.9723756906077346E-2</v>
      </c>
      <c r="F26" s="241"/>
      <c r="G26" s="240"/>
      <c r="H26" s="243" t="str">
        <f>Data!H26</f>
        <v>Chinese</v>
      </c>
      <c r="I26" s="243"/>
      <c r="J26" s="21">
        <f>NorthernRegionCalculations!U23</f>
        <v>0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NorthernRegionCalculations!U13</f>
        <v>175</v>
      </c>
      <c r="E27" s="28">
        <f t="shared" si="0"/>
        <v>6.4456721915285453E-2</v>
      </c>
      <c r="F27" s="241"/>
      <c r="G27" s="240"/>
      <c r="H27" s="243" t="str">
        <f>Data!H27</f>
        <v>Lao</v>
      </c>
      <c r="I27" s="243"/>
      <c r="J27" s="21">
        <f>NorthernRegionCalculations!U30</f>
        <v>1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NorthernRegionCalculations!U15+NorthernRegionCalculations!U9</f>
        <v>185</v>
      </c>
      <c r="E28" s="28">
        <f t="shared" si="0"/>
        <v>6.8139963167587483E-2</v>
      </c>
      <c r="F28" s="247"/>
      <c r="G28" s="240"/>
      <c r="H28" s="243" t="str">
        <f>Data!H28</f>
        <v>American Sign Language</v>
      </c>
      <c r="I28" s="243"/>
      <c r="J28" s="21">
        <f>NorthernRegionCalculations!U21</f>
        <v>0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2715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NorthernRegionCalculations!U25+NorthernRegionCalculations!U26+NorthernRegionCalculations!U28+NorthernRegionCalculations!U31+NorthernRegionCalculations!U32+NorthernRegionCalculations!U34+NorthernRegionCalculations!U36+NorthernRegionCalculations!U39</f>
        <v>31</v>
      </c>
      <c r="K29" s="49">
        <f t="shared" si="1"/>
        <v>1.141804788213628E-2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NorthernRegionCalculations!U37+NorthernRegionCalculations!U24</f>
        <v>2237</v>
      </c>
      <c r="K30" s="49">
        <f t="shared" si="1"/>
        <v>0.82394106813996315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2715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NorthernRegionCalculations!O64+NorthernRegionCalculations!U64</f>
        <v>258</v>
      </c>
      <c r="E35" s="49">
        <f>IF(D35/$D$41&lt;0.01,"*",D35/$D$41)</f>
        <v>0.89895470383275267</v>
      </c>
      <c r="F35" s="259"/>
      <c r="G35" s="222"/>
      <c r="H35" s="220" t="str">
        <f>Data!H35</f>
        <v>0 - 2 Years Old</v>
      </c>
      <c r="I35" s="220"/>
      <c r="J35" s="21">
        <f>NorthernRegionCalculations!O78</f>
        <v>50</v>
      </c>
      <c r="K35" s="49">
        <f>IF(J35/$J$39&lt;0.01,"*",J35/$J$39)</f>
        <v>0.17421602787456447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NorthernRegionCalculations!P64</f>
        <v>11</v>
      </c>
      <c r="E36" s="49">
        <f t="shared" ref="E36:E40" si="2">IF(D36/$D$41&lt;0.01,"*",D36/$D$41)</f>
        <v>3.8327526132404179E-2</v>
      </c>
      <c r="F36" s="259"/>
      <c r="G36" s="222"/>
      <c r="H36" s="220" t="str">
        <f>Data!H36</f>
        <v>3 - 5 Years Old</v>
      </c>
      <c r="I36" s="220"/>
      <c r="J36" s="21">
        <f>NorthernRegionCalculations!P78</f>
        <v>53</v>
      </c>
      <c r="K36" s="49">
        <f t="shared" ref="K36:K38" si="3">IF(J36/$J$39&lt;0.01,"*",J36/$J$39)</f>
        <v>0.18466898954703834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NorthernRegionCalculations!W64+NorthernRegionCalculations!X64</f>
        <v>6</v>
      </c>
      <c r="E37" s="49">
        <f t="shared" si="2"/>
        <v>2.0905923344947737E-2</v>
      </c>
      <c r="F37" s="259"/>
      <c r="G37" s="222"/>
      <c r="H37" s="220" t="str">
        <f>Data!H37</f>
        <v>6 - 11 Years Old</v>
      </c>
      <c r="I37" s="220"/>
      <c r="J37" s="21">
        <f>NorthernRegionCalculations!Q78</f>
        <v>71</v>
      </c>
      <c r="K37" s="49">
        <f t="shared" si="3"/>
        <v>0.24738675958188153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NorthernRegionCalculations!Q64+NorthernRegionCalculations!R64</f>
        <v>11</v>
      </c>
      <c r="E38" s="49">
        <f t="shared" si="2"/>
        <v>3.8327526132404179E-2</v>
      </c>
      <c r="F38" s="259"/>
      <c r="G38" s="222"/>
      <c r="H38" s="220" t="str">
        <f>Data!H38</f>
        <v>12 - 17 Years Old</v>
      </c>
      <c r="I38" s="220"/>
      <c r="J38" s="21">
        <f>NorthernRegionCalculations!R78</f>
        <v>113</v>
      </c>
      <c r="K38" s="49">
        <f t="shared" si="3"/>
        <v>0.39372822299651566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NorthernRegionCalculations!S64</f>
        <v>1</v>
      </c>
      <c r="E39" s="49" t="str">
        <f t="shared" si="2"/>
        <v>*</v>
      </c>
      <c r="F39" s="259"/>
      <c r="G39" s="222"/>
      <c r="H39" s="249" t="s">
        <v>38</v>
      </c>
      <c r="I39" s="249"/>
      <c r="J39" s="67">
        <f>SUM(J35:J38)</f>
        <v>287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NorthernRegionCalculations!T64+NorthernRegionCalculations!V64+NorthernRegionCalculations!Y64</f>
        <v>0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287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NorthernRegionCalculations!AP106</f>
        <v>61</v>
      </c>
      <c r="E44" s="49">
        <f>IF(D44/$D$57&lt;0.01,"*",D44/$D$57)</f>
        <v>0.21254355400696864</v>
      </c>
      <c r="F44" s="259"/>
      <c r="G44" s="222"/>
      <c r="H44" s="220" t="str">
        <f>Data!H44</f>
        <v>.5 Years or Less</v>
      </c>
      <c r="I44" s="220"/>
      <c r="J44" s="21">
        <f>NorthernRegionCalculations!O91</f>
        <v>80</v>
      </c>
      <c r="K44" s="49">
        <f>IF(J44/$J$49&lt;0.01,"*",J44/$J$49)</f>
        <v>0.27874564459930312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NorthernRegionCalculations!AN106</f>
        <v>11</v>
      </c>
      <c r="E45" s="49">
        <f t="shared" ref="E45:E56" si="4">IF(D45/$D$57&lt;0.01,"*",D45/$D$57)</f>
        <v>3.8327526132404179E-2</v>
      </c>
      <c r="F45" s="259"/>
      <c r="G45" s="222"/>
      <c r="H45" s="220" t="str">
        <f>Data!H45</f>
        <v>&gt;.5 Years - 1 Year</v>
      </c>
      <c r="I45" s="220"/>
      <c r="J45" s="21">
        <f>NorthernRegionCalculations!P91</f>
        <v>52</v>
      </c>
      <c r="K45" s="49">
        <f t="shared" ref="K45:K48" si="5">IF(J45/$J$49&lt;0.01,"*",J45/$J$49)</f>
        <v>0.18118466898954705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NorthernRegionCalculations!AR106</f>
        <v>50</v>
      </c>
      <c r="E46" s="49">
        <f t="shared" si="4"/>
        <v>0.17421602787456447</v>
      </c>
      <c r="F46" s="259"/>
      <c r="G46" s="222"/>
      <c r="H46" s="220" t="str">
        <f>Data!H46</f>
        <v>&gt;1 Year - 2 Years</v>
      </c>
      <c r="I46" s="220"/>
      <c r="J46" s="21">
        <f>NorthernRegionCalculations!Q91+NorthernRegionCalculations!R91</f>
        <v>51</v>
      </c>
      <c r="K46" s="49">
        <f t="shared" si="5"/>
        <v>0.17770034843205576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NorthernRegionCalculations!AQ106</f>
        <v>4</v>
      </c>
      <c r="E47" s="49">
        <f t="shared" si="4"/>
        <v>1.3937282229965157E-2</v>
      </c>
      <c r="F47" s="259"/>
      <c r="G47" s="222"/>
      <c r="H47" s="220" t="str">
        <f>Data!H47</f>
        <v>&gt;2 Years - 4 Years</v>
      </c>
      <c r="I47" s="220"/>
      <c r="J47" s="21">
        <f>NorthernRegionCalculations!S91</f>
        <v>67</v>
      </c>
      <c r="K47" s="49">
        <f t="shared" si="5"/>
        <v>0.23344947735191637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NorthernRegionCalculations!AO106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NorthernRegionCalculations!T91</f>
        <v>37</v>
      </c>
      <c r="K48" s="49">
        <f t="shared" si="5"/>
        <v>0.1289198606271777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SUM(NorthernRegionCalculations!AC106:AM106)</f>
        <v>85</v>
      </c>
      <c r="E49" s="49">
        <f t="shared" si="4"/>
        <v>0.29616724738675959</v>
      </c>
      <c r="F49" s="259"/>
      <c r="G49" s="222"/>
      <c r="H49" s="249" t="s">
        <v>38</v>
      </c>
      <c r="I49" s="220"/>
      <c r="J49" s="67">
        <f>SUM(J44:J48)</f>
        <v>287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SUM(NorthernRegionCalculations!N106:T106)</f>
        <v>32</v>
      </c>
      <c r="E50" s="49">
        <f t="shared" si="4"/>
        <v>0.11149825783972125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SUM(NorthernRegionCalculations!Z106:AB106)</f>
        <v>0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NorthernRegionCalculations!U106</f>
        <v>15</v>
      </c>
      <c r="E52" s="49">
        <f>IF(D52/$D$57&lt;0.01,"*",D52/$D$57)</f>
        <v>5.2264808362369339E-2</v>
      </c>
      <c r="F52" s="259"/>
      <c r="G52" s="222"/>
      <c r="H52" s="220" t="str">
        <f>Data!H52</f>
        <v>Male</v>
      </c>
      <c r="I52" s="249"/>
      <c r="J52" s="21">
        <f>NorthernRegionCalculations!P122</f>
        <v>142</v>
      </c>
      <c r="K52" s="49">
        <f>IF(J52/$J$55&lt;0.01,"*",J52/$J$55)</f>
        <v>0.49477351916376305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NorthernRegionCalculations!V106</f>
        <v>18</v>
      </c>
      <c r="E53" s="49">
        <f t="shared" si="4"/>
        <v>6.2717770034843204E-2</v>
      </c>
      <c r="F53" s="259"/>
      <c r="G53" s="222"/>
      <c r="H53" s="220" t="str">
        <f>Data!H53</f>
        <v>Female</v>
      </c>
      <c r="I53" s="249"/>
      <c r="J53" s="21">
        <f>NorthernRegionCalculations!O122</f>
        <v>145</v>
      </c>
      <c r="K53" s="49">
        <f t="shared" ref="K53:K54" si="6">IF(J53/$J$55&lt;0.01,"*",J53/$J$55)</f>
        <v>0.50522648083623689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SUM(NorthernRegionCalculations!W106:Y106)</f>
        <v>0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NorthernRegionCalculations!Q122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SUM(NorthernRegionCalculations!AS106:AW106)</f>
        <v>11</v>
      </c>
      <c r="E55" s="49">
        <f t="shared" si="4"/>
        <v>3.8327526132404179E-2</v>
      </c>
      <c r="F55" s="269"/>
      <c r="G55" s="185"/>
      <c r="H55" s="249" t="s">
        <v>38</v>
      </c>
      <c r="I55" s="185"/>
      <c r="J55" s="67">
        <f>SUM(J52:J54)</f>
        <v>287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NorthernRegionCalculations!AX106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287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NorthernRegionCalculations!S151</f>
        <v>123</v>
      </c>
      <c r="K58" s="49">
        <f>IF(J58/$J$65&lt;0.01,"*",J58/$J$65)</f>
        <v>0.42857142857142855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NorthernRegionCalculations!P151</f>
        <v>93</v>
      </c>
      <c r="K59" s="49">
        <f t="shared" ref="K59:K64" si="7">IF(J59/$J$65&lt;0.01,"*",J59/$J$65)</f>
        <v>0.3240418118466899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NorthernRegionCalculations!W137</f>
        <v>101</v>
      </c>
      <c r="E60" s="28">
        <f>IF(D60/$D$68&lt;0.01,"*",D60/$D$68)</f>
        <v>0.3519163763066202</v>
      </c>
      <c r="F60" s="259"/>
      <c r="G60" s="222"/>
      <c r="H60" s="220" t="str">
        <f>Data!H60</f>
        <v>Guardianship</v>
      </c>
      <c r="I60" s="220"/>
      <c r="J60" s="21">
        <f>NorthernRegionCalculations!R151</f>
        <v>16</v>
      </c>
      <c r="K60" s="49">
        <f t="shared" si="7"/>
        <v>5.5749128919860627E-2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NorthernRegionCalculations!S137</f>
        <v>89</v>
      </c>
      <c r="E61" s="28">
        <f t="shared" ref="E61:E67" si="8">IF(D61/$D$68&lt;0.01,"*",D61/$D$68)</f>
        <v>0.31010452961672474</v>
      </c>
      <c r="F61" s="259"/>
      <c r="G61" s="222"/>
      <c r="H61" s="220" t="s">
        <v>64</v>
      </c>
      <c r="I61" s="220"/>
      <c r="J61" s="21">
        <f>NorthernRegionCalculations!O151</f>
        <v>17</v>
      </c>
      <c r="K61" s="49">
        <f t="shared" si="7"/>
        <v>5.9233449477351915E-2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NorthernRegionCalculations!Q137</f>
        <v>37</v>
      </c>
      <c r="E62" s="28">
        <f t="shared" si="8"/>
        <v>0.1289198606271777</v>
      </c>
      <c r="F62" s="259"/>
      <c r="G62" s="222"/>
      <c r="H62" s="220" t="str">
        <f>Data!H62</f>
        <v>Permanent Care with Kin</v>
      </c>
      <c r="I62" s="220"/>
      <c r="J62" s="21">
        <f>NorthernRegionCalculations!Q151</f>
        <v>15</v>
      </c>
      <c r="K62" s="49">
        <f t="shared" si="7"/>
        <v>5.2264808362369339E-2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NorthernRegionCalculations!P137</f>
        <v>2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NorthernRegionCalculations!T151</f>
        <v>15</v>
      </c>
      <c r="K63" s="49">
        <f t="shared" si="7"/>
        <v>5.2264808362369339E-2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NorthernRegionCalculations!O137</f>
        <v>0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NorthernRegionCalculations!U151</f>
        <v>8</v>
      </c>
      <c r="K64" s="49">
        <f t="shared" si="7"/>
        <v>2.7874564459930314E-2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NorthernRegionCalculations!U137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287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NorthernRegionCalculations!T137</f>
        <v>40</v>
      </c>
      <c r="E66" s="28">
        <f t="shared" si="8"/>
        <v>0.13937282229965156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NorthernRegionCalculations!R137+NorthernRegionCalculations!V137+NorthernRegionCalculations!X137</f>
        <v>18</v>
      </c>
      <c r="E67" s="28">
        <f t="shared" si="8"/>
        <v>6.2717770034843204E-2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287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NorthernRegionCalculations!O182+NorthernRegionCalculations!U182</f>
        <v>930</v>
      </c>
      <c r="E74" s="49">
        <f>IF(D74/$D$80&lt;0.01,"*",D74/$D$80)</f>
        <v>0.90466926070038911</v>
      </c>
      <c r="F74" s="259"/>
      <c r="G74" s="222"/>
      <c r="H74" s="220" t="str">
        <f>Data!H74</f>
        <v>0 - 2 Years Old</v>
      </c>
      <c r="I74" s="220"/>
      <c r="J74" s="21">
        <f>SUM(NorthernRegionCalculations!O167:Q167)</f>
        <v>191</v>
      </c>
      <c r="K74" s="49">
        <f>IF(J74/$J$79&lt;0.01,"*",J74/$J$79)</f>
        <v>0.18579766536964981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NorthernRegionCalculations!P182</f>
        <v>31</v>
      </c>
      <c r="E75" s="49">
        <f t="shared" ref="E75:E80" si="9">IF(D75/$D$80&lt;0.01,"*",D75/$D$80)</f>
        <v>3.0155642023346304E-2</v>
      </c>
      <c r="F75" s="259"/>
      <c r="G75" s="234"/>
      <c r="H75" s="220" t="str">
        <f>Data!H75</f>
        <v>3 - 5 Years Old</v>
      </c>
      <c r="I75" s="220"/>
      <c r="J75" s="21">
        <f>SUM(NorthernRegionCalculations!R167:T167)</f>
        <v>195</v>
      </c>
      <c r="K75" s="49">
        <f t="shared" ref="K75:K78" si="10">IF(J75/$J$79&lt;0.01,"*",J75/$J$79)</f>
        <v>0.18968871595330739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NorthernRegionCalculations!X182+NorthernRegionCalculations!W182</f>
        <v>5</v>
      </c>
      <c r="E76" s="28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SUM(NorthernRegionCalculations!U167:Z167)</f>
        <v>341</v>
      </c>
      <c r="K76" s="49">
        <f t="shared" si="10"/>
        <v>0.33171206225680933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NorthernRegionCalculations!Q182+NorthernRegionCalculations!R182</f>
        <v>51</v>
      </c>
      <c r="E77" s="49">
        <f t="shared" si="9"/>
        <v>4.9610894941634238E-2</v>
      </c>
      <c r="F77" s="259"/>
      <c r="G77" s="234"/>
      <c r="H77" s="220" t="str">
        <f>Data!H77</f>
        <v>12 - 17 Years Old</v>
      </c>
      <c r="I77" s="220"/>
      <c r="J77" s="21">
        <f>SUM(NorthernRegionCalculations!AA167:AF167)</f>
        <v>301</v>
      </c>
      <c r="K77" s="49">
        <f t="shared" si="10"/>
        <v>0.29280155642023348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NorthernRegionCalculations!S182</f>
        <v>5</v>
      </c>
      <c r="E78" s="49" t="str">
        <f t="shared" si="9"/>
        <v>*</v>
      </c>
      <c r="F78" s="259"/>
      <c r="G78" s="222"/>
      <c r="H78" s="220" t="str">
        <f>Data!H78</f>
        <v>Unspecified</v>
      </c>
      <c r="I78" s="220"/>
      <c r="J78" s="21">
        <f>NorthernRegionCalculations!AG167</f>
        <v>0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NorthernRegionCalculations!T182+NorthernRegionCalculations!Y182</f>
        <v>6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1028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1028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6.6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2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62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62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100</v>
      </c>
      <c r="D1" s="290"/>
      <c r="E1" s="207"/>
      <c r="F1" s="291"/>
      <c r="G1" s="292"/>
      <c r="H1" s="289"/>
      <c r="I1" s="293" t="s">
        <v>89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NorthernRegionCalculations!C13</f>
        <v>501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62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(NorthernRegionCalculations!C41+NorthernRegionCalculations!C27)/NorthernRegionCalculations!C13</f>
        <v>0.57485029940119758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NorthernRegionCalculations!J116</f>
        <v>1048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NorthernRegionCalculations!J116-NorthernRegionCalculations!J122</f>
        <v>165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NorthernRegionCalculations!C182</f>
        <v>254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0.15744274809160305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NorthernRegionCalculations!C82/D4</f>
        <v>0.22754491017964071</v>
      </c>
      <c r="E9" s="226"/>
      <c r="F9" s="226"/>
      <c r="G9" s="222"/>
      <c r="H9" s="220" t="str">
        <f>Data!H9</f>
        <v>Clinical Cases (09/30/2016)</v>
      </c>
      <c r="I9" s="220"/>
      <c r="J9" s="596">
        <f>NorthernRegionCalculations!J132+NorthernRegionCalculations!J133</f>
        <v>655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NorthernRegionCalculations!C170</f>
        <v>38</v>
      </c>
      <c r="E11" s="226"/>
      <c r="F11" s="226"/>
      <c r="G11" s="222"/>
      <c r="H11" s="220" t="str">
        <f>Data!H11</f>
        <v>Adoption Cases (09/30/2016)</v>
      </c>
      <c r="I11" s="220"/>
      <c r="J11" s="596">
        <f>NorthernRegionCalculations!J131</f>
        <v>27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NorthernRegionCalculations!J140</f>
        <v>110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0.16793893129770993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NorthernRegionCalculations!C110</f>
        <v>37.333333333333336</v>
      </c>
      <c r="E15" s="226"/>
      <c r="F15" s="226"/>
      <c r="G15" s="222"/>
      <c r="H15" s="220" t="str">
        <f>Data!H15</f>
        <v>Adoptions Legalized (Q1, FY'2017)</v>
      </c>
      <c r="I15" s="220"/>
      <c r="J15" s="596">
        <f>NorthernRegionCalculations!C154</f>
        <v>0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NorthernRegionCalculations!C96</f>
        <v>50.666666666666664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NorthernRegionCalculations!D154</f>
        <v>4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NorthernRegionCalculations!V14</f>
        <v>1025</v>
      </c>
      <c r="E20" s="28">
        <f>IF(D20/$D$29&lt;0.01,"*",D20/$D$29)</f>
        <v>0.4604672057502246</v>
      </c>
      <c r="F20" s="241"/>
      <c r="G20" s="240"/>
      <c r="H20" s="220" t="str">
        <f>Data!H20</f>
        <v>Spanish</v>
      </c>
      <c r="I20" s="220"/>
      <c r="J20" s="21">
        <f>NorthernRegionCalculations!V35</f>
        <v>140</v>
      </c>
      <c r="K20" s="49">
        <f>IF(J20/$J$31&lt;0.01,"*",J20/$J$31)</f>
        <v>6.2893081761006289E-2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NorthernRegionCalculations!V10</f>
        <v>430</v>
      </c>
      <c r="E21" s="28">
        <f t="shared" ref="E21:E28" si="0">IF(D21/$D$29&lt;0.01,"*",D21/$D$29)</f>
        <v>0.1931716082659479</v>
      </c>
      <c r="F21" s="241"/>
      <c r="G21" s="240"/>
      <c r="H21" s="220" t="str">
        <f>Data!H21</f>
        <v>Khmer (Cambodian)</v>
      </c>
      <c r="I21" s="220"/>
      <c r="J21" s="21">
        <f>NorthernRegionCalculations!V29</f>
        <v>0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NorthernRegionCalculations!V8</f>
        <v>350</v>
      </c>
      <c r="E22" s="28">
        <f t="shared" si="0"/>
        <v>0.15723270440251572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NorthernRegionCalculations!V33</f>
        <v>45</v>
      </c>
      <c r="K22" s="28">
        <f t="shared" si="1"/>
        <v>2.0215633423180591E-2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NorthernRegionCalculations!V7</f>
        <v>53</v>
      </c>
      <c r="E23" s="28">
        <f t="shared" si="0"/>
        <v>2.3809523809523808E-2</v>
      </c>
      <c r="F23" s="241"/>
      <c r="G23" s="240"/>
      <c r="H23" s="220" t="str">
        <f>Data!H23</f>
        <v>Haitian Creole</v>
      </c>
      <c r="I23" s="220"/>
      <c r="J23" s="21">
        <f>NorthernRegionCalculations!V27</f>
        <v>76</v>
      </c>
      <c r="K23" s="49">
        <f t="shared" si="1"/>
        <v>3.4141958670260555E-2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NorthernRegionCalculations!V6</f>
        <v>2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NorthernRegionCalculations!V22</f>
        <v>1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NorthernRegionCalculations!V12</f>
        <v>0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NorthernRegionCalculations!V38</f>
        <v>6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NorthernRegionCalculations!V11</f>
        <v>57</v>
      </c>
      <c r="E26" s="28">
        <f t="shared" si="0"/>
        <v>2.5606469002695417E-2</v>
      </c>
      <c r="F26" s="241"/>
      <c r="G26" s="240"/>
      <c r="H26" s="243" t="str">
        <f>Data!H26</f>
        <v>Chinese</v>
      </c>
      <c r="I26" s="243"/>
      <c r="J26" s="21">
        <f>NorthernRegionCalculations!V23</f>
        <v>20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NorthernRegionCalculations!V13</f>
        <v>99</v>
      </c>
      <c r="E27" s="28">
        <f t="shared" si="0"/>
        <v>4.4474393530997303E-2</v>
      </c>
      <c r="F27" s="241"/>
      <c r="G27" s="240"/>
      <c r="H27" s="243" t="str">
        <f>Data!H27</f>
        <v>Lao</v>
      </c>
      <c r="I27" s="243"/>
      <c r="J27" s="21">
        <f>NorthernRegionCalculations!V30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NorthernRegionCalculations!V15+NorthernRegionCalculations!V9</f>
        <v>210</v>
      </c>
      <c r="E28" s="28">
        <f t="shared" si="0"/>
        <v>9.4339622641509441E-2</v>
      </c>
      <c r="F28" s="247"/>
      <c r="G28" s="240"/>
      <c r="H28" s="243" t="str">
        <f>Data!H28</f>
        <v>American Sign Language</v>
      </c>
      <c r="I28" s="243"/>
      <c r="J28" s="21">
        <f>NorthernRegionCalculations!V21</f>
        <v>0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2226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NorthernRegionCalculations!V25+NorthernRegionCalculations!V26+NorthernRegionCalculations!V28+NorthernRegionCalculations!V31+NorthernRegionCalculations!V32+NorthernRegionCalculations!V34+NorthernRegionCalculations!V36+NorthernRegionCalculations!V39</f>
        <v>26</v>
      </c>
      <c r="K29" s="49">
        <f t="shared" si="1"/>
        <v>1.1680143755615454E-2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NorthernRegionCalculations!V37+NorthernRegionCalculations!V24</f>
        <v>1912</v>
      </c>
      <c r="K30" s="49">
        <f t="shared" si="1"/>
        <v>0.85893980233602873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2226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NorthernRegionCalculations!O65+NorthernRegionCalculations!U65</f>
        <v>148</v>
      </c>
      <c r="E35" s="49">
        <f>IF(D35/$D$41&lt;0.01,"*",D35/$D$41)</f>
        <v>0.89696969696969697</v>
      </c>
      <c r="F35" s="259"/>
      <c r="G35" s="222"/>
      <c r="H35" s="220" t="str">
        <f>Data!H35</f>
        <v>0 - 2 Years Old</v>
      </c>
      <c r="I35" s="220"/>
      <c r="J35" s="21">
        <f>NorthernRegionCalculations!O79</f>
        <v>28</v>
      </c>
      <c r="K35" s="49">
        <f>IF(J35/$J$39&lt;0.01,"*",J35/$J$39)</f>
        <v>0.16969696969696971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NorthernRegionCalculations!P65</f>
        <v>2</v>
      </c>
      <c r="E36" s="49">
        <f t="shared" ref="E36:E40" si="2">IF(D36/$D$41&lt;0.01,"*",D36/$D$41)</f>
        <v>1.2121212121212121E-2</v>
      </c>
      <c r="F36" s="259"/>
      <c r="G36" s="222"/>
      <c r="H36" s="220" t="str">
        <f>Data!H36</f>
        <v>3 - 5 Years Old</v>
      </c>
      <c r="I36" s="220"/>
      <c r="J36" s="21">
        <f>NorthernRegionCalculations!P79</f>
        <v>22</v>
      </c>
      <c r="K36" s="49">
        <f t="shared" ref="K36:K38" si="3">IF(J36/$J$39&lt;0.01,"*",J36/$J$39)</f>
        <v>0.13333333333333333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NorthernRegionCalculations!W65+NorthernRegionCalculations!X65</f>
        <v>6</v>
      </c>
      <c r="E37" s="49">
        <f t="shared" si="2"/>
        <v>3.6363636363636362E-2</v>
      </c>
      <c r="F37" s="259"/>
      <c r="G37" s="222"/>
      <c r="H37" s="220" t="str">
        <f>Data!H37</f>
        <v>6 - 11 Years Old</v>
      </c>
      <c r="I37" s="220"/>
      <c r="J37" s="21">
        <f>NorthernRegionCalculations!Q79</f>
        <v>40</v>
      </c>
      <c r="K37" s="49">
        <f t="shared" si="3"/>
        <v>0.24242424242424243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NorthernRegionCalculations!Q65+NorthernRegionCalculations!R65</f>
        <v>0</v>
      </c>
      <c r="E38" s="49" t="str">
        <f t="shared" si="2"/>
        <v>*</v>
      </c>
      <c r="F38" s="259"/>
      <c r="G38" s="222"/>
      <c r="H38" s="220" t="str">
        <f>Data!H38</f>
        <v>12 - 17 Years Old</v>
      </c>
      <c r="I38" s="220"/>
      <c r="J38" s="21">
        <f>NorthernRegionCalculations!R79</f>
        <v>75</v>
      </c>
      <c r="K38" s="49">
        <f t="shared" si="3"/>
        <v>0.45454545454545453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NorthernRegionCalculations!S65</f>
        <v>9</v>
      </c>
      <c r="E39" s="49">
        <f t="shared" si="2"/>
        <v>5.4545454545454543E-2</v>
      </c>
      <c r="F39" s="259"/>
      <c r="G39" s="222"/>
      <c r="H39" s="249" t="s">
        <v>38</v>
      </c>
      <c r="I39" s="249"/>
      <c r="J39" s="67">
        <f>SUM(J35:J38)</f>
        <v>165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NorthernRegionCalculations!T65+NorthernRegionCalculations!V65+NorthernRegionCalculations!Y65</f>
        <v>0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165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NorthernRegionCalculations!AP107</f>
        <v>33</v>
      </c>
      <c r="E44" s="49">
        <f>IF(D44/$D$57&lt;0.01,"*",D44/$D$57)</f>
        <v>0.2</v>
      </c>
      <c r="F44" s="259"/>
      <c r="G44" s="222"/>
      <c r="H44" s="220" t="str">
        <f>Data!H44</f>
        <v>.5 Years or Less</v>
      </c>
      <c r="I44" s="220"/>
      <c r="J44" s="21">
        <f>NorthernRegionCalculations!O92</f>
        <v>49</v>
      </c>
      <c r="K44" s="49">
        <f>IF(J44/$J$49&lt;0.01,"*",J44/$J$49)</f>
        <v>0.29696969696969699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NorthernRegionCalculations!AN107</f>
        <v>4</v>
      </c>
      <c r="E45" s="49">
        <f t="shared" ref="E45:E56" si="4">IF(D45/$D$57&lt;0.01,"*",D45/$D$57)</f>
        <v>2.4242424242424242E-2</v>
      </c>
      <c r="F45" s="259"/>
      <c r="G45" s="222"/>
      <c r="H45" s="220" t="str">
        <f>Data!H45</f>
        <v>&gt;.5 Years - 1 Year</v>
      </c>
      <c r="I45" s="220"/>
      <c r="J45" s="21">
        <f>NorthernRegionCalculations!P92</f>
        <v>34</v>
      </c>
      <c r="K45" s="49">
        <f t="shared" ref="K45:K48" si="5">IF(J45/$J$49&lt;0.01,"*",J45/$J$49)</f>
        <v>0.20606060606060606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NorthernRegionCalculations!AR107</f>
        <v>25</v>
      </c>
      <c r="E46" s="49">
        <f t="shared" si="4"/>
        <v>0.15151515151515152</v>
      </c>
      <c r="F46" s="259"/>
      <c r="G46" s="222"/>
      <c r="H46" s="220" t="str">
        <f>Data!H46</f>
        <v>&gt;1 Year - 2 Years</v>
      </c>
      <c r="I46" s="220"/>
      <c r="J46" s="21">
        <f>NorthernRegionCalculations!Q92+NorthernRegionCalculations!R92</f>
        <v>29</v>
      </c>
      <c r="K46" s="49">
        <f t="shared" si="5"/>
        <v>0.17575757575757575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NorthernRegionCalculations!AQ107</f>
        <v>1</v>
      </c>
      <c r="E47" s="49" t="str">
        <f t="shared" si="4"/>
        <v>*</v>
      </c>
      <c r="F47" s="259"/>
      <c r="G47" s="222"/>
      <c r="H47" s="220" t="str">
        <f>Data!H47</f>
        <v>&gt;2 Years - 4 Years</v>
      </c>
      <c r="I47" s="220"/>
      <c r="J47" s="21">
        <f>NorthernRegionCalculations!S92</f>
        <v>36</v>
      </c>
      <c r="K47" s="49">
        <f t="shared" si="5"/>
        <v>0.21818181818181817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NorthernRegionCalculations!AO107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NorthernRegionCalculations!T92</f>
        <v>17</v>
      </c>
      <c r="K48" s="49">
        <f t="shared" si="5"/>
        <v>0.10303030303030303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SUM(NorthernRegionCalculations!AC107:AM107)</f>
        <v>43</v>
      </c>
      <c r="E49" s="49">
        <f t="shared" si="4"/>
        <v>0.26060606060606062</v>
      </c>
      <c r="F49" s="259"/>
      <c r="G49" s="222"/>
      <c r="H49" s="249" t="s">
        <v>38</v>
      </c>
      <c r="I49" s="220"/>
      <c r="J49" s="67">
        <f>SUM(J44:J48)</f>
        <v>165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SUM(NorthernRegionCalculations!N107:T107)</f>
        <v>23</v>
      </c>
      <c r="E50" s="49">
        <f t="shared" si="4"/>
        <v>0.1393939393939394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SUM(NorthernRegionCalculations!Z107:AB107)</f>
        <v>0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NorthernRegionCalculations!U107</f>
        <v>24</v>
      </c>
      <c r="E52" s="49">
        <f>IF(D52/$D$57&lt;0.01,"*",D52/$D$57)</f>
        <v>0.14545454545454545</v>
      </c>
      <c r="F52" s="259"/>
      <c r="G52" s="222"/>
      <c r="H52" s="220" t="str">
        <f>Data!H52</f>
        <v>Male</v>
      </c>
      <c r="I52" s="249"/>
      <c r="J52" s="21">
        <f>NorthernRegionCalculations!P123</f>
        <v>87</v>
      </c>
      <c r="K52" s="49">
        <f>IF(J52/$J$55&lt;0.01,"*",J52/$J$55)</f>
        <v>0.52727272727272723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NorthernRegionCalculations!V107</f>
        <v>7</v>
      </c>
      <c r="E53" s="49">
        <f t="shared" si="4"/>
        <v>4.2424242424242427E-2</v>
      </c>
      <c r="F53" s="259"/>
      <c r="G53" s="222"/>
      <c r="H53" s="220" t="str">
        <f>Data!H53</f>
        <v>Female</v>
      </c>
      <c r="I53" s="249"/>
      <c r="J53" s="21">
        <f>NorthernRegionCalculations!O123</f>
        <v>78</v>
      </c>
      <c r="K53" s="49">
        <f t="shared" ref="K53:K54" si="6">IF(J53/$J$55&lt;0.01,"*",J53/$J$55)</f>
        <v>0.47272727272727272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SUM(NorthernRegionCalculations!W107:Y107)</f>
        <v>1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NorthernRegionCalculations!Q123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SUM(NorthernRegionCalculations!AS107:AW107)</f>
        <v>4</v>
      </c>
      <c r="E55" s="49">
        <f t="shared" si="4"/>
        <v>2.4242424242424242E-2</v>
      </c>
      <c r="F55" s="269"/>
      <c r="G55" s="185"/>
      <c r="H55" s="249" t="s">
        <v>38</v>
      </c>
      <c r="I55" s="185"/>
      <c r="J55" s="67">
        <f>SUM(J52:J54)</f>
        <v>165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NorthernRegionCalculations!AX107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165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NorthernRegionCalculations!S152</f>
        <v>67</v>
      </c>
      <c r="K58" s="49">
        <f>IF(J58/$J$65&lt;0.01,"*",J58/$J$65)</f>
        <v>0.40606060606060607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NorthernRegionCalculations!P152</f>
        <v>38</v>
      </c>
      <c r="K59" s="49">
        <f t="shared" ref="K59:K64" si="7">IF(J59/$J$65&lt;0.01,"*",J59/$J$65)</f>
        <v>0.23030303030303031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NorthernRegionCalculations!W138</f>
        <v>86</v>
      </c>
      <c r="E60" s="28">
        <f>IF(D60/$D$68&lt;0.01,"*",D60/$D$68)</f>
        <v>0.52121212121212124</v>
      </c>
      <c r="F60" s="259"/>
      <c r="G60" s="222"/>
      <c r="H60" s="220" t="str">
        <f>Data!H60</f>
        <v>Guardianship</v>
      </c>
      <c r="I60" s="220"/>
      <c r="J60" s="21">
        <f>NorthernRegionCalculations!R152</f>
        <v>14</v>
      </c>
      <c r="K60" s="49">
        <f t="shared" si="7"/>
        <v>8.4848484848484854E-2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NorthernRegionCalculations!S138</f>
        <v>24</v>
      </c>
      <c r="E61" s="28">
        <f t="shared" ref="E61:E67" si="8">IF(D61/$D$68&lt;0.01,"*",D61/$D$68)</f>
        <v>0.14545454545454545</v>
      </c>
      <c r="F61" s="259"/>
      <c r="G61" s="222"/>
      <c r="H61" s="220" t="s">
        <v>64</v>
      </c>
      <c r="I61" s="220"/>
      <c r="J61" s="21">
        <f>NorthernRegionCalculations!O152</f>
        <v>17</v>
      </c>
      <c r="K61" s="49">
        <f t="shared" si="7"/>
        <v>0.10303030303030303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NorthernRegionCalculations!Q138</f>
        <v>24</v>
      </c>
      <c r="E62" s="28">
        <f t="shared" si="8"/>
        <v>0.14545454545454545</v>
      </c>
      <c r="F62" s="259"/>
      <c r="G62" s="222"/>
      <c r="H62" s="220" t="str">
        <f>Data!H62</f>
        <v>Permanent Care with Kin</v>
      </c>
      <c r="I62" s="220"/>
      <c r="J62" s="21">
        <f>NorthernRegionCalculations!Q152</f>
        <v>18</v>
      </c>
      <c r="K62" s="49">
        <f t="shared" si="7"/>
        <v>0.10909090909090909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NorthernRegionCalculations!P138</f>
        <v>1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NorthernRegionCalculations!T152</f>
        <v>8</v>
      </c>
      <c r="K63" s="49">
        <f t="shared" si="7"/>
        <v>4.8484848484848485E-2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NorthernRegionCalculations!O138</f>
        <v>0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NorthernRegionCalculations!U152</f>
        <v>3</v>
      </c>
      <c r="K64" s="49">
        <f t="shared" si="7"/>
        <v>1.8181818181818181E-2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NorthernRegionCalculations!U138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165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NorthernRegionCalculations!T138</f>
        <v>17</v>
      </c>
      <c r="E66" s="28">
        <f t="shared" si="8"/>
        <v>0.10303030303030303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NorthernRegionCalculations!R138+NorthernRegionCalculations!V138+NorthernRegionCalculations!X138</f>
        <v>13</v>
      </c>
      <c r="E67" s="28">
        <f t="shared" si="8"/>
        <v>7.8787878787878782E-2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165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NorthernRegionCalculations!O183+NorthernRegionCalculations!U183</f>
        <v>819</v>
      </c>
      <c r="E74" s="49">
        <f>IF(D74/$D$80&lt;0.01,"*",D74/$D$80)</f>
        <v>0.92751981879954704</v>
      </c>
      <c r="F74" s="259"/>
      <c r="G74" s="222"/>
      <c r="H74" s="220" t="str">
        <f>Data!H74</f>
        <v>0 - 2 Years Old</v>
      </c>
      <c r="I74" s="220"/>
      <c r="J74" s="21">
        <f>SUM(NorthernRegionCalculations!O168:Q168)</f>
        <v>171</v>
      </c>
      <c r="K74" s="49">
        <f>IF(J74/$J$79&lt;0.01,"*",J74/$J$79)</f>
        <v>0.19365798414496035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NorthernRegionCalculations!P183</f>
        <v>12</v>
      </c>
      <c r="E75" s="49">
        <f t="shared" ref="E75:E80" si="9">IF(D75/$D$80&lt;0.01,"*",D75/$D$80)</f>
        <v>1.3590033975084938E-2</v>
      </c>
      <c r="F75" s="259"/>
      <c r="G75" s="234"/>
      <c r="H75" s="220" t="str">
        <f>Data!H75</f>
        <v>3 - 5 Years Old</v>
      </c>
      <c r="I75" s="220"/>
      <c r="J75" s="21">
        <f>SUM(NorthernRegionCalculations!R168:T168)</f>
        <v>130</v>
      </c>
      <c r="K75" s="49">
        <f t="shared" ref="K75:K78" si="10">IF(J75/$J$79&lt;0.01,"*",J75/$J$79)</f>
        <v>0.14722536806342015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NorthernRegionCalculations!X183+NorthernRegionCalculations!W183</f>
        <v>14</v>
      </c>
      <c r="E76" s="28">
        <f t="shared" si="9"/>
        <v>1.5855039637599093E-2</v>
      </c>
      <c r="F76" s="259"/>
      <c r="G76" s="220"/>
      <c r="H76" s="220" t="str">
        <f>Data!H76</f>
        <v>6 - 11 Years Old</v>
      </c>
      <c r="I76" s="220"/>
      <c r="J76" s="21">
        <f>SUM(NorthernRegionCalculations!U168:Z168)</f>
        <v>322</v>
      </c>
      <c r="K76" s="49">
        <f t="shared" si="10"/>
        <v>0.36466591166477919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NorthernRegionCalculations!Q183+NorthernRegionCalculations!R183</f>
        <v>0</v>
      </c>
      <c r="E77" s="49" t="str">
        <f t="shared" si="9"/>
        <v>*</v>
      </c>
      <c r="F77" s="259"/>
      <c r="G77" s="234"/>
      <c r="H77" s="220" t="str">
        <f>Data!H77</f>
        <v>12 - 17 Years Old</v>
      </c>
      <c r="I77" s="220"/>
      <c r="J77" s="21">
        <f>SUM(NorthernRegionCalculations!AA168:AF168)</f>
        <v>260</v>
      </c>
      <c r="K77" s="49">
        <f t="shared" si="10"/>
        <v>0.29445073612684031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NorthernRegionCalculations!S183</f>
        <v>38</v>
      </c>
      <c r="E78" s="49">
        <f t="shared" si="9"/>
        <v>4.3035107587768968E-2</v>
      </c>
      <c r="F78" s="259"/>
      <c r="G78" s="222"/>
      <c r="H78" s="220" t="str">
        <f>Data!H78</f>
        <v>Unspecified</v>
      </c>
      <c r="I78" s="220"/>
      <c r="J78" s="21">
        <f>NorthernRegionCalculations!AG168</f>
        <v>0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NorthernRegionCalculations!T183+NorthernRegionCalculations!Y183</f>
        <v>0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883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883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5.4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2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91"/>
  <sheetViews>
    <sheetView topLeftCell="A108" zoomScale="70" zoomScaleNormal="70" workbookViewId="0">
      <selection activeCell="L131" sqref="L131"/>
    </sheetView>
  </sheetViews>
  <sheetFormatPr defaultRowHeight="11.4" x14ac:dyDescent="0.2"/>
  <cols>
    <col min="1" max="1" width="28.75" customWidth="1"/>
    <col min="2" max="2" width="36.875" customWidth="1"/>
    <col min="3" max="3" width="20.75" customWidth="1"/>
    <col min="4" max="4" width="28.375" customWidth="1"/>
    <col min="5" max="5" width="28" customWidth="1"/>
    <col min="6" max="10" width="28.25" customWidth="1"/>
    <col min="11" max="11" width="7.25" customWidth="1"/>
    <col min="12" max="12" width="13.125" customWidth="1"/>
    <col min="13" max="13" width="29" customWidth="1"/>
    <col min="14" max="14" width="29.375" customWidth="1"/>
    <col min="15" max="15" width="34.75" customWidth="1"/>
    <col min="16" max="16" width="26.875" customWidth="1"/>
    <col min="17" max="17" width="36" customWidth="1"/>
    <col min="18" max="18" width="35.25" customWidth="1"/>
    <col min="19" max="19" width="31.125" customWidth="1"/>
    <col min="20" max="20" width="30.625" customWidth="1"/>
    <col min="21" max="21" width="32.375" customWidth="1"/>
    <col min="22" max="22" width="30.875" customWidth="1"/>
    <col min="23" max="23" width="29.25" customWidth="1"/>
    <col min="24" max="24" width="22.75" customWidth="1"/>
    <col min="25" max="25" width="19.25" customWidth="1"/>
    <col min="26" max="26" width="39" customWidth="1"/>
    <col min="27" max="27" width="21.375" customWidth="1"/>
    <col min="28" max="29" width="20.625" customWidth="1"/>
    <col min="30" max="30" width="27.375" customWidth="1"/>
    <col min="31" max="31" width="22.25" customWidth="1"/>
    <col min="32" max="32" width="27.125" customWidth="1"/>
    <col min="33" max="33" width="16.375" customWidth="1"/>
    <col min="34" max="34" width="11.375" customWidth="1"/>
    <col min="35" max="35" width="12.125" customWidth="1"/>
    <col min="52" max="52" width="16.625" customWidth="1"/>
  </cols>
  <sheetData>
    <row r="1" spans="2:23" s="118" customFormat="1" ht="15" x14ac:dyDescent="0.35"/>
    <row r="2" spans="2:23" s="118" customFormat="1" ht="15" x14ac:dyDescent="0.35"/>
    <row r="3" spans="2:23" s="118" customFormat="1" ht="15.6" thickBot="1" x14ac:dyDescent="0.4">
      <c r="B3" s="349" t="s">
        <v>402</v>
      </c>
      <c r="C3" s="349"/>
      <c r="L3" s="911" t="s">
        <v>149</v>
      </c>
      <c r="M3" s="912"/>
    </row>
    <row r="4" spans="2:23" s="118" customFormat="1" ht="15.6" thickBot="1" x14ac:dyDescent="0.4">
      <c r="D4" s="118" t="s">
        <v>118</v>
      </c>
      <c r="E4" s="118" t="s">
        <v>119</v>
      </c>
      <c r="F4" s="118" t="s">
        <v>120</v>
      </c>
      <c r="L4" s="912"/>
      <c r="M4" s="912"/>
      <c r="O4" s="181" t="s">
        <v>115</v>
      </c>
      <c r="P4" s="188" t="s">
        <v>115</v>
      </c>
      <c r="Q4" s="188" t="s">
        <v>115</v>
      </c>
      <c r="R4" s="188" t="s">
        <v>115</v>
      </c>
      <c r="S4" s="147" t="s">
        <v>115</v>
      </c>
      <c r="T4" s="147" t="s">
        <v>115</v>
      </c>
      <c r="U4" s="147" t="s">
        <v>115</v>
      </c>
      <c r="V4" s="148" t="s">
        <v>115</v>
      </c>
      <c r="W4" s="148" t="s">
        <v>115</v>
      </c>
    </row>
    <row r="5" spans="2:23" s="118" customFormat="1" ht="15" x14ac:dyDescent="0.35">
      <c r="D5" s="432">
        <v>42552</v>
      </c>
      <c r="E5" s="434">
        <v>42583</v>
      </c>
      <c r="F5" s="435">
        <v>42614</v>
      </c>
      <c r="N5" s="141"/>
      <c r="O5" s="174" t="s">
        <v>252</v>
      </c>
      <c r="P5" s="170" t="s">
        <v>253</v>
      </c>
      <c r="Q5" s="170" t="s">
        <v>254</v>
      </c>
      <c r="R5" s="170" t="s">
        <v>255</v>
      </c>
      <c r="S5" s="172" t="s">
        <v>256</v>
      </c>
      <c r="T5" s="172" t="s">
        <v>257</v>
      </c>
      <c r="U5" s="172" t="s">
        <v>258</v>
      </c>
      <c r="V5" s="118" t="s">
        <v>260</v>
      </c>
      <c r="W5" s="154" t="s">
        <v>259</v>
      </c>
    </row>
    <row r="6" spans="2:23" s="118" customFormat="1" ht="15" x14ac:dyDescent="0.35">
      <c r="B6" s="325" t="s">
        <v>115</v>
      </c>
      <c r="C6" s="481">
        <f>SUM(D6:F6)</f>
        <v>5810</v>
      </c>
      <c r="D6" s="327">
        <f>SUM(D7:D14)</f>
        <v>1762</v>
      </c>
      <c r="E6" s="327">
        <f t="shared" ref="E6:F6" si="0">SUM(E7:E14)</f>
        <v>1949</v>
      </c>
      <c r="F6" s="327">
        <f t="shared" si="0"/>
        <v>2099</v>
      </c>
      <c r="M6" s="118" t="s">
        <v>150</v>
      </c>
      <c r="N6" s="119">
        <f>SUM(O6:W6)</f>
        <v>107</v>
      </c>
      <c r="O6" s="153">
        <v>5</v>
      </c>
      <c r="P6" s="172">
        <v>5</v>
      </c>
      <c r="Q6" s="172">
        <v>34</v>
      </c>
      <c r="R6" s="172">
        <v>5</v>
      </c>
      <c r="S6" s="172">
        <v>13</v>
      </c>
      <c r="T6" s="172">
        <v>20</v>
      </c>
      <c r="U6" s="172">
        <v>16</v>
      </c>
      <c r="V6" s="340"/>
      <c r="W6" s="172">
        <v>9</v>
      </c>
    </row>
    <row r="7" spans="2:23" s="118" customFormat="1" ht="15" x14ac:dyDescent="0.35">
      <c r="B7" s="325" t="s">
        <v>252</v>
      </c>
      <c r="C7" s="481">
        <f t="shared" ref="C7:C14" si="1">SUM(D7:F7)</f>
        <v>657</v>
      </c>
      <c r="D7" s="153">
        <v>193</v>
      </c>
      <c r="E7" s="172">
        <v>214</v>
      </c>
      <c r="F7" s="154">
        <v>250</v>
      </c>
      <c r="M7" s="118" t="s">
        <v>151</v>
      </c>
      <c r="N7" s="119">
        <f t="shared" ref="N7:N15" si="2">SUM(O7:W7)</f>
        <v>203</v>
      </c>
      <c r="O7" s="153">
        <v>43</v>
      </c>
      <c r="P7" s="172">
        <v>8</v>
      </c>
      <c r="Q7" s="172">
        <v>6</v>
      </c>
      <c r="R7" s="172">
        <v>79</v>
      </c>
      <c r="S7" s="172">
        <v>32</v>
      </c>
      <c r="T7" s="172">
        <v>7</v>
      </c>
      <c r="U7" s="172">
        <v>6</v>
      </c>
      <c r="V7" s="340"/>
      <c r="W7" s="172">
        <v>22</v>
      </c>
    </row>
    <row r="8" spans="2:23" s="118" customFormat="1" ht="15" x14ac:dyDescent="0.35">
      <c r="B8" s="325" t="s">
        <v>253</v>
      </c>
      <c r="C8" s="481">
        <f t="shared" si="1"/>
        <v>687</v>
      </c>
      <c r="D8" s="153">
        <v>206</v>
      </c>
      <c r="E8" s="172">
        <v>230</v>
      </c>
      <c r="F8" s="154">
        <v>251</v>
      </c>
      <c r="M8" s="118" t="s">
        <v>152</v>
      </c>
      <c r="N8" s="119">
        <f t="shared" si="2"/>
        <v>2733</v>
      </c>
      <c r="O8" s="153">
        <v>247</v>
      </c>
      <c r="P8" s="172">
        <v>843</v>
      </c>
      <c r="Q8" s="172">
        <v>137</v>
      </c>
      <c r="R8" s="172">
        <v>263</v>
      </c>
      <c r="S8" s="172">
        <v>293</v>
      </c>
      <c r="T8" s="172">
        <v>587</v>
      </c>
      <c r="U8" s="172">
        <v>153</v>
      </c>
      <c r="V8" s="340">
        <v>1</v>
      </c>
      <c r="W8" s="172">
        <v>209</v>
      </c>
    </row>
    <row r="9" spans="2:23" s="118" customFormat="1" ht="15" x14ac:dyDescent="0.35">
      <c r="B9" s="325" t="s">
        <v>254</v>
      </c>
      <c r="C9" s="481">
        <f t="shared" si="1"/>
        <v>717</v>
      </c>
      <c r="D9" s="153">
        <v>216</v>
      </c>
      <c r="E9" s="172">
        <v>253</v>
      </c>
      <c r="F9" s="154">
        <v>248</v>
      </c>
      <c r="M9" s="118" t="s">
        <v>153</v>
      </c>
      <c r="N9" s="119">
        <f t="shared" si="2"/>
        <v>29</v>
      </c>
      <c r="O9" s="153">
        <v>1</v>
      </c>
      <c r="P9" s="172">
        <v>2</v>
      </c>
      <c r="Q9" s="172">
        <v>17</v>
      </c>
      <c r="R9" s="172"/>
      <c r="S9" s="172">
        <v>1</v>
      </c>
      <c r="T9" s="172">
        <v>2</v>
      </c>
      <c r="U9" s="172">
        <v>3</v>
      </c>
      <c r="V9" s="340"/>
      <c r="W9" s="172">
        <v>3</v>
      </c>
    </row>
    <row r="10" spans="2:23" s="118" customFormat="1" ht="15" x14ac:dyDescent="0.35">
      <c r="B10" s="325" t="s">
        <v>255</v>
      </c>
      <c r="C10" s="481">
        <f t="shared" si="1"/>
        <v>744</v>
      </c>
      <c r="D10" s="153">
        <v>213</v>
      </c>
      <c r="E10" s="172">
        <v>250</v>
      </c>
      <c r="F10" s="154">
        <v>281</v>
      </c>
      <c r="M10" s="118" t="s">
        <v>154</v>
      </c>
      <c r="N10" s="119">
        <f t="shared" si="2"/>
        <v>3084</v>
      </c>
      <c r="O10" s="153">
        <v>310</v>
      </c>
      <c r="P10" s="172">
        <v>302</v>
      </c>
      <c r="Q10" s="172">
        <v>146</v>
      </c>
      <c r="R10" s="172">
        <v>160</v>
      </c>
      <c r="S10" s="172">
        <v>512</v>
      </c>
      <c r="T10" s="172">
        <v>1226</v>
      </c>
      <c r="U10" s="172">
        <v>152</v>
      </c>
      <c r="V10" s="340">
        <v>1</v>
      </c>
      <c r="W10" s="172">
        <v>275</v>
      </c>
    </row>
    <row r="11" spans="2:23" s="118" customFormat="1" ht="15" x14ac:dyDescent="0.35">
      <c r="B11" s="325" t="s">
        <v>256</v>
      </c>
      <c r="C11" s="481">
        <f t="shared" si="1"/>
        <v>720</v>
      </c>
      <c r="D11" s="153">
        <v>243</v>
      </c>
      <c r="E11" s="172">
        <v>242</v>
      </c>
      <c r="F11" s="154">
        <v>235</v>
      </c>
      <c r="M11" s="118" t="s">
        <v>155</v>
      </c>
      <c r="N11" s="119">
        <f t="shared" si="2"/>
        <v>1045</v>
      </c>
      <c r="O11" s="153">
        <v>61</v>
      </c>
      <c r="P11" s="172">
        <v>137</v>
      </c>
      <c r="Q11" s="172">
        <v>125</v>
      </c>
      <c r="R11" s="172">
        <v>92</v>
      </c>
      <c r="S11" s="172">
        <v>167</v>
      </c>
      <c r="T11" s="172">
        <v>196</v>
      </c>
      <c r="U11" s="172">
        <v>127</v>
      </c>
      <c r="V11" s="340"/>
      <c r="W11" s="172">
        <v>140</v>
      </c>
    </row>
    <row r="12" spans="2:23" s="118" customFormat="1" ht="15" x14ac:dyDescent="0.35">
      <c r="B12" s="325" t="s">
        <v>257</v>
      </c>
      <c r="C12" s="481">
        <f t="shared" si="1"/>
        <v>883</v>
      </c>
      <c r="D12" s="153">
        <v>275</v>
      </c>
      <c r="E12" s="172">
        <v>284</v>
      </c>
      <c r="F12" s="154">
        <v>324</v>
      </c>
      <c r="M12" s="118" t="s">
        <v>156</v>
      </c>
      <c r="N12" s="119">
        <f t="shared" si="2"/>
        <v>8</v>
      </c>
      <c r="O12" s="153"/>
      <c r="P12" s="172"/>
      <c r="Q12" s="172">
        <v>2</v>
      </c>
      <c r="R12" s="172">
        <v>5</v>
      </c>
      <c r="S12" s="172"/>
      <c r="T12" s="172">
        <v>1</v>
      </c>
      <c r="U12" s="172"/>
      <c r="V12" s="340"/>
      <c r="W12" s="172"/>
    </row>
    <row r="13" spans="2:23" s="118" customFormat="1" ht="15" x14ac:dyDescent="0.35">
      <c r="B13" s="325" t="s">
        <v>258</v>
      </c>
      <c r="C13" s="481">
        <f t="shared" si="1"/>
        <v>751</v>
      </c>
      <c r="D13" s="153">
        <v>220</v>
      </c>
      <c r="E13" s="172">
        <v>264</v>
      </c>
      <c r="F13" s="154">
        <v>267</v>
      </c>
      <c r="M13" s="118" t="s">
        <v>19</v>
      </c>
      <c r="N13" s="119">
        <f t="shared" si="2"/>
        <v>1164</v>
      </c>
      <c r="O13" s="153">
        <v>110</v>
      </c>
      <c r="P13" s="172">
        <v>130</v>
      </c>
      <c r="Q13" s="172">
        <v>84</v>
      </c>
      <c r="R13" s="172">
        <v>79</v>
      </c>
      <c r="S13" s="172">
        <v>179</v>
      </c>
      <c r="T13" s="172">
        <v>148</v>
      </c>
      <c r="U13" s="172">
        <v>127</v>
      </c>
      <c r="V13" s="340">
        <v>3</v>
      </c>
      <c r="W13" s="172">
        <v>304</v>
      </c>
    </row>
    <row r="14" spans="2:23" ht="24.6" customHeight="1" thickBot="1" x14ac:dyDescent="0.4">
      <c r="B14" s="325" t="s">
        <v>259</v>
      </c>
      <c r="C14" s="481">
        <f t="shared" si="1"/>
        <v>651</v>
      </c>
      <c r="D14" s="149">
        <v>196</v>
      </c>
      <c r="E14" s="150">
        <v>212</v>
      </c>
      <c r="F14" s="151">
        <v>243</v>
      </c>
      <c r="G14" s="161"/>
      <c r="H14" s="161"/>
      <c r="I14" s="161"/>
      <c r="J14" s="161"/>
      <c r="M14" s="118" t="s">
        <v>157</v>
      </c>
      <c r="N14" s="119">
        <f t="shared" si="2"/>
        <v>12380</v>
      </c>
      <c r="O14" s="153">
        <v>936</v>
      </c>
      <c r="P14" s="172">
        <v>942</v>
      </c>
      <c r="Q14" s="172">
        <v>1337</v>
      </c>
      <c r="R14" s="172">
        <v>1119</v>
      </c>
      <c r="S14" s="172">
        <v>1764</v>
      </c>
      <c r="T14" s="172">
        <v>2182</v>
      </c>
      <c r="U14" s="172">
        <v>2335</v>
      </c>
      <c r="V14" s="341">
        <v>14</v>
      </c>
      <c r="W14" s="170">
        <v>1751</v>
      </c>
    </row>
    <row r="15" spans="2:23" ht="15" x14ac:dyDescent="0.35">
      <c r="G15" s="296"/>
      <c r="H15" s="296"/>
      <c r="I15" s="296"/>
      <c r="J15" s="296"/>
      <c r="M15" s="118" t="s">
        <v>21</v>
      </c>
      <c r="N15" s="119">
        <f t="shared" si="2"/>
        <v>2612</v>
      </c>
      <c r="O15" s="153">
        <v>262</v>
      </c>
      <c r="P15" s="172">
        <v>238</v>
      </c>
      <c r="Q15" s="172">
        <v>319</v>
      </c>
      <c r="R15" s="172">
        <v>188</v>
      </c>
      <c r="S15" s="172">
        <v>419</v>
      </c>
      <c r="T15" s="172">
        <v>486</v>
      </c>
      <c r="U15" s="172">
        <v>407</v>
      </c>
      <c r="V15" s="341">
        <v>1</v>
      </c>
      <c r="W15" s="170">
        <v>292</v>
      </c>
    </row>
    <row r="16" spans="2:23" ht="30.6" customHeight="1" thickBot="1" x14ac:dyDescent="0.4">
      <c r="G16" s="296"/>
      <c r="H16" s="296"/>
      <c r="I16" s="296"/>
      <c r="J16" s="296"/>
      <c r="M16" s="118" t="s">
        <v>133</v>
      </c>
      <c r="N16" s="119">
        <f>SUM(O16:W16)</f>
        <v>23365</v>
      </c>
      <c r="O16" s="436">
        <f>SUM(O6:O15)</f>
        <v>1975</v>
      </c>
      <c r="P16" s="436">
        <f t="shared" ref="P16:W16" si="3">SUM(P6:P15)</f>
        <v>2607</v>
      </c>
      <c r="Q16" s="436">
        <f t="shared" si="3"/>
        <v>2207</v>
      </c>
      <c r="R16" s="436">
        <f t="shared" si="3"/>
        <v>1990</v>
      </c>
      <c r="S16" s="436">
        <f t="shared" si="3"/>
        <v>3380</v>
      </c>
      <c r="T16" s="436">
        <f t="shared" si="3"/>
        <v>4855</v>
      </c>
      <c r="U16" s="436">
        <f t="shared" si="3"/>
        <v>3326</v>
      </c>
      <c r="V16" s="436">
        <f t="shared" si="3"/>
        <v>20</v>
      </c>
      <c r="W16" s="436">
        <f t="shared" si="3"/>
        <v>3005</v>
      </c>
    </row>
    <row r="17" spans="2:23" ht="45" x14ac:dyDescent="0.35">
      <c r="B17" s="353" t="s">
        <v>247</v>
      </c>
      <c r="C17" s="349"/>
      <c r="D17" s="118"/>
      <c r="E17" s="118"/>
      <c r="F17" s="118"/>
      <c r="G17" s="118"/>
      <c r="H17" s="118"/>
      <c r="I17" s="118"/>
      <c r="J17" s="118"/>
    </row>
    <row r="18" spans="2:23" ht="15.6" thickBot="1" x14ac:dyDescent="0.4">
      <c r="B18" s="118"/>
      <c r="C18" s="118"/>
      <c r="D18" s="118" t="s">
        <v>118</v>
      </c>
      <c r="E18" s="118" t="s">
        <v>119</v>
      </c>
      <c r="F18" s="118" t="s">
        <v>120</v>
      </c>
      <c r="G18" s="118"/>
      <c r="H18" s="118"/>
      <c r="I18" s="118"/>
      <c r="J18" s="118"/>
    </row>
    <row r="19" spans="2:23" ht="15.6" thickBot="1" x14ac:dyDescent="0.4">
      <c r="B19" s="118"/>
      <c r="C19" s="118"/>
      <c r="D19" s="438">
        <f>D5</f>
        <v>42552</v>
      </c>
      <c r="E19" s="438">
        <f t="shared" ref="E19:F19" si="4">E5</f>
        <v>42583</v>
      </c>
      <c r="F19" s="438">
        <f t="shared" si="4"/>
        <v>42614</v>
      </c>
      <c r="G19" s="118"/>
      <c r="H19" s="118"/>
      <c r="I19" s="118"/>
      <c r="J19" s="118"/>
      <c r="L19" s="312" t="s">
        <v>158</v>
      </c>
      <c r="M19" s="686"/>
      <c r="O19" s="181" t="s">
        <v>115</v>
      </c>
      <c r="P19" s="188" t="s">
        <v>115</v>
      </c>
      <c r="Q19" s="188" t="s">
        <v>115</v>
      </c>
      <c r="R19" s="188" t="s">
        <v>115</v>
      </c>
      <c r="S19" s="188" t="s">
        <v>115</v>
      </c>
      <c r="T19" s="188" t="s">
        <v>115</v>
      </c>
      <c r="U19" s="188" t="s">
        <v>115</v>
      </c>
      <c r="V19" s="334" t="s">
        <v>115</v>
      </c>
      <c r="W19" s="170" t="s">
        <v>115</v>
      </c>
    </row>
    <row r="20" spans="2:23" ht="15" x14ac:dyDescent="0.35">
      <c r="B20" s="325" t="s">
        <v>115</v>
      </c>
      <c r="C20" s="119">
        <f>D20+E20+F20</f>
        <v>2846</v>
      </c>
      <c r="D20" s="350">
        <f>SUM(D21:D29)</f>
        <v>892</v>
      </c>
      <c r="E20" s="351">
        <f t="shared" ref="E20:F20" si="5">SUM(E21:E29)</f>
        <v>909</v>
      </c>
      <c r="F20" s="352">
        <f t="shared" si="5"/>
        <v>1045</v>
      </c>
      <c r="G20" s="118"/>
      <c r="H20" s="118"/>
      <c r="I20" s="118"/>
      <c r="J20" s="118"/>
      <c r="M20" s="118"/>
      <c r="N20" s="118"/>
      <c r="O20" s="153" t="s">
        <v>252</v>
      </c>
      <c r="P20" s="172" t="s">
        <v>253</v>
      </c>
      <c r="Q20" s="172" t="s">
        <v>254</v>
      </c>
      <c r="R20" s="172" t="s">
        <v>255</v>
      </c>
      <c r="S20" s="172" t="s">
        <v>256</v>
      </c>
      <c r="T20" s="172" t="s">
        <v>257</v>
      </c>
      <c r="U20" s="172" t="s">
        <v>258</v>
      </c>
      <c r="V20" t="s">
        <v>260</v>
      </c>
      <c r="W20" s="170" t="s">
        <v>259</v>
      </c>
    </row>
    <row r="21" spans="2:23" ht="15" x14ac:dyDescent="0.35">
      <c r="B21" s="325" t="s">
        <v>252</v>
      </c>
      <c r="C21" s="119">
        <f t="shared" ref="C21:C29" si="6">D21+E21+F21</f>
        <v>324</v>
      </c>
      <c r="D21" s="153">
        <v>103</v>
      </c>
      <c r="E21" s="172">
        <v>89</v>
      </c>
      <c r="F21" s="154">
        <v>132</v>
      </c>
      <c r="G21" s="118"/>
      <c r="H21" s="118"/>
      <c r="I21" s="118"/>
      <c r="J21" s="118"/>
      <c r="M21" s="119" t="s">
        <v>22</v>
      </c>
      <c r="N21" s="119">
        <f t="shared" ref="N21:N39" si="7">SUM(O21:W21)</f>
        <v>8</v>
      </c>
      <c r="O21" s="662">
        <v>2</v>
      </c>
      <c r="P21" s="172"/>
      <c r="Q21" s="172"/>
      <c r="R21" s="172">
        <v>1</v>
      </c>
      <c r="S21" s="172">
        <v>1</v>
      </c>
      <c r="T21" s="172"/>
      <c r="U21" s="172"/>
      <c r="V21" s="341"/>
      <c r="W21" s="170">
        <v>4</v>
      </c>
    </row>
    <row r="22" spans="2:23" ht="15" x14ac:dyDescent="0.35">
      <c r="B22" s="325" t="s">
        <v>253</v>
      </c>
      <c r="C22" s="119">
        <f t="shared" si="6"/>
        <v>298</v>
      </c>
      <c r="D22" s="153">
        <v>95</v>
      </c>
      <c r="E22" s="172">
        <v>84</v>
      </c>
      <c r="F22" s="154">
        <v>119</v>
      </c>
      <c r="G22" s="118"/>
      <c r="H22" s="118"/>
      <c r="I22" s="118"/>
      <c r="J22" s="118"/>
      <c r="M22" s="119" t="s">
        <v>14</v>
      </c>
      <c r="N22" s="119">
        <f t="shared" si="7"/>
        <v>152</v>
      </c>
      <c r="O22" s="662">
        <v>4</v>
      </c>
      <c r="P22" s="172">
        <v>78</v>
      </c>
      <c r="Q22" s="172">
        <v>3</v>
      </c>
      <c r="R22" s="172">
        <v>4</v>
      </c>
      <c r="S22" s="172">
        <v>15</v>
      </c>
      <c r="T22" s="172">
        <v>41</v>
      </c>
      <c r="U22" s="172"/>
      <c r="V22" s="341"/>
      <c r="W22" s="170">
        <v>7</v>
      </c>
    </row>
    <row r="23" spans="2:23" ht="15" x14ac:dyDescent="0.35">
      <c r="B23" s="325" t="s">
        <v>254</v>
      </c>
      <c r="C23" s="119">
        <f t="shared" si="6"/>
        <v>309</v>
      </c>
      <c r="D23" s="153">
        <v>88</v>
      </c>
      <c r="E23" s="172">
        <v>113</v>
      </c>
      <c r="F23" s="154">
        <v>108</v>
      </c>
      <c r="G23" s="118"/>
      <c r="H23" s="118"/>
      <c r="I23" s="118"/>
      <c r="J23" s="118"/>
      <c r="M23" s="119" t="s">
        <v>18</v>
      </c>
      <c r="N23" s="119">
        <f t="shared" si="7"/>
        <v>22</v>
      </c>
      <c r="O23" s="662">
        <v>4</v>
      </c>
      <c r="P23" s="172"/>
      <c r="Q23" s="172">
        <v>1</v>
      </c>
      <c r="R23" s="172">
        <v>17</v>
      </c>
      <c r="S23" s="172"/>
      <c r="T23" s="172"/>
      <c r="U23" s="172"/>
      <c r="V23" s="341"/>
      <c r="W23" s="170"/>
    </row>
    <row r="24" spans="2:23" ht="15" x14ac:dyDescent="0.35">
      <c r="B24" s="325" t="s">
        <v>255</v>
      </c>
      <c r="C24" s="119">
        <f t="shared" si="6"/>
        <v>342</v>
      </c>
      <c r="D24" s="153">
        <v>90</v>
      </c>
      <c r="E24" s="172">
        <v>112</v>
      </c>
      <c r="F24" s="154">
        <v>140</v>
      </c>
      <c r="G24" s="118"/>
      <c r="H24" s="118"/>
      <c r="I24" s="118"/>
      <c r="J24" s="118"/>
      <c r="M24" s="119" t="s">
        <v>159</v>
      </c>
      <c r="N24" s="119">
        <f t="shared" si="7"/>
        <v>17959</v>
      </c>
      <c r="O24" s="662">
        <v>1432</v>
      </c>
      <c r="P24" s="172">
        <v>2120</v>
      </c>
      <c r="Q24" s="172">
        <v>1607</v>
      </c>
      <c r="R24" s="172">
        <v>1665</v>
      </c>
      <c r="S24" s="172">
        <v>2233</v>
      </c>
      <c r="T24" s="172">
        <v>3563</v>
      </c>
      <c r="U24" s="172">
        <v>2641</v>
      </c>
      <c r="V24" s="341">
        <v>17</v>
      </c>
      <c r="W24" s="170">
        <v>2681</v>
      </c>
    </row>
    <row r="25" spans="2:23" ht="15" x14ac:dyDescent="0.35">
      <c r="B25" s="325" t="s">
        <v>256</v>
      </c>
      <c r="C25" s="119">
        <f t="shared" si="6"/>
        <v>375</v>
      </c>
      <c r="D25" s="327">
        <v>131</v>
      </c>
      <c r="E25" s="326">
        <v>126</v>
      </c>
      <c r="F25" s="328">
        <v>118</v>
      </c>
      <c r="G25" s="124"/>
      <c r="H25" s="124"/>
      <c r="I25" s="124"/>
      <c r="J25" s="124"/>
      <c r="M25" s="118" t="s">
        <v>160</v>
      </c>
      <c r="N25" s="119">
        <f t="shared" si="7"/>
        <v>3</v>
      </c>
      <c r="O25" s="153"/>
      <c r="P25" s="172">
        <v>2</v>
      </c>
      <c r="Q25" s="172"/>
      <c r="R25" s="172">
        <v>1</v>
      </c>
      <c r="S25" s="172"/>
      <c r="T25" s="172"/>
      <c r="U25" s="172"/>
      <c r="V25" s="341"/>
      <c r="W25" s="170"/>
    </row>
    <row r="26" spans="2:23" ht="15" x14ac:dyDescent="0.35">
      <c r="B26" s="325" t="s">
        <v>257</v>
      </c>
      <c r="C26" s="119">
        <f t="shared" si="6"/>
        <v>499</v>
      </c>
      <c r="D26" s="327">
        <v>161</v>
      </c>
      <c r="E26" s="326">
        <v>153</v>
      </c>
      <c r="F26" s="328">
        <v>185</v>
      </c>
      <c r="G26" s="124"/>
      <c r="H26" s="124"/>
      <c r="I26" s="124"/>
      <c r="J26" s="124"/>
      <c r="M26" s="118" t="s">
        <v>161</v>
      </c>
      <c r="N26" s="119">
        <f t="shared" si="7"/>
        <v>1</v>
      </c>
      <c r="O26" s="153"/>
      <c r="P26" s="172">
        <v>1</v>
      </c>
      <c r="Q26" s="172"/>
      <c r="R26" s="172"/>
      <c r="S26" s="172"/>
      <c r="T26" s="172"/>
      <c r="U26" s="172"/>
      <c r="V26" s="341"/>
      <c r="W26" s="170"/>
    </row>
    <row r="27" spans="2:23" ht="15" x14ac:dyDescent="0.35">
      <c r="B27" s="325"/>
      <c r="C27" s="119"/>
      <c r="D27" s="327"/>
      <c r="E27" s="326"/>
      <c r="F27" s="328"/>
      <c r="G27" s="124"/>
      <c r="H27" s="124"/>
      <c r="I27" s="124"/>
      <c r="J27" s="124"/>
      <c r="M27" s="906" t="s">
        <v>322</v>
      </c>
      <c r="N27" s="906">
        <f t="shared" si="7"/>
        <v>0</v>
      </c>
      <c r="O27" s="907"/>
      <c r="P27" s="908"/>
      <c r="Q27" s="908"/>
      <c r="R27" s="908"/>
      <c r="S27" s="908"/>
      <c r="T27" s="713"/>
      <c r="U27" s="179"/>
      <c r="V27" s="908"/>
      <c r="W27" s="908"/>
    </row>
    <row r="28" spans="2:23" ht="15" x14ac:dyDescent="0.35">
      <c r="B28" s="325" t="s">
        <v>258</v>
      </c>
      <c r="C28" s="119">
        <f t="shared" si="6"/>
        <v>356</v>
      </c>
      <c r="D28" s="327">
        <v>115</v>
      </c>
      <c r="E28" s="326">
        <v>117</v>
      </c>
      <c r="F28" s="328">
        <v>124</v>
      </c>
      <c r="G28" s="124"/>
      <c r="H28" s="124"/>
      <c r="I28" s="124"/>
      <c r="J28" s="124"/>
      <c r="M28" s="119" t="s">
        <v>12</v>
      </c>
      <c r="N28" s="119">
        <f t="shared" si="7"/>
        <v>104</v>
      </c>
      <c r="O28" s="153">
        <v>20</v>
      </c>
      <c r="P28" s="172">
        <v>52</v>
      </c>
      <c r="Q28" s="172">
        <v>3</v>
      </c>
      <c r="R28" s="172">
        <v>20</v>
      </c>
      <c r="S28" s="172">
        <v>6</v>
      </c>
      <c r="T28" s="172">
        <v>1</v>
      </c>
      <c r="U28" s="172"/>
      <c r="V28" s="341"/>
      <c r="W28" s="170">
        <v>2</v>
      </c>
    </row>
    <row r="29" spans="2:23" ht="15.6" thickBot="1" x14ac:dyDescent="0.4">
      <c r="B29" s="325" t="s">
        <v>259</v>
      </c>
      <c r="C29" s="119">
        <f t="shared" si="6"/>
        <v>343</v>
      </c>
      <c r="D29" s="303">
        <v>109</v>
      </c>
      <c r="E29" s="372">
        <v>115</v>
      </c>
      <c r="F29" s="373">
        <v>119</v>
      </c>
      <c r="G29" s="161"/>
      <c r="H29" s="161"/>
      <c r="I29" s="161"/>
      <c r="J29" s="161"/>
      <c r="M29" s="118" t="s">
        <v>162</v>
      </c>
      <c r="N29" s="119">
        <f t="shared" si="7"/>
        <v>2</v>
      </c>
      <c r="O29" s="662"/>
      <c r="P29" s="172"/>
      <c r="Q29" s="172"/>
      <c r="R29" s="172"/>
      <c r="S29" s="172"/>
      <c r="T29" s="172"/>
      <c r="U29" s="172">
        <v>2</v>
      </c>
      <c r="V29" s="341"/>
      <c r="W29" s="170"/>
    </row>
    <row r="30" spans="2:23" ht="28.2" customHeight="1" x14ac:dyDescent="0.35">
      <c r="G30" s="296"/>
      <c r="H30" s="296"/>
      <c r="I30" s="296"/>
      <c r="J30" s="296"/>
      <c r="M30" s="119" t="s">
        <v>8</v>
      </c>
      <c r="N30" s="119">
        <f t="shared" si="7"/>
        <v>17</v>
      </c>
      <c r="O30" s="153"/>
      <c r="P30" s="172"/>
      <c r="Q30" s="172"/>
      <c r="R30" s="172"/>
      <c r="S30" s="172">
        <v>13</v>
      </c>
      <c r="T30" s="172"/>
      <c r="U30" s="172"/>
      <c r="V30" s="341"/>
      <c r="W30" s="170">
        <v>4</v>
      </c>
    </row>
    <row r="31" spans="2:23" ht="30" x14ac:dyDescent="0.35">
      <c r="B31" s="833" t="s">
        <v>294</v>
      </c>
      <c r="C31" s="440"/>
      <c r="D31" s="440"/>
      <c r="E31" s="440"/>
      <c r="F31" s="440"/>
      <c r="G31" s="118"/>
      <c r="H31" s="118"/>
      <c r="I31" s="118"/>
      <c r="J31" s="118"/>
      <c r="M31" s="119" t="s">
        <v>20</v>
      </c>
      <c r="N31" s="119">
        <f t="shared" si="7"/>
        <v>1</v>
      </c>
      <c r="O31" s="662">
        <v>1</v>
      </c>
      <c r="P31" s="172"/>
      <c r="Q31" s="172"/>
      <c r="R31" s="172"/>
      <c r="S31" s="172"/>
      <c r="T31" s="172"/>
      <c r="U31" s="172"/>
      <c r="V31" s="341"/>
      <c r="W31" s="170"/>
    </row>
    <row r="32" spans="2:23" ht="15.6" thickBot="1" x14ac:dyDescent="0.4">
      <c r="B32" s="440"/>
      <c r="C32" s="440"/>
      <c r="D32" s="440" t="s">
        <v>118</v>
      </c>
      <c r="E32" s="440" t="s">
        <v>119</v>
      </c>
      <c r="F32" s="440" t="s">
        <v>120</v>
      </c>
      <c r="G32" s="118"/>
      <c r="H32" s="118"/>
      <c r="I32" s="118"/>
      <c r="J32" s="118"/>
      <c r="M32" s="119" t="s">
        <v>24</v>
      </c>
      <c r="N32" s="119">
        <f t="shared" si="7"/>
        <v>265</v>
      </c>
      <c r="O32" s="662">
        <v>27</v>
      </c>
      <c r="P32" s="172">
        <v>28</v>
      </c>
      <c r="Q32" s="172">
        <v>26</v>
      </c>
      <c r="R32" s="172">
        <v>34</v>
      </c>
      <c r="S32" s="172">
        <v>56</v>
      </c>
      <c r="T32" s="172">
        <v>33</v>
      </c>
      <c r="U32" s="172">
        <v>38</v>
      </c>
      <c r="V32" s="341"/>
      <c r="W32" s="170">
        <v>23</v>
      </c>
    </row>
    <row r="33" spans="2:25" ht="15.6" thickBot="1" x14ac:dyDescent="0.4">
      <c r="B33" s="440"/>
      <c r="C33" s="440"/>
      <c r="D33" s="842">
        <f>D5</f>
        <v>42552</v>
      </c>
      <c r="E33" s="842">
        <f t="shared" ref="E33:F33" si="8">E5</f>
        <v>42583</v>
      </c>
      <c r="F33" s="893">
        <f t="shared" si="8"/>
        <v>42614</v>
      </c>
      <c r="G33" s="118"/>
      <c r="H33" s="118"/>
      <c r="I33" s="118"/>
      <c r="J33" s="118"/>
      <c r="M33" s="118" t="s">
        <v>163</v>
      </c>
      <c r="N33" s="119">
        <f t="shared" si="7"/>
        <v>5</v>
      </c>
      <c r="O33" s="153"/>
      <c r="P33" s="172">
        <v>2</v>
      </c>
      <c r="Q33" s="172"/>
      <c r="R33" s="172">
        <v>1</v>
      </c>
      <c r="S33" s="172"/>
      <c r="T33" s="172">
        <v>2</v>
      </c>
      <c r="U33" s="172"/>
      <c r="V33" s="341"/>
      <c r="W33" s="170"/>
    </row>
    <row r="34" spans="2:25" ht="15" x14ac:dyDescent="0.35">
      <c r="B34" s="886" t="s">
        <v>115</v>
      </c>
      <c r="C34" s="440">
        <f t="shared" ref="C34:C42" si="9">D34+E34+F34</f>
        <v>509</v>
      </c>
      <c r="D34" s="887">
        <f>SUM(D35:D42)</f>
        <v>168</v>
      </c>
      <c r="E34" s="888">
        <f t="shared" ref="E34:F34" si="10">SUM(E35:E42)</f>
        <v>153</v>
      </c>
      <c r="F34" s="889">
        <f t="shared" si="10"/>
        <v>188</v>
      </c>
      <c r="G34" s="118"/>
      <c r="H34" s="118"/>
      <c r="I34" s="118"/>
      <c r="J34" s="118"/>
      <c r="M34" s="119" t="s">
        <v>164</v>
      </c>
      <c r="N34" s="119">
        <f t="shared" si="7"/>
        <v>143</v>
      </c>
      <c r="O34" s="153">
        <v>21</v>
      </c>
      <c r="P34" s="172">
        <v>5</v>
      </c>
      <c r="Q34" s="172">
        <v>11</v>
      </c>
      <c r="R34" s="172">
        <v>14</v>
      </c>
      <c r="S34" s="172">
        <v>36</v>
      </c>
      <c r="T34" s="172">
        <v>32</v>
      </c>
      <c r="U34" s="172">
        <v>9</v>
      </c>
      <c r="V34" s="341"/>
      <c r="W34" s="170">
        <v>15</v>
      </c>
    </row>
    <row r="35" spans="2:25" ht="15" x14ac:dyDescent="0.35">
      <c r="B35" s="886" t="s">
        <v>252</v>
      </c>
      <c r="C35" s="440">
        <f t="shared" si="9"/>
        <v>44</v>
      </c>
      <c r="D35" s="845">
        <v>12</v>
      </c>
      <c r="E35" s="155">
        <v>19</v>
      </c>
      <c r="F35" s="846">
        <v>13</v>
      </c>
      <c r="G35" s="118"/>
      <c r="H35" s="118"/>
      <c r="I35" s="118"/>
      <c r="J35" s="118"/>
      <c r="M35" s="118" t="s">
        <v>165</v>
      </c>
      <c r="N35" s="119">
        <f t="shared" si="7"/>
        <v>13</v>
      </c>
      <c r="O35" s="662">
        <v>9</v>
      </c>
      <c r="P35" s="172">
        <v>1</v>
      </c>
      <c r="Q35" s="172"/>
      <c r="R35" s="172">
        <v>1</v>
      </c>
      <c r="S35" s="172"/>
      <c r="T35" s="172"/>
      <c r="U35" s="172"/>
      <c r="V35" s="341"/>
      <c r="W35" s="170">
        <v>2</v>
      </c>
    </row>
    <row r="36" spans="2:25" ht="15" x14ac:dyDescent="0.35">
      <c r="B36" s="886" t="s">
        <v>253</v>
      </c>
      <c r="C36" s="440">
        <f t="shared" si="9"/>
        <v>61</v>
      </c>
      <c r="D36" s="845">
        <v>24</v>
      </c>
      <c r="E36" s="155">
        <v>12</v>
      </c>
      <c r="F36" s="846">
        <v>25</v>
      </c>
      <c r="G36" s="118"/>
      <c r="H36" s="118"/>
      <c r="I36" s="118"/>
      <c r="J36" s="118"/>
      <c r="M36" s="119" t="s">
        <v>6</v>
      </c>
      <c r="N36" s="119">
        <f t="shared" si="7"/>
        <v>636</v>
      </c>
      <c r="O36" s="153">
        <v>90</v>
      </c>
      <c r="P36" s="172">
        <v>45</v>
      </c>
      <c r="Q36" s="172">
        <v>29</v>
      </c>
      <c r="R36" s="172">
        <v>12</v>
      </c>
      <c r="S36" s="172">
        <v>100</v>
      </c>
      <c r="T36" s="172">
        <v>304</v>
      </c>
      <c r="U36" s="172">
        <v>10</v>
      </c>
      <c r="V36" s="341">
        <v>1</v>
      </c>
      <c r="W36" s="170">
        <v>45</v>
      </c>
    </row>
    <row r="37" spans="2:25" ht="15" x14ac:dyDescent="0.35">
      <c r="B37" s="886" t="s">
        <v>254</v>
      </c>
      <c r="C37" s="440">
        <f t="shared" si="9"/>
        <v>66</v>
      </c>
      <c r="D37" s="845">
        <v>28</v>
      </c>
      <c r="E37" s="155">
        <v>16</v>
      </c>
      <c r="F37" s="846">
        <v>22</v>
      </c>
      <c r="G37" s="118"/>
      <c r="H37" s="118"/>
      <c r="I37" s="118"/>
      <c r="J37" s="118"/>
      <c r="M37" s="118" t="s">
        <v>166</v>
      </c>
      <c r="N37" s="119">
        <f t="shared" si="7"/>
        <v>2</v>
      </c>
      <c r="O37" s="662"/>
      <c r="P37" s="172"/>
      <c r="Q37" s="172">
        <v>1</v>
      </c>
      <c r="R37" s="172">
        <v>1</v>
      </c>
      <c r="S37" s="172"/>
      <c r="T37" s="172"/>
      <c r="U37" s="172"/>
      <c r="V37" s="341"/>
      <c r="W37" s="170"/>
    </row>
    <row r="38" spans="2:25" ht="15" x14ac:dyDescent="0.35">
      <c r="B38" s="886" t="s">
        <v>255</v>
      </c>
      <c r="C38" s="440">
        <f t="shared" si="9"/>
        <v>63</v>
      </c>
      <c r="D38" s="845">
        <v>19</v>
      </c>
      <c r="E38" s="155">
        <v>21</v>
      </c>
      <c r="F38" s="846">
        <v>23</v>
      </c>
      <c r="G38" s="118"/>
      <c r="H38" s="118"/>
      <c r="I38" s="118"/>
      <c r="J38" s="118"/>
      <c r="M38" s="119" t="s">
        <v>167</v>
      </c>
      <c r="N38" s="119">
        <f t="shared" si="7"/>
        <v>4013</v>
      </c>
      <c r="O38" s="153">
        <v>363</v>
      </c>
      <c r="P38" s="172">
        <v>272</v>
      </c>
      <c r="Q38" s="172">
        <v>526</v>
      </c>
      <c r="R38" s="172">
        <v>209</v>
      </c>
      <c r="S38" s="172">
        <v>920</v>
      </c>
      <c r="T38" s="172">
        <v>875</v>
      </c>
      <c r="U38" s="172">
        <v>624</v>
      </c>
      <c r="V38" s="341">
        <v>2</v>
      </c>
      <c r="W38" s="170">
        <v>222</v>
      </c>
    </row>
    <row r="39" spans="2:25" ht="15" x14ac:dyDescent="0.35">
      <c r="B39" s="886" t="s">
        <v>256</v>
      </c>
      <c r="C39" s="440">
        <f t="shared" si="9"/>
        <v>59</v>
      </c>
      <c r="D39" s="847">
        <v>25</v>
      </c>
      <c r="E39" s="848">
        <v>14</v>
      </c>
      <c r="F39" s="849">
        <v>20</v>
      </c>
      <c r="G39" s="124"/>
      <c r="H39" s="124"/>
      <c r="I39" s="124"/>
      <c r="J39" s="124"/>
      <c r="M39" s="119" t="s">
        <v>16</v>
      </c>
      <c r="N39" s="119">
        <f t="shared" si="7"/>
        <v>19</v>
      </c>
      <c r="O39" s="662">
        <v>2</v>
      </c>
      <c r="P39" s="172">
        <v>1</v>
      </c>
      <c r="Q39" s="172"/>
      <c r="R39" s="172">
        <v>10</v>
      </c>
      <c r="S39" s="172"/>
      <c r="T39" s="172">
        <v>4</v>
      </c>
      <c r="U39" s="172">
        <v>2</v>
      </c>
      <c r="V39" s="341"/>
      <c r="W39" s="170"/>
    </row>
    <row r="40" spans="2:25" ht="15" x14ac:dyDescent="0.35">
      <c r="B40" s="886" t="s">
        <v>257</v>
      </c>
      <c r="C40" s="440">
        <f t="shared" si="9"/>
        <v>102</v>
      </c>
      <c r="D40" s="847">
        <v>28</v>
      </c>
      <c r="E40" s="848">
        <v>32</v>
      </c>
      <c r="F40" s="849">
        <v>42</v>
      </c>
      <c r="G40" s="124"/>
      <c r="H40" s="124"/>
      <c r="I40" s="124"/>
      <c r="J40" s="124"/>
      <c r="M40" s="118" t="s">
        <v>168</v>
      </c>
      <c r="N40" s="119">
        <f>SUM(O40:W40)</f>
        <v>0</v>
      </c>
      <c r="O40" s="153"/>
      <c r="P40" s="172"/>
      <c r="Q40" s="172"/>
      <c r="R40" s="172"/>
      <c r="S40" s="172"/>
      <c r="T40" s="172"/>
      <c r="U40" s="172"/>
      <c r="V40" s="341"/>
      <c r="W40" s="170"/>
    </row>
    <row r="41" spans="2:25" ht="15.6" thickBot="1" x14ac:dyDescent="0.4">
      <c r="B41" s="886" t="s">
        <v>258</v>
      </c>
      <c r="C41" s="440">
        <f t="shared" si="9"/>
        <v>66</v>
      </c>
      <c r="D41" s="847">
        <v>20</v>
      </c>
      <c r="E41" s="848">
        <v>21</v>
      </c>
      <c r="F41" s="849">
        <v>25</v>
      </c>
      <c r="G41" s="124"/>
      <c r="H41" s="124"/>
      <c r="I41" s="124"/>
      <c r="J41" s="124"/>
      <c r="M41" s="118" t="s">
        <v>133</v>
      </c>
      <c r="N41" s="119">
        <f>SUM(O41:W41)</f>
        <v>23365</v>
      </c>
      <c r="O41" s="149">
        <f>SUM(O21:O40)</f>
        <v>1975</v>
      </c>
      <c r="P41" s="149">
        <f t="shared" ref="P41:Q41" si="11">SUM(P21:P40)</f>
        <v>2607</v>
      </c>
      <c r="Q41" s="149">
        <f t="shared" si="11"/>
        <v>2207</v>
      </c>
      <c r="R41" s="149">
        <f t="shared" ref="R41:W41" si="12">SUM(R21:R40)</f>
        <v>1990</v>
      </c>
      <c r="S41" s="149">
        <f t="shared" si="12"/>
        <v>3380</v>
      </c>
      <c r="T41" s="149">
        <f t="shared" si="12"/>
        <v>4855</v>
      </c>
      <c r="U41" s="149">
        <f t="shared" si="12"/>
        <v>3326</v>
      </c>
      <c r="V41" s="149">
        <f t="shared" si="12"/>
        <v>20</v>
      </c>
      <c r="W41" s="149">
        <f t="shared" si="12"/>
        <v>3005</v>
      </c>
    </row>
    <row r="42" spans="2:25" ht="15.6" thickBot="1" x14ac:dyDescent="0.4">
      <c r="B42" s="886" t="s">
        <v>259</v>
      </c>
      <c r="C42" s="440">
        <f t="shared" si="9"/>
        <v>48</v>
      </c>
      <c r="D42" s="894">
        <v>12</v>
      </c>
      <c r="E42" s="895">
        <v>18</v>
      </c>
      <c r="F42" s="896">
        <v>18</v>
      </c>
      <c r="G42" s="161"/>
      <c r="H42" s="161"/>
      <c r="I42" s="161"/>
      <c r="J42" s="161"/>
    </row>
    <row r="43" spans="2:25" x14ac:dyDescent="0.2">
      <c r="B43" s="409"/>
      <c r="C43" s="409"/>
      <c r="D43" s="409"/>
      <c r="E43" s="409"/>
      <c r="F43" s="409"/>
      <c r="G43" s="296"/>
      <c r="H43" s="296"/>
      <c r="I43" s="296"/>
      <c r="J43" s="296"/>
      <c r="T43" s="161"/>
      <c r="U43" s="161"/>
      <c r="V43" s="161"/>
      <c r="W43" s="161"/>
      <c r="X43" s="161"/>
      <c r="Y43" s="161"/>
    </row>
    <row r="44" spans="2:25" ht="15.6" thickBot="1" x14ac:dyDescent="0.4">
      <c r="G44" s="296"/>
      <c r="H44" s="296"/>
      <c r="I44" s="296"/>
      <c r="J44" s="296"/>
      <c r="M44" s="144" t="s">
        <v>125</v>
      </c>
      <c r="N44" s="118"/>
      <c r="O44" s="118" t="s">
        <v>118</v>
      </c>
      <c r="P44" s="118" t="s">
        <v>119</v>
      </c>
      <c r="Q44" s="118" t="s">
        <v>120</v>
      </c>
      <c r="T44" s="118"/>
      <c r="U44" s="118"/>
      <c r="V44" s="118"/>
      <c r="W44" s="118"/>
      <c r="X44" s="118"/>
      <c r="Y44" s="161"/>
    </row>
    <row r="45" spans="2:25" ht="30" x14ac:dyDescent="0.35">
      <c r="B45" s="833" t="s">
        <v>249</v>
      </c>
      <c r="C45" s="440"/>
      <c r="D45" s="440"/>
      <c r="E45" s="440"/>
      <c r="F45" s="440"/>
      <c r="G45" s="118"/>
      <c r="H45" s="118"/>
      <c r="I45" s="118"/>
      <c r="J45" s="118"/>
      <c r="M45" s="684"/>
      <c r="N45" s="118"/>
      <c r="O45" s="432">
        <v>42552</v>
      </c>
      <c r="P45" s="434">
        <v>42583</v>
      </c>
      <c r="Q45" s="435">
        <v>42614</v>
      </c>
      <c r="T45" s="118"/>
      <c r="U45" s="118"/>
      <c r="V45" s="118"/>
      <c r="W45" s="118"/>
      <c r="X45" s="118"/>
      <c r="Y45" s="161"/>
    </row>
    <row r="46" spans="2:25" ht="15.6" thickBot="1" x14ac:dyDescent="0.4">
      <c r="B46" s="440"/>
      <c r="C46" s="465" t="s">
        <v>126</v>
      </c>
      <c r="D46" s="440" t="s">
        <v>118</v>
      </c>
      <c r="E46" s="440" t="s">
        <v>119</v>
      </c>
      <c r="F46" s="440" t="s">
        <v>120</v>
      </c>
      <c r="G46" s="118"/>
      <c r="H46" s="118"/>
      <c r="I46" s="118"/>
      <c r="J46" s="118"/>
      <c r="M46" s="118" t="s">
        <v>115</v>
      </c>
      <c r="N46" s="119">
        <f>O46+P46+Q46</f>
        <v>0</v>
      </c>
      <c r="O46" s="153"/>
      <c r="P46" s="172"/>
      <c r="Q46" s="154"/>
      <c r="T46" s="118"/>
      <c r="U46" s="118"/>
      <c r="V46" s="118"/>
      <c r="W46" s="118"/>
      <c r="X46" s="118"/>
      <c r="Y46" s="161"/>
    </row>
    <row r="47" spans="2:25" ht="15.6" thickBot="1" x14ac:dyDescent="0.4">
      <c r="B47" s="440"/>
      <c r="C47" s="440"/>
      <c r="D47" s="842">
        <f>D33</f>
        <v>42552</v>
      </c>
      <c r="E47" s="842">
        <f>E33</f>
        <v>42583</v>
      </c>
      <c r="F47" s="842">
        <f>F33</f>
        <v>42614</v>
      </c>
      <c r="G47" s="118"/>
      <c r="H47" s="118"/>
      <c r="I47" s="118"/>
      <c r="J47" s="118"/>
      <c r="M47" s="118" t="s">
        <v>252</v>
      </c>
      <c r="N47" s="119">
        <f t="shared" ref="N47:N55" si="13">O47+P47+Q47</f>
        <v>0</v>
      </c>
      <c r="O47" s="153"/>
      <c r="P47" s="172"/>
      <c r="Q47" s="154"/>
      <c r="T47" s="118"/>
      <c r="U47" s="118"/>
      <c r="V47" s="118"/>
      <c r="W47" s="118"/>
      <c r="X47" s="118"/>
      <c r="Y47" s="161"/>
    </row>
    <row r="48" spans="2:25" ht="15" x14ac:dyDescent="0.35">
      <c r="B48" s="886" t="s">
        <v>115</v>
      </c>
      <c r="C48" s="440">
        <f t="shared" ref="C48:C55" si="14">D48+E48+F48</f>
        <v>0</v>
      </c>
      <c r="D48" s="887"/>
      <c r="E48" s="888"/>
      <c r="F48" s="889"/>
      <c r="G48" s="118"/>
      <c r="H48" s="118"/>
      <c r="I48" s="118"/>
      <c r="J48" s="118"/>
      <c r="M48" s="118" t="s">
        <v>253</v>
      </c>
      <c r="N48" s="119">
        <f t="shared" si="13"/>
        <v>0</v>
      </c>
      <c r="O48" s="153"/>
      <c r="P48" s="172"/>
      <c r="Q48" s="154"/>
      <c r="T48" s="118"/>
      <c r="U48" s="118"/>
      <c r="V48" s="118"/>
      <c r="W48" s="118"/>
      <c r="X48" s="118"/>
      <c r="Y48" s="161"/>
    </row>
    <row r="49" spans="2:26" ht="15" x14ac:dyDescent="0.35">
      <c r="B49" s="886" t="s">
        <v>252</v>
      </c>
      <c r="C49" s="440">
        <f t="shared" si="14"/>
        <v>0</v>
      </c>
      <c r="D49" s="845"/>
      <c r="E49" s="155"/>
      <c r="F49" s="846"/>
      <c r="G49" s="118"/>
      <c r="H49" s="118"/>
      <c r="I49" s="118"/>
      <c r="J49" s="118"/>
      <c r="M49" s="118" t="s">
        <v>254</v>
      </c>
      <c r="N49" s="119">
        <f t="shared" si="13"/>
        <v>0</v>
      </c>
      <c r="O49" s="153"/>
      <c r="P49" s="172"/>
      <c r="Q49" s="154"/>
      <c r="T49" s="118"/>
      <c r="U49" s="118"/>
      <c r="V49" s="118"/>
      <c r="W49" s="118"/>
      <c r="X49" s="118"/>
      <c r="Y49" s="161"/>
    </row>
    <row r="50" spans="2:26" ht="15" x14ac:dyDescent="0.35">
      <c r="B50" s="886" t="s">
        <v>253</v>
      </c>
      <c r="C50" s="440">
        <f t="shared" si="14"/>
        <v>0</v>
      </c>
      <c r="D50" s="845"/>
      <c r="E50" s="155"/>
      <c r="F50" s="846"/>
      <c r="G50" s="118"/>
      <c r="H50" s="118"/>
      <c r="I50" s="118"/>
      <c r="J50" s="118"/>
      <c r="M50" s="118" t="s">
        <v>255</v>
      </c>
      <c r="N50" s="119">
        <f t="shared" si="13"/>
        <v>0</v>
      </c>
      <c r="O50" s="153"/>
      <c r="P50" s="172"/>
      <c r="Q50" s="154"/>
      <c r="T50" s="118"/>
      <c r="U50" s="118"/>
      <c r="V50" s="118"/>
      <c r="W50" s="118"/>
      <c r="X50" s="118"/>
      <c r="Y50" s="161"/>
    </row>
    <row r="51" spans="2:26" ht="15" x14ac:dyDescent="0.35">
      <c r="B51" s="886" t="s">
        <v>254</v>
      </c>
      <c r="C51" s="440">
        <f t="shared" si="14"/>
        <v>0</v>
      </c>
      <c r="D51" s="845"/>
      <c r="E51" s="155"/>
      <c r="F51" s="846"/>
      <c r="G51" s="118"/>
      <c r="H51" s="118"/>
      <c r="I51" s="118"/>
      <c r="J51" s="118"/>
      <c r="M51" s="118" t="s">
        <v>256</v>
      </c>
      <c r="N51" s="119">
        <f t="shared" si="13"/>
        <v>0</v>
      </c>
      <c r="O51" s="327"/>
      <c r="P51" s="326"/>
      <c r="Q51" s="328"/>
      <c r="T51" s="118"/>
      <c r="U51" s="118"/>
      <c r="V51" s="161"/>
      <c r="W51" s="161"/>
      <c r="X51" s="161"/>
      <c r="Y51" s="161"/>
    </row>
    <row r="52" spans="2:26" ht="15" x14ac:dyDescent="0.35">
      <c r="B52" s="886" t="s">
        <v>255</v>
      </c>
      <c r="C52" s="440">
        <f t="shared" si="14"/>
        <v>0</v>
      </c>
      <c r="D52" s="845"/>
      <c r="E52" s="155"/>
      <c r="F52" s="846"/>
      <c r="G52" s="118"/>
      <c r="H52" s="118"/>
      <c r="I52" s="118"/>
      <c r="J52" s="118"/>
      <c r="M52" s="118" t="s">
        <v>257</v>
      </c>
      <c r="N52" s="119">
        <f t="shared" si="13"/>
        <v>0</v>
      </c>
      <c r="O52" s="327"/>
      <c r="P52" s="326"/>
      <c r="Q52" s="328"/>
      <c r="T52" s="118"/>
      <c r="U52" s="118"/>
      <c r="V52" s="124"/>
      <c r="W52" s="124"/>
      <c r="X52" s="124"/>
      <c r="Y52" s="161"/>
    </row>
    <row r="53" spans="2:26" ht="15" x14ac:dyDescent="0.35">
      <c r="B53" s="886" t="s">
        <v>256</v>
      </c>
      <c r="C53" s="440">
        <f t="shared" si="14"/>
        <v>0</v>
      </c>
      <c r="D53" s="847"/>
      <c r="E53" s="848"/>
      <c r="F53" s="849"/>
      <c r="G53" s="124"/>
      <c r="H53" s="124"/>
      <c r="I53" s="124"/>
      <c r="J53" s="124"/>
      <c r="M53" s="118" t="s">
        <v>258</v>
      </c>
      <c r="N53" s="119">
        <f t="shared" si="13"/>
        <v>0</v>
      </c>
      <c r="O53" s="174"/>
      <c r="P53" s="170"/>
      <c r="Q53" s="175"/>
      <c r="T53" s="118"/>
      <c r="U53" s="118"/>
      <c r="V53" s="124"/>
      <c r="W53" s="124"/>
      <c r="X53" s="124"/>
      <c r="Y53" s="161"/>
    </row>
    <row r="54" spans="2:26" ht="15" x14ac:dyDescent="0.35">
      <c r="B54" s="886" t="s">
        <v>257</v>
      </c>
      <c r="C54" s="440">
        <f t="shared" si="14"/>
        <v>0</v>
      </c>
      <c r="D54" s="847"/>
      <c r="E54" s="848"/>
      <c r="F54" s="849"/>
      <c r="G54" s="124"/>
      <c r="H54" s="124"/>
      <c r="I54" s="124"/>
      <c r="J54" s="124"/>
      <c r="M54" s="118" t="s">
        <v>260</v>
      </c>
      <c r="N54" s="119">
        <f t="shared" si="13"/>
        <v>0</v>
      </c>
      <c r="O54" s="174"/>
      <c r="P54" s="170"/>
      <c r="Q54" s="175"/>
      <c r="T54" s="118"/>
      <c r="U54" s="118"/>
      <c r="V54" s="124"/>
      <c r="W54" s="124"/>
      <c r="X54" s="124"/>
      <c r="Y54" s="161"/>
    </row>
    <row r="55" spans="2:26" ht="15.6" thickBot="1" x14ac:dyDescent="0.4">
      <c r="B55" s="886" t="s">
        <v>258</v>
      </c>
      <c r="C55" s="440">
        <f t="shared" si="14"/>
        <v>0</v>
      </c>
      <c r="D55" s="847"/>
      <c r="E55" s="848"/>
      <c r="F55" s="849"/>
      <c r="G55" s="124"/>
      <c r="H55" s="124"/>
      <c r="I55" s="124"/>
      <c r="J55" s="124"/>
      <c r="M55" s="118" t="s">
        <v>259</v>
      </c>
      <c r="N55" s="119">
        <f t="shared" si="13"/>
        <v>0</v>
      </c>
      <c r="O55" s="303"/>
      <c r="P55" s="372"/>
      <c r="Q55" s="373"/>
    </row>
    <row r="56" spans="2:26" ht="15.6" thickBot="1" x14ac:dyDescent="0.4">
      <c r="B56" s="886" t="s">
        <v>259</v>
      </c>
      <c r="C56" s="440">
        <f>D56+E56+F56</f>
        <v>0</v>
      </c>
      <c r="D56" s="890"/>
      <c r="E56" s="891"/>
      <c r="F56" s="892"/>
      <c r="G56" s="161"/>
      <c r="H56" s="161"/>
      <c r="I56" s="161"/>
      <c r="J56" s="161"/>
    </row>
    <row r="57" spans="2:26" ht="15" x14ac:dyDescent="0.35">
      <c r="G57" s="296"/>
      <c r="H57" s="296"/>
      <c r="I57" s="296"/>
      <c r="J57" s="296"/>
      <c r="M57" s="686"/>
      <c r="O57" s="146" t="s">
        <v>169</v>
      </c>
      <c r="P57" s="147" t="s">
        <v>170</v>
      </c>
      <c r="Q57" s="147" t="s">
        <v>171</v>
      </c>
      <c r="R57" s="147" t="s">
        <v>172</v>
      </c>
      <c r="S57" s="147" t="s">
        <v>37</v>
      </c>
      <c r="T57" s="147" t="s">
        <v>173</v>
      </c>
      <c r="U57" s="147" t="s">
        <v>29</v>
      </c>
      <c r="V57" s="147" t="s">
        <v>174</v>
      </c>
      <c r="W57" s="147" t="s">
        <v>175</v>
      </c>
      <c r="X57" s="147" t="s">
        <v>176</v>
      </c>
      <c r="Y57" s="147" t="s">
        <v>177</v>
      </c>
      <c r="Z57" s="148" t="s">
        <v>133</v>
      </c>
    </row>
    <row r="58" spans="2:26" ht="12" x14ac:dyDescent="0.25">
      <c r="G58" s="296"/>
      <c r="H58" s="296"/>
      <c r="I58" s="296"/>
      <c r="J58" s="296"/>
      <c r="M58" s="142" t="s">
        <v>178</v>
      </c>
      <c r="N58" s="322" t="s">
        <v>115</v>
      </c>
      <c r="O58" s="323">
        <v>935</v>
      </c>
      <c r="P58" s="323">
        <v>52</v>
      </c>
      <c r="Q58" s="323">
        <v>7</v>
      </c>
      <c r="R58" s="323">
        <v>64</v>
      </c>
      <c r="S58" s="323">
        <v>45</v>
      </c>
      <c r="T58" s="323">
        <v>6</v>
      </c>
      <c r="U58" s="323">
        <v>1456</v>
      </c>
      <c r="V58" s="323">
        <v>2</v>
      </c>
      <c r="W58" s="323">
        <v>17</v>
      </c>
      <c r="X58" s="323">
        <v>4</v>
      </c>
      <c r="Y58" s="323">
        <v>5</v>
      </c>
      <c r="Z58" s="323">
        <v>2593</v>
      </c>
    </row>
    <row r="59" spans="2:26" ht="30" x14ac:dyDescent="0.35">
      <c r="B59" s="833" t="s">
        <v>122</v>
      </c>
      <c r="C59" s="440"/>
      <c r="D59" s="118">
        <v>406</v>
      </c>
      <c r="E59" s="118">
        <v>401</v>
      </c>
      <c r="F59" s="118">
        <v>346</v>
      </c>
      <c r="G59" s="118"/>
      <c r="H59" s="118"/>
      <c r="I59" s="118"/>
      <c r="J59" s="118"/>
      <c r="M59" s="165"/>
      <c r="N59" t="s">
        <v>252</v>
      </c>
      <c r="O59" s="166">
        <v>54</v>
      </c>
      <c r="P59" s="166">
        <v>15</v>
      </c>
      <c r="Q59" s="166">
        <v>2</v>
      </c>
      <c r="R59" s="166">
        <v>21</v>
      </c>
      <c r="S59" s="166">
        <v>4</v>
      </c>
      <c r="T59" s="166">
        <v>2</v>
      </c>
      <c r="U59" s="166">
        <v>87</v>
      </c>
      <c r="V59" s="166"/>
      <c r="W59" s="166">
        <v>1</v>
      </c>
      <c r="X59" s="166"/>
      <c r="Y59" s="166"/>
      <c r="Z59" s="166">
        <v>186</v>
      </c>
    </row>
    <row r="60" spans="2:26" ht="15.6" thickBot="1" x14ac:dyDescent="0.4">
      <c r="B60" s="440"/>
      <c r="C60" s="440" t="s">
        <v>123</v>
      </c>
      <c r="D60" s="118" t="s">
        <v>118</v>
      </c>
      <c r="E60" s="118" t="s">
        <v>119</v>
      </c>
      <c r="F60" s="118" t="s">
        <v>120</v>
      </c>
      <c r="G60" s="118"/>
      <c r="H60" s="118"/>
      <c r="I60" s="118"/>
      <c r="J60" s="118"/>
      <c r="M60" s="165"/>
      <c r="N60" s="320" t="s">
        <v>253</v>
      </c>
      <c r="O60" s="321">
        <v>109</v>
      </c>
      <c r="P60" s="321">
        <v>3</v>
      </c>
      <c r="Q60" s="321">
        <v>2</v>
      </c>
      <c r="R60" s="321">
        <v>4</v>
      </c>
      <c r="S60" s="321">
        <v>6</v>
      </c>
      <c r="T60" s="321">
        <v>1</v>
      </c>
      <c r="U60" s="321">
        <v>175</v>
      </c>
      <c r="V60" s="321"/>
      <c r="W60" s="321"/>
      <c r="X60" s="321"/>
      <c r="Y60" s="321">
        <v>2</v>
      </c>
      <c r="Z60" s="321">
        <v>302</v>
      </c>
    </row>
    <row r="61" spans="2:26" ht="15" x14ac:dyDescent="0.35">
      <c r="B61" s="118"/>
      <c r="C61" s="118"/>
      <c r="D61" s="432">
        <v>42186</v>
      </c>
      <c r="E61" s="434">
        <v>42217</v>
      </c>
      <c r="F61" s="435">
        <v>42248</v>
      </c>
      <c r="G61" s="118"/>
      <c r="H61" s="118"/>
      <c r="I61" s="118"/>
      <c r="J61" s="118"/>
      <c r="M61" s="165"/>
      <c r="N61" t="s">
        <v>254</v>
      </c>
      <c r="O61" s="166">
        <v>64</v>
      </c>
      <c r="P61" s="166">
        <v>10</v>
      </c>
      <c r="Q61" s="166"/>
      <c r="R61" s="166">
        <v>5</v>
      </c>
      <c r="S61" s="166">
        <v>20</v>
      </c>
      <c r="T61" s="166">
        <v>1</v>
      </c>
      <c r="U61" s="166">
        <v>178</v>
      </c>
      <c r="V61" s="166"/>
      <c r="W61" s="166"/>
      <c r="X61" s="166"/>
      <c r="Y61" s="166"/>
      <c r="Z61" s="166">
        <v>278</v>
      </c>
    </row>
    <row r="62" spans="2:26" ht="15" x14ac:dyDescent="0.35">
      <c r="B62" s="325" t="s">
        <v>115</v>
      </c>
      <c r="C62" s="119">
        <f>SUM(D62:F62)</f>
        <v>1153</v>
      </c>
      <c r="D62" s="174">
        <f>SUM(D63:D70)</f>
        <v>406</v>
      </c>
      <c r="E62" s="174">
        <f t="shared" ref="E62:F62" si="15">SUM(E63:E70)</f>
        <v>401</v>
      </c>
      <c r="F62" s="174">
        <f t="shared" si="15"/>
        <v>346</v>
      </c>
      <c r="G62" s="118"/>
      <c r="H62" s="118"/>
      <c r="I62" s="118"/>
      <c r="J62" s="118"/>
      <c r="M62" s="165"/>
      <c r="N62" t="s">
        <v>255</v>
      </c>
      <c r="O62" s="170">
        <v>85</v>
      </c>
      <c r="P62" s="170">
        <v>5</v>
      </c>
      <c r="Q62" s="170">
        <v>1</v>
      </c>
      <c r="R62" s="170">
        <v>8</v>
      </c>
      <c r="S62" s="170">
        <v>3</v>
      </c>
      <c r="T62" s="170"/>
      <c r="U62" s="170">
        <v>137</v>
      </c>
      <c r="V62" s="170">
        <v>2</v>
      </c>
      <c r="W62" s="170">
        <v>3</v>
      </c>
      <c r="X62" s="170">
        <v>2</v>
      </c>
      <c r="Y62" s="170"/>
      <c r="Z62" s="170">
        <v>246</v>
      </c>
    </row>
    <row r="63" spans="2:26" ht="15" x14ac:dyDescent="0.35">
      <c r="B63" s="325" t="s">
        <v>252</v>
      </c>
      <c r="C63" s="119">
        <f t="shared" ref="C63:C70" si="16">SUM(D63:F63)</f>
        <v>120</v>
      </c>
      <c r="D63" s="174">
        <v>41</v>
      </c>
      <c r="E63" s="170">
        <v>48</v>
      </c>
      <c r="F63" s="175">
        <v>31</v>
      </c>
      <c r="G63" s="118"/>
      <c r="H63" s="118"/>
      <c r="I63" s="118"/>
      <c r="J63" s="118"/>
      <c r="N63" t="s">
        <v>256</v>
      </c>
      <c r="O63" s="170">
        <v>198</v>
      </c>
      <c r="P63" s="170">
        <v>5</v>
      </c>
      <c r="Q63" s="170">
        <v>1</v>
      </c>
      <c r="R63" s="170">
        <v>4</v>
      </c>
      <c r="S63" s="170">
        <v>1</v>
      </c>
      <c r="T63" s="170">
        <v>2</v>
      </c>
      <c r="U63" s="170">
        <v>273</v>
      </c>
      <c r="V63" s="170"/>
      <c r="W63" s="170">
        <v>3</v>
      </c>
      <c r="X63" s="170">
        <v>2</v>
      </c>
      <c r="Y63" s="170">
        <v>1</v>
      </c>
      <c r="Z63" s="170">
        <v>490</v>
      </c>
    </row>
    <row r="64" spans="2:26" ht="15" x14ac:dyDescent="0.35">
      <c r="B64" s="325" t="s">
        <v>253</v>
      </c>
      <c r="C64" s="119">
        <f t="shared" si="16"/>
        <v>128</v>
      </c>
      <c r="D64" s="174">
        <v>30</v>
      </c>
      <c r="E64" s="170">
        <v>58</v>
      </c>
      <c r="F64" s="175">
        <v>40</v>
      </c>
      <c r="G64" s="118"/>
      <c r="H64" s="118"/>
      <c r="I64" s="118"/>
      <c r="J64" s="118"/>
      <c r="N64" t="s">
        <v>257</v>
      </c>
      <c r="O64" s="170">
        <v>207</v>
      </c>
      <c r="P64" s="170">
        <v>4</v>
      </c>
      <c r="Q64" s="170"/>
      <c r="R64" s="170">
        <v>10</v>
      </c>
      <c r="S64" s="170">
        <v>2</v>
      </c>
      <c r="T64" s="170"/>
      <c r="U64" s="170">
        <v>232</v>
      </c>
      <c r="V64" s="170"/>
      <c r="W64" s="170">
        <v>3</v>
      </c>
      <c r="X64" s="170"/>
      <c r="Y64" s="170">
        <v>2</v>
      </c>
      <c r="Z64" s="170">
        <v>460</v>
      </c>
    </row>
    <row r="65" spans="2:26" ht="15" x14ac:dyDescent="0.35">
      <c r="B65" s="325" t="s">
        <v>254</v>
      </c>
      <c r="C65" s="119">
        <f t="shared" si="16"/>
        <v>119</v>
      </c>
      <c r="D65" s="174">
        <v>46</v>
      </c>
      <c r="E65" s="170">
        <v>46</v>
      </c>
      <c r="F65" s="175">
        <v>27</v>
      </c>
      <c r="G65" s="118"/>
      <c r="H65" s="118"/>
      <c r="I65" s="118"/>
      <c r="J65" s="118"/>
      <c r="N65" t="s">
        <v>258</v>
      </c>
      <c r="O65" s="170">
        <v>93</v>
      </c>
      <c r="P65" s="170">
        <v>4</v>
      </c>
      <c r="Q65" s="170">
        <v>1</v>
      </c>
      <c r="R65" s="170"/>
      <c r="S65" s="170">
        <v>4</v>
      </c>
      <c r="T65" s="170"/>
      <c r="U65" s="170">
        <v>195</v>
      </c>
      <c r="V65" s="170"/>
      <c r="W65" s="170">
        <v>2</v>
      </c>
      <c r="X65" s="170"/>
      <c r="Y65" s="170"/>
      <c r="Z65" s="170">
        <v>299</v>
      </c>
    </row>
    <row r="66" spans="2:26" ht="15" x14ac:dyDescent="0.35">
      <c r="B66" s="325" t="s">
        <v>255</v>
      </c>
      <c r="C66" s="119">
        <f t="shared" si="16"/>
        <v>139</v>
      </c>
      <c r="D66" s="174">
        <v>61</v>
      </c>
      <c r="E66" s="170">
        <v>34</v>
      </c>
      <c r="F66" s="175">
        <v>44</v>
      </c>
      <c r="G66" s="118"/>
      <c r="H66" s="118"/>
      <c r="I66" s="118"/>
      <c r="J66" s="118"/>
      <c r="N66" t="s">
        <v>260</v>
      </c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>
        <f t="shared" ref="Z66" si="17">SUM(O66:Y66)</f>
        <v>0</v>
      </c>
    </row>
    <row r="67" spans="2:26" ht="15" x14ac:dyDescent="0.35">
      <c r="B67" s="325" t="s">
        <v>256</v>
      </c>
      <c r="C67" s="119">
        <f t="shared" si="16"/>
        <v>173</v>
      </c>
      <c r="D67" s="174">
        <v>62</v>
      </c>
      <c r="E67" s="170">
        <v>58</v>
      </c>
      <c r="F67" s="175">
        <v>53</v>
      </c>
      <c r="G67" s="124"/>
      <c r="H67" s="124"/>
      <c r="I67" s="124"/>
      <c r="J67" s="124"/>
      <c r="N67" t="s">
        <v>259</v>
      </c>
      <c r="O67" s="170">
        <v>125</v>
      </c>
      <c r="P67" s="170">
        <v>6</v>
      </c>
      <c r="Q67" s="170"/>
      <c r="R67" s="170">
        <v>12</v>
      </c>
      <c r="S67" s="170">
        <v>5</v>
      </c>
      <c r="T67" s="170"/>
      <c r="U67" s="170">
        <v>179</v>
      </c>
      <c r="V67" s="170"/>
      <c r="W67" s="170">
        <v>5</v>
      </c>
      <c r="X67" s="170"/>
      <c r="Y67" s="170"/>
      <c r="Z67" s="170">
        <v>332</v>
      </c>
    </row>
    <row r="68" spans="2:26" ht="15" x14ac:dyDescent="0.35">
      <c r="B68" s="325" t="s">
        <v>257</v>
      </c>
      <c r="C68" s="119">
        <f t="shared" si="16"/>
        <v>220</v>
      </c>
      <c r="D68" s="174">
        <v>85</v>
      </c>
      <c r="E68" s="170">
        <v>73</v>
      </c>
      <c r="F68" s="175">
        <v>62</v>
      </c>
      <c r="G68" s="161"/>
      <c r="H68" s="161"/>
      <c r="I68" s="161"/>
      <c r="J68" s="161"/>
      <c r="M68" s="686"/>
    </row>
    <row r="69" spans="2:26" ht="15" x14ac:dyDescent="0.35">
      <c r="B69" s="325" t="s">
        <v>258</v>
      </c>
      <c r="C69" s="119">
        <f t="shared" si="16"/>
        <v>111</v>
      </c>
      <c r="D69" s="174">
        <v>28</v>
      </c>
      <c r="E69" s="170">
        <v>34</v>
      </c>
      <c r="F69" s="175">
        <v>49</v>
      </c>
      <c r="G69" s="161"/>
      <c r="H69" s="161"/>
      <c r="I69" s="161"/>
      <c r="J69" s="161"/>
      <c r="M69" s="142" t="s">
        <v>197</v>
      </c>
      <c r="N69" s="171"/>
      <c r="O69" s="171" t="s">
        <v>222</v>
      </c>
      <c r="P69" s="171"/>
      <c r="Q69" s="171"/>
      <c r="R69" s="171"/>
      <c r="S69" s="171"/>
    </row>
    <row r="70" spans="2:26" ht="15.6" thickBot="1" x14ac:dyDescent="0.4">
      <c r="B70" s="325" t="s">
        <v>259</v>
      </c>
      <c r="C70" s="119">
        <f t="shared" si="16"/>
        <v>143</v>
      </c>
      <c r="D70" s="160">
        <v>53</v>
      </c>
      <c r="E70" s="297">
        <v>50</v>
      </c>
      <c r="F70" s="298">
        <v>40</v>
      </c>
      <c r="G70" s="161"/>
      <c r="H70" s="161"/>
      <c r="I70" s="161"/>
      <c r="J70" s="161"/>
      <c r="N70" s="171" t="s">
        <v>223</v>
      </c>
      <c r="O70" s="171" t="s">
        <v>224</v>
      </c>
      <c r="P70" s="171" t="s">
        <v>225</v>
      </c>
      <c r="Q70" s="171" t="s">
        <v>226</v>
      </c>
      <c r="R70" s="171" t="s">
        <v>227</v>
      </c>
      <c r="S70" s="171" t="s">
        <v>228</v>
      </c>
    </row>
    <row r="71" spans="2:26" ht="15" x14ac:dyDescent="0.35">
      <c r="G71" s="296"/>
      <c r="H71" s="296"/>
      <c r="I71" s="296"/>
      <c r="J71" s="296"/>
      <c r="N71" s="172" t="s">
        <v>115</v>
      </c>
      <c r="O71" s="342">
        <f>SUM(O72:O80)</f>
        <v>615</v>
      </c>
      <c r="P71" s="342">
        <f t="shared" ref="P71:R71" si="18">SUM(P72:P80)</f>
        <v>497</v>
      </c>
      <c r="Q71" s="342">
        <f t="shared" si="18"/>
        <v>709</v>
      </c>
      <c r="R71" s="342">
        <f t="shared" si="18"/>
        <v>772</v>
      </c>
      <c r="S71" s="342">
        <f>SUM(S72:S80)</f>
        <v>2593</v>
      </c>
    </row>
    <row r="72" spans="2:26" ht="15" x14ac:dyDescent="0.35">
      <c r="G72" s="296"/>
      <c r="H72" s="296"/>
      <c r="I72" s="296"/>
      <c r="J72" s="296"/>
      <c r="N72" s="172" t="s">
        <v>252</v>
      </c>
      <c r="O72" s="313">
        <v>24</v>
      </c>
      <c r="P72" s="313">
        <v>33</v>
      </c>
      <c r="Q72" s="313">
        <v>50</v>
      </c>
      <c r="R72" s="313">
        <v>79</v>
      </c>
      <c r="S72" s="342">
        <f>SUM(O72:R72)</f>
        <v>186</v>
      </c>
      <c r="T72" s="118"/>
      <c r="U72" s="119"/>
      <c r="V72" s="124"/>
      <c r="W72" s="124"/>
      <c r="X72" s="124"/>
    </row>
    <row r="73" spans="2:26" ht="15.6" thickBot="1" x14ac:dyDescent="0.4">
      <c r="B73" s="571"/>
      <c r="C73" s="408" t="s">
        <v>124</v>
      </c>
      <c r="D73" s="118" t="s">
        <v>118</v>
      </c>
      <c r="E73" s="118" t="s">
        <v>119</v>
      </c>
      <c r="F73" s="118" t="s">
        <v>120</v>
      </c>
      <c r="G73" s="118"/>
      <c r="H73" s="118"/>
      <c r="I73" s="118"/>
      <c r="J73" s="118"/>
      <c r="N73" s="172" t="s">
        <v>253</v>
      </c>
      <c r="O73" s="313">
        <v>86</v>
      </c>
      <c r="P73" s="313">
        <v>55</v>
      </c>
      <c r="Q73" s="313">
        <v>70</v>
      </c>
      <c r="R73" s="313">
        <v>91</v>
      </c>
      <c r="S73" s="342">
        <f t="shared" ref="S73:S80" si="19">SUM(O73:R73)</f>
        <v>302</v>
      </c>
    </row>
    <row r="74" spans="2:26" ht="15" x14ac:dyDescent="0.35">
      <c r="B74" s="118"/>
      <c r="C74" s="118"/>
      <c r="D74" s="432">
        <v>42186</v>
      </c>
      <c r="E74" s="434">
        <v>42217</v>
      </c>
      <c r="F74" s="435">
        <v>42248</v>
      </c>
      <c r="G74" s="118"/>
      <c r="H74" s="118"/>
      <c r="I74" s="118"/>
      <c r="J74" s="118"/>
      <c r="N74" s="172" t="s">
        <v>254</v>
      </c>
      <c r="O74" s="313">
        <v>60</v>
      </c>
      <c r="P74" s="313">
        <v>43</v>
      </c>
      <c r="Q74" s="313">
        <v>78</v>
      </c>
      <c r="R74" s="313">
        <v>97</v>
      </c>
      <c r="S74" s="342">
        <f t="shared" si="19"/>
        <v>278</v>
      </c>
    </row>
    <row r="75" spans="2:26" ht="15" x14ac:dyDescent="0.35">
      <c r="B75" s="325" t="s">
        <v>115</v>
      </c>
      <c r="C75" s="119">
        <f>SUM(D75:F75)</f>
        <v>1087</v>
      </c>
      <c r="D75" s="172">
        <f>SUM(D76:D83)</f>
        <v>414</v>
      </c>
      <c r="E75" s="172">
        <f t="shared" ref="E75:F75" si="20">SUM(E76:E83)</f>
        <v>379</v>
      </c>
      <c r="F75" s="172">
        <f t="shared" si="20"/>
        <v>294</v>
      </c>
      <c r="G75" s="118"/>
      <c r="H75" s="118"/>
      <c r="I75" s="118"/>
      <c r="J75" s="118"/>
      <c r="N75" s="172" t="s">
        <v>255</v>
      </c>
      <c r="O75" s="313">
        <v>67</v>
      </c>
      <c r="P75" s="313">
        <v>45</v>
      </c>
      <c r="Q75" s="313">
        <v>60</v>
      </c>
      <c r="R75" s="313">
        <v>74</v>
      </c>
      <c r="S75" s="342">
        <f t="shared" si="19"/>
        <v>246</v>
      </c>
    </row>
    <row r="76" spans="2:26" ht="15" x14ac:dyDescent="0.35">
      <c r="B76" s="325" t="s">
        <v>252</v>
      </c>
      <c r="C76" s="119">
        <f t="shared" ref="C76:C83" si="21">SUM(D76:F76)</f>
        <v>92</v>
      </c>
      <c r="D76" s="172">
        <v>34</v>
      </c>
      <c r="E76" s="172">
        <v>32</v>
      </c>
      <c r="F76" s="172">
        <v>26</v>
      </c>
      <c r="G76" s="118"/>
      <c r="H76" s="118"/>
      <c r="I76" s="118"/>
      <c r="J76" s="118"/>
      <c r="N76" s="172" t="s">
        <v>256</v>
      </c>
      <c r="O76" s="170">
        <v>132</v>
      </c>
      <c r="P76" s="170">
        <v>112</v>
      </c>
      <c r="Q76" s="170">
        <v>131</v>
      </c>
      <c r="R76" s="170">
        <v>115</v>
      </c>
      <c r="S76" s="342">
        <f t="shared" si="19"/>
        <v>490</v>
      </c>
    </row>
    <row r="77" spans="2:26" ht="15" x14ac:dyDescent="0.35">
      <c r="B77" s="325" t="s">
        <v>253</v>
      </c>
      <c r="C77" s="119">
        <f t="shared" si="21"/>
        <v>136</v>
      </c>
      <c r="D77" s="172">
        <v>51</v>
      </c>
      <c r="E77" s="172">
        <v>44</v>
      </c>
      <c r="F77" s="172">
        <v>41</v>
      </c>
      <c r="G77" s="118"/>
      <c r="H77" s="118"/>
      <c r="I77" s="118"/>
      <c r="J77" s="118"/>
      <c r="N77" s="172" t="s">
        <v>257</v>
      </c>
      <c r="O77" s="170">
        <v>99</v>
      </c>
      <c r="P77" s="170">
        <v>99</v>
      </c>
      <c r="Q77" s="170">
        <v>134</v>
      </c>
      <c r="R77" s="170">
        <v>128</v>
      </c>
      <c r="S77" s="342">
        <f t="shared" si="19"/>
        <v>460</v>
      </c>
    </row>
    <row r="78" spans="2:26" ht="15" x14ac:dyDescent="0.35">
      <c r="B78" s="325" t="s">
        <v>254</v>
      </c>
      <c r="C78" s="119">
        <f t="shared" si="21"/>
        <v>106</v>
      </c>
      <c r="D78" s="172">
        <v>41</v>
      </c>
      <c r="E78" s="172">
        <v>38</v>
      </c>
      <c r="F78" s="172">
        <v>27</v>
      </c>
      <c r="G78" s="118"/>
      <c r="H78" s="118"/>
      <c r="I78" s="118"/>
      <c r="J78" s="118"/>
      <c r="N78" s="172" t="s">
        <v>258</v>
      </c>
      <c r="O78" s="172">
        <v>72</v>
      </c>
      <c r="P78" s="172">
        <v>48</v>
      </c>
      <c r="Q78" s="172">
        <v>96</v>
      </c>
      <c r="R78" s="172">
        <v>83</v>
      </c>
      <c r="S78" s="342">
        <f t="shared" si="19"/>
        <v>299</v>
      </c>
    </row>
    <row r="79" spans="2:26" ht="15" x14ac:dyDescent="0.35">
      <c r="B79" s="325" t="s">
        <v>255</v>
      </c>
      <c r="C79" s="119">
        <f>SUM(D79:F79)</f>
        <v>87</v>
      </c>
      <c r="D79" s="172">
        <v>38</v>
      </c>
      <c r="E79" s="172">
        <v>28</v>
      </c>
      <c r="F79" s="172">
        <v>21</v>
      </c>
      <c r="G79" s="118"/>
      <c r="H79" s="118"/>
      <c r="I79" s="118"/>
      <c r="J79" s="118"/>
      <c r="M79" s="165"/>
      <c r="N79" s="170" t="s">
        <v>260</v>
      </c>
      <c r="O79" s="170"/>
      <c r="P79" s="170"/>
      <c r="Q79" s="170"/>
      <c r="R79" s="170"/>
      <c r="S79" s="342">
        <f t="shared" si="19"/>
        <v>0</v>
      </c>
      <c r="T79" s="118"/>
      <c r="U79" s="118"/>
      <c r="V79" s="118"/>
      <c r="W79" s="118"/>
      <c r="X79" s="118"/>
      <c r="Y79" s="118"/>
      <c r="Z79" s="118"/>
    </row>
    <row r="80" spans="2:26" ht="15" x14ac:dyDescent="0.35">
      <c r="B80" s="325" t="s">
        <v>256</v>
      </c>
      <c r="C80" s="119">
        <f t="shared" si="21"/>
        <v>176</v>
      </c>
      <c r="D80" s="326">
        <v>82</v>
      </c>
      <c r="E80" s="326">
        <v>64</v>
      </c>
      <c r="F80" s="326">
        <v>30</v>
      </c>
      <c r="G80" s="124"/>
      <c r="H80" s="124"/>
      <c r="I80" s="124"/>
      <c r="J80" s="124"/>
      <c r="N80" s="172" t="s">
        <v>259</v>
      </c>
      <c r="O80" s="170">
        <v>75</v>
      </c>
      <c r="P80" s="170">
        <v>62</v>
      </c>
      <c r="Q80" s="170">
        <v>90</v>
      </c>
      <c r="R80" s="170">
        <v>105</v>
      </c>
      <c r="S80" s="342">
        <f t="shared" si="19"/>
        <v>332</v>
      </c>
    </row>
    <row r="81" spans="2:55" ht="15" x14ac:dyDescent="0.35">
      <c r="B81" s="325" t="s">
        <v>257</v>
      </c>
      <c r="C81" s="119">
        <f t="shared" si="21"/>
        <v>214</v>
      </c>
      <c r="D81" s="170">
        <v>79</v>
      </c>
      <c r="E81" s="170">
        <v>71</v>
      </c>
      <c r="F81" s="170">
        <v>64</v>
      </c>
      <c r="G81" s="161"/>
      <c r="H81" s="161"/>
      <c r="I81" s="161"/>
      <c r="J81" s="161"/>
      <c r="M81" s="686"/>
      <c r="T81" s="118"/>
    </row>
    <row r="82" spans="2:55" ht="15" x14ac:dyDescent="0.35">
      <c r="B82" s="325" t="s">
        <v>258</v>
      </c>
      <c r="C82" s="119">
        <f t="shared" si="21"/>
        <v>131</v>
      </c>
      <c r="D82" s="170">
        <v>47</v>
      </c>
      <c r="E82" s="170">
        <v>43</v>
      </c>
      <c r="F82" s="170">
        <v>41</v>
      </c>
      <c r="G82" s="161"/>
      <c r="H82" s="161"/>
      <c r="I82" s="161"/>
      <c r="J82" s="161"/>
      <c r="M82" s="413" t="s">
        <v>211</v>
      </c>
    </row>
    <row r="83" spans="2:55" ht="15" x14ac:dyDescent="0.35">
      <c r="B83" s="325" t="s">
        <v>259</v>
      </c>
      <c r="C83" s="119">
        <f t="shared" si="21"/>
        <v>145</v>
      </c>
      <c r="D83" s="170">
        <v>42</v>
      </c>
      <c r="E83" s="170">
        <v>59</v>
      </c>
      <c r="F83" s="170">
        <v>44</v>
      </c>
      <c r="G83" s="161"/>
      <c r="H83" s="161"/>
      <c r="I83" s="161"/>
      <c r="J83" s="161"/>
      <c r="M83" s="170"/>
      <c r="N83" s="172" t="s">
        <v>133</v>
      </c>
      <c r="O83" s="172" t="s">
        <v>205</v>
      </c>
      <c r="P83" s="172" t="s">
        <v>206</v>
      </c>
      <c r="Q83" s="172" t="s">
        <v>207</v>
      </c>
      <c r="R83" s="172" t="s">
        <v>208</v>
      </c>
      <c r="S83" s="172" t="s">
        <v>209</v>
      </c>
      <c r="T83" s="172" t="s">
        <v>210</v>
      </c>
    </row>
    <row r="84" spans="2:55" ht="15" x14ac:dyDescent="0.35">
      <c r="G84" s="296"/>
      <c r="H84" s="296"/>
      <c r="I84" s="296"/>
      <c r="J84" s="296"/>
      <c r="L84" s="143"/>
      <c r="M84" s="155" t="s">
        <v>115</v>
      </c>
      <c r="N84" s="368">
        <f>SUM(O84:T84)</f>
        <v>2593</v>
      </c>
      <c r="O84" s="170">
        <v>652</v>
      </c>
      <c r="P84" s="170">
        <v>514</v>
      </c>
      <c r="Q84" s="170">
        <v>326</v>
      </c>
      <c r="R84" s="170">
        <v>330</v>
      </c>
      <c r="S84" s="170">
        <v>576</v>
      </c>
      <c r="T84" s="170">
        <v>195</v>
      </c>
    </row>
    <row r="85" spans="2:55" ht="15" x14ac:dyDescent="0.35">
      <c r="G85" s="296"/>
      <c r="H85" s="296"/>
      <c r="I85" s="296"/>
      <c r="J85" s="296"/>
      <c r="L85" s="118"/>
      <c r="M85" s="172" t="s">
        <v>252</v>
      </c>
      <c r="N85" s="368">
        <f t="shared" ref="N85:N93" si="22">SUM(O85:T85)</f>
        <v>186</v>
      </c>
      <c r="O85" s="170">
        <v>48</v>
      </c>
      <c r="P85" s="170">
        <v>30</v>
      </c>
      <c r="Q85" s="170">
        <v>21</v>
      </c>
      <c r="R85" s="170">
        <v>21</v>
      </c>
      <c r="S85" s="170">
        <v>55</v>
      </c>
      <c r="T85" s="170">
        <v>11</v>
      </c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30"/>
    </row>
    <row r="86" spans="2:55" ht="15" x14ac:dyDescent="0.35">
      <c r="B86" s="514" t="s">
        <v>134</v>
      </c>
      <c r="C86" s="404"/>
      <c r="D86">
        <v>478</v>
      </c>
      <c r="E86">
        <v>570</v>
      </c>
      <c r="F86">
        <v>528</v>
      </c>
      <c r="G86" s="296"/>
      <c r="H86" s="296"/>
      <c r="I86" s="296"/>
      <c r="J86" s="296"/>
      <c r="L86" s="118"/>
      <c r="M86" s="172" t="s">
        <v>253</v>
      </c>
      <c r="N86" s="368">
        <f t="shared" si="22"/>
        <v>302</v>
      </c>
      <c r="O86" s="170">
        <v>82</v>
      </c>
      <c r="P86" s="170">
        <v>63</v>
      </c>
      <c r="Q86" s="170">
        <v>26</v>
      </c>
      <c r="R86" s="170">
        <v>39</v>
      </c>
      <c r="S86" s="170">
        <v>71</v>
      </c>
      <c r="T86" s="170">
        <v>21</v>
      </c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30"/>
    </row>
    <row r="87" spans="2:55" ht="15.6" thickBot="1" x14ac:dyDescent="0.4">
      <c r="D87" s="118" t="s">
        <v>118</v>
      </c>
      <c r="E87" s="118" t="s">
        <v>119</v>
      </c>
      <c r="F87" s="118" t="s">
        <v>120</v>
      </c>
      <c r="G87" s="118"/>
      <c r="H87" s="118"/>
      <c r="I87" s="118"/>
      <c r="J87" s="118"/>
      <c r="L87" s="118"/>
      <c r="M87" s="172" t="s">
        <v>254</v>
      </c>
      <c r="N87" s="368">
        <f t="shared" si="22"/>
        <v>278</v>
      </c>
      <c r="O87" s="170">
        <v>77</v>
      </c>
      <c r="P87" s="170">
        <v>76</v>
      </c>
      <c r="Q87" s="170">
        <v>30</v>
      </c>
      <c r="R87" s="170">
        <v>38</v>
      </c>
      <c r="S87" s="170">
        <v>47</v>
      </c>
      <c r="T87" s="170">
        <v>10</v>
      </c>
    </row>
    <row r="88" spans="2:55" ht="15" x14ac:dyDescent="0.35">
      <c r="B88" s="118"/>
      <c r="D88" s="432">
        <v>42186</v>
      </c>
      <c r="E88" s="434">
        <v>42217</v>
      </c>
      <c r="F88" s="435">
        <v>42248</v>
      </c>
      <c r="G88" s="118"/>
      <c r="H88" s="118"/>
      <c r="I88" s="118"/>
      <c r="J88" s="118"/>
      <c r="L88" s="118"/>
      <c r="M88" s="172" t="s">
        <v>255</v>
      </c>
      <c r="N88" s="368">
        <f t="shared" si="22"/>
        <v>246</v>
      </c>
      <c r="O88" s="170">
        <v>67</v>
      </c>
      <c r="P88" s="170">
        <v>52</v>
      </c>
      <c r="Q88" s="170">
        <v>27</v>
      </c>
      <c r="R88" s="170">
        <v>36</v>
      </c>
      <c r="S88" s="170">
        <v>46</v>
      </c>
      <c r="T88" s="170">
        <v>18</v>
      </c>
    </row>
    <row r="89" spans="2:55" ht="15" x14ac:dyDescent="0.35">
      <c r="B89" s="325" t="s">
        <v>115</v>
      </c>
      <c r="C89" s="135">
        <f t="shared" ref="C89:C97" si="23">AVERAGE(D89:F89)</f>
        <v>525.33333333333337</v>
      </c>
      <c r="D89" s="153">
        <f>SUM(D90:D97)</f>
        <v>478</v>
      </c>
      <c r="E89" s="172">
        <f t="shared" ref="E89:F89" si="24">SUM(E90:E97)</f>
        <v>570</v>
      </c>
      <c r="F89" s="154">
        <f t="shared" si="24"/>
        <v>528</v>
      </c>
      <c r="G89" s="118"/>
      <c r="H89" s="118"/>
      <c r="I89" s="118"/>
      <c r="J89" s="118"/>
      <c r="L89" s="118"/>
      <c r="M89" s="172" t="s">
        <v>256</v>
      </c>
      <c r="N89" s="368">
        <f t="shared" si="22"/>
        <v>490</v>
      </c>
      <c r="O89" s="170">
        <v>99</v>
      </c>
      <c r="P89" s="170">
        <v>74</v>
      </c>
      <c r="Q89" s="170">
        <v>82</v>
      </c>
      <c r="R89" s="170">
        <v>71</v>
      </c>
      <c r="S89" s="170">
        <v>121</v>
      </c>
      <c r="T89" s="170">
        <v>43</v>
      </c>
    </row>
    <row r="90" spans="2:55" ht="15" x14ac:dyDescent="0.35">
      <c r="B90" s="325" t="s">
        <v>252</v>
      </c>
      <c r="C90" s="135">
        <f t="shared" si="23"/>
        <v>45.666666666666664</v>
      </c>
      <c r="D90" s="153">
        <v>49</v>
      </c>
      <c r="E90" s="172">
        <v>44</v>
      </c>
      <c r="F90" s="154">
        <v>44</v>
      </c>
      <c r="G90" s="118"/>
      <c r="H90" s="118"/>
      <c r="I90" s="118"/>
      <c r="J90" s="118"/>
      <c r="L90" s="118"/>
      <c r="M90" s="172" t="s">
        <v>257</v>
      </c>
      <c r="N90" s="368">
        <f t="shared" si="22"/>
        <v>460</v>
      </c>
      <c r="O90" s="170">
        <v>99</v>
      </c>
      <c r="P90" s="170">
        <v>92</v>
      </c>
      <c r="Q90" s="170">
        <v>48</v>
      </c>
      <c r="R90" s="170">
        <v>55</v>
      </c>
      <c r="S90" s="170">
        <v>119</v>
      </c>
      <c r="T90" s="170">
        <v>47</v>
      </c>
    </row>
    <row r="91" spans="2:55" ht="15" x14ac:dyDescent="0.35">
      <c r="B91" s="325" t="s">
        <v>253</v>
      </c>
      <c r="C91" s="135">
        <f t="shared" si="23"/>
        <v>73.333333333333329</v>
      </c>
      <c r="D91" s="153">
        <v>62</v>
      </c>
      <c r="E91" s="172">
        <v>86</v>
      </c>
      <c r="F91" s="154">
        <v>72</v>
      </c>
      <c r="G91" s="118"/>
      <c r="H91" s="118"/>
      <c r="I91" s="118"/>
      <c r="J91" s="118"/>
      <c r="L91" s="118"/>
      <c r="M91" s="172" t="s">
        <v>258</v>
      </c>
      <c r="N91" s="368">
        <f t="shared" si="22"/>
        <v>299</v>
      </c>
      <c r="O91" s="170">
        <v>103</v>
      </c>
      <c r="P91" s="170">
        <v>53</v>
      </c>
      <c r="Q91" s="170">
        <v>36</v>
      </c>
      <c r="R91" s="170">
        <v>27</v>
      </c>
      <c r="S91" s="170">
        <v>53</v>
      </c>
      <c r="T91" s="170">
        <v>27</v>
      </c>
    </row>
    <row r="92" spans="2:55" ht="15" x14ac:dyDescent="0.35">
      <c r="B92" s="325" t="s">
        <v>254</v>
      </c>
      <c r="C92" s="135">
        <f t="shared" si="23"/>
        <v>59.333333333333336</v>
      </c>
      <c r="D92" s="153">
        <v>48</v>
      </c>
      <c r="E92" s="172">
        <v>63</v>
      </c>
      <c r="F92" s="154">
        <v>67</v>
      </c>
      <c r="G92" s="118"/>
      <c r="H92" s="118"/>
      <c r="I92" s="118"/>
      <c r="J92" s="118"/>
      <c r="L92" s="118"/>
      <c r="M92" s="170" t="s">
        <v>260</v>
      </c>
      <c r="N92" s="368">
        <f t="shared" si="22"/>
        <v>0</v>
      </c>
      <c r="O92" s="170"/>
      <c r="P92" s="170"/>
      <c r="Q92" s="170"/>
      <c r="R92" s="170"/>
      <c r="S92" s="170"/>
      <c r="T92" s="170"/>
    </row>
    <row r="93" spans="2:55" ht="15" x14ac:dyDescent="0.35">
      <c r="B93" s="325" t="s">
        <v>255</v>
      </c>
      <c r="C93" s="135">
        <f t="shared" si="23"/>
        <v>53.333333333333336</v>
      </c>
      <c r="D93" s="153">
        <v>50</v>
      </c>
      <c r="E93" s="172">
        <v>56</v>
      </c>
      <c r="F93" s="154">
        <v>54</v>
      </c>
      <c r="G93" s="118"/>
      <c r="H93" s="118"/>
      <c r="I93" s="118"/>
      <c r="J93" s="118"/>
      <c r="L93" s="118"/>
      <c r="M93" s="172" t="s">
        <v>259</v>
      </c>
      <c r="N93" s="368">
        <f t="shared" si="22"/>
        <v>332</v>
      </c>
      <c r="O93" s="170">
        <v>77</v>
      </c>
      <c r="P93" s="170">
        <v>74</v>
      </c>
      <c r="Q93" s="170">
        <v>56</v>
      </c>
      <c r="R93" s="170">
        <v>43</v>
      </c>
      <c r="S93" s="170">
        <v>64</v>
      </c>
      <c r="T93" s="170">
        <v>18</v>
      </c>
      <c r="AZ93" s="161"/>
      <c r="BA93" s="161"/>
    </row>
    <row r="94" spans="2:55" ht="15" x14ac:dyDescent="0.35">
      <c r="B94" s="325" t="s">
        <v>256</v>
      </c>
      <c r="C94" s="135">
        <f>AVERAGE(D94:F94)</f>
        <v>81.333333333333329</v>
      </c>
      <c r="D94" s="153">
        <v>80</v>
      </c>
      <c r="E94" s="172">
        <v>77</v>
      </c>
      <c r="F94" s="154">
        <v>87</v>
      </c>
      <c r="G94" s="118"/>
      <c r="H94" s="118"/>
      <c r="I94" s="118"/>
      <c r="J94" s="118"/>
      <c r="L94" s="118"/>
      <c r="AZ94" s="161"/>
      <c r="BA94" s="161"/>
    </row>
    <row r="95" spans="2:55" ht="15" x14ac:dyDescent="0.35">
      <c r="B95" s="325" t="s">
        <v>257</v>
      </c>
      <c r="C95" s="135">
        <f t="shared" si="23"/>
        <v>78</v>
      </c>
      <c r="D95" s="174">
        <v>75</v>
      </c>
      <c r="E95" s="170">
        <v>86</v>
      </c>
      <c r="F95" s="175">
        <v>73</v>
      </c>
      <c r="G95" s="161"/>
      <c r="H95" s="161"/>
      <c r="I95" s="161"/>
      <c r="J95" s="161"/>
      <c r="L95" s="161"/>
      <c r="M95" s="413" t="s">
        <v>204</v>
      </c>
      <c r="N95" s="684"/>
      <c r="O95" s="118"/>
      <c r="P95" s="118"/>
      <c r="Q95" s="118"/>
      <c r="R95" s="118"/>
      <c r="S95" s="118"/>
      <c r="T95" s="118"/>
      <c r="U95" s="141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</row>
    <row r="96" spans="2:55" ht="15" x14ac:dyDescent="0.35">
      <c r="B96" s="325" t="s">
        <v>258</v>
      </c>
      <c r="C96" s="135">
        <f t="shared" si="23"/>
        <v>77</v>
      </c>
      <c r="D96" s="174">
        <v>67</v>
      </c>
      <c r="E96" s="170">
        <v>84</v>
      </c>
      <c r="F96" s="175">
        <v>80</v>
      </c>
      <c r="G96" s="161"/>
      <c r="H96" s="161"/>
      <c r="I96" s="161"/>
      <c r="J96" s="161"/>
      <c r="M96" s="172"/>
      <c r="N96" s="536" t="s">
        <v>201</v>
      </c>
      <c r="O96" s="145" t="s">
        <v>201</v>
      </c>
      <c r="P96" s="145" t="s">
        <v>201</v>
      </c>
      <c r="Q96" s="145" t="s">
        <v>201</v>
      </c>
      <c r="R96" s="145" t="s">
        <v>201</v>
      </c>
      <c r="S96" s="145" t="s">
        <v>201</v>
      </c>
      <c r="T96" s="145" t="s">
        <v>201</v>
      </c>
      <c r="U96" s="158" t="s">
        <v>286</v>
      </c>
      <c r="V96" s="572" t="s">
        <v>200</v>
      </c>
      <c r="W96" s="462" t="s">
        <v>202</v>
      </c>
      <c r="X96" s="929" t="s">
        <v>202</v>
      </c>
      <c r="Y96" s="462" t="s">
        <v>202</v>
      </c>
      <c r="Z96" s="431" t="s">
        <v>285</v>
      </c>
      <c r="AA96" s="431" t="s">
        <v>285</v>
      </c>
      <c r="AB96" s="431" t="s">
        <v>285</v>
      </c>
      <c r="AC96" s="156" t="s">
        <v>287</v>
      </c>
      <c r="AD96" s="461" t="s">
        <v>287</v>
      </c>
      <c r="AE96" s="461" t="s">
        <v>203</v>
      </c>
      <c r="AF96" s="461" t="s">
        <v>203</v>
      </c>
      <c r="AG96" s="461" t="s">
        <v>203</v>
      </c>
      <c r="AH96" s="461" t="s">
        <v>203</v>
      </c>
      <c r="AI96" s="461" t="s">
        <v>203</v>
      </c>
      <c r="AJ96" s="461" t="s">
        <v>203</v>
      </c>
      <c r="AK96" s="412" t="s">
        <v>203</v>
      </c>
      <c r="AL96" s="412" t="s">
        <v>203</v>
      </c>
      <c r="AM96" s="412" t="s">
        <v>300</v>
      </c>
      <c r="AN96" s="573" t="s">
        <v>301</v>
      </c>
      <c r="AO96" s="573" t="s">
        <v>301</v>
      </c>
      <c r="AP96" s="573" t="s">
        <v>301</v>
      </c>
      <c r="AQ96" s="573" t="s">
        <v>301</v>
      </c>
      <c r="AR96" s="573" t="s">
        <v>301</v>
      </c>
      <c r="AS96" s="177" t="s">
        <v>177</v>
      </c>
      <c r="AT96" s="177" t="s">
        <v>177</v>
      </c>
      <c r="AU96" s="177" t="s">
        <v>177</v>
      </c>
      <c r="AV96" s="177" t="s">
        <v>177</v>
      </c>
      <c r="AW96" s="177" t="s">
        <v>177</v>
      </c>
      <c r="AX96" s="928" t="s">
        <v>177</v>
      </c>
      <c r="AY96" s="179" t="s">
        <v>133</v>
      </c>
      <c r="AZ96" s="161"/>
      <c r="BA96" s="161"/>
      <c r="BB96" s="118"/>
      <c r="BC96" s="118"/>
    </row>
    <row r="97" spans="2:55" ht="15" x14ac:dyDescent="0.35">
      <c r="B97" s="325" t="s">
        <v>259</v>
      </c>
      <c r="C97" s="135">
        <f t="shared" si="23"/>
        <v>57.333333333333336</v>
      </c>
      <c r="D97" s="170">
        <v>47</v>
      </c>
      <c r="E97" s="170">
        <v>74</v>
      </c>
      <c r="F97" s="170">
        <v>51</v>
      </c>
      <c r="G97" s="161"/>
      <c r="H97" s="161"/>
      <c r="I97" s="161"/>
      <c r="J97" s="161"/>
      <c r="M97" s="172"/>
      <c r="N97" s="536" t="s">
        <v>323</v>
      </c>
      <c r="O97" s="536" t="s">
        <v>324</v>
      </c>
      <c r="P97" s="536" t="s">
        <v>325</v>
      </c>
      <c r="Q97" s="536" t="s">
        <v>326</v>
      </c>
      <c r="R97" s="536" t="s">
        <v>327</v>
      </c>
      <c r="S97" s="536" t="s">
        <v>328</v>
      </c>
      <c r="T97" s="536" t="s">
        <v>329</v>
      </c>
      <c r="U97" s="178" t="s">
        <v>286</v>
      </c>
      <c r="V97" s="573" t="s">
        <v>200</v>
      </c>
      <c r="W97" s="321" t="s">
        <v>330</v>
      </c>
      <c r="X97" s="928" t="s">
        <v>331</v>
      </c>
      <c r="Y97" s="321" t="s">
        <v>332</v>
      </c>
      <c r="Z97" s="501" t="s">
        <v>333</v>
      </c>
      <c r="AA97" s="501" t="s">
        <v>334</v>
      </c>
      <c r="AB97" s="501" t="s">
        <v>335</v>
      </c>
      <c r="AC97" s="176" t="s">
        <v>302</v>
      </c>
      <c r="AD97" s="412" t="s">
        <v>356</v>
      </c>
      <c r="AE97" s="412" t="s">
        <v>303</v>
      </c>
      <c r="AF97" s="412" t="s">
        <v>304</v>
      </c>
      <c r="AG97" s="412" t="s">
        <v>305</v>
      </c>
      <c r="AH97" s="412" t="s">
        <v>306</v>
      </c>
      <c r="AI97" s="412" t="s">
        <v>307</v>
      </c>
      <c r="AJ97" s="412" t="s">
        <v>308</v>
      </c>
      <c r="AK97" s="412" t="s">
        <v>309</v>
      </c>
      <c r="AL97" s="412" t="s">
        <v>310</v>
      </c>
      <c r="AM97" s="412" t="s">
        <v>313</v>
      </c>
      <c r="AN97" s="573" t="s">
        <v>289</v>
      </c>
      <c r="AO97" s="573" t="s">
        <v>290</v>
      </c>
      <c r="AP97" s="573" t="s">
        <v>291</v>
      </c>
      <c r="AQ97" s="573" t="s">
        <v>292</v>
      </c>
      <c r="AR97" s="573" t="s">
        <v>293</v>
      </c>
      <c r="AS97" s="177" t="s">
        <v>135</v>
      </c>
      <c r="AT97" s="177" t="s">
        <v>136</v>
      </c>
      <c r="AU97" s="177" t="s">
        <v>137</v>
      </c>
      <c r="AV97" s="177" t="s">
        <v>138</v>
      </c>
      <c r="AW97" s="177" t="s">
        <v>139</v>
      </c>
      <c r="AX97" s="928" t="s">
        <v>141</v>
      </c>
      <c r="AY97" s="179"/>
      <c r="AZ97" s="161"/>
      <c r="BA97" s="161"/>
      <c r="BB97" s="118"/>
      <c r="BC97" s="118"/>
    </row>
    <row r="98" spans="2:55" ht="15" x14ac:dyDescent="0.35">
      <c r="G98" s="296"/>
      <c r="H98" s="296"/>
      <c r="I98" s="296"/>
      <c r="J98" s="296"/>
      <c r="M98" s="155" t="s">
        <v>115</v>
      </c>
      <c r="N98" s="368">
        <v>24</v>
      </c>
      <c r="O98" s="368">
        <v>2</v>
      </c>
      <c r="P98" s="368"/>
      <c r="Q98" s="368">
        <v>146</v>
      </c>
      <c r="R98" s="368">
        <v>6</v>
      </c>
      <c r="S98" s="368"/>
      <c r="T98" s="368">
        <v>4</v>
      </c>
      <c r="U98" s="178">
        <v>132</v>
      </c>
      <c r="V98" s="573">
        <v>114</v>
      </c>
      <c r="W98" s="321"/>
      <c r="X98" s="928"/>
      <c r="Y98" s="321">
        <v>5</v>
      </c>
      <c r="Z98" s="501"/>
      <c r="AA98" s="501"/>
      <c r="AB98" s="501">
        <v>1</v>
      </c>
      <c r="AC98" s="176">
        <v>3</v>
      </c>
      <c r="AD98" s="176"/>
      <c r="AE98" s="176">
        <v>1</v>
      </c>
      <c r="AF98" s="176"/>
      <c r="AG98" s="176">
        <v>292</v>
      </c>
      <c r="AH98" s="176">
        <v>1</v>
      </c>
      <c r="AI98" s="176"/>
      <c r="AJ98" s="176">
        <v>1</v>
      </c>
      <c r="AK98" s="176"/>
      <c r="AL98" s="176">
        <v>3</v>
      </c>
      <c r="AM98" s="176"/>
      <c r="AN98" s="573">
        <v>137</v>
      </c>
      <c r="AO98" s="573"/>
      <c r="AP98" s="573">
        <v>981</v>
      </c>
      <c r="AQ98" s="573">
        <v>115</v>
      </c>
      <c r="AR98" s="573">
        <v>600</v>
      </c>
      <c r="AS98" s="177"/>
      <c r="AT98" s="177"/>
      <c r="AU98" s="177">
        <v>2</v>
      </c>
      <c r="AV98" s="177">
        <v>17</v>
      </c>
      <c r="AW98" s="177">
        <v>6</v>
      </c>
      <c r="AX98" s="928"/>
      <c r="AY98" s="179">
        <f>SUM(N98:AX98)</f>
        <v>2593</v>
      </c>
      <c r="AZ98" s="161"/>
      <c r="BA98" s="161"/>
      <c r="BB98" s="161"/>
      <c r="BC98" s="161"/>
    </row>
    <row r="99" spans="2:55" ht="15" x14ac:dyDescent="0.35">
      <c r="B99" s="118"/>
      <c r="C99" s="118"/>
      <c r="D99" s="124"/>
      <c r="E99" s="124"/>
      <c r="F99" s="124"/>
      <c r="G99" s="124"/>
      <c r="H99" s="124"/>
      <c r="I99" s="124"/>
      <c r="J99" s="124"/>
      <c r="M99" s="166" t="s">
        <v>252</v>
      </c>
      <c r="N99" s="368">
        <v>1</v>
      </c>
      <c r="O99" s="368"/>
      <c r="P99" s="368"/>
      <c r="Q99" s="368">
        <v>18</v>
      </c>
      <c r="R99" s="368"/>
      <c r="S99" s="368"/>
      <c r="T99" s="368"/>
      <c r="U99" s="178">
        <v>20</v>
      </c>
      <c r="V99" s="573">
        <v>8</v>
      </c>
      <c r="W99" s="321"/>
      <c r="X99" s="928"/>
      <c r="Y99" s="321">
        <v>1</v>
      </c>
      <c r="Z99" s="501"/>
      <c r="AA99" s="501"/>
      <c r="AB99" s="501"/>
      <c r="AC99" s="176">
        <v>1</v>
      </c>
      <c r="AD99" s="176"/>
      <c r="AE99" s="176"/>
      <c r="AF99" s="176"/>
      <c r="AG99" s="176">
        <v>17</v>
      </c>
      <c r="AH99" s="176"/>
      <c r="AI99" s="176"/>
      <c r="AJ99" s="176"/>
      <c r="AK99" s="176"/>
      <c r="AL99" s="176"/>
      <c r="AM99" s="176"/>
      <c r="AN99" s="573">
        <v>14</v>
      </c>
      <c r="AO99" s="573"/>
      <c r="AP99" s="573">
        <v>64</v>
      </c>
      <c r="AQ99" s="573">
        <v>6</v>
      </c>
      <c r="AR99" s="573">
        <v>33</v>
      </c>
      <c r="AS99" s="177"/>
      <c r="AT99" s="177"/>
      <c r="AU99" s="177">
        <v>1</v>
      </c>
      <c r="AV99" s="177"/>
      <c r="AW99" s="177">
        <v>2</v>
      </c>
      <c r="AX99" s="928"/>
      <c r="AY99" s="179">
        <f t="shared" ref="AY99:AY107" si="25">SUM(N99:AX99)</f>
        <v>186</v>
      </c>
      <c r="AZ99" s="161"/>
      <c r="BA99" s="161"/>
      <c r="BB99" s="161"/>
      <c r="BC99" s="161"/>
    </row>
    <row r="100" spans="2:55" ht="12" x14ac:dyDescent="0.25">
      <c r="B100" s="900" t="s">
        <v>235</v>
      </c>
      <c r="C100" s="901"/>
      <c r="G100" s="296"/>
      <c r="H100" s="296"/>
      <c r="I100" s="296"/>
      <c r="J100" s="296"/>
      <c r="M100" s="166" t="s">
        <v>253</v>
      </c>
      <c r="N100" s="368">
        <v>2</v>
      </c>
      <c r="O100" s="368">
        <v>1</v>
      </c>
      <c r="P100" s="368"/>
      <c r="Q100" s="368">
        <v>6</v>
      </c>
      <c r="R100" s="368">
        <v>1</v>
      </c>
      <c r="S100" s="368"/>
      <c r="T100" s="368">
        <v>1</v>
      </c>
      <c r="U100" s="178">
        <v>11</v>
      </c>
      <c r="V100" s="573">
        <v>12</v>
      </c>
      <c r="W100" s="321"/>
      <c r="X100" s="928"/>
      <c r="Y100" s="321"/>
      <c r="Z100" s="501"/>
      <c r="AA100" s="501"/>
      <c r="AB100" s="501"/>
      <c r="AC100" s="176"/>
      <c r="AD100" s="176"/>
      <c r="AE100" s="176">
        <v>1</v>
      </c>
      <c r="AF100" s="176"/>
      <c r="AG100" s="176">
        <v>46</v>
      </c>
      <c r="AH100" s="176">
        <v>1</v>
      </c>
      <c r="AI100" s="176"/>
      <c r="AJ100" s="176"/>
      <c r="AK100" s="176"/>
      <c r="AL100" s="176">
        <v>1</v>
      </c>
      <c r="AM100" s="176"/>
      <c r="AN100" s="573">
        <v>13</v>
      </c>
      <c r="AO100" s="573"/>
      <c r="AP100" s="573">
        <v>112</v>
      </c>
      <c r="AQ100" s="573">
        <v>24</v>
      </c>
      <c r="AR100" s="573">
        <v>69</v>
      </c>
      <c r="AS100" s="177"/>
      <c r="AT100" s="177"/>
      <c r="AU100" s="177"/>
      <c r="AV100" s="177"/>
      <c r="AW100" s="177">
        <v>1</v>
      </c>
      <c r="AX100" s="928"/>
      <c r="AY100" s="179">
        <f t="shared" si="25"/>
        <v>302</v>
      </c>
      <c r="AZ100" s="161"/>
      <c r="BA100" s="161"/>
      <c r="BB100" s="161"/>
      <c r="BC100" s="161"/>
    </row>
    <row r="101" spans="2:55" ht="15.6" thickBot="1" x14ac:dyDescent="0.4">
      <c r="D101" s="118" t="s">
        <v>118</v>
      </c>
      <c r="E101" s="118" t="s">
        <v>119</v>
      </c>
      <c r="F101" s="118" t="s">
        <v>120</v>
      </c>
      <c r="G101" s="118"/>
      <c r="H101" s="118"/>
      <c r="I101" s="118"/>
      <c r="J101" s="118"/>
      <c r="M101" s="166" t="s">
        <v>254</v>
      </c>
      <c r="N101" s="368">
        <v>1</v>
      </c>
      <c r="O101" s="368"/>
      <c r="P101" s="368"/>
      <c r="Q101" s="368">
        <v>20</v>
      </c>
      <c r="R101" s="368">
        <v>1</v>
      </c>
      <c r="S101" s="368"/>
      <c r="T101" s="368"/>
      <c r="U101" s="178">
        <v>22</v>
      </c>
      <c r="V101" s="573">
        <v>16</v>
      </c>
      <c r="W101" s="321"/>
      <c r="X101" s="928"/>
      <c r="Y101" s="321"/>
      <c r="Z101" s="501"/>
      <c r="AA101" s="501"/>
      <c r="AB101" s="501"/>
      <c r="AC101" s="176"/>
      <c r="AD101" s="176"/>
      <c r="AE101" s="176"/>
      <c r="AF101" s="176"/>
      <c r="AG101" s="176">
        <v>39</v>
      </c>
      <c r="AH101" s="176"/>
      <c r="AI101" s="176"/>
      <c r="AJ101" s="176">
        <v>1</v>
      </c>
      <c r="AK101" s="176"/>
      <c r="AL101" s="176"/>
      <c r="AM101" s="176"/>
      <c r="AN101" s="573">
        <v>29</v>
      </c>
      <c r="AO101" s="573"/>
      <c r="AP101" s="573">
        <v>81</v>
      </c>
      <c r="AQ101" s="573">
        <v>13</v>
      </c>
      <c r="AR101" s="573">
        <v>52</v>
      </c>
      <c r="AS101" s="177"/>
      <c r="AT101" s="177"/>
      <c r="AU101" s="177"/>
      <c r="AV101" s="177">
        <v>2</v>
      </c>
      <c r="AW101" s="177">
        <v>1</v>
      </c>
      <c r="AX101" s="928"/>
      <c r="AY101" s="179">
        <f t="shared" si="25"/>
        <v>278</v>
      </c>
      <c r="AZ101" s="161"/>
      <c r="BA101" s="161"/>
      <c r="BB101" s="161"/>
      <c r="BC101" s="161"/>
    </row>
    <row r="102" spans="2:55" ht="15.6" thickBot="1" x14ac:dyDescent="0.4">
      <c r="B102" s="118"/>
      <c r="D102" s="432">
        <v>42552</v>
      </c>
      <c r="E102" s="434">
        <v>42948</v>
      </c>
      <c r="F102" s="435">
        <v>42979</v>
      </c>
      <c r="G102" s="118"/>
      <c r="H102" s="118"/>
      <c r="I102" s="118"/>
      <c r="J102" s="118"/>
      <c r="L102" s="161"/>
      <c r="M102" s="170" t="s">
        <v>255</v>
      </c>
      <c r="N102" s="368">
        <v>5</v>
      </c>
      <c r="O102" s="368"/>
      <c r="P102" s="368"/>
      <c r="Q102" s="368">
        <v>6</v>
      </c>
      <c r="R102" s="368">
        <v>1</v>
      </c>
      <c r="S102" s="368"/>
      <c r="T102" s="368"/>
      <c r="U102" s="178">
        <v>6</v>
      </c>
      <c r="V102" s="573">
        <v>10</v>
      </c>
      <c r="W102" s="321"/>
      <c r="X102" s="928"/>
      <c r="Y102" s="321"/>
      <c r="Z102" s="501"/>
      <c r="AA102" s="501"/>
      <c r="AB102" s="501"/>
      <c r="AC102" s="176"/>
      <c r="AD102" s="176"/>
      <c r="AE102" s="176"/>
      <c r="AF102" s="176"/>
      <c r="AG102" s="176">
        <v>30</v>
      </c>
      <c r="AH102" s="176"/>
      <c r="AI102" s="176"/>
      <c r="AJ102" s="176"/>
      <c r="AK102" s="176"/>
      <c r="AL102" s="176"/>
      <c r="AM102" s="176"/>
      <c r="AN102" s="573">
        <v>6</v>
      </c>
      <c r="AO102" s="573"/>
      <c r="AP102" s="573">
        <v>109</v>
      </c>
      <c r="AQ102" s="573">
        <v>14</v>
      </c>
      <c r="AR102" s="573">
        <v>58</v>
      </c>
      <c r="AS102" s="177"/>
      <c r="AT102" s="177"/>
      <c r="AU102" s="177"/>
      <c r="AV102" s="177">
        <v>1</v>
      </c>
      <c r="AW102" s="177"/>
      <c r="AX102" s="928"/>
      <c r="AY102" s="179">
        <f t="shared" si="25"/>
        <v>246</v>
      </c>
      <c r="AZ102" s="161"/>
      <c r="BA102" s="161"/>
      <c r="BB102" s="161"/>
      <c r="BC102" s="161"/>
    </row>
    <row r="103" spans="2:55" ht="15" x14ac:dyDescent="0.35">
      <c r="B103" s="325" t="s">
        <v>115</v>
      </c>
      <c r="C103" s="135">
        <f t="shared" ref="C103:C111" si="26">AVERAGE(D103:F103)</f>
        <v>396.33333333333331</v>
      </c>
      <c r="D103" s="146">
        <f>SUM(D104:D111)</f>
        <v>463</v>
      </c>
      <c r="E103" s="146">
        <f t="shared" ref="E103:F103" si="27">SUM(E104:E111)</f>
        <v>376</v>
      </c>
      <c r="F103" s="146">
        <f t="shared" si="27"/>
        <v>350</v>
      </c>
      <c r="G103" s="118"/>
      <c r="H103" s="118"/>
      <c r="I103" s="118"/>
      <c r="J103" s="118"/>
      <c r="M103" s="170" t="s">
        <v>256</v>
      </c>
      <c r="N103" s="368">
        <v>6</v>
      </c>
      <c r="O103" s="368"/>
      <c r="P103" s="368"/>
      <c r="Q103" s="368">
        <v>26</v>
      </c>
      <c r="R103" s="368">
        <v>1</v>
      </c>
      <c r="S103" s="368"/>
      <c r="T103" s="368"/>
      <c r="U103" s="178">
        <v>19</v>
      </c>
      <c r="V103" s="573">
        <v>17</v>
      </c>
      <c r="W103" s="321"/>
      <c r="X103" s="928"/>
      <c r="Y103" s="321">
        <v>1</v>
      </c>
      <c r="Z103" s="501"/>
      <c r="AA103" s="501"/>
      <c r="AB103" s="501"/>
      <c r="AC103" s="176">
        <v>1</v>
      </c>
      <c r="AD103" s="176"/>
      <c r="AE103" s="176"/>
      <c r="AF103" s="176"/>
      <c r="AG103" s="176">
        <v>31</v>
      </c>
      <c r="AH103" s="176"/>
      <c r="AI103" s="176"/>
      <c r="AJ103" s="176"/>
      <c r="AK103" s="176"/>
      <c r="AL103" s="176"/>
      <c r="AM103" s="176"/>
      <c r="AN103" s="573">
        <v>2</v>
      </c>
      <c r="AO103" s="573"/>
      <c r="AP103" s="573">
        <v>218</v>
      </c>
      <c r="AQ103" s="573">
        <v>25</v>
      </c>
      <c r="AR103" s="573">
        <v>142</v>
      </c>
      <c r="AS103" s="177"/>
      <c r="AT103" s="177"/>
      <c r="AU103" s="177"/>
      <c r="AV103" s="177">
        <v>1</v>
      </c>
      <c r="AW103" s="177"/>
      <c r="AX103" s="928"/>
      <c r="AY103" s="179">
        <f t="shared" si="25"/>
        <v>490</v>
      </c>
      <c r="AZ103" s="161"/>
      <c r="BA103" s="161"/>
      <c r="BB103" s="161"/>
      <c r="BC103" s="161"/>
    </row>
    <row r="104" spans="2:55" ht="15" x14ac:dyDescent="0.35">
      <c r="B104" s="325" t="s">
        <v>252</v>
      </c>
      <c r="C104" s="135">
        <f t="shared" si="26"/>
        <v>45.666666666666664</v>
      </c>
      <c r="D104" s="153">
        <v>55</v>
      </c>
      <c r="E104" s="172">
        <v>45</v>
      </c>
      <c r="F104" s="154">
        <v>37</v>
      </c>
      <c r="G104" s="118"/>
      <c r="H104" s="118"/>
      <c r="I104" s="118"/>
      <c r="J104" s="118"/>
      <c r="M104" s="170" t="s">
        <v>257</v>
      </c>
      <c r="N104" s="368">
        <v>2</v>
      </c>
      <c r="O104" s="368">
        <v>1</v>
      </c>
      <c r="P104" s="368"/>
      <c r="Q104" s="368">
        <v>39</v>
      </c>
      <c r="R104" s="368">
        <v>1</v>
      </c>
      <c r="S104" s="368"/>
      <c r="T104" s="368">
        <v>1</v>
      </c>
      <c r="U104" s="178">
        <v>23</v>
      </c>
      <c r="V104" s="573">
        <v>25</v>
      </c>
      <c r="W104" s="321"/>
      <c r="X104" s="928"/>
      <c r="Y104" s="321"/>
      <c r="Z104" s="501"/>
      <c r="AA104" s="501"/>
      <c r="AB104" s="501"/>
      <c r="AC104" s="176">
        <v>1</v>
      </c>
      <c r="AD104" s="176"/>
      <c r="AE104" s="176"/>
      <c r="AF104" s="176"/>
      <c r="AG104" s="176">
        <v>60</v>
      </c>
      <c r="AH104" s="176"/>
      <c r="AI104" s="176"/>
      <c r="AJ104" s="176"/>
      <c r="AK104" s="176"/>
      <c r="AL104" s="176">
        <v>1</v>
      </c>
      <c r="AM104" s="176"/>
      <c r="AN104" s="573">
        <v>26</v>
      </c>
      <c r="AO104" s="573"/>
      <c r="AP104" s="573">
        <v>152</v>
      </c>
      <c r="AQ104" s="573">
        <v>18</v>
      </c>
      <c r="AR104" s="573">
        <v>102</v>
      </c>
      <c r="AS104" s="177"/>
      <c r="AT104" s="177"/>
      <c r="AU104" s="177">
        <v>1</v>
      </c>
      <c r="AV104" s="177">
        <v>6</v>
      </c>
      <c r="AW104" s="177">
        <v>1</v>
      </c>
      <c r="AX104" s="928"/>
      <c r="AY104" s="179">
        <f t="shared" si="25"/>
        <v>460</v>
      </c>
      <c r="AZ104" s="161"/>
      <c r="BA104" s="161"/>
      <c r="BB104" s="161"/>
      <c r="BC104" s="161"/>
    </row>
    <row r="105" spans="2:55" ht="15" x14ac:dyDescent="0.35">
      <c r="B105" s="325" t="s">
        <v>253</v>
      </c>
      <c r="C105" s="135">
        <f t="shared" si="26"/>
        <v>39.666666666666664</v>
      </c>
      <c r="D105" s="153">
        <v>47</v>
      </c>
      <c r="E105" s="172">
        <v>34</v>
      </c>
      <c r="F105" s="154">
        <v>38</v>
      </c>
      <c r="G105" s="118"/>
      <c r="H105" s="118"/>
      <c r="I105" s="118"/>
      <c r="J105" s="118"/>
      <c r="L105" s="130"/>
      <c r="M105" s="170" t="s">
        <v>258</v>
      </c>
      <c r="N105" s="368">
        <v>2</v>
      </c>
      <c r="O105" s="368"/>
      <c r="P105" s="368"/>
      <c r="Q105" s="368">
        <v>15</v>
      </c>
      <c r="R105" s="368">
        <v>1</v>
      </c>
      <c r="S105" s="368"/>
      <c r="T105" s="368">
        <v>1</v>
      </c>
      <c r="U105" s="178">
        <v>14</v>
      </c>
      <c r="V105" s="573">
        <v>14</v>
      </c>
      <c r="W105" s="321"/>
      <c r="X105" s="928"/>
      <c r="Y105" s="321">
        <v>1</v>
      </c>
      <c r="Z105" s="501"/>
      <c r="AA105" s="501"/>
      <c r="AB105" s="501"/>
      <c r="AC105" s="176"/>
      <c r="AD105" s="176"/>
      <c r="AE105" s="176"/>
      <c r="AF105" s="176"/>
      <c r="AG105" s="176">
        <v>24</v>
      </c>
      <c r="AH105" s="176"/>
      <c r="AI105" s="176"/>
      <c r="AJ105" s="176"/>
      <c r="AK105" s="176"/>
      <c r="AL105" s="176"/>
      <c r="AM105" s="176"/>
      <c r="AN105" s="573">
        <v>21</v>
      </c>
      <c r="AO105" s="573"/>
      <c r="AP105" s="573">
        <v>111</v>
      </c>
      <c r="AQ105" s="573">
        <v>6</v>
      </c>
      <c r="AR105" s="573">
        <v>85</v>
      </c>
      <c r="AS105" s="177"/>
      <c r="AT105" s="177"/>
      <c r="AU105" s="177"/>
      <c r="AV105" s="177">
        <v>3</v>
      </c>
      <c r="AW105" s="177">
        <v>1</v>
      </c>
      <c r="AX105" s="928"/>
      <c r="AY105" s="179">
        <f t="shared" si="25"/>
        <v>299</v>
      </c>
      <c r="AZ105" s="161"/>
      <c r="BA105" s="161"/>
      <c r="BB105" s="161"/>
      <c r="BC105" s="161"/>
    </row>
    <row r="106" spans="2:55" ht="15" x14ac:dyDescent="0.35">
      <c r="B106" s="325" t="s">
        <v>254</v>
      </c>
      <c r="C106" s="135">
        <f t="shared" si="26"/>
        <v>37.666666666666664</v>
      </c>
      <c r="D106" s="153">
        <v>43</v>
      </c>
      <c r="E106" s="172">
        <v>38</v>
      </c>
      <c r="F106" s="154">
        <v>32</v>
      </c>
      <c r="G106" s="118"/>
      <c r="H106" s="118"/>
      <c r="I106" s="118"/>
      <c r="J106" s="118"/>
      <c r="L106" s="130"/>
      <c r="M106" s="170" t="s">
        <v>260</v>
      </c>
      <c r="N106" s="368"/>
      <c r="O106" s="368"/>
      <c r="P106" s="368"/>
      <c r="Q106" s="368"/>
      <c r="R106" s="368"/>
      <c r="S106" s="368"/>
      <c r="T106" s="368"/>
      <c r="U106" s="178"/>
      <c r="V106" s="573"/>
      <c r="W106" s="321"/>
      <c r="X106" s="928"/>
      <c r="Y106" s="321"/>
      <c r="Z106" s="501"/>
      <c r="AA106" s="501"/>
      <c r="AB106" s="501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573"/>
      <c r="AO106" s="573"/>
      <c r="AP106" s="573"/>
      <c r="AQ106" s="573"/>
      <c r="AR106" s="573"/>
      <c r="AS106" s="177"/>
      <c r="AT106" s="177"/>
      <c r="AU106" s="177"/>
      <c r="AV106" s="177"/>
      <c r="AW106" s="177"/>
      <c r="AX106" s="928"/>
      <c r="AY106" s="179">
        <f t="shared" si="25"/>
        <v>0</v>
      </c>
      <c r="AZ106" s="161"/>
      <c r="BA106" s="161"/>
      <c r="BB106" s="161"/>
      <c r="BC106" s="161"/>
    </row>
    <row r="107" spans="2:55" ht="15" x14ac:dyDescent="0.35">
      <c r="B107" s="325" t="s">
        <v>255</v>
      </c>
      <c r="C107" s="135">
        <f t="shared" si="26"/>
        <v>42.333333333333336</v>
      </c>
      <c r="D107" s="153">
        <v>52</v>
      </c>
      <c r="E107" s="172">
        <v>43</v>
      </c>
      <c r="F107" s="154">
        <v>32</v>
      </c>
      <c r="G107" s="118"/>
      <c r="H107" s="118"/>
      <c r="I107" s="118"/>
      <c r="J107" s="118"/>
      <c r="L107" s="130"/>
      <c r="M107" s="170" t="s">
        <v>259</v>
      </c>
      <c r="N107" s="368">
        <v>5</v>
      </c>
      <c r="O107" s="368"/>
      <c r="P107" s="368"/>
      <c r="Q107" s="368">
        <v>16</v>
      </c>
      <c r="R107" s="368"/>
      <c r="S107" s="368"/>
      <c r="T107" s="368">
        <v>1</v>
      </c>
      <c r="U107" s="178">
        <v>17</v>
      </c>
      <c r="V107" s="573">
        <v>12</v>
      </c>
      <c r="W107" s="321"/>
      <c r="X107" s="928"/>
      <c r="Y107" s="321">
        <v>2</v>
      </c>
      <c r="Z107" s="501"/>
      <c r="AA107" s="501"/>
      <c r="AB107" s="501">
        <v>1</v>
      </c>
      <c r="AC107" s="176"/>
      <c r="AD107" s="176"/>
      <c r="AE107" s="176"/>
      <c r="AF107" s="176"/>
      <c r="AG107" s="176">
        <v>45</v>
      </c>
      <c r="AH107" s="176"/>
      <c r="AI107" s="176"/>
      <c r="AJ107" s="176"/>
      <c r="AK107" s="176"/>
      <c r="AL107" s="176">
        <v>1</v>
      </c>
      <c r="AM107" s="176"/>
      <c r="AN107" s="573">
        <v>26</v>
      </c>
      <c r="AO107" s="573"/>
      <c r="AP107" s="573">
        <v>134</v>
      </c>
      <c r="AQ107" s="573">
        <v>9</v>
      </c>
      <c r="AR107" s="573">
        <v>59</v>
      </c>
      <c r="AS107" s="177"/>
      <c r="AT107" s="177"/>
      <c r="AU107" s="177"/>
      <c r="AV107" s="177">
        <v>4</v>
      </c>
      <c r="AW107" s="177"/>
      <c r="AX107" s="928"/>
      <c r="AY107" s="179">
        <f t="shared" si="25"/>
        <v>332</v>
      </c>
      <c r="AZ107" s="161"/>
      <c r="BA107" s="161"/>
      <c r="BB107" s="161"/>
      <c r="BC107" s="161"/>
    </row>
    <row r="108" spans="2:55" ht="15" x14ac:dyDescent="0.35">
      <c r="B108" s="325" t="s">
        <v>256</v>
      </c>
      <c r="C108" s="135">
        <f t="shared" si="26"/>
        <v>54</v>
      </c>
      <c r="D108" s="153">
        <v>73</v>
      </c>
      <c r="E108" s="172">
        <v>53</v>
      </c>
      <c r="F108" s="154">
        <v>36</v>
      </c>
      <c r="G108" s="118"/>
      <c r="H108" s="118"/>
      <c r="I108" s="118"/>
      <c r="J108" s="118"/>
      <c r="L108" s="130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18"/>
      <c r="AY108" s="161"/>
      <c r="AZ108" s="118"/>
      <c r="BA108" s="161"/>
      <c r="BB108" s="118"/>
      <c r="BC108" s="118"/>
    </row>
    <row r="109" spans="2:55" ht="13.2" x14ac:dyDescent="0.25">
      <c r="B109" s="325" t="s">
        <v>257</v>
      </c>
      <c r="C109" s="135">
        <f t="shared" si="26"/>
        <v>68</v>
      </c>
      <c r="D109" s="174">
        <v>78</v>
      </c>
      <c r="E109" s="170">
        <v>62</v>
      </c>
      <c r="F109" s="175">
        <v>64</v>
      </c>
      <c r="G109" s="161"/>
      <c r="H109" s="161"/>
      <c r="I109" s="161"/>
      <c r="J109" s="161"/>
      <c r="L109" s="130"/>
      <c r="M109" s="686"/>
      <c r="AZ109" s="161"/>
      <c r="BA109" s="161"/>
    </row>
    <row r="110" spans="2:55" ht="13.8" thickBot="1" x14ac:dyDescent="0.3">
      <c r="B110" s="325" t="s">
        <v>258</v>
      </c>
      <c r="C110" s="135">
        <f t="shared" si="26"/>
        <v>63.666666666666664</v>
      </c>
      <c r="D110" s="174">
        <v>75</v>
      </c>
      <c r="E110" s="170">
        <v>57</v>
      </c>
      <c r="F110" s="175">
        <v>59</v>
      </c>
      <c r="G110" s="161"/>
      <c r="H110" s="161"/>
      <c r="I110" s="161"/>
      <c r="J110" s="161"/>
      <c r="L110" s="130"/>
      <c r="M110" s="142" t="s">
        <v>212</v>
      </c>
      <c r="AZ110" s="161"/>
      <c r="BA110" s="161"/>
    </row>
    <row r="111" spans="2:55" ht="15.6" thickBot="1" x14ac:dyDescent="0.4">
      <c r="B111" s="325" t="s">
        <v>259</v>
      </c>
      <c r="C111" s="135">
        <f t="shared" si="26"/>
        <v>45.333333333333336</v>
      </c>
      <c r="D111" s="160">
        <v>40</v>
      </c>
      <c r="E111" s="297">
        <v>44</v>
      </c>
      <c r="F111" s="298">
        <v>52</v>
      </c>
      <c r="G111" s="161"/>
      <c r="H111" s="161"/>
      <c r="I111" s="161"/>
      <c r="J111" s="161"/>
      <c r="L111" s="130"/>
      <c r="M111" s="181"/>
      <c r="N111" s="147" t="s">
        <v>133</v>
      </c>
      <c r="O111" s="147" t="s">
        <v>56</v>
      </c>
      <c r="P111" s="147" t="s">
        <v>54</v>
      </c>
      <c r="Q111" s="148" t="s">
        <v>58</v>
      </c>
      <c r="AZ111" s="161"/>
      <c r="BA111" s="161"/>
    </row>
    <row r="112" spans="2:55" x14ac:dyDescent="0.2">
      <c r="C112" s="135"/>
      <c r="D112" s="130"/>
      <c r="E112" s="130"/>
      <c r="F112" s="130"/>
      <c r="G112" s="161"/>
      <c r="H112" s="161"/>
      <c r="I112" s="161"/>
      <c r="J112" s="161"/>
      <c r="L112" s="130"/>
      <c r="M112" s="182" t="s">
        <v>115</v>
      </c>
      <c r="N112" s="473">
        <f>O112+P112+Q112</f>
        <v>2593</v>
      </c>
      <c r="O112" s="574">
        <v>1292</v>
      </c>
      <c r="P112" s="574">
        <v>1301</v>
      </c>
      <c r="Q112" s="175"/>
      <c r="AZ112" s="161"/>
      <c r="BA112" s="161"/>
    </row>
    <row r="113" spans="1:24" x14ac:dyDescent="0.2">
      <c r="G113" s="296"/>
      <c r="H113" s="296"/>
      <c r="I113" s="296"/>
      <c r="J113" s="296"/>
      <c r="L113" s="130"/>
      <c r="M113" s="182" t="s">
        <v>252</v>
      </c>
      <c r="N113" s="473">
        <f t="shared" ref="N113:N121" si="28">O113+P113+Q113</f>
        <v>186</v>
      </c>
      <c r="O113" s="574">
        <v>104</v>
      </c>
      <c r="P113" s="574">
        <v>82</v>
      </c>
      <c r="Q113" s="175"/>
    </row>
    <row r="114" spans="1:24" ht="12" thickBot="1" x14ac:dyDescent="0.25">
      <c r="A114" s="570" t="s">
        <v>355</v>
      </c>
      <c r="B114" s="570"/>
      <c r="C114" s="686"/>
      <c r="G114" s="296"/>
      <c r="H114" s="296"/>
      <c r="I114" s="296"/>
      <c r="J114" s="296"/>
      <c r="L114" s="130"/>
      <c r="M114" s="182" t="s">
        <v>253</v>
      </c>
      <c r="N114" s="473">
        <f t="shared" si="28"/>
        <v>302</v>
      </c>
      <c r="O114" s="574">
        <v>142</v>
      </c>
      <c r="P114" s="574">
        <v>160</v>
      </c>
      <c r="Q114" s="175"/>
    </row>
    <row r="115" spans="1:24" x14ac:dyDescent="0.2">
      <c r="C115" s="181" t="s">
        <v>115</v>
      </c>
      <c r="D115" s="188" t="s">
        <v>115</v>
      </c>
      <c r="E115" s="188" t="s">
        <v>115</v>
      </c>
      <c r="F115" s="188" t="s">
        <v>115</v>
      </c>
      <c r="G115" s="188" t="s">
        <v>115</v>
      </c>
      <c r="H115" s="188" t="s">
        <v>115</v>
      </c>
      <c r="I115" s="188" t="s">
        <v>115</v>
      </c>
      <c r="J115" s="189" t="s">
        <v>115</v>
      </c>
      <c r="M115" s="182" t="s">
        <v>254</v>
      </c>
      <c r="N115" s="473">
        <f t="shared" si="28"/>
        <v>278</v>
      </c>
      <c r="O115" s="574">
        <v>139</v>
      </c>
      <c r="P115" s="574">
        <v>139</v>
      </c>
      <c r="Q115" s="175"/>
    </row>
    <row r="116" spans="1:24" x14ac:dyDescent="0.2">
      <c r="B116" s="130"/>
      <c r="C116" s="174" t="s">
        <v>252</v>
      </c>
      <c r="D116" s="170" t="s">
        <v>253</v>
      </c>
      <c r="E116" s="170" t="s">
        <v>254</v>
      </c>
      <c r="F116" s="170" t="s">
        <v>255</v>
      </c>
      <c r="G116" s="166" t="s">
        <v>256</v>
      </c>
      <c r="H116" s="166" t="s">
        <v>257</v>
      </c>
      <c r="I116" s="166" t="s">
        <v>258</v>
      </c>
      <c r="J116" s="184" t="s">
        <v>259</v>
      </c>
      <c r="M116" s="174" t="s">
        <v>255</v>
      </c>
      <c r="N116" s="473">
        <f t="shared" si="28"/>
        <v>246</v>
      </c>
      <c r="O116" s="574">
        <v>128</v>
      </c>
      <c r="P116" s="574">
        <v>118</v>
      </c>
      <c r="Q116" s="175"/>
    </row>
    <row r="117" spans="1:24" x14ac:dyDescent="0.2">
      <c r="A117" t="s">
        <v>143</v>
      </c>
      <c r="B117" s="443">
        <f>SUM(B118:B125)</f>
        <v>10710</v>
      </c>
      <c r="C117" s="174">
        <v>880</v>
      </c>
      <c r="D117" s="170">
        <v>1231</v>
      </c>
      <c r="E117" s="170">
        <v>1031</v>
      </c>
      <c r="F117" s="170">
        <v>915</v>
      </c>
      <c r="G117" s="166">
        <v>1629</v>
      </c>
      <c r="H117" s="166">
        <v>2369</v>
      </c>
      <c r="I117" s="166">
        <v>1552</v>
      </c>
      <c r="J117" s="184">
        <v>1431</v>
      </c>
      <c r="M117" s="174" t="s">
        <v>256</v>
      </c>
      <c r="N117" s="473">
        <f t="shared" si="28"/>
        <v>490</v>
      </c>
      <c r="O117" s="574">
        <v>232</v>
      </c>
      <c r="P117" s="574">
        <v>258</v>
      </c>
      <c r="Q117" s="175"/>
    </row>
    <row r="118" spans="1:24" x14ac:dyDescent="0.2">
      <c r="A118" t="s">
        <v>135</v>
      </c>
      <c r="B118" s="130">
        <f>SUM(C118:J118)</f>
        <v>0</v>
      </c>
      <c r="C118" s="174"/>
      <c r="D118" s="170"/>
      <c r="E118" s="170"/>
      <c r="F118" s="170"/>
      <c r="G118" s="166"/>
      <c r="H118" s="166"/>
      <c r="I118" s="166"/>
      <c r="J118" s="184"/>
      <c r="M118" s="174" t="s">
        <v>257</v>
      </c>
      <c r="N118" s="473">
        <f t="shared" si="28"/>
        <v>460</v>
      </c>
      <c r="O118" s="574">
        <v>221</v>
      </c>
      <c r="P118" s="574">
        <v>239</v>
      </c>
      <c r="Q118" s="175"/>
    </row>
    <row r="119" spans="1:24" x14ac:dyDescent="0.2">
      <c r="A119" t="s">
        <v>136</v>
      </c>
      <c r="B119" s="130">
        <f t="shared" ref="B119:B125" si="29">SUM(C119:J119)</f>
        <v>0</v>
      </c>
      <c r="C119" s="174"/>
      <c r="D119" s="170"/>
      <c r="E119" s="170"/>
      <c r="F119" s="170"/>
      <c r="G119" s="166"/>
      <c r="H119" s="166"/>
      <c r="I119" s="166"/>
      <c r="J119" s="184"/>
      <c r="L119" s="130"/>
      <c r="M119" s="174" t="s">
        <v>258</v>
      </c>
      <c r="N119" s="473">
        <f t="shared" si="28"/>
        <v>299</v>
      </c>
      <c r="O119" s="574">
        <v>160</v>
      </c>
      <c r="P119" s="574">
        <v>139</v>
      </c>
      <c r="Q119" s="175"/>
    </row>
    <row r="120" spans="1:24" x14ac:dyDescent="0.2">
      <c r="A120" t="s">
        <v>137</v>
      </c>
      <c r="B120" s="130">
        <f t="shared" si="29"/>
        <v>2</v>
      </c>
      <c r="C120" s="174">
        <v>1</v>
      </c>
      <c r="D120" s="170"/>
      <c r="E120" s="170"/>
      <c r="F120" s="170"/>
      <c r="G120" s="166"/>
      <c r="H120" s="166">
        <v>1</v>
      </c>
      <c r="I120" s="166"/>
      <c r="J120" s="184"/>
      <c r="M120" s="174" t="s">
        <v>260</v>
      </c>
      <c r="N120" s="473">
        <f t="shared" si="28"/>
        <v>0</v>
      </c>
      <c r="O120" s="574"/>
      <c r="P120" s="574"/>
      <c r="Q120" s="175"/>
    </row>
    <row r="121" spans="1:24" x14ac:dyDescent="0.2">
      <c r="A121" t="s">
        <v>138</v>
      </c>
      <c r="B121" s="130">
        <f t="shared" si="29"/>
        <v>17</v>
      </c>
      <c r="C121" s="174"/>
      <c r="D121" s="170"/>
      <c r="E121" s="170">
        <v>2</v>
      </c>
      <c r="F121" s="170">
        <v>1</v>
      </c>
      <c r="G121" s="166">
        <v>1</v>
      </c>
      <c r="H121" s="166">
        <v>6</v>
      </c>
      <c r="I121" s="166">
        <v>3</v>
      </c>
      <c r="J121" s="184">
        <v>4</v>
      </c>
      <c r="M121" s="174" t="s">
        <v>259</v>
      </c>
      <c r="N121" s="473">
        <f t="shared" si="28"/>
        <v>332</v>
      </c>
      <c r="O121" s="574">
        <v>166</v>
      </c>
      <c r="P121" s="574">
        <v>166</v>
      </c>
      <c r="Q121" s="175"/>
    </row>
    <row r="122" spans="1:24" ht="12" thickBot="1" x14ac:dyDescent="0.25">
      <c r="A122" t="s">
        <v>139</v>
      </c>
      <c r="B122" s="130">
        <f t="shared" si="29"/>
        <v>6</v>
      </c>
      <c r="C122" s="174">
        <v>2</v>
      </c>
      <c r="D122" s="170">
        <v>1</v>
      </c>
      <c r="E122" s="170">
        <v>1</v>
      </c>
      <c r="F122" s="170"/>
      <c r="G122" s="166"/>
      <c r="H122" s="166">
        <v>1</v>
      </c>
      <c r="I122" s="166">
        <v>1</v>
      </c>
      <c r="J122" s="184"/>
      <c r="M122" s="160" t="s">
        <v>133</v>
      </c>
      <c r="N122" s="370">
        <f>SUM(N113:N121)</f>
        <v>2593</v>
      </c>
      <c r="O122" s="370">
        <f>SUM(O113:O121)</f>
        <v>1292</v>
      </c>
      <c r="P122" s="370">
        <f>SUM(P113:P121)</f>
        <v>1301</v>
      </c>
      <c r="Q122" s="401">
        <f>SUM(Q113:Q121)</f>
        <v>0</v>
      </c>
    </row>
    <row r="123" spans="1:24" x14ac:dyDescent="0.2">
      <c r="A123" t="s">
        <v>140</v>
      </c>
      <c r="B123" s="130">
        <f t="shared" si="29"/>
        <v>8445</v>
      </c>
      <c r="C123" s="174">
        <v>694</v>
      </c>
      <c r="D123" s="170">
        <v>929</v>
      </c>
      <c r="E123" s="170">
        <v>753</v>
      </c>
      <c r="F123" s="170">
        <v>669</v>
      </c>
      <c r="G123" s="166">
        <v>1139</v>
      </c>
      <c r="H123" s="166">
        <v>1909</v>
      </c>
      <c r="I123" s="166">
        <v>1253</v>
      </c>
      <c r="J123" s="184">
        <v>1099</v>
      </c>
    </row>
    <row r="124" spans="1:24" x14ac:dyDescent="0.2">
      <c r="A124" t="s">
        <v>141</v>
      </c>
      <c r="B124" s="130">
        <f t="shared" si="29"/>
        <v>0</v>
      </c>
      <c r="C124" s="174"/>
      <c r="D124" s="170"/>
      <c r="E124" s="170"/>
      <c r="F124" s="170"/>
      <c r="G124" s="166"/>
      <c r="H124" s="166"/>
      <c r="I124" s="166"/>
      <c r="J124" s="184"/>
      <c r="M124" s="686"/>
    </row>
    <row r="125" spans="1:24" ht="15.6" thickBot="1" x14ac:dyDescent="0.4">
      <c r="A125" t="s">
        <v>142</v>
      </c>
      <c r="B125" s="130">
        <f t="shared" si="29"/>
        <v>2240</v>
      </c>
      <c r="C125" s="160">
        <v>183</v>
      </c>
      <c r="D125" s="297">
        <v>301</v>
      </c>
      <c r="E125" s="297">
        <v>275</v>
      </c>
      <c r="F125" s="297">
        <v>245</v>
      </c>
      <c r="G125" s="330">
        <v>489</v>
      </c>
      <c r="H125" s="330">
        <v>452</v>
      </c>
      <c r="I125" s="330">
        <v>295</v>
      </c>
      <c r="J125" s="331"/>
      <c r="K125">
        <v>328</v>
      </c>
      <c r="M125" s="144" t="s">
        <v>220</v>
      </c>
      <c r="N125" s="119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</row>
    <row r="126" spans="1:24" ht="15" x14ac:dyDescent="0.35">
      <c r="G126" s="296"/>
      <c r="H126" s="296"/>
      <c r="I126" s="296"/>
      <c r="J126" s="296"/>
      <c r="M126" s="181"/>
      <c r="N126" s="147" t="s">
        <v>133</v>
      </c>
      <c r="O126" s="162" t="s">
        <v>150</v>
      </c>
      <c r="P126" s="162" t="s">
        <v>151</v>
      </c>
      <c r="Q126" s="162" t="s">
        <v>152</v>
      </c>
      <c r="R126" s="162" t="s">
        <v>153</v>
      </c>
      <c r="S126" s="162" t="s">
        <v>154</v>
      </c>
      <c r="T126" s="162" t="s">
        <v>155</v>
      </c>
      <c r="U126" s="162" t="s">
        <v>156</v>
      </c>
      <c r="V126" s="162" t="s">
        <v>19</v>
      </c>
      <c r="W126" s="162" t="s">
        <v>157</v>
      </c>
      <c r="X126" s="163" t="s">
        <v>177</v>
      </c>
    </row>
    <row r="127" spans="1:24" x14ac:dyDescent="0.2">
      <c r="G127" s="296"/>
      <c r="H127" s="296"/>
      <c r="I127" s="296"/>
      <c r="J127" s="296"/>
      <c r="M127" s="174" t="s">
        <v>115</v>
      </c>
      <c r="N127" s="368">
        <f>SUM(O127:X127)</f>
        <v>2593</v>
      </c>
      <c r="O127" s="170">
        <v>19</v>
      </c>
      <c r="P127" s="170">
        <v>14</v>
      </c>
      <c r="Q127" s="170">
        <v>299</v>
      </c>
      <c r="R127" s="170">
        <v>1</v>
      </c>
      <c r="S127" s="170">
        <v>385</v>
      </c>
      <c r="T127" s="170">
        <v>284</v>
      </c>
      <c r="U127" s="170"/>
      <c r="V127" s="170">
        <v>184</v>
      </c>
      <c r="W127" s="170">
        <v>1407</v>
      </c>
      <c r="X127" s="175"/>
    </row>
    <row r="128" spans="1:24" ht="15.6" thickBot="1" x14ac:dyDescent="0.4">
      <c r="A128" s="409" t="s">
        <v>144</v>
      </c>
      <c r="B128" s="409"/>
      <c r="G128" s="296"/>
      <c r="H128" s="296"/>
      <c r="I128" s="296"/>
      <c r="J128" s="296"/>
      <c r="M128" s="182" t="s">
        <v>252</v>
      </c>
      <c r="N128" s="368">
        <f t="shared" ref="N128:N136" si="30">SUM(O128:X128)</f>
        <v>186</v>
      </c>
      <c r="O128" s="172"/>
      <c r="P128" s="172">
        <v>5</v>
      </c>
      <c r="Q128" s="172">
        <v>32</v>
      </c>
      <c r="R128" s="172"/>
      <c r="S128" s="172">
        <v>29</v>
      </c>
      <c r="T128" s="172">
        <v>16</v>
      </c>
      <c r="U128" s="172"/>
      <c r="V128" s="172">
        <v>8</v>
      </c>
      <c r="W128" s="172">
        <v>96</v>
      </c>
      <c r="X128" s="154"/>
    </row>
    <row r="129" spans="1:25" x14ac:dyDescent="0.2">
      <c r="C129" s="181" t="s">
        <v>115</v>
      </c>
      <c r="D129" s="188" t="s">
        <v>115</v>
      </c>
      <c r="E129" s="188" t="s">
        <v>115</v>
      </c>
      <c r="F129" s="188" t="s">
        <v>115</v>
      </c>
      <c r="G129" s="188" t="s">
        <v>115</v>
      </c>
      <c r="H129" s="188" t="s">
        <v>115</v>
      </c>
      <c r="I129" s="188" t="s">
        <v>115</v>
      </c>
      <c r="J129" s="189" t="s">
        <v>115</v>
      </c>
      <c r="M129" s="182" t="s">
        <v>253</v>
      </c>
      <c r="N129" s="368">
        <f t="shared" si="30"/>
        <v>302</v>
      </c>
      <c r="O129" s="170">
        <v>1</v>
      </c>
      <c r="P129" s="170"/>
      <c r="Q129" s="170">
        <v>105</v>
      </c>
      <c r="R129" s="170"/>
      <c r="S129" s="170">
        <v>26</v>
      </c>
      <c r="T129" s="170">
        <v>40</v>
      </c>
      <c r="U129" s="170"/>
      <c r="V129" s="170">
        <v>15</v>
      </c>
      <c r="W129" s="170">
        <v>115</v>
      </c>
      <c r="X129" s="175"/>
    </row>
    <row r="130" spans="1:25" x14ac:dyDescent="0.2">
      <c r="C130" s="174" t="s">
        <v>252</v>
      </c>
      <c r="D130" s="170" t="s">
        <v>253</v>
      </c>
      <c r="E130" s="170" t="s">
        <v>254</v>
      </c>
      <c r="F130" s="170" t="s">
        <v>255</v>
      </c>
      <c r="G130" s="166" t="s">
        <v>256</v>
      </c>
      <c r="H130" s="166" t="s">
        <v>257</v>
      </c>
      <c r="I130" s="166" t="s">
        <v>258</v>
      </c>
      <c r="J130" s="184" t="s">
        <v>259</v>
      </c>
      <c r="M130" s="182" t="s">
        <v>254</v>
      </c>
      <c r="N130" s="368">
        <f t="shared" si="30"/>
        <v>278</v>
      </c>
      <c r="O130" s="170">
        <v>4</v>
      </c>
      <c r="P130" s="170">
        <v>2</v>
      </c>
      <c r="Q130" s="170">
        <v>12</v>
      </c>
      <c r="R130" s="170">
        <v>1</v>
      </c>
      <c r="S130" s="170">
        <v>31</v>
      </c>
      <c r="T130" s="170">
        <v>43</v>
      </c>
      <c r="U130" s="170"/>
      <c r="V130" s="170">
        <v>23</v>
      </c>
      <c r="W130" s="170">
        <v>162</v>
      </c>
      <c r="X130" s="175"/>
    </row>
    <row r="131" spans="1:25" x14ac:dyDescent="0.2">
      <c r="A131" t="s">
        <v>145</v>
      </c>
      <c r="C131" s="174"/>
      <c r="D131" s="170"/>
      <c r="E131" s="170"/>
      <c r="F131" s="170"/>
      <c r="G131" s="166"/>
      <c r="H131" s="166"/>
      <c r="I131" s="166"/>
      <c r="J131" s="184"/>
      <c r="M131" s="182" t="s">
        <v>255</v>
      </c>
      <c r="N131" s="368">
        <f t="shared" si="30"/>
        <v>246</v>
      </c>
      <c r="O131" s="170">
        <v>3</v>
      </c>
      <c r="P131" s="170">
        <v>1</v>
      </c>
      <c r="Q131" s="170">
        <v>34</v>
      </c>
      <c r="R131" s="170"/>
      <c r="S131" s="170">
        <v>26</v>
      </c>
      <c r="T131" s="170">
        <v>26</v>
      </c>
      <c r="U131" s="170"/>
      <c r="V131" s="170">
        <v>9</v>
      </c>
      <c r="W131" s="170">
        <v>147</v>
      </c>
      <c r="X131" s="175"/>
    </row>
    <row r="132" spans="1:25" ht="15" x14ac:dyDescent="0.35">
      <c r="A132" t="s">
        <v>62</v>
      </c>
      <c r="B132">
        <f>SUM(C132:J132)</f>
        <v>618</v>
      </c>
      <c r="C132" s="174">
        <v>34</v>
      </c>
      <c r="D132" s="170">
        <v>71</v>
      </c>
      <c r="E132" s="170">
        <v>43</v>
      </c>
      <c r="F132" s="170">
        <v>73</v>
      </c>
      <c r="G132" s="166">
        <v>127</v>
      </c>
      <c r="H132" s="166">
        <v>119</v>
      </c>
      <c r="I132" s="166">
        <v>68</v>
      </c>
      <c r="J132" s="184">
        <v>83</v>
      </c>
      <c r="M132" s="182" t="s">
        <v>256</v>
      </c>
      <c r="N132" s="368">
        <f t="shared" si="30"/>
        <v>490</v>
      </c>
      <c r="O132" s="172">
        <v>2</v>
      </c>
      <c r="P132" s="172">
        <v>2</v>
      </c>
      <c r="Q132" s="172">
        <v>36</v>
      </c>
      <c r="R132" s="172"/>
      <c r="S132" s="172">
        <v>81</v>
      </c>
      <c r="T132" s="172">
        <v>41</v>
      </c>
      <c r="U132" s="172"/>
      <c r="V132" s="172">
        <v>54</v>
      </c>
      <c r="W132" s="172">
        <v>274</v>
      </c>
      <c r="X132" s="154"/>
    </row>
    <row r="133" spans="1:25" x14ac:dyDescent="0.2">
      <c r="A133" t="s">
        <v>146</v>
      </c>
      <c r="B133">
        <f t="shared" ref="B133:B134" si="31">SUM(C133:J133)</f>
        <v>6198</v>
      </c>
      <c r="C133" s="174">
        <v>557</v>
      </c>
      <c r="D133" s="170">
        <v>672</v>
      </c>
      <c r="E133" s="170">
        <v>637</v>
      </c>
      <c r="F133" s="170">
        <v>575</v>
      </c>
      <c r="G133" s="166">
        <v>882</v>
      </c>
      <c r="H133" s="335">
        <v>1218</v>
      </c>
      <c r="I133" s="166">
        <v>859</v>
      </c>
      <c r="J133" s="184">
        <v>798</v>
      </c>
      <c r="M133" s="174" t="s">
        <v>257</v>
      </c>
      <c r="N133" s="368">
        <f t="shared" si="30"/>
        <v>460</v>
      </c>
      <c r="O133" s="170">
        <v>3</v>
      </c>
      <c r="P133" s="170"/>
      <c r="Q133" s="170">
        <v>49</v>
      </c>
      <c r="R133" s="170"/>
      <c r="S133" s="170">
        <v>128</v>
      </c>
      <c r="T133" s="170">
        <v>60</v>
      </c>
      <c r="U133" s="170"/>
      <c r="V133" s="170">
        <v>21</v>
      </c>
      <c r="W133" s="170">
        <v>199</v>
      </c>
      <c r="X133" s="175"/>
    </row>
    <row r="134" spans="1:25" x14ac:dyDescent="0.2">
      <c r="A134" t="s">
        <v>147</v>
      </c>
      <c r="B134">
        <f t="shared" si="31"/>
        <v>5</v>
      </c>
      <c r="C134" s="174"/>
      <c r="D134" s="170"/>
      <c r="E134" s="170"/>
      <c r="F134" s="170">
        <v>1</v>
      </c>
      <c r="G134" s="166"/>
      <c r="H134" s="166">
        <v>2</v>
      </c>
      <c r="I134" s="166">
        <v>1</v>
      </c>
      <c r="J134" s="184">
        <v>1</v>
      </c>
      <c r="M134" s="174" t="s">
        <v>258</v>
      </c>
      <c r="N134" s="368">
        <f t="shared" si="30"/>
        <v>299</v>
      </c>
      <c r="O134" s="170">
        <v>5</v>
      </c>
      <c r="P134" s="170"/>
      <c r="Q134" s="170">
        <v>16</v>
      </c>
      <c r="R134" s="170"/>
      <c r="S134" s="170">
        <v>18</v>
      </c>
      <c r="T134" s="170">
        <v>28</v>
      </c>
      <c r="U134" s="170"/>
      <c r="V134" s="170">
        <v>19</v>
      </c>
      <c r="W134" s="170">
        <v>213</v>
      </c>
      <c r="X134" s="175"/>
    </row>
    <row r="135" spans="1:25" ht="12" thickBot="1" x14ac:dyDescent="0.25">
      <c r="A135" t="s">
        <v>133</v>
      </c>
      <c r="B135">
        <f>SUM(C135:J135)</f>
        <v>0</v>
      </c>
      <c r="C135" s="160"/>
      <c r="D135" s="160"/>
      <c r="E135" s="160"/>
      <c r="F135" s="160"/>
      <c r="G135" s="689"/>
      <c r="H135" s="689"/>
      <c r="I135" s="160"/>
      <c r="J135" s="160"/>
      <c r="M135" s="174" t="s">
        <v>260</v>
      </c>
      <c r="N135" s="368">
        <f t="shared" si="30"/>
        <v>0</v>
      </c>
      <c r="O135" s="170"/>
      <c r="P135" s="170"/>
      <c r="Q135" s="170"/>
      <c r="R135" s="170"/>
      <c r="S135" s="170"/>
      <c r="T135" s="170"/>
      <c r="U135" s="170"/>
      <c r="V135" s="170"/>
      <c r="W135" s="170"/>
      <c r="X135" s="175"/>
    </row>
    <row r="136" spans="1:25" x14ac:dyDescent="0.2">
      <c r="G136" s="296"/>
      <c r="H136" s="296"/>
      <c r="I136" s="296"/>
      <c r="J136" s="296"/>
      <c r="M136" s="174" t="s">
        <v>259</v>
      </c>
      <c r="N136" s="368">
        <f t="shared" si="30"/>
        <v>332</v>
      </c>
      <c r="O136" s="170">
        <v>1</v>
      </c>
      <c r="P136" s="170">
        <v>4</v>
      </c>
      <c r="Q136" s="170">
        <v>15</v>
      </c>
      <c r="R136" s="170"/>
      <c r="S136" s="170">
        <v>46</v>
      </c>
      <c r="T136" s="170">
        <v>30</v>
      </c>
      <c r="U136" s="170"/>
      <c r="V136" s="170">
        <v>35</v>
      </c>
      <c r="W136" s="170">
        <v>201</v>
      </c>
      <c r="X136" s="170"/>
    </row>
    <row r="137" spans="1:25" ht="12" thickBot="1" x14ac:dyDescent="0.25">
      <c r="G137" s="296"/>
      <c r="H137" s="296"/>
      <c r="I137" s="296"/>
      <c r="J137" s="296"/>
      <c r="L137" s="130"/>
      <c r="M137" s="160" t="s">
        <v>133</v>
      </c>
      <c r="N137" s="370">
        <f>SUM(O137:X137)</f>
        <v>2593</v>
      </c>
      <c r="O137" s="370">
        <f>SUM(O128:O136)</f>
        <v>19</v>
      </c>
      <c r="P137" s="370">
        <f t="shared" ref="P137:X137" si="32">SUM(P128:P136)</f>
        <v>14</v>
      </c>
      <c r="Q137" s="370">
        <f t="shared" si="32"/>
        <v>299</v>
      </c>
      <c r="R137" s="370">
        <f t="shared" si="32"/>
        <v>1</v>
      </c>
      <c r="S137" s="370">
        <f t="shared" si="32"/>
        <v>385</v>
      </c>
      <c r="T137" s="370">
        <f t="shared" si="32"/>
        <v>284</v>
      </c>
      <c r="U137" s="370">
        <f t="shared" si="32"/>
        <v>0</v>
      </c>
      <c r="V137" s="370">
        <f t="shared" si="32"/>
        <v>184</v>
      </c>
      <c r="W137" s="370">
        <f t="shared" si="32"/>
        <v>1407</v>
      </c>
      <c r="X137" s="370">
        <f t="shared" si="32"/>
        <v>0</v>
      </c>
    </row>
    <row r="138" spans="1:25" x14ac:dyDescent="0.2">
      <c r="A138" s="409" t="s">
        <v>148</v>
      </c>
      <c r="B138" s="686"/>
      <c r="C138" s="181" t="s">
        <v>115</v>
      </c>
      <c r="D138" s="188" t="s">
        <v>115</v>
      </c>
      <c r="E138" s="188" t="s">
        <v>115</v>
      </c>
      <c r="F138" s="188" t="s">
        <v>115</v>
      </c>
      <c r="G138" s="187" t="s">
        <v>115</v>
      </c>
      <c r="H138" s="187" t="s">
        <v>115</v>
      </c>
      <c r="I138" s="187" t="s">
        <v>115</v>
      </c>
      <c r="J138" s="336" t="s">
        <v>115</v>
      </c>
      <c r="L138" s="130"/>
    </row>
    <row r="139" spans="1:25" ht="15.6" thickBot="1" x14ac:dyDescent="0.4">
      <c r="A139" s="118"/>
      <c r="B139" s="118" t="s">
        <v>133</v>
      </c>
      <c r="C139" s="174" t="s">
        <v>252</v>
      </c>
      <c r="D139" s="170" t="s">
        <v>253</v>
      </c>
      <c r="E139" s="170" t="s">
        <v>254</v>
      </c>
      <c r="F139" s="170" t="s">
        <v>255</v>
      </c>
      <c r="G139" s="166" t="s">
        <v>256</v>
      </c>
      <c r="H139" s="166" t="s">
        <v>257</v>
      </c>
      <c r="I139" s="166" t="s">
        <v>258</v>
      </c>
      <c r="J139" s="184" t="s">
        <v>259</v>
      </c>
      <c r="L139" s="130"/>
      <c r="M139" s="144" t="s">
        <v>213</v>
      </c>
      <c r="N139" s="684"/>
      <c r="O139" s="118"/>
      <c r="P139" s="118"/>
      <c r="Q139" s="118"/>
      <c r="R139" s="118"/>
      <c r="S139" s="118"/>
      <c r="T139" s="118"/>
      <c r="U139" s="118"/>
    </row>
    <row r="140" spans="1:25" ht="15.6" thickBot="1" x14ac:dyDescent="0.4">
      <c r="A140" s="118" t="s">
        <v>62</v>
      </c>
      <c r="B140" s="118">
        <f>SUM(C140:J140)</f>
        <v>599</v>
      </c>
      <c r="C140" s="153">
        <v>32</v>
      </c>
      <c r="D140" s="172">
        <v>71</v>
      </c>
      <c r="E140" s="172">
        <v>42</v>
      </c>
      <c r="F140" s="172">
        <v>64</v>
      </c>
      <c r="G140" s="166">
        <v>124</v>
      </c>
      <c r="H140" s="166">
        <v>117</v>
      </c>
      <c r="I140" s="166">
        <v>67</v>
      </c>
      <c r="J140" s="184">
        <v>82</v>
      </c>
      <c r="L140" s="337"/>
      <c r="M140" s="118"/>
      <c r="N140" s="750" t="s">
        <v>133</v>
      </c>
      <c r="O140" s="332" t="s">
        <v>214</v>
      </c>
      <c r="P140" s="332" t="s">
        <v>215</v>
      </c>
      <c r="Q140" s="332" t="s">
        <v>216</v>
      </c>
      <c r="R140" s="332" t="s">
        <v>217</v>
      </c>
      <c r="S140" s="332" t="s">
        <v>218</v>
      </c>
      <c r="T140" s="332" t="s">
        <v>219</v>
      </c>
      <c r="U140" s="333" t="s">
        <v>67</v>
      </c>
    </row>
    <row r="141" spans="1:25" ht="15" x14ac:dyDescent="0.35">
      <c r="A141" s="118" t="s">
        <v>146</v>
      </c>
      <c r="B141" s="118">
        <f t="shared" ref="B141" si="33">SUM(C141:J141)</f>
        <v>1196</v>
      </c>
      <c r="C141" s="153">
        <v>106</v>
      </c>
      <c r="D141" s="172">
        <v>140</v>
      </c>
      <c r="E141" s="172">
        <v>156</v>
      </c>
      <c r="F141" s="172">
        <v>118</v>
      </c>
      <c r="G141" s="166">
        <v>202</v>
      </c>
      <c r="H141" s="166">
        <v>178</v>
      </c>
      <c r="I141" s="166">
        <v>142</v>
      </c>
      <c r="J141" s="184">
        <v>154</v>
      </c>
      <c r="M141" s="339" t="s">
        <v>115</v>
      </c>
      <c r="N141" s="368">
        <f>SUM(O141:U141)</f>
        <v>2593</v>
      </c>
      <c r="O141" s="187">
        <v>124</v>
      </c>
      <c r="P141" s="187">
        <v>870</v>
      </c>
      <c r="Q141" s="187">
        <v>76</v>
      </c>
      <c r="R141" s="187">
        <v>271</v>
      </c>
      <c r="S141" s="187">
        <v>1110</v>
      </c>
      <c r="T141" s="187">
        <v>85</v>
      </c>
      <c r="U141" s="336">
        <v>57</v>
      </c>
      <c r="Y141" s="161"/>
    </row>
    <row r="142" spans="1:25" ht="15.6" thickBot="1" x14ac:dyDescent="0.4">
      <c r="A142" s="118" t="s">
        <v>133</v>
      </c>
      <c r="B142" s="118">
        <f>SUM(C142:J142)</f>
        <v>1795</v>
      </c>
      <c r="C142" s="149">
        <f>SUM(C140:C141)</f>
        <v>138</v>
      </c>
      <c r="D142" s="149">
        <f t="shared" ref="D142:J142" si="34">SUM(D140:D141)</f>
        <v>211</v>
      </c>
      <c r="E142" s="149">
        <f t="shared" si="34"/>
        <v>198</v>
      </c>
      <c r="F142" s="149">
        <f t="shared" si="34"/>
        <v>182</v>
      </c>
      <c r="G142" s="149">
        <f t="shared" si="34"/>
        <v>326</v>
      </c>
      <c r="H142" s="149">
        <f t="shared" si="34"/>
        <v>295</v>
      </c>
      <c r="I142" s="149">
        <f t="shared" si="34"/>
        <v>209</v>
      </c>
      <c r="J142" s="149">
        <f t="shared" si="34"/>
        <v>236</v>
      </c>
      <c r="M142" s="182" t="s">
        <v>252</v>
      </c>
      <c r="N142" s="368">
        <f t="shared" ref="N142:N150" si="35">SUM(O142:U142)</f>
        <v>186</v>
      </c>
      <c r="O142" s="166">
        <v>14</v>
      </c>
      <c r="P142" s="166">
        <v>54</v>
      </c>
      <c r="Q142" s="166">
        <v>14</v>
      </c>
      <c r="R142" s="166">
        <v>30</v>
      </c>
      <c r="S142" s="166">
        <v>63</v>
      </c>
      <c r="T142" s="166">
        <v>6</v>
      </c>
      <c r="U142" s="184">
        <v>5</v>
      </c>
      <c r="Y142" s="161"/>
    </row>
    <row r="143" spans="1:25" x14ac:dyDescent="0.2">
      <c r="G143" s="296"/>
      <c r="H143" s="296"/>
      <c r="I143" s="296"/>
      <c r="J143" s="296"/>
      <c r="M143" s="182" t="s">
        <v>253</v>
      </c>
      <c r="N143" s="368">
        <f t="shared" si="35"/>
        <v>302</v>
      </c>
      <c r="O143" s="166">
        <v>16</v>
      </c>
      <c r="P143" s="166">
        <v>91</v>
      </c>
      <c r="Q143" s="166">
        <v>8</v>
      </c>
      <c r="R143" s="166">
        <v>35</v>
      </c>
      <c r="S143" s="166">
        <v>131</v>
      </c>
      <c r="T143" s="166">
        <v>17</v>
      </c>
      <c r="U143" s="184">
        <v>4</v>
      </c>
      <c r="Y143" s="161"/>
    </row>
    <row r="144" spans="1:25" x14ac:dyDescent="0.2">
      <c r="M144" s="182" t="s">
        <v>254</v>
      </c>
      <c r="N144" s="368">
        <f t="shared" si="35"/>
        <v>278</v>
      </c>
      <c r="O144" s="166">
        <v>19</v>
      </c>
      <c r="P144" s="166">
        <v>62</v>
      </c>
      <c r="Q144" s="166">
        <v>11</v>
      </c>
      <c r="R144" s="166">
        <v>30</v>
      </c>
      <c r="S144" s="166">
        <v>139</v>
      </c>
      <c r="T144" s="166">
        <v>10</v>
      </c>
      <c r="U144" s="184">
        <v>7</v>
      </c>
      <c r="Y144" s="161"/>
    </row>
    <row r="145" spans="1:33" ht="12" thickBot="1" x14ac:dyDescent="0.25">
      <c r="B145" s="686"/>
      <c r="M145" s="182" t="s">
        <v>255</v>
      </c>
      <c r="N145" s="368">
        <f t="shared" si="35"/>
        <v>246</v>
      </c>
      <c r="O145" s="166">
        <v>9</v>
      </c>
      <c r="P145" s="166">
        <v>79</v>
      </c>
      <c r="Q145" s="166">
        <v>13</v>
      </c>
      <c r="R145" s="166">
        <v>28</v>
      </c>
      <c r="S145" s="166">
        <v>101</v>
      </c>
      <c r="T145" s="166">
        <v>8</v>
      </c>
      <c r="U145" s="184">
        <v>8</v>
      </c>
      <c r="Y145" s="161"/>
    </row>
    <row r="146" spans="1:33" ht="15" x14ac:dyDescent="0.35">
      <c r="B146" s="201" t="s">
        <v>236</v>
      </c>
      <c r="C146" s="202" t="s">
        <v>237</v>
      </c>
      <c r="D146" s="202" t="s">
        <v>238</v>
      </c>
      <c r="E146" s="203" t="s">
        <v>233</v>
      </c>
      <c r="M146" s="182" t="s">
        <v>256</v>
      </c>
      <c r="N146" s="368">
        <f t="shared" si="35"/>
        <v>490</v>
      </c>
      <c r="O146" s="172">
        <v>21</v>
      </c>
      <c r="P146" s="172">
        <v>184</v>
      </c>
      <c r="Q146" s="172">
        <v>5</v>
      </c>
      <c r="R146" s="172">
        <v>63</v>
      </c>
      <c r="S146" s="172">
        <v>205</v>
      </c>
      <c r="T146" s="172">
        <v>5</v>
      </c>
      <c r="U146" s="154">
        <v>7</v>
      </c>
      <c r="Y146" s="161"/>
    </row>
    <row r="147" spans="1:33" x14ac:dyDescent="0.2">
      <c r="B147" s="347" t="s">
        <v>252</v>
      </c>
      <c r="C147" s="346">
        <v>1</v>
      </c>
      <c r="D147" s="346">
        <v>3</v>
      </c>
      <c r="E147" s="348">
        <f>C147+D147</f>
        <v>4</v>
      </c>
      <c r="M147" s="182" t="s">
        <v>257</v>
      </c>
      <c r="N147" s="368">
        <f t="shared" si="35"/>
        <v>460</v>
      </c>
      <c r="O147" s="166">
        <v>18</v>
      </c>
      <c r="P147" s="166">
        <v>198</v>
      </c>
      <c r="Q147" s="166">
        <v>11</v>
      </c>
      <c r="R147" s="166">
        <v>41</v>
      </c>
      <c r="S147" s="166">
        <v>167</v>
      </c>
      <c r="T147" s="166">
        <v>11</v>
      </c>
      <c r="U147" s="184">
        <v>14</v>
      </c>
      <c r="Y147" s="161"/>
    </row>
    <row r="148" spans="1:33" x14ac:dyDescent="0.2">
      <c r="B148" s="347" t="s">
        <v>253</v>
      </c>
      <c r="C148" s="346">
        <v>6</v>
      </c>
      <c r="D148" s="346"/>
      <c r="E148" s="348">
        <f t="shared" ref="E148:E154" si="36">C148+D148</f>
        <v>6</v>
      </c>
      <c r="M148" s="182" t="s">
        <v>258</v>
      </c>
      <c r="N148" s="368">
        <f t="shared" si="35"/>
        <v>299</v>
      </c>
      <c r="O148" s="166">
        <v>13</v>
      </c>
      <c r="P148" s="166">
        <v>88</v>
      </c>
      <c r="Q148" s="166">
        <v>10</v>
      </c>
      <c r="R148" s="166">
        <v>24</v>
      </c>
      <c r="S148" s="166">
        <v>149</v>
      </c>
      <c r="T148" s="166">
        <v>11</v>
      </c>
      <c r="U148" s="184">
        <v>4</v>
      </c>
    </row>
    <row r="149" spans="1:33" x14ac:dyDescent="0.2">
      <c r="B149" s="347" t="s">
        <v>255</v>
      </c>
      <c r="C149" s="346">
        <v>4</v>
      </c>
      <c r="D149" s="346">
        <v>6</v>
      </c>
      <c r="E149" s="348">
        <f t="shared" si="36"/>
        <v>10</v>
      </c>
      <c r="M149" s="129" t="s">
        <v>260</v>
      </c>
      <c r="N149" s="368">
        <f t="shared" si="35"/>
        <v>0</v>
      </c>
      <c r="O149" s="170"/>
      <c r="P149" s="170"/>
      <c r="Q149" s="170"/>
      <c r="R149" s="170"/>
      <c r="S149" s="170"/>
      <c r="T149" s="170"/>
      <c r="U149" s="175"/>
    </row>
    <row r="150" spans="1:33" ht="15" x14ac:dyDescent="0.35">
      <c r="B150" s="347" t="s">
        <v>256</v>
      </c>
      <c r="C150" s="346">
        <v>3</v>
      </c>
      <c r="D150" s="346">
        <v>6</v>
      </c>
      <c r="E150" s="348">
        <f t="shared" si="36"/>
        <v>9</v>
      </c>
      <c r="M150" s="182" t="s">
        <v>259</v>
      </c>
      <c r="N150" s="368">
        <f t="shared" si="35"/>
        <v>332</v>
      </c>
      <c r="O150" s="166">
        <v>14</v>
      </c>
      <c r="P150" s="166">
        <v>114</v>
      </c>
      <c r="Q150" s="166">
        <v>4</v>
      </c>
      <c r="R150" s="166">
        <v>20</v>
      </c>
      <c r="S150" s="166">
        <v>155</v>
      </c>
      <c r="T150" s="166">
        <v>17</v>
      </c>
      <c r="U150" s="184">
        <v>8</v>
      </c>
      <c r="V150" s="118"/>
    </row>
    <row r="151" spans="1:33" ht="12" thickBot="1" x14ac:dyDescent="0.25">
      <c r="B151" s="347" t="s">
        <v>257</v>
      </c>
      <c r="C151" s="346">
        <v>1</v>
      </c>
      <c r="D151" s="346">
        <v>8</v>
      </c>
      <c r="E151" s="348">
        <f t="shared" si="36"/>
        <v>9</v>
      </c>
      <c r="M151" s="329" t="s">
        <v>133</v>
      </c>
      <c r="N151" s="370">
        <f>SUM(N142:N150)</f>
        <v>2593</v>
      </c>
      <c r="O151" s="370">
        <f t="shared" ref="O151:U151" si="37">SUM(O142:O150)</f>
        <v>124</v>
      </c>
      <c r="P151" s="370">
        <f t="shared" si="37"/>
        <v>870</v>
      </c>
      <c r="Q151" s="370">
        <f t="shared" si="37"/>
        <v>76</v>
      </c>
      <c r="R151" s="370">
        <f t="shared" si="37"/>
        <v>271</v>
      </c>
      <c r="S151" s="370">
        <f t="shared" si="37"/>
        <v>1110</v>
      </c>
      <c r="T151" s="370">
        <f t="shared" si="37"/>
        <v>85</v>
      </c>
      <c r="U151" s="370">
        <f t="shared" si="37"/>
        <v>57</v>
      </c>
    </row>
    <row r="152" spans="1:33" x14ac:dyDescent="0.2">
      <c r="B152" s="347" t="s">
        <v>258</v>
      </c>
      <c r="C152" s="346">
        <v>2</v>
      </c>
      <c r="D152" s="346"/>
      <c r="E152" s="348">
        <f t="shared" si="36"/>
        <v>2</v>
      </c>
    </row>
    <row r="153" spans="1:33" ht="12.6" thickBot="1" x14ac:dyDescent="0.3">
      <c r="B153" s="347" t="s">
        <v>259</v>
      </c>
      <c r="C153" s="346">
        <v>3</v>
      </c>
      <c r="D153" s="346">
        <v>2</v>
      </c>
      <c r="E153" s="348">
        <f t="shared" si="36"/>
        <v>5</v>
      </c>
      <c r="L153" s="133"/>
      <c r="M153" s="314" t="s">
        <v>221</v>
      </c>
      <c r="N153" s="314"/>
      <c r="O153" s="686"/>
    </row>
    <row r="154" spans="1:33" ht="12.6" thickBot="1" x14ac:dyDescent="0.3">
      <c r="B154" s="174" t="s">
        <v>254</v>
      </c>
      <c r="C154" s="170">
        <v>2</v>
      </c>
      <c r="D154" s="170">
        <v>10</v>
      </c>
      <c r="E154" s="348">
        <f t="shared" si="36"/>
        <v>12</v>
      </c>
      <c r="M154" s="193"/>
      <c r="N154" s="343" t="s">
        <v>133</v>
      </c>
      <c r="O154" s="194" t="s">
        <v>179</v>
      </c>
      <c r="P154" s="195" t="s">
        <v>180</v>
      </c>
      <c r="Q154" s="195" t="s">
        <v>181</v>
      </c>
      <c r="R154" s="195" t="s">
        <v>182</v>
      </c>
      <c r="S154" s="195" t="s">
        <v>183</v>
      </c>
      <c r="T154" s="195" t="s">
        <v>184</v>
      </c>
      <c r="U154" s="195" t="s">
        <v>185</v>
      </c>
      <c r="V154" s="195" t="s">
        <v>186</v>
      </c>
      <c r="W154" s="195" t="s">
        <v>187</v>
      </c>
      <c r="X154" s="195" t="s">
        <v>188</v>
      </c>
      <c r="Y154" s="195" t="s">
        <v>189</v>
      </c>
      <c r="Z154" s="195" t="s">
        <v>190</v>
      </c>
      <c r="AA154" s="195" t="s">
        <v>191</v>
      </c>
      <c r="AB154" s="195" t="s">
        <v>192</v>
      </c>
      <c r="AC154" s="195" t="s">
        <v>193</v>
      </c>
      <c r="AD154" s="195" t="s">
        <v>194</v>
      </c>
      <c r="AE154" s="195" t="s">
        <v>195</v>
      </c>
      <c r="AF154" s="195" t="s">
        <v>196</v>
      </c>
      <c r="AG154" s="345" t="s">
        <v>58</v>
      </c>
    </row>
    <row r="155" spans="1:33" ht="12" thickBot="1" x14ac:dyDescent="0.25">
      <c r="B155" s="369" t="s">
        <v>233</v>
      </c>
      <c r="C155" s="370">
        <f>SUM(C147:C154)</f>
        <v>22</v>
      </c>
      <c r="D155" s="370">
        <f t="shared" ref="D155:E155" si="38">SUM(D147:D154)</f>
        <v>35</v>
      </c>
      <c r="E155" s="370">
        <f t="shared" si="38"/>
        <v>57</v>
      </c>
      <c r="M155" s="339" t="s">
        <v>115</v>
      </c>
      <c r="N155" s="466">
        <f>SUM(N156:N164)</f>
        <v>8455</v>
      </c>
      <c r="O155" s="467">
        <f t="shared" ref="O155:AG155" si="39">SUM(O156:O164)</f>
        <v>642</v>
      </c>
      <c r="P155" s="468">
        <f t="shared" si="39"/>
        <v>578</v>
      </c>
      <c r="Q155" s="468">
        <f t="shared" si="39"/>
        <v>544</v>
      </c>
      <c r="R155" s="468">
        <f t="shared" si="39"/>
        <v>491</v>
      </c>
      <c r="S155" s="468">
        <f t="shared" si="39"/>
        <v>510</v>
      </c>
      <c r="T155" s="468">
        <f t="shared" si="39"/>
        <v>501</v>
      </c>
      <c r="U155" s="468">
        <f t="shared" si="39"/>
        <v>488</v>
      </c>
      <c r="V155" s="468">
        <f t="shared" si="39"/>
        <v>467</v>
      </c>
      <c r="W155" s="468">
        <f t="shared" si="39"/>
        <v>477</v>
      </c>
      <c r="X155" s="468">
        <f t="shared" si="39"/>
        <v>459</v>
      </c>
      <c r="Y155" s="468">
        <f t="shared" si="39"/>
        <v>467</v>
      </c>
      <c r="Z155" s="468">
        <f t="shared" si="39"/>
        <v>423</v>
      </c>
      <c r="AA155" s="468">
        <f t="shared" si="39"/>
        <v>430</v>
      </c>
      <c r="AB155" s="468">
        <f t="shared" si="39"/>
        <v>345</v>
      </c>
      <c r="AC155" s="468">
        <f t="shared" si="39"/>
        <v>436</v>
      </c>
      <c r="AD155" s="468">
        <f t="shared" si="39"/>
        <v>403</v>
      </c>
      <c r="AE155" s="468">
        <f t="shared" si="39"/>
        <v>418</v>
      </c>
      <c r="AF155" s="468">
        <f t="shared" si="39"/>
        <v>372</v>
      </c>
      <c r="AG155" s="469">
        <f t="shared" si="39"/>
        <v>4</v>
      </c>
    </row>
    <row r="156" spans="1:33" x14ac:dyDescent="0.2">
      <c r="M156" s="182" t="s">
        <v>252</v>
      </c>
      <c r="N156" s="470">
        <f>SUM(O156:AG156)</f>
        <v>694</v>
      </c>
      <c r="O156" s="174">
        <v>53</v>
      </c>
      <c r="P156" s="170">
        <v>35</v>
      </c>
      <c r="Q156" s="170">
        <v>46</v>
      </c>
      <c r="R156" s="170">
        <v>45</v>
      </c>
      <c r="S156" s="170">
        <v>42</v>
      </c>
      <c r="T156" s="170">
        <v>44</v>
      </c>
      <c r="U156" s="170">
        <v>34</v>
      </c>
      <c r="V156" s="170">
        <v>34</v>
      </c>
      <c r="W156" s="170">
        <v>32</v>
      </c>
      <c r="X156" s="170">
        <v>34</v>
      </c>
      <c r="Y156" s="170">
        <v>42</v>
      </c>
      <c r="Z156" s="170">
        <v>27</v>
      </c>
      <c r="AA156" s="170">
        <v>33</v>
      </c>
      <c r="AB156" s="170">
        <v>40</v>
      </c>
      <c r="AC156" s="170">
        <v>29</v>
      </c>
      <c r="AD156" s="170">
        <v>47</v>
      </c>
      <c r="AE156" s="170">
        <v>29</v>
      </c>
      <c r="AF156" s="170">
        <v>48</v>
      </c>
      <c r="AG156" s="175"/>
    </row>
    <row r="157" spans="1:33" ht="15" x14ac:dyDescent="0.35">
      <c r="B157" s="559" t="s">
        <v>374</v>
      </c>
      <c r="C157" s="118"/>
      <c r="D157" s="118"/>
      <c r="E157" s="118"/>
      <c r="F157" s="118"/>
      <c r="M157" s="182" t="s">
        <v>253</v>
      </c>
      <c r="N157" s="470">
        <f t="shared" ref="N157:N164" si="40">SUM(O157:AG157)</f>
        <v>929</v>
      </c>
      <c r="O157" s="174">
        <v>63</v>
      </c>
      <c r="P157" s="170">
        <v>67</v>
      </c>
      <c r="Q157" s="170">
        <v>51</v>
      </c>
      <c r="R157" s="170">
        <v>50</v>
      </c>
      <c r="S157" s="170">
        <v>50</v>
      </c>
      <c r="T157" s="170">
        <v>64</v>
      </c>
      <c r="U157" s="170">
        <v>48</v>
      </c>
      <c r="V157" s="170">
        <v>41</v>
      </c>
      <c r="W157" s="170">
        <v>69</v>
      </c>
      <c r="X157" s="170">
        <v>47</v>
      </c>
      <c r="Y157" s="170">
        <v>64</v>
      </c>
      <c r="Z157" s="170">
        <v>47</v>
      </c>
      <c r="AA157" s="170">
        <v>62</v>
      </c>
      <c r="AB157" s="170">
        <v>36</v>
      </c>
      <c r="AC157" s="170">
        <v>51</v>
      </c>
      <c r="AD157" s="170">
        <v>45</v>
      </c>
      <c r="AE157" s="170">
        <v>37</v>
      </c>
      <c r="AF157" s="170">
        <v>37</v>
      </c>
      <c r="AG157" s="175"/>
    </row>
    <row r="158" spans="1:33" ht="15" x14ac:dyDescent="0.35">
      <c r="B158" s="118"/>
      <c r="C158" s="118"/>
      <c r="D158" s="118"/>
      <c r="E158" s="118"/>
      <c r="F158" s="118"/>
      <c r="M158" s="182" t="s">
        <v>254</v>
      </c>
      <c r="N158" s="470">
        <f t="shared" si="40"/>
        <v>753</v>
      </c>
      <c r="O158" s="174">
        <v>67</v>
      </c>
      <c r="P158" s="170">
        <v>50</v>
      </c>
      <c r="Q158" s="170">
        <v>55</v>
      </c>
      <c r="R158" s="170">
        <v>38</v>
      </c>
      <c r="S158" s="170">
        <v>45</v>
      </c>
      <c r="T158" s="170">
        <v>43</v>
      </c>
      <c r="U158" s="170">
        <v>47</v>
      </c>
      <c r="V158" s="170">
        <v>43</v>
      </c>
      <c r="W158" s="170">
        <v>39</v>
      </c>
      <c r="X158" s="170">
        <v>51</v>
      </c>
      <c r="Y158" s="170">
        <v>44</v>
      </c>
      <c r="Z158" s="170">
        <v>46</v>
      </c>
      <c r="AA158" s="170">
        <v>32</v>
      </c>
      <c r="AB158" s="170">
        <v>25</v>
      </c>
      <c r="AC158" s="170">
        <v>38</v>
      </c>
      <c r="AD158" s="170">
        <v>29</v>
      </c>
      <c r="AE158" s="170">
        <v>27</v>
      </c>
      <c r="AF158" s="170">
        <v>32</v>
      </c>
      <c r="AG158" s="175">
        <v>2</v>
      </c>
    </row>
    <row r="159" spans="1:33" ht="15.6" thickBot="1" x14ac:dyDescent="0.4">
      <c r="B159" s="118"/>
      <c r="C159" s="118" t="s">
        <v>394</v>
      </c>
      <c r="D159" s="118">
        <v>104</v>
      </c>
      <c r="E159" s="118">
        <v>108</v>
      </c>
      <c r="F159" s="118">
        <v>110</v>
      </c>
      <c r="M159" s="182" t="s">
        <v>255</v>
      </c>
      <c r="N159" s="470">
        <f t="shared" si="40"/>
        <v>669</v>
      </c>
      <c r="O159" s="174">
        <v>38</v>
      </c>
      <c r="P159" s="170">
        <v>49</v>
      </c>
      <c r="Q159" s="170">
        <v>49</v>
      </c>
      <c r="R159" s="170">
        <v>36</v>
      </c>
      <c r="S159" s="170">
        <v>43</v>
      </c>
      <c r="T159" s="170">
        <v>40</v>
      </c>
      <c r="U159" s="170">
        <v>41</v>
      </c>
      <c r="V159" s="170">
        <v>24</v>
      </c>
      <c r="W159" s="170">
        <v>31</v>
      </c>
      <c r="X159" s="170">
        <v>41</v>
      </c>
      <c r="Y159" s="170">
        <v>36</v>
      </c>
      <c r="Z159" s="170">
        <v>34</v>
      </c>
      <c r="AA159" s="170">
        <v>34</v>
      </c>
      <c r="AB159" s="170">
        <v>30</v>
      </c>
      <c r="AC159" s="170">
        <v>42</v>
      </c>
      <c r="AD159" s="170">
        <v>34</v>
      </c>
      <c r="AE159" s="170">
        <v>39</v>
      </c>
      <c r="AF159" s="170">
        <v>28</v>
      </c>
      <c r="AG159" s="175"/>
    </row>
    <row r="160" spans="1:33" ht="15.6" thickBot="1" x14ac:dyDescent="0.4">
      <c r="A160" s="686"/>
      <c r="B160" s="325" t="s">
        <v>115</v>
      </c>
      <c r="C160" s="374">
        <f>SUM(C161:C168)</f>
        <v>322</v>
      </c>
      <c r="D160" s="445">
        <f>SUM(D161:D168)</f>
        <v>104</v>
      </c>
      <c r="E160" s="445">
        <f t="shared" ref="E160:F160" si="41">SUM(E161:E168)</f>
        <v>108</v>
      </c>
      <c r="F160" s="445">
        <f t="shared" si="41"/>
        <v>110</v>
      </c>
      <c r="G160" s="118"/>
      <c r="H160" s="118"/>
      <c r="I160" s="118"/>
      <c r="J160" s="118"/>
      <c r="M160" s="182" t="s">
        <v>256</v>
      </c>
      <c r="N160" s="470">
        <f t="shared" si="40"/>
        <v>1139</v>
      </c>
      <c r="O160" s="174">
        <v>116</v>
      </c>
      <c r="P160" s="170">
        <v>97</v>
      </c>
      <c r="Q160" s="170">
        <v>92</v>
      </c>
      <c r="R160" s="170">
        <v>57</v>
      </c>
      <c r="S160" s="170">
        <v>83</v>
      </c>
      <c r="T160" s="170">
        <v>57</v>
      </c>
      <c r="U160" s="170">
        <v>65</v>
      </c>
      <c r="V160" s="170">
        <v>58</v>
      </c>
      <c r="W160" s="170">
        <v>75</v>
      </c>
      <c r="X160" s="170">
        <v>52</v>
      </c>
      <c r="Y160" s="170">
        <v>48</v>
      </c>
      <c r="Z160" s="170">
        <v>53</v>
      </c>
      <c r="AA160" s="170">
        <v>65</v>
      </c>
      <c r="AB160" s="170">
        <v>40</v>
      </c>
      <c r="AC160" s="170">
        <v>57</v>
      </c>
      <c r="AD160" s="170">
        <v>42</v>
      </c>
      <c r="AE160" s="170">
        <v>44</v>
      </c>
      <c r="AF160" s="170">
        <v>37</v>
      </c>
      <c r="AG160" s="175">
        <v>1</v>
      </c>
    </row>
    <row r="161" spans="1:33" ht="15" x14ac:dyDescent="0.35">
      <c r="B161" s="325" t="s">
        <v>252</v>
      </c>
      <c r="C161" s="730">
        <f>SUM(D161:F161)</f>
        <v>54</v>
      </c>
      <c r="D161" s="153">
        <v>19</v>
      </c>
      <c r="E161" s="172">
        <v>17</v>
      </c>
      <c r="F161" s="154">
        <v>18</v>
      </c>
      <c r="G161" s="118"/>
      <c r="M161" s="182" t="s">
        <v>257</v>
      </c>
      <c r="N161" s="470">
        <f t="shared" si="40"/>
        <v>1909</v>
      </c>
      <c r="O161" s="174">
        <v>167</v>
      </c>
      <c r="P161" s="170">
        <v>130</v>
      </c>
      <c r="Q161" s="170">
        <v>118</v>
      </c>
      <c r="R161" s="170">
        <v>128</v>
      </c>
      <c r="S161" s="170">
        <v>123</v>
      </c>
      <c r="T161" s="170">
        <v>118</v>
      </c>
      <c r="U161" s="170">
        <v>126</v>
      </c>
      <c r="V161" s="170">
        <v>121</v>
      </c>
      <c r="W161" s="170">
        <v>102</v>
      </c>
      <c r="X161" s="170">
        <v>107</v>
      </c>
      <c r="Y161" s="170">
        <v>98</v>
      </c>
      <c r="Z161" s="170">
        <v>84</v>
      </c>
      <c r="AA161" s="170">
        <v>84</v>
      </c>
      <c r="AB161" s="170">
        <v>63</v>
      </c>
      <c r="AC161" s="170">
        <v>89</v>
      </c>
      <c r="AD161" s="170">
        <v>88</v>
      </c>
      <c r="AE161" s="170">
        <v>86</v>
      </c>
      <c r="AF161" s="170">
        <v>76</v>
      </c>
      <c r="AG161" s="175">
        <v>1</v>
      </c>
    </row>
    <row r="162" spans="1:33" ht="15" x14ac:dyDescent="0.35">
      <c r="B162" s="325" t="s">
        <v>253</v>
      </c>
      <c r="C162" s="730">
        <f t="shared" ref="C162:C168" si="42">SUM(D162:F162)</f>
        <v>5</v>
      </c>
      <c r="D162" s="153">
        <v>3</v>
      </c>
      <c r="E162" s="172">
        <v>1</v>
      </c>
      <c r="F162" s="154">
        <v>1</v>
      </c>
      <c r="G162" s="118"/>
      <c r="M162" s="182" t="s">
        <v>258</v>
      </c>
      <c r="N162" s="470">
        <f t="shared" si="40"/>
        <v>1253</v>
      </c>
      <c r="O162" s="174">
        <v>84</v>
      </c>
      <c r="P162" s="170">
        <v>73</v>
      </c>
      <c r="Q162" s="170">
        <v>65</v>
      </c>
      <c r="R162" s="170">
        <v>76</v>
      </c>
      <c r="S162" s="170">
        <v>60</v>
      </c>
      <c r="T162" s="170">
        <v>74</v>
      </c>
      <c r="U162" s="170">
        <v>72</v>
      </c>
      <c r="V162" s="170">
        <v>86</v>
      </c>
      <c r="W162" s="170">
        <v>80</v>
      </c>
      <c r="X162" s="170">
        <v>73</v>
      </c>
      <c r="Y162" s="170">
        <v>74</v>
      </c>
      <c r="Z162" s="170">
        <v>70</v>
      </c>
      <c r="AA162" s="170">
        <v>62</v>
      </c>
      <c r="AB162" s="170">
        <v>57</v>
      </c>
      <c r="AC162" s="170">
        <v>60</v>
      </c>
      <c r="AD162" s="170">
        <v>63</v>
      </c>
      <c r="AE162" s="170">
        <v>71</v>
      </c>
      <c r="AF162" s="170">
        <v>53</v>
      </c>
      <c r="AG162" s="175"/>
    </row>
    <row r="163" spans="1:33" ht="15" x14ac:dyDescent="0.35">
      <c r="B163" s="325" t="s">
        <v>254</v>
      </c>
      <c r="C163" s="730">
        <f t="shared" si="42"/>
        <v>28</v>
      </c>
      <c r="D163" s="153">
        <v>9</v>
      </c>
      <c r="E163" s="172">
        <v>11</v>
      </c>
      <c r="F163" s="154">
        <v>8</v>
      </c>
      <c r="G163" s="118"/>
      <c r="M163" s="129" t="s">
        <v>260</v>
      </c>
      <c r="N163" s="470">
        <f t="shared" si="40"/>
        <v>10</v>
      </c>
      <c r="O163" s="174"/>
      <c r="P163" s="170"/>
      <c r="Q163" s="170"/>
      <c r="R163" s="170"/>
      <c r="S163" s="170"/>
      <c r="T163" s="170">
        <v>3</v>
      </c>
      <c r="U163" s="170"/>
      <c r="V163" s="170">
        <v>1</v>
      </c>
      <c r="W163" s="170">
        <v>2</v>
      </c>
      <c r="X163" s="170">
        <v>1</v>
      </c>
      <c r="Y163" s="170"/>
      <c r="Z163" s="170">
        <v>1</v>
      </c>
      <c r="AA163" s="170">
        <v>1</v>
      </c>
      <c r="AB163" s="170">
        <v>1</v>
      </c>
      <c r="AC163" s="170"/>
      <c r="AD163" s="170"/>
      <c r="AE163" s="170"/>
      <c r="AF163" s="170"/>
      <c r="AG163" s="175"/>
    </row>
    <row r="164" spans="1:33" ht="15" x14ac:dyDescent="0.35">
      <c r="B164" s="325" t="s">
        <v>255</v>
      </c>
      <c r="C164" s="730">
        <f t="shared" si="42"/>
        <v>50</v>
      </c>
      <c r="D164" s="327">
        <v>14</v>
      </c>
      <c r="E164" s="326">
        <v>21</v>
      </c>
      <c r="F164" s="328">
        <v>15</v>
      </c>
      <c r="G164" s="118"/>
      <c r="M164" s="182" t="s">
        <v>259</v>
      </c>
      <c r="N164" s="470">
        <f t="shared" si="40"/>
        <v>1099</v>
      </c>
      <c r="O164" s="174">
        <v>54</v>
      </c>
      <c r="P164" s="170">
        <v>77</v>
      </c>
      <c r="Q164" s="170">
        <v>68</v>
      </c>
      <c r="R164" s="170">
        <v>61</v>
      </c>
      <c r="S164" s="170">
        <v>64</v>
      </c>
      <c r="T164" s="170">
        <v>58</v>
      </c>
      <c r="U164" s="170">
        <v>55</v>
      </c>
      <c r="V164" s="170">
        <v>59</v>
      </c>
      <c r="W164" s="170">
        <v>47</v>
      </c>
      <c r="X164" s="170">
        <v>53</v>
      </c>
      <c r="Y164" s="170">
        <v>61</v>
      </c>
      <c r="Z164" s="170">
        <v>61</v>
      </c>
      <c r="AA164" s="170">
        <v>57</v>
      </c>
      <c r="AB164" s="170">
        <v>53</v>
      </c>
      <c r="AC164" s="170">
        <v>70</v>
      </c>
      <c r="AD164" s="170">
        <v>55</v>
      </c>
      <c r="AE164" s="170">
        <v>85</v>
      </c>
      <c r="AF164" s="170">
        <v>61</v>
      </c>
      <c r="AG164" s="175"/>
    </row>
    <row r="165" spans="1:33" ht="15.6" thickBot="1" x14ac:dyDescent="0.4">
      <c r="B165" s="325" t="s">
        <v>256</v>
      </c>
      <c r="C165" s="730">
        <f t="shared" si="42"/>
        <v>37</v>
      </c>
      <c r="D165" s="327">
        <v>9</v>
      </c>
      <c r="E165" s="326">
        <v>15</v>
      </c>
      <c r="F165" s="328">
        <v>13</v>
      </c>
      <c r="G165" s="124"/>
      <c r="K165" s="130"/>
      <c r="M165" s="329" t="s">
        <v>133</v>
      </c>
      <c r="N165" s="471">
        <f>SUM(N156:N164)</f>
        <v>8455</v>
      </c>
      <c r="O165" s="369">
        <f>SUM(O156:O164)</f>
        <v>642</v>
      </c>
      <c r="P165" s="369">
        <f t="shared" ref="P165:AG165" si="43">SUM(P156:P164)</f>
        <v>578</v>
      </c>
      <c r="Q165" s="369">
        <f t="shared" si="43"/>
        <v>544</v>
      </c>
      <c r="R165" s="369">
        <f t="shared" si="43"/>
        <v>491</v>
      </c>
      <c r="S165" s="369">
        <f t="shared" si="43"/>
        <v>510</v>
      </c>
      <c r="T165" s="369">
        <f t="shared" si="43"/>
        <v>501</v>
      </c>
      <c r="U165" s="369">
        <f t="shared" si="43"/>
        <v>488</v>
      </c>
      <c r="V165" s="369">
        <f t="shared" si="43"/>
        <v>467</v>
      </c>
      <c r="W165" s="369">
        <f t="shared" si="43"/>
        <v>477</v>
      </c>
      <c r="X165" s="369">
        <f t="shared" si="43"/>
        <v>459</v>
      </c>
      <c r="Y165" s="369">
        <f t="shared" si="43"/>
        <v>467</v>
      </c>
      <c r="Z165" s="369">
        <f t="shared" si="43"/>
        <v>423</v>
      </c>
      <c r="AA165" s="369">
        <f t="shared" si="43"/>
        <v>430</v>
      </c>
      <c r="AB165" s="369">
        <f t="shared" si="43"/>
        <v>345</v>
      </c>
      <c r="AC165" s="369">
        <f t="shared" si="43"/>
        <v>436</v>
      </c>
      <c r="AD165" s="369">
        <f t="shared" si="43"/>
        <v>403</v>
      </c>
      <c r="AE165" s="369">
        <f t="shared" si="43"/>
        <v>418</v>
      </c>
      <c r="AF165" s="369">
        <f t="shared" si="43"/>
        <v>372</v>
      </c>
      <c r="AG165" s="369">
        <f t="shared" si="43"/>
        <v>4</v>
      </c>
    </row>
    <row r="166" spans="1:33" ht="15" x14ac:dyDescent="0.35">
      <c r="B166" s="325" t="s">
        <v>257</v>
      </c>
      <c r="C166" s="730">
        <f t="shared" si="42"/>
        <v>35</v>
      </c>
      <c r="D166" s="327">
        <v>16</v>
      </c>
      <c r="E166" s="326">
        <v>13</v>
      </c>
      <c r="F166" s="328">
        <v>6</v>
      </c>
      <c r="G166" s="124"/>
      <c r="K166" s="130"/>
    </row>
    <row r="167" spans="1:33" ht="15" x14ac:dyDescent="0.35">
      <c r="B167" s="325" t="s">
        <v>258</v>
      </c>
      <c r="C167" s="730">
        <f t="shared" si="42"/>
        <v>75</v>
      </c>
      <c r="D167" s="327">
        <v>23</v>
      </c>
      <c r="E167" s="326">
        <v>19</v>
      </c>
      <c r="F167" s="328">
        <v>33</v>
      </c>
      <c r="G167" s="124"/>
      <c r="K167" s="130"/>
      <c r="M167" s="917"/>
      <c r="N167" s="918"/>
      <c r="O167" s="316"/>
      <c r="P167" s="316"/>
      <c r="Q167" s="316"/>
      <c r="R167" s="316"/>
      <c r="S167" s="316"/>
      <c r="T167" s="316"/>
      <c r="U167" s="316"/>
      <c r="V167" s="316"/>
      <c r="W167" s="315"/>
      <c r="X167" s="315"/>
      <c r="Y167" s="315"/>
      <c r="Z167" s="315"/>
      <c r="AA167" s="315"/>
      <c r="AB167" s="315"/>
      <c r="AC167" s="315"/>
      <c r="AD167" s="315"/>
      <c r="AE167" s="315"/>
      <c r="AF167" s="315"/>
      <c r="AG167" s="315"/>
    </row>
    <row r="168" spans="1:33" ht="15.6" thickBot="1" x14ac:dyDescent="0.4">
      <c r="B168" s="325" t="s">
        <v>259</v>
      </c>
      <c r="C168" s="665">
        <f t="shared" si="42"/>
        <v>38</v>
      </c>
      <c r="D168" s="303">
        <v>11</v>
      </c>
      <c r="E168" s="372">
        <v>11</v>
      </c>
      <c r="F168" s="373">
        <v>16</v>
      </c>
      <c r="G168" s="130"/>
      <c r="K168" s="130"/>
      <c r="M168" s="914" t="s">
        <v>250</v>
      </c>
      <c r="N168" s="570"/>
    </row>
    <row r="169" spans="1:33" ht="12" thickBot="1" x14ac:dyDescent="0.25">
      <c r="K169" s="130"/>
      <c r="M169" s="166"/>
      <c r="N169" s="368" t="s">
        <v>133</v>
      </c>
      <c r="O169" s="501" t="s">
        <v>169</v>
      </c>
      <c r="P169" s="177" t="s">
        <v>170</v>
      </c>
      <c r="Q169" s="168" t="s">
        <v>171</v>
      </c>
      <c r="R169" s="168" t="s">
        <v>172</v>
      </c>
      <c r="S169" s="368" t="s">
        <v>37</v>
      </c>
      <c r="T169" s="180" t="s">
        <v>173</v>
      </c>
      <c r="U169" s="501" t="s">
        <v>29</v>
      </c>
      <c r="V169" s="635" t="s">
        <v>174</v>
      </c>
      <c r="W169" s="180" t="s">
        <v>175</v>
      </c>
      <c r="X169" s="658" t="s">
        <v>176</v>
      </c>
      <c r="Y169" s="660"/>
    </row>
    <row r="170" spans="1:33" ht="15.6" thickBot="1" x14ac:dyDescent="0.4">
      <c r="B170" s="353" t="s">
        <v>373</v>
      </c>
      <c r="C170" s="118" t="s">
        <v>394</v>
      </c>
      <c r="D170" s="432">
        <v>42552</v>
      </c>
      <c r="E170" s="434">
        <v>42948</v>
      </c>
      <c r="F170" s="435">
        <v>42979</v>
      </c>
      <c r="K170" s="130"/>
      <c r="M170" s="339" t="s">
        <v>115</v>
      </c>
      <c r="N170" s="368">
        <f t="shared" ref="N170:N180" si="44">SUM(O170:Y170)</f>
        <v>8455</v>
      </c>
      <c r="O170" s="619">
        <v>39</v>
      </c>
      <c r="P170" s="621">
        <v>385</v>
      </c>
      <c r="Q170" s="622">
        <v>6</v>
      </c>
      <c r="R170" s="622">
        <v>239</v>
      </c>
      <c r="S170" s="495">
        <v>127</v>
      </c>
      <c r="T170" s="624"/>
      <c r="U170" s="619">
        <v>7603</v>
      </c>
      <c r="V170" s="632">
        <v>1</v>
      </c>
      <c r="W170" s="624">
        <v>44</v>
      </c>
      <c r="X170" s="657"/>
      <c r="Y170" s="659">
        <v>11</v>
      </c>
    </row>
    <row r="171" spans="1:33" ht="15.6" thickBot="1" x14ac:dyDescent="0.4">
      <c r="A171" s="686"/>
      <c r="B171" s="325" t="s">
        <v>115</v>
      </c>
      <c r="C171" s="374">
        <f>SUM(C172:C179)</f>
        <v>2562</v>
      </c>
      <c r="D171" s="445"/>
      <c r="E171" s="511"/>
      <c r="F171" s="729"/>
      <c r="K171" s="130"/>
      <c r="M171" s="166" t="s">
        <v>252</v>
      </c>
      <c r="N171" s="368">
        <f t="shared" si="44"/>
        <v>694</v>
      </c>
      <c r="O171" s="501">
        <v>5</v>
      </c>
      <c r="P171" s="177">
        <v>50</v>
      </c>
      <c r="Q171" s="168">
        <v>1</v>
      </c>
      <c r="R171" s="168">
        <v>52</v>
      </c>
      <c r="S171" s="368">
        <v>1</v>
      </c>
      <c r="T171" s="180"/>
      <c r="U171" s="501">
        <v>582</v>
      </c>
      <c r="V171" s="632"/>
      <c r="W171" s="180">
        <v>2</v>
      </c>
      <c r="X171" s="658"/>
      <c r="Y171" s="660">
        <v>1</v>
      </c>
    </row>
    <row r="172" spans="1:33" ht="15" x14ac:dyDescent="0.35">
      <c r="B172" s="325" t="s">
        <v>252</v>
      </c>
      <c r="C172" s="730">
        <f>SUM(D172:F172)</f>
        <v>266</v>
      </c>
      <c r="D172" s="153">
        <f>D161+D76+D63</f>
        <v>94</v>
      </c>
      <c r="E172" s="172">
        <f>E161+E76+E63</f>
        <v>97</v>
      </c>
      <c r="F172" s="154">
        <f>F161+F76+F63</f>
        <v>75</v>
      </c>
      <c r="K172" s="130"/>
      <c r="M172" s="166" t="s">
        <v>253</v>
      </c>
      <c r="N172" s="368">
        <f t="shared" si="44"/>
        <v>929</v>
      </c>
      <c r="O172" s="431">
        <v>4</v>
      </c>
      <c r="P172" s="155">
        <v>33</v>
      </c>
      <c r="Q172" s="613">
        <v>1</v>
      </c>
      <c r="R172" s="613">
        <v>50</v>
      </c>
      <c r="S172" s="145">
        <v>10</v>
      </c>
      <c r="T172" s="173"/>
      <c r="U172" s="431">
        <v>826</v>
      </c>
      <c r="V172" s="632"/>
      <c r="W172" s="173">
        <v>3</v>
      </c>
      <c r="X172" s="658"/>
      <c r="Y172" s="660">
        <v>2</v>
      </c>
    </row>
    <row r="173" spans="1:33" ht="15" x14ac:dyDescent="0.35">
      <c r="B173" s="325" t="s">
        <v>253</v>
      </c>
      <c r="C173" s="730">
        <f t="shared" ref="C173:C179" si="45">SUM(D173:F173)</f>
        <v>269</v>
      </c>
      <c r="D173" s="153">
        <f t="shared" ref="D173:F173" si="46">D162+D77+D64</f>
        <v>84</v>
      </c>
      <c r="E173" s="172">
        <f t="shared" si="46"/>
        <v>103</v>
      </c>
      <c r="F173" s="154">
        <f t="shared" si="46"/>
        <v>82</v>
      </c>
      <c r="K173" s="130"/>
      <c r="M173" s="166" t="s">
        <v>254</v>
      </c>
      <c r="N173" s="368">
        <f t="shared" si="44"/>
        <v>753</v>
      </c>
      <c r="O173" s="501">
        <v>1</v>
      </c>
      <c r="P173" s="177">
        <v>26</v>
      </c>
      <c r="Q173" s="168"/>
      <c r="R173" s="168">
        <v>19</v>
      </c>
      <c r="S173" s="368">
        <v>19</v>
      </c>
      <c r="T173" s="180"/>
      <c r="U173" s="501">
        <v>685</v>
      </c>
      <c r="V173" s="632"/>
      <c r="W173" s="180">
        <v>1</v>
      </c>
      <c r="X173" s="658"/>
      <c r="Y173" s="660">
        <v>2</v>
      </c>
    </row>
    <row r="174" spans="1:33" ht="15" x14ac:dyDescent="0.35">
      <c r="B174" s="325" t="s">
        <v>254</v>
      </c>
      <c r="C174" s="730">
        <f t="shared" si="45"/>
        <v>253</v>
      </c>
      <c r="D174" s="153">
        <f t="shared" ref="D174:F174" si="47">D163+D78+D65</f>
        <v>96</v>
      </c>
      <c r="E174" s="172">
        <f t="shared" si="47"/>
        <v>95</v>
      </c>
      <c r="F174" s="154">
        <f t="shared" si="47"/>
        <v>62</v>
      </c>
      <c r="K174" s="130"/>
      <c r="M174" s="166" t="s">
        <v>255</v>
      </c>
      <c r="N174" s="368">
        <f t="shared" si="44"/>
        <v>669</v>
      </c>
      <c r="O174" s="501">
        <v>8</v>
      </c>
      <c r="P174" s="177">
        <v>54</v>
      </c>
      <c r="Q174" s="168"/>
      <c r="R174" s="168">
        <v>13</v>
      </c>
      <c r="S174" s="368">
        <v>10</v>
      </c>
      <c r="T174" s="180"/>
      <c r="U174" s="501">
        <v>577</v>
      </c>
      <c r="V174" s="632">
        <v>1</v>
      </c>
      <c r="W174" s="180">
        <v>6</v>
      </c>
      <c r="X174" s="658"/>
      <c r="Y174" s="660"/>
    </row>
    <row r="175" spans="1:33" ht="15" x14ac:dyDescent="0.35">
      <c r="B175" s="325" t="s">
        <v>255</v>
      </c>
      <c r="C175" s="730">
        <f t="shared" si="45"/>
        <v>276</v>
      </c>
      <c r="D175" s="153">
        <f t="shared" ref="D175:F175" si="48">D164+D79+D66</f>
        <v>113</v>
      </c>
      <c r="E175" s="172">
        <f t="shared" si="48"/>
        <v>83</v>
      </c>
      <c r="F175" s="154">
        <f t="shared" si="48"/>
        <v>80</v>
      </c>
      <c r="M175" s="166" t="s">
        <v>256</v>
      </c>
      <c r="N175" s="368">
        <f t="shared" si="44"/>
        <v>1139</v>
      </c>
      <c r="O175" s="501">
        <v>5</v>
      </c>
      <c r="P175" s="177">
        <v>36</v>
      </c>
      <c r="Q175" s="168"/>
      <c r="R175" s="168">
        <v>18</v>
      </c>
      <c r="S175" s="368">
        <v>25</v>
      </c>
      <c r="T175" s="180"/>
      <c r="U175" s="501">
        <v>1039</v>
      </c>
      <c r="V175" s="632"/>
      <c r="W175" s="180">
        <v>12</v>
      </c>
      <c r="X175" s="658"/>
      <c r="Y175" s="660">
        <v>4</v>
      </c>
    </row>
    <row r="176" spans="1:33" ht="15" x14ac:dyDescent="0.35">
      <c r="B176" s="325" t="s">
        <v>256</v>
      </c>
      <c r="C176" s="730">
        <f t="shared" si="45"/>
        <v>386</v>
      </c>
      <c r="D176" s="153">
        <f t="shared" ref="D176:F176" si="49">D165+D80+D67</f>
        <v>153</v>
      </c>
      <c r="E176" s="172">
        <f t="shared" si="49"/>
        <v>137</v>
      </c>
      <c r="F176" s="154">
        <f t="shared" si="49"/>
        <v>96</v>
      </c>
      <c r="M176" s="166" t="s">
        <v>257</v>
      </c>
      <c r="N176" s="368">
        <f t="shared" si="44"/>
        <v>1909</v>
      </c>
      <c r="O176" s="501">
        <v>7</v>
      </c>
      <c r="P176" s="177">
        <v>75</v>
      </c>
      <c r="Q176" s="168">
        <v>2</v>
      </c>
      <c r="R176" s="168">
        <v>44</v>
      </c>
      <c r="S176" s="368">
        <v>14</v>
      </c>
      <c r="T176" s="180"/>
      <c r="U176" s="501">
        <v>1761</v>
      </c>
      <c r="V176" s="632"/>
      <c r="W176" s="180">
        <v>5</v>
      </c>
      <c r="X176" s="658"/>
      <c r="Y176" s="660">
        <v>1</v>
      </c>
    </row>
    <row r="177" spans="2:25" ht="15" x14ac:dyDescent="0.35">
      <c r="B177" s="325" t="s">
        <v>257</v>
      </c>
      <c r="C177" s="730">
        <f t="shared" si="45"/>
        <v>469</v>
      </c>
      <c r="D177" s="153">
        <f t="shared" ref="D177:F177" si="50">D166+D81+D68</f>
        <v>180</v>
      </c>
      <c r="E177" s="172">
        <f t="shared" si="50"/>
        <v>157</v>
      </c>
      <c r="F177" s="154">
        <f t="shared" si="50"/>
        <v>132</v>
      </c>
      <c r="M177" s="166" t="s">
        <v>258</v>
      </c>
      <c r="N177" s="368">
        <f t="shared" si="44"/>
        <v>1253</v>
      </c>
      <c r="O177" s="501">
        <v>4</v>
      </c>
      <c r="P177" s="177">
        <v>62</v>
      </c>
      <c r="Q177" s="168">
        <v>2</v>
      </c>
      <c r="R177" s="168">
        <v>5</v>
      </c>
      <c r="S177" s="368">
        <v>29</v>
      </c>
      <c r="T177" s="180"/>
      <c r="U177" s="501">
        <v>1149</v>
      </c>
      <c r="V177" s="632"/>
      <c r="W177" s="180">
        <v>1</v>
      </c>
      <c r="X177" s="658"/>
      <c r="Y177" s="660">
        <v>1</v>
      </c>
    </row>
    <row r="178" spans="2:25" ht="15" x14ac:dyDescent="0.35">
      <c r="B178" s="325" t="s">
        <v>258</v>
      </c>
      <c r="C178" s="730">
        <f t="shared" si="45"/>
        <v>317</v>
      </c>
      <c r="D178" s="153">
        <f t="shared" ref="D178:F178" si="51">D167+D82+D69</f>
        <v>98</v>
      </c>
      <c r="E178" s="172">
        <f t="shared" si="51"/>
        <v>96</v>
      </c>
      <c r="F178" s="154">
        <f t="shared" si="51"/>
        <v>123</v>
      </c>
      <c r="G178" s="130"/>
      <c r="H178" s="130"/>
      <c r="I178" s="130"/>
      <c r="J178" s="130"/>
      <c r="M178" s="170" t="s">
        <v>260</v>
      </c>
      <c r="N178" s="368">
        <f t="shared" si="44"/>
        <v>0</v>
      </c>
      <c r="O178" s="501"/>
      <c r="P178" s="177"/>
      <c r="Q178" s="168"/>
      <c r="R178" s="168"/>
      <c r="S178" s="368"/>
      <c r="T178" s="180"/>
      <c r="U178" s="501"/>
      <c r="V178" s="632"/>
      <c r="W178" s="180"/>
      <c r="X178" s="658"/>
      <c r="Y178" s="660"/>
    </row>
    <row r="179" spans="2:25" ht="15.6" thickBot="1" x14ac:dyDescent="0.4">
      <c r="B179" s="325" t="s">
        <v>259</v>
      </c>
      <c r="C179" s="665">
        <f t="shared" si="45"/>
        <v>326</v>
      </c>
      <c r="D179" s="153">
        <f t="shared" ref="D179:F179" si="52">D168+D83+D70</f>
        <v>106</v>
      </c>
      <c r="E179" s="172">
        <f t="shared" si="52"/>
        <v>120</v>
      </c>
      <c r="F179" s="154">
        <f t="shared" si="52"/>
        <v>100</v>
      </c>
      <c r="G179" s="130"/>
      <c r="H179" s="130"/>
      <c r="I179" s="130"/>
      <c r="J179" s="130"/>
      <c r="K179" s="130"/>
      <c r="M179" s="166" t="s">
        <v>259</v>
      </c>
      <c r="N179" s="368">
        <f t="shared" si="44"/>
        <v>1099</v>
      </c>
      <c r="O179" s="501">
        <v>5</v>
      </c>
      <c r="P179" s="177">
        <v>49</v>
      </c>
      <c r="Q179" s="168"/>
      <c r="R179" s="168">
        <v>38</v>
      </c>
      <c r="S179" s="368">
        <v>19</v>
      </c>
      <c r="T179" s="180"/>
      <c r="U179" s="501">
        <v>974</v>
      </c>
      <c r="V179" s="632"/>
      <c r="W179" s="180">
        <v>14</v>
      </c>
      <c r="X179" s="658"/>
      <c r="Y179" s="660"/>
    </row>
    <row r="180" spans="2:25" ht="12" thickBot="1" x14ac:dyDescent="0.25">
      <c r="G180" s="130"/>
      <c r="H180" s="130"/>
      <c r="I180" s="130"/>
      <c r="J180" s="130"/>
      <c r="K180" s="130"/>
      <c r="M180" s="166" t="s">
        <v>133</v>
      </c>
      <c r="N180" s="368">
        <f t="shared" si="44"/>
        <v>8445</v>
      </c>
      <c r="O180" s="501">
        <f>SUM(O171:O179)</f>
        <v>39</v>
      </c>
      <c r="P180" s="177">
        <f t="shared" ref="P180:Y180" si="53">SUM(P171:P179)</f>
        <v>385</v>
      </c>
      <c r="Q180" s="168">
        <f t="shared" si="53"/>
        <v>6</v>
      </c>
      <c r="R180" s="168">
        <f t="shared" si="53"/>
        <v>239</v>
      </c>
      <c r="S180" s="368">
        <f t="shared" si="53"/>
        <v>127</v>
      </c>
      <c r="T180" s="180">
        <f t="shared" si="53"/>
        <v>0</v>
      </c>
      <c r="U180" s="501">
        <f t="shared" si="53"/>
        <v>7593</v>
      </c>
      <c r="V180" s="632">
        <f t="shared" si="53"/>
        <v>1</v>
      </c>
      <c r="W180" s="180">
        <f t="shared" si="53"/>
        <v>44</v>
      </c>
      <c r="X180" s="658">
        <f t="shared" si="53"/>
        <v>0</v>
      </c>
      <c r="Y180" s="661">
        <f t="shared" si="53"/>
        <v>11</v>
      </c>
    </row>
    <row r="181" spans="2:25" x14ac:dyDescent="0.2">
      <c r="G181" s="130"/>
      <c r="H181" s="130"/>
      <c r="I181" s="130"/>
      <c r="J181" s="130"/>
      <c r="K181" s="130"/>
    </row>
    <row r="182" spans="2:25" x14ac:dyDescent="0.2">
      <c r="G182" s="130"/>
      <c r="H182" s="130"/>
      <c r="I182" s="130"/>
      <c r="J182" s="130"/>
      <c r="K182" s="130"/>
    </row>
    <row r="183" spans="2:25" x14ac:dyDescent="0.2">
      <c r="G183" s="130"/>
      <c r="H183" s="130"/>
      <c r="I183" s="130"/>
      <c r="J183" s="130"/>
      <c r="K183" s="130"/>
    </row>
    <row r="184" spans="2:25" x14ac:dyDescent="0.2">
      <c r="G184" s="130"/>
      <c r="H184" s="130"/>
      <c r="I184" s="130"/>
      <c r="J184" s="130"/>
      <c r="K184" s="130"/>
    </row>
    <row r="187" spans="2:25" x14ac:dyDescent="0.2">
      <c r="G187" s="130"/>
      <c r="H187" s="130"/>
      <c r="I187" s="130"/>
      <c r="J187" s="130"/>
    </row>
    <row r="188" spans="2:25" ht="15" x14ac:dyDescent="0.35">
      <c r="G188" s="130"/>
      <c r="H188" s="130"/>
      <c r="I188" s="130"/>
      <c r="J188" s="130"/>
      <c r="K188" s="118"/>
    </row>
    <row r="189" spans="2:25" ht="15" x14ac:dyDescent="0.35">
      <c r="G189" s="118"/>
      <c r="H189" s="118"/>
      <c r="I189" s="118"/>
      <c r="J189" s="118"/>
      <c r="K189" s="118"/>
    </row>
    <row r="190" spans="2:25" ht="15" x14ac:dyDescent="0.35">
      <c r="G190" s="118"/>
      <c r="H190" s="118"/>
      <c r="I190" s="118"/>
      <c r="J190" s="118"/>
      <c r="K190" s="118"/>
    </row>
    <row r="191" spans="2:25" ht="15" x14ac:dyDescent="0.35">
      <c r="G191" s="118"/>
      <c r="H191" s="118"/>
      <c r="I191" s="118"/>
      <c r="J191" s="118"/>
      <c r="K191" s="118"/>
    </row>
  </sheetData>
  <pageMargins left="0.7" right="0.7" top="0.75" bottom="0.75" header="0.3" footer="0.3"/>
  <pageSetup scale="1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8.75" style="287" customWidth="1"/>
    <col min="4" max="4" width="9" style="288" customWidth="1"/>
    <col min="5" max="5" width="7" style="288" customWidth="1"/>
    <col min="6" max="6" width="2.125" style="288" customWidth="1"/>
    <col min="7" max="7" width="1.375" style="287" customWidth="1"/>
    <col min="8" max="8" width="29.875" style="287" customWidth="1"/>
    <col min="9" max="9" width="16.25" style="287" customWidth="1"/>
    <col min="10" max="10" width="8.375" style="288" customWidth="1"/>
    <col min="11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479" t="s">
        <v>320</v>
      </c>
      <c r="C1" s="393"/>
      <c r="D1" s="391"/>
      <c r="E1" s="390"/>
      <c r="F1" s="390"/>
      <c r="G1" s="394"/>
      <c r="H1" s="393"/>
      <c r="I1" s="395" t="s">
        <v>108</v>
      </c>
      <c r="J1" s="390"/>
      <c r="K1" s="390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StateCalculations!D10</f>
        <v>5810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915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(StateCalculations!D23+StateCalculations!D36)/StateCalculations!D10</f>
        <v>0.57745266781411364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StateCalculations!H104</f>
        <v>11048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StateCalculations!H104-StateCalculations!H110</f>
        <v>2593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StateCalculations!D155</f>
        <v>2562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0.23470311368573499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StateCalculations!D65/D4</f>
        <v>0.18709122203098108</v>
      </c>
      <c r="E9" s="226"/>
      <c r="F9" s="226"/>
      <c r="G9" s="222"/>
      <c r="H9" s="220" t="str">
        <f>Data!H9</f>
        <v>Clinical Cases (09/30/2016)</v>
      </c>
      <c r="I9" s="220"/>
      <c r="J9" s="596">
        <f>StateCalculations!H120</f>
        <v>6209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SouthernRegionCalculations!C160</f>
        <v>322</v>
      </c>
      <c r="E11" s="226"/>
      <c r="F11" s="226"/>
      <c r="G11" s="222"/>
      <c r="H11" s="220" t="str">
        <f>Data!H11</f>
        <v>Adoption Cases (09/30/2016)</v>
      </c>
      <c r="I11" s="220"/>
      <c r="J11" s="596">
        <f>StateCalculations!H119</f>
        <v>618</v>
      </c>
      <c r="K11" s="223"/>
      <c r="L11" s="224"/>
    </row>
    <row r="12" spans="1:13" s="205" customFormat="1" ht="12" customHeight="1" x14ac:dyDescent="0.2">
      <c r="A12" s="219"/>
      <c r="B12" s="220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StateCalculations!H127</f>
        <v>1198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0.19294572394910614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StateCalculations!D96</f>
        <v>396.33333333333331</v>
      </c>
      <c r="E15" s="226"/>
      <c r="F15" s="226"/>
      <c r="G15" s="222"/>
      <c r="H15" s="220" t="str">
        <f>Data!H15</f>
        <v>Adoptions Legalized (Q1, FY'2017)</v>
      </c>
      <c r="I15" s="220"/>
      <c r="J15" s="596">
        <f>StateCalculations!D138</f>
        <v>22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StateCalculations!D84</f>
        <v>525.33333333333337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StateCalculations!E138</f>
        <v>35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StateCalculations!Q14</f>
        <v>12380</v>
      </c>
      <c r="E20" s="28">
        <f>IF(D20/$D$29&lt;0.01,"*",D20/$D$29)</f>
        <v>0.52985234324844854</v>
      </c>
      <c r="F20" s="241"/>
      <c r="G20" s="240"/>
      <c r="H20" s="220" t="str">
        <f>Data!H20</f>
        <v>Spanish</v>
      </c>
      <c r="I20" s="220"/>
      <c r="J20" s="21">
        <f>StateCalculations!R36</f>
        <v>636</v>
      </c>
      <c r="K20" s="49">
        <f>IF(J20/$J$31&lt;0.01,"*",J20/$J$31)</f>
        <v>2.7220201155574577E-2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StateCalculations!Q10</f>
        <v>3084</v>
      </c>
      <c r="E21" s="28">
        <f t="shared" ref="E21:E28" si="0">IF(D21/$D$29&lt;0.01,"*",D21/$D$29)</f>
        <v>0.13199229616948427</v>
      </c>
      <c r="F21" s="241"/>
      <c r="G21" s="240"/>
      <c r="H21" s="220" t="str">
        <f>Data!H21</f>
        <v>Khmer (Cambodian)</v>
      </c>
      <c r="I21" s="220"/>
      <c r="J21" s="21">
        <f>StateCalculations!R30</f>
        <v>17</v>
      </c>
      <c r="K21" s="28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StateCalculations!Q8</f>
        <v>2733</v>
      </c>
      <c r="E22" s="28">
        <f t="shared" si="0"/>
        <v>0.11696982666381339</v>
      </c>
      <c r="F22" s="241"/>
      <c r="G22" s="240"/>
      <c r="H22" s="220" t="str">
        <f>Data!H22</f>
        <v xml:space="preserve">Portuguese                                                                      </v>
      </c>
      <c r="I22" s="220"/>
      <c r="J22" s="21">
        <f>StateCalculations!R34</f>
        <v>143</v>
      </c>
      <c r="K22" s="49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StateCalculations!Q7</f>
        <v>203</v>
      </c>
      <c r="E23" s="28" t="str">
        <f t="shared" si="0"/>
        <v>*</v>
      </c>
      <c r="F23" s="241"/>
      <c r="G23" s="240"/>
      <c r="H23" s="220" t="str">
        <f>Data!H23</f>
        <v>Haitian Creole</v>
      </c>
      <c r="I23" s="220"/>
      <c r="J23" s="21">
        <f>StateCalculations!R28</f>
        <v>104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StateCalculations!Q6</f>
        <v>107</v>
      </c>
      <c r="E24" s="28" t="str">
        <f t="shared" si="0"/>
        <v>*</v>
      </c>
      <c r="F24" s="241"/>
      <c r="G24" s="240"/>
      <c r="H24" s="220" t="str">
        <f>Data!H24</f>
        <v>Cape Verdean Creole</v>
      </c>
      <c r="I24" s="243"/>
      <c r="J24" s="21">
        <f>StateCalculations!R22</f>
        <v>152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StateCalculations!Q12</f>
        <v>8</v>
      </c>
      <c r="E25" s="28" t="str">
        <f t="shared" si="0"/>
        <v>*</v>
      </c>
      <c r="F25" s="241"/>
      <c r="G25" s="240"/>
      <c r="H25" s="220" t="str">
        <f>Data!H25</f>
        <v>Vietnamese</v>
      </c>
      <c r="I25" s="243"/>
      <c r="J25" s="21">
        <f>StateCalculations!R39</f>
        <v>19</v>
      </c>
      <c r="K25" s="28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StateCalculations!Q11</f>
        <v>1045</v>
      </c>
      <c r="E26" s="28">
        <f t="shared" si="0"/>
        <v>4.4725016049646911E-2</v>
      </c>
      <c r="F26" s="241"/>
      <c r="G26" s="240"/>
      <c r="H26" s="220" t="str">
        <f>Data!H26</f>
        <v>Chinese</v>
      </c>
      <c r="I26" s="243"/>
      <c r="J26" s="21">
        <f>StateCalculations!R23</f>
        <v>22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StateCalculations!Q13</f>
        <v>1164</v>
      </c>
      <c r="E27" s="28">
        <f t="shared" si="0"/>
        <v>4.9818104001711959E-2</v>
      </c>
      <c r="F27" s="241"/>
      <c r="G27" s="240"/>
      <c r="H27" s="220" t="str">
        <f>Data!H27</f>
        <v>Lao</v>
      </c>
      <c r="I27" s="243"/>
      <c r="J27" s="21">
        <f>StateCalculations!R31</f>
        <v>1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StateCalculations!Q15+StateCalculations!Q9</f>
        <v>2641</v>
      </c>
      <c r="E28" s="28">
        <f t="shared" si="0"/>
        <v>0.11303231328910764</v>
      </c>
      <c r="F28" s="247"/>
      <c r="G28" s="240"/>
      <c r="H28" s="220" t="str">
        <f>Data!H28</f>
        <v>American Sign Language</v>
      </c>
      <c r="I28" s="243"/>
      <c r="J28" s="21">
        <f>StateCalculations!R21</f>
        <v>8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23365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StateCalculations!R25+StateCalculations!R26+StateCalculations!R27+StateCalculations!R29+StateCalculations!R32+StateCalculations!R33+StateCalculations!R35+StateCalculations!R37+StateCalculations!R40</f>
        <v>291</v>
      </c>
      <c r="K29" s="49">
        <f t="shared" si="1"/>
        <v>1.245452600042799E-2</v>
      </c>
      <c r="L29" s="224"/>
    </row>
    <row r="30" spans="1:12" ht="12" customHeight="1" x14ac:dyDescent="0.25">
      <c r="A30" s="250"/>
      <c r="B30" s="233"/>
      <c r="C30" s="251" t="s">
        <v>25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StateCalculations!R24+StateCalculations!R38</f>
        <v>21972</v>
      </c>
      <c r="K30" s="49">
        <f t="shared" si="1"/>
        <v>0.94038091161994442</v>
      </c>
      <c r="L30" s="252"/>
    </row>
    <row r="31" spans="1:12" ht="12" customHeight="1" x14ac:dyDescent="0.25">
      <c r="A31" s="250"/>
      <c r="B31" s="233"/>
      <c r="C31" s="66" t="s">
        <v>27</v>
      </c>
      <c r="D31" s="34"/>
      <c r="E31" s="64"/>
      <c r="F31" s="247"/>
      <c r="G31" s="220"/>
      <c r="H31" s="225" t="s">
        <v>23</v>
      </c>
      <c r="I31" s="225"/>
      <c r="J31" s="67">
        <f>SUM(J20:J30)</f>
        <v>23365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StateCalculations!R52+StateCalculations!L52</f>
        <v>2391</v>
      </c>
      <c r="E35" s="49">
        <f>IF(D35/$D$41&lt;0.01,"*",D35/$D$41)</f>
        <v>0.92209795603548017</v>
      </c>
      <c r="F35" s="259"/>
      <c r="G35" s="222"/>
      <c r="H35" s="220" t="str">
        <f>Data!H35</f>
        <v>0 - 2 Years Old</v>
      </c>
      <c r="I35" s="220"/>
      <c r="J35" s="21">
        <f>StateCalculations!L62</f>
        <v>615</v>
      </c>
      <c r="K35" s="49">
        <f>IF(J35/$J$39&lt;0.01,"*",J35/$J$39)</f>
        <v>0.23717701504049363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StateCalculations!M52</f>
        <v>52</v>
      </c>
      <c r="E36" s="49">
        <f t="shared" ref="E36:E40" si="2">IF(D36/$D$41&lt;0.01,"*",D36/$D$41)</f>
        <v>2.0053991515618975E-2</v>
      </c>
      <c r="F36" s="259"/>
      <c r="G36" s="222"/>
      <c r="H36" s="220" t="str">
        <f>Data!H36</f>
        <v>3 - 5 Years Old</v>
      </c>
      <c r="I36" s="220"/>
      <c r="J36" s="21">
        <f>StateCalculations!M62</f>
        <v>497</v>
      </c>
      <c r="K36" s="49">
        <f t="shared" ref="K36:K38" si="3">IF(J36/$J$39&lt;0.01,"*",J36/$J$39)</f>
        <v>0.19166988044735828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StateCalculations!T52+StateCalculations!U52</f>
        <v>21</v>
      </c>
      <c r="E37" s="49" t="str">
        <f t="shared" si="2"/>
        <v>*</v>
      </c>
      <c r="F37" s="259"/>
      <c r="G37" s="222"/>
      <c r="H37" s="220" t="str">
        <f>Data!H37</f>
        <v>6 - 11 Years Old</v>
      </c>
      <c r="I37" s="220"/>
      <c r="J37" s="21">
        <f>StateCalculations!N62</f>
        <v>709</v>
      </c>
      <c r="K37" s="49">
        <f t="shared" si="3"/>
        <v>0.27342846124180487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StateCalculations!O52+StateCalculations!N52</f>
        <v>71</v>
      </c>
      <c r="E38" s="49">
        <f t="shared" si="2"/>
        <v>2.7381411492479753E-2</v>
      </c>
      <c r="F38" s="259"/>
      <c r="G38" s="222"/>
      <c r="H38" s="220" t="str">
        <f>Data!H38</f>
        <v>12 - 17 Years Old</v>
      </c>
      <c r="I38" s="220"/>
      <c r="J38" s="21">
        <f>StateCalculations!O62</f>
        <v>772</v>
      </c>
      <c r="K38" s="49">
        <f t="shared" si="3"/>
        <v>0.29772464327034326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StateCalculations!P52</f>
        <v>45</v>
      </c>
      <c r="E39" s="49">
        <f t="shared" si="2"/>
        <v>1.7354415734670267E-2</v>
      </c>
      <c r="F39" s="259"/>
      <c r="G39" s="222"/>
      <c r="H39" s="249" t="s">
        <v>38</v>
      </c>
      <c r="I39" s="249"/>
      <c r="J39" s="67">
        <f>SUM(J35:J38)</f>
        <v>2593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StateCalculations!Q52+StateCalculations!S52+StateCalculations!V52</f>
        <v>13</v>
      </c>
      <c r="E40" s="28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2593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StateCalculations!AP85</f>
        <v>981</v>
      </c>
      <c r="E44" s="49">
        <f>IF(D44/$D$57&lt;0.01,"*",D44/$D$57)</f>
        <v>0.37832626301581179</v>
      </c>
      <c r="F44" s="259"/>
      <c r="G44" s="222"/>
      <c r="H44" s="220" t="str">
        <f>Data!H44</f>
        <v>.5 Years or Less</v>
      </c>
      <c r="I44" s="220"/>
      <c r="J44" s="21">
        <f>StateCalculations!L73</f>
        <v>652</v>
      </c>
      <c r="K44" s="49">
        <f>IF(J44/$J$49&lt;0.01,"*",J44/$J$49)</f>
        <v>0.25144620131122253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StateCalculations!AN85</f>
        <v>137</v>
      </c>
      <c r="E45" s="49">
        <f t="shared" ref="E45:E56" si="4">IF(D45/$D$57&lt;0.01,"*",D45/$D$57)</f>
        <v>5.2834554569996146E-2</v>
      </c>
      <c r="F45" s="259"/>
      <c r="G45" s="222"/>
      <c r="H45" s="220" t="str">
        <f>Data!H45</f>
        <v>&gt;.5 Years - 1 Year</v>
      </c>
      <c r="I45" s="220"/>
      <c r="J45" s="21">
        <f>StateCalculations!M73</f>
        <v>514</v>
      </c>
      <c r="K45" s="49">
        <f t="shared" ref="K45:K48" si="5">IF(J45/$J$49&lt;0.01,"*",J45/$J$49)</f>
        <v>0.19822599305823371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StateCalculations!AR85</f>
        <v>600</v>
      </c>
      <c r="E46" s="49">
        <f t="shared" si="4"/>
        <v>0.23139220979560354</v>
      </c>
      <c r="F46" s="259"/>
      <c r="G46" s="222"/>
      <c r="H46" s="220" t="str">
        <f>Data!H46</f>
        <v>&gt;1 Year - 2 Years</v>
      </c>
      <c r="I46" s="220"/>
      <c r="J46" s="21">
        <f>StateCalculations!N73+StateCalculations!O73</f>
        <v>656</v>
      </c>
      <c r="K46" s="49">
        <f t="shared" si="5"/>
        <v>0.25298881604319323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StateCalculations!AQ85</f>
        <v>115</v>
      </c>
      <c r="E47" s="49">
        <f t="shared" si="4"/>
        <v>4.4350173544157344E-2</v>
      </c>
      <c r="F47" s="259"/>
      <c r="G47" s="222"/>
      <c r="H47" s="220" t="str">
        <f>Data!H47</f>
        <v>&gt;2 Years - 4 Years</v>
      </c>
      <c r="I47" s="220"/>
      <c r="J47" s="21">
        <f>StateCalculations!P73</f>
        <v>576</v>
      </c>
      <c r="K47" s="49">
        <f t="shared" si="5"/>
        <v>0.2221365214037794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StateCalculations!AO85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StateCalculations!Q73</f>
        <v>195</v>
      </c>
      <c r="K48" s="49">
        <f t="shared" si="5"/>
        <v>7.5202468183571153E-2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SUM(StateCalculations!Z85:AM85)</f>
        <v>301</v>
      </c>
      <c r="E49" s="49">
        <f t="shared" si="4"/>
        <v>0.11608175858079445</v>
      </c>
      <c r="F49" s="259"/>
      <c r="G49" s="222"/>
      <c r="H49" s="249" t="s">
        <v>38</v>
      </c>
      <c r="I49" s="220"/>
      <c r="J49" s="67">
        <f>SUM(J44:J48)</f>
        <v>2593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SUM(StateCalculations!K85:Q85)</f>
        <v>182</v>
      </c>
      <c r="E50" s="49">
        <f t="shared" si="4"/>
        <v>7.0188970304666407E-2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SUM(StateCalculations!W85:Y85)</f>
        <v>1</v>
      </c>
      <c r="E51" s="28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StateCalculations!R85</f>
        <v>132</v>
      </c>
      <c r="E52" s="49">
        <f>IF(D52/$D$57&lt;0.01,"*",D52/$D$57)</f>
        <v>5.090628615503278E-2</v>
      </c>
      <c r="F52" s="259"/>
      <c r="G52" s="222"/>
      <c r="H52" s="220" t="str">
        <f>Data!H52</f>
        <v>Male</v>
      </c>
      <c r="I52" s="249"/>
      <c r="J52" s="299">
        <f>StateCalculations!O97</f>
        <v>1301</v>
      </c>
      <c r="K52" s="300">
        <f>IF(J52/$J$55&lt;0.01,"*",J52/$J$55)</f>
        <v>0.50173544157346706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StateCalculations!S85</f>
        <v>114</v>
      </c>
      <c r="E53" s="49">
        <f t="shared" si="4"/>
        <v>4.3964519861164675E-2</v>
      </c>
      <c r="F53" s="259"/>
      <c r="G53" s="222"/>
      <c r="H53" s="220" t="str">
        <f>Data!H53</f>
        <v>Female</v>
      </c>
      <c r="I53" s="249"/>
      <c r="J53" s="299">
        <f>StateCalculations!N97</f>
        <v>1292</v>
      </c>
      <c r="K53" s="300">
        <f t="shared" ref="K53:K54" si="6">IF(J53/$J$55&lt;0.01,"*",J53/$J$55)</f>
        <v>0.498264558426533</v>
      </c>
      <c r="L53" s="267"/>
    </row>
    <row r="54" spans="1:14" s="205" customFormat="1" ht="12" customHeight="1" x14ac:dyDescent="0.2">
      <c r="A54" s="219"/>
      <c r="B54" s="222"/>
      <c r="C54" s="220" t="str">
        <f>Data!C54</f>
        <v>Congregate Care - Teen Parenting</v>
      </c>
      <c r="D54" s="21">
        <f>StateCalculations!T85+StateCalculations!U85+StateCalculations!V85</f>
        <v>5</v>
      </c>
      <c r="E54" s="28" t="str">
        <f t="shared" si="4"/>
        <v>*</v>
      </c>
      <c r="F54" s="259"/>
      <c r="G54" s="185"/>
      <c r="H54" s="220" t="str">
        <f>Data!H54</f>
        <v>Unspecified</v>
      </c>
      <c r="J54" s="299">
        <f>StateCalculations!P96</f>
        <v>0</v>
      </c>
      <c r="K54" s="300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SUM(StateCalculations!AS85:AW85)</f>
        <v>25</v>
      </c>
      <c r="E55" s="49" t="str">
        <f t="shared" si="4"/>
        <v>*</v>
      </c>
      <c r="F55" s="269"/>
      <c r="G55" s="185"/>
      <c r="H55" s="249" t="s">
        <v>38</v>
      </c>
      <c r="I55" s="185"/>
      <c r="J55" s="301">
        <f>SUM(J52:J54)</f>
        <v>2593</v>
      </c>
      <c r="K55" s="302">
        <v>1</v>
      </c>
      <c r="L55" s="270"/>
    </row>
    <row r="56" spans="1:14" s="205" customFormat="1" ht="12" customHeight="1" x14ac:dyDescent="0.2">
      <c r="A56" s="268"/>
      <c r="B56" s="222"/>
      <c r="C56" s="220" t="str">
        <f>Data!C56</f>
        <v>"On Run" from Placement</v>
      </c>
      <c r="D56" s="21">
        <f>StateCalculations!AX85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2593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StateCalculations!R119</f>
        <v>1110</v>
      </c>
      <c r="K58" s="49">
        <f>IF(J58/$J$65&lt;0.01,"*",J58/$J$65)</f>
        <v>0.42807558812186658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StateCalculations!O119</f>
        <v>870</v>
      </c>
      <c r="K59" s="49">
        <f t="shared" ref="K59:K64" si="7">IF(J59/$J$65&lt;0.01,"*",J59/$J$65)</f>
        <v>0.33551870420362512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StateCalculations!V108</f>
        <v>1407</v>
      </c>
      <c r="E60" s="28">
        <f>IF(D60/$D$68&lt;0.01,"*",D60/$D$68)</f>
        <v>0.54261473197069032</v>
      </c>
      <c r="F60" s="259"/>
      <c r="G60" s="222"/>
      <c r="H60" s="220" t="str">
        <f>Data!H60</f>
        <v>Guardianship</v>
      </c>
      <c r="I60" s="220"/>
      <c r="J60" s="21">
        <f>StateCalculations!Q119</f>
        <v>271</v>
      </c>
      <c r="K60" s="49">
        <f t="shared" si="7"/>
        <v>0.10451214809101426</v>
      </c>
      <c r="L60" s="242"/>
      <c r="N60" s="220"/>
    </row>
    <row r="61" spans="1:14" s="205" customFormat="1" ht="14.4" customHeight="1" x14ac:dyDescent="0.2">
      <c r="A61" s="239"/>
      <c r="C61" s="220" t="s">
        <v>7</v>
      </c>
      <c r="D61" s="21">
        <f>StateCalculations!R108</f>
        <v>385</v>
      </c>
      <c r="E61" s="28">
        <f t="shared" ref="E61:E67" si="8">IF(D61/$D$68&lt;0.01,"*",D61/$D$68)</f>
        <v>0.14847666795217895</v>
      </c>
      <c r="F61" s="259"/>
      <c r="G61" s="222"/>
      <c r="H61" s="220" t="s">
        <v>64</v>
      </c>
      <c r="I61" s="220"/>
      <c r="J61" s="21">
        <f>StateCalculations!N119</f>
        <v>124</v>
      </c>
      <c r="K61" s="49">
        <f t="shared" si="7"/>
        <v>4.78210566910914E-2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StateCalculations!P108</f>
        <v>299</v>
      </c>
      <c r="E62" s="28">
        <f t="shared" si="8"/>
        <v>0.1153104512148091</v>
      </c>
      <c r="F62" s="259"/>
      <c r="G62" s="222"/>
      <c r="H62" s="220" t="str">
        <f>Data!H62</f>
        <v>Permanent Care with Kin</v>
      </c>
      <c r="I62" s="220"/>
      <c r="J62" s="21">
        <f>StateCalculations!P119</f>
        <v>76</v>
      </c>
      <c r="K62" s="49">
        <f t="shared" si="7"/>
        <v>2.9309679907443115E-2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StateCalculations!O108</f>
        <v>14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StateCalculations!S119</f>
        <v>85</v>
      </c>
      <c r="K63" s="49">
        <f t="shared" si="7"/>
        <v>3.2780563054377168E-2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StateCalculations!N108</f>
        <v>19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StateCalculations!T119</f>
        <v>57</v>
      </c>
      <c r="K64" s="49">
        <f t="shared" si="7"/>
        <v>2.1982259930582337E-2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StateCalculations!T108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2593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StateCalculations!S108</f>
        <v>284</v>
      </c>
      <c r="E66" s="28">
        <f t="shared" si="8"/>
        <v>0.10952564596991901</v>
      </c>
      <c r="F66" s="259"/>
      <c r="G66" s="222"/>
      <c r="H66" s="274" t="s">
        <v>68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StateCalculations!W108+StateCalculations!U108+StateCalculations!Q108</f>
        <v>185</v>
      </c>
      <c r="E67" s="28">
        <f t="shared" si="8"/>
        <v>7.1345931353644421E-2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2593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25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27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StateCalculations!N145+StateCalculations!T145</f>
        <v>7642</v>
      </c>
      <c r="E74" s="49">
        <f t="shared" ref="E74:E80" si="9">IF(D74/$D$80&lt;0.01,"*",D74/$D$80)</f>
        <v>0.90384387936132471</v>
      </c>
      <c r="F74" s="259"/>
      <c r="G74" s="222"/>
      <c r="H74" s="220" t="str">
        <f>Data!H74</f>
        <v>0 - 2 Years Old</v>
      </c>
      <c r="I74" s="220"/>
      <c r="J74" s="21">
        <f>SUM(StateCalculations!N131:P131)</f>
        <v>1764</v>
      </c>
      <c r="K74" s="49">
        <f>IF(J74/$J$79&lt;0.01,"*",J74/$J$79)</f>
        <v>0.20863394441159078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StateCalculations!O145</f>
        <v>385</v>
      </c>
      <c r="E75" s="49">
        <f t="shared" si="9"/>
        <v>4.5535186280307512E-2</v>
      </c>
      <c r="F75" s="259"/>
      <c r="G75" s="234"/>
      <c r="H75" s="220" t="str">
        <f>Data!H75</f>
        <v>3 - 5 Years Old</v>
      </c>
      <c r="I75" s="220"/>
      <c r="J75" s="21">
        <f>SUM(StateCalculations!Q131:S131)</f>
        <v>1502</v>
      </c>
      <c r="K75" s="49">
        <f t="shared" ref="K75:K78" si="10">IF(J75/$J$79&lt;0.01,"*",J75/$J$79)</f>
        <v>0.17764636309875814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StateCalculations!W145+StateCalculations!V145</f>
        <v>44</v>
      </c>
      <c r="E76" s="49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SUM(StateCalculations!T131:Y131)</f>
        <v>2781</v>
      </c>
      <c r="K76" s="49">
        <f t="shared" si="10"/>
        <v>0.32891780011827321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StateCalculations!P145+StateCalculations!Q145</f>
        <v>245</v>
      </c>
      <c r="E77" s="49">
        <f t="shared" si="9"/>
        <v>2.8976936723832052E-2</v>
      </c>
      <c r="F77" s="259"/>
      <c r="G77" s="234"/>
      <c r="H77" s="220" t="str">
        <f>Data!H77</f>
        <v>12 - 17 Years Old</v>
      </c>
      <c r="I77" s="220"/>
      <c r="J77" s="21">
        <f>SUM(StateCalculations!Z131:AE131)</f>
        <v>2404</v>
      </c>
      <c r="K77" s="49">
        <f t="shared" si="10"/>
        <v>0.28432879952690715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StateCalculations!R145</f>
        <v>127</v>
      </c>
      <c r="E78" s="49">
        <f t="shared" si="9"/>
        <v>1.5020697811945594E-2</v>
      </c>
      <c r="F78" s="259"/>
      <c r="G78" s="222"/>
      <c r="H78" s="220" t="str">
        <f>Data!H78</f>
        <v>Unspecified</v>
      </c>
      <c r="I78" s="220"/>
      <c r="J78" s="21">
        <f>StateCalculations!AF131</f>
        <v>4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StateCalculations!S145+StateCalculations!U145+StateCalculations!X145</f>
        <v>12</v>
      </c>
      <c r="E79" s="28" t="str">
        <f t="shared" si="9"/>
        <v>*</v>
      </c>
      <c r="F79" s="260"/>
      <c r="G79" s="222"/>
      <c r="H79" s="249" t="s">
        <v>73</v>
      </c>
      <c r="I79" s="249"/>
      <c r="J79" s="67">
        <f>SUM(J74:J78)</f>
        <v>8455</v>
      </c>
      <c r="K79" s="68">
        <v>1</v>
      </c>
      <c r="L79" s="245"/>
    </row>
    <row r="80" spans="1:14" s="205" customFormat="1" ht="12" customHeight="1" x14ac:dyDescent="0.2">
      <c r="A80" s="244"/>
      <c r="B80" s="222"/>
      <c r="C80" s="249" t="s">
        <v>73</v>
      </c>
      <c r="D80" s="67">
        <f>SUM(D74:D79)</f>
        <v>8455</v>
      </c>
      <c r="E80" s="68">
        <f t="shared" si="9"/>
        <v>1</v>
      </c>
      <c r="F80" s="260"/>
      <c r="G80" s="222"/>
      <c r="H80" s="249"/>
      <c r="I80" s="249"/>
      <c r="J80" s="67"/>
      <c r="K80" s="68"/>
      <c r="L80" s="245"/>
    </row>
    <row r="81" spans="1:12" s="205" customFormat="1" ht="2.4" customHeight="1" x14ac:dyDescent="0.2">
      <c r="A81" s="219"/>
      <c r="B81" s="234"/>
      <c r="F81" s="260"/>
      <c r="G81" s="222"/>
      <c r="H81" s="249"/>
      <c r="I81" s="249"/>
      <c r="J81" s="108"/>
      <c r="K81" s="109"/>
      <c r="L81" s="245"/>
    </row>
    <row r="82" spans="1:12" s="205" customFormat="1" ht="15.6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87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37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99</v>
      </c>
      <c r="D1" s="290"/>
      <c r="E1" s="207"/>
      <c r="F1" s="291"/>
      <c r="G1" s="292"/>
      <c r="H1" s="289"/>
      <c r="I1" s="293" t="s">
        <v>91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SouthernRegionCalculations!C7</f>
        <v>657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123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(SouthernRegionCalculations!C35+SouthernRegionCalculations!C21)/SouthernRegionCalculations!C7</f>
        <v>0.56012176560121762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SouthernRegionCalculations!C117</f>
        <v>880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SouthernRegionCalculations!C117-SouthernRegionCalculations!C123</f>
        <v>186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SouthernRegionCalculations!C172</f>
        <v>266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0.21136363636363636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SouthernRegionCalculations!C76/D4</f>
        <v>0.14003044140030441</v>
      </c>
      <c r="E9" s="226"/>
      <c r="F9" s="226"/>
      <c r="G9" s="222"/>
      <c r="H9" s="220" t="str">
        <f>Data!H9</f>
        <v>Clinical Cases (09/30/2016)</v>
      </c>
      <c r="I9" s="220"/>
      <c r="J9" s="596">
        <f>SouthernRegionCalculations!C133+SouthernRegionCalculations!C134</f>
        <v>557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SouthernRegionCalculations!C161</f>
        <v>54</v>
      </c>
      <c r="E11" s="226"/>
      <c r="F11" s="226"/>
      <c r="G11" s="222"/>
      <c r="H11" s="220" t="str">
        <f>Data!H11</f>
        <v>Adoption Cases (09/30/2016)</v>
      </c>
      <c r="I11" s="220"/>
      <c r="J11" s="596">
        <f>SouthernRegionCalculations!C132</f>
        <v>34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SouthernRegionCalculations!C141</f>
        <v>106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0.19030520646319568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SouthernRegionCalculations!C104</f>
        <v>45.666666666666664</v>
      </c>
      <c r="E15" s="226"/>
      <c r="F15" s="226"/>
      <c r="G15" s="222"/>
      <c r="H15" s="220" t="str">
        <f>Data!H15</f>
        <v>Adoptions Legalized (Q1, FY'2017)</v>
      </c>
      <c r="I15" s="220"/>
      <c r="J15" s="596">
        <f>SouthernRegionCalculations!C147</f>
        <v>1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SouthernRegionCalculations!C90</f>
        <v>45.666666666666664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SouthernRegionCalculations!D147</f>
        <v>3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SouthernRegionCalculations!O14</f>
        <v>936</v>
      </c>
      <c r="E20" s="28">
        <f>IF(D20/$D$29&lt;0.01,"*",D20/$D$29)</f>
        <v>0.47392405063291138</v>
      </c>
      <c r="F20" s="241"/>
      <c r="G20" s="240"/>
      <c r="H20" s="220" t="str">
        <f>Data!H20</f>
        <v>Spanish</v>
      </c>
      <c r="I20" s="220"/>
      <c r="J20" s="21">
        <f>SouthernRegionCalculations!O36</f>
        <v>90</v>
      </c>
      <c r="K20" s="49">
        <f>IF(J20/$J$31&lt;0.01,"*",J20/$J$31)</f>
        <v>4.5569620253164557E-2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SouthernRegionCalculations!O10</f>
        <v>310</v>
      </c>
      <c r="E21" s="28">
        <f t="shared" ref="E21:E28" si="0">IF(D21/$D$29&lt;0.01,"*",D21/$D$29)</f>
        <v>0.1569620253164557</v>
      </c>
      <c r="F21" s="241"/>
      <c r="G21" s="240"/>
      <c r="H21" s="220" t="str">
        <f>Data!H21</f>
        <v>Khmer (Cambodian)</v>
      </c>
      <c r="I21" s="220"/>
      <c r="J21" s="21">
        <f>SouthernRegionCalculations!O30</f>
        <v>0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SouthernRegionCalculations!O8</f>
        <v>247</v>
      </c>
      <c r="E22" s="28">
        <f t="shared" si="0"/>
        <v>0.1250632911392405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SouthernRegionCalculations!O34</f>
        <v>21</v>
      </c>
      <c r="K22" s="28">
        <f t="shared" si="1"/>
        <v>1.0632911392405063E-2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SouthernRegionCalculations!O7</f>
        <v>43</v>
      </c>
      <c r="E23" s="28">
        <f t="shared" si="0"/>
        <v>2.1772151898734177E-2</v>
      </c>
      <c r="F23" s="241"/>
      <c r="G23" s="240"/>
      <c r="H23" s="220" t="str">
        <f>Data!H23</f>
        <v>Haitian Creole</v>
      </c>
      <c r="I23" s="220"/>
      <c r="J23" s="21">
        <f>SouthernRegionCalculations!O28</f>
        <v>20</v>
      </c>
      <c r="K23" s="49">
        <f t="shared" si="1"/>
        <v>1.0126582278481013E-2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SouthernRegionCalculations!O6</f>
        <v>5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SouthernRegionCalculations!O22</f>
        <v>4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SouthernRegionCalculations!O12</f>
        <v>0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SouthernRegionCalculations!O39</f>
        <v>2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SouthernRegionCalculations!O11</f>
        <v>61</v>
      </c>
      <c r="E26" s="28">
        <f t="shared" si="0"/>
        <v>3.0886075949367087E-2</v>
      </c>
      <c r="F26" s="241"/>
      <c r="G26" s="240"/>
      <c r="H26" s="243" t="str">
        <f>Data!H26</f>
        <v>Chinese</v>
      </c>
      <c r="I26" s="243"/>
      <c r="J26" s="21">
        <f>SouthernRegionCalculations!O23</f>
        <v>4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SouthernRegionCalculations!O13</f>
        <v>110</v>
      </c>
      <c r="E27" s="28">
        <f t="shared" si="0"/>
        <v>5.5696202531645568E-2</v>
      </c>
      <c r="F27" s="241"/>
      <c r="G27" s="240"/>
      <c r="H27" s="243" t="str">
        <f>Data!H27</f>
        <v>Lao</v>
      </c>
      <c r="I27" s="243"/>
      <c r="J27" s="21">
        <f>SouthernRegionCalculations!O31</f>
        <v>1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SouthernRegionCalculations!O15+SouthernRegionCalculations!O9</f>
        <v>263</v>
      </c>
      <c r="E28" s="28">
        <f t="shared" si="0"/>
        <v>0.13316455696202531</v>
      </c>
      <c r="F28" s="247"/>
      <c r="G28" s="240"/>
      <c r="H28" s="243" t="str">
        <f>Data!H28</f>
        <v>American Sign Language</v>
      </c>
      <c r="I28" s="243"/>
      <c r="J28" s="21">
        <f>SouthernRegionCalculations!O21</f>
        <v>2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1975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SouthernRegionCalculations!O25+SouthernRegionCalculations!O26+SouthernRegionCalculations!O27+SouthernRegionCalculations!O29+SouthernRegionCalculations!O32+SouthernRegionCalculations!O33+SouthernRegionCalculations!O35+SouthernRegionCalculations!O37+SouthernRegionCalculations!O40</f>
        <v>36</v>
      </c>
      <c r="K29" s="49">
        <f t="shared" si="1"/>
        <v>1.8227848101265823E-2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SouthernRegionCalculations!O24+SouthernRegionCalculations!O38</f>
        <v>1795</v>
      </c>
      <c r="K30" s="49">
        <f t="shared" si="1"/>
        <v>0.90886075949367084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1975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SouthernRegionCalculations!O59+SouthernRegionCalculations!U59</f>
        <v>141</v>
      </c>
      <c r="E35" s="49">
        <f>IF(D35/$D$41&lt;0.01,"*",D35/$D$41)</f>
        <v>0.75806451612903225</v>
      </c>
      <c r="F35" s="259"/>
      <c r="G35" s="222"/>
      <c r="H35" s="220" t="str">
        <f>Data!H35</f>
        <v>0 - 2 Years Old</v>
      </c>
      <c r="I35" s="220"/>
      <c r="J35" s="21">
        <f>SouthernRegionCalculations!O72</f>
        <v>24</v>
      </c>
      <c r="K35" s="49">
        <f>IF(J35/$J$39&lt;0.01,"*",J35/$J$39)</f>
        <v>0.12903225806451613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SouthernRegionCalculations!P59</f>
        <v>15</v>
      </c>
      <c r="E36" s="49">
        <f t="shared" ref="E36:E40" si="2">IF(D36/$D$41&lt;0.01,"*",D36/$D$41)</f>
        <v>8.0645161290322578E-2</v>
      </c>
      <c r="F36" s="259"/>
      <c r="G36" s="222"/>
      <c r="H36" s="220" t="str">
        <f>Data!H36</f>
        <v>3 - 5 Years Old</v>
      </c>
      <c r="I36" s="220"/>
      <c r="J36" s="21">
        <f>SouthernRegionCalculations!P72</f>
        <v>33</v>
      </c>
      <c r="K36" s="49">
        <f t="shared" ref="K36:K38" si="3">IF(J36/$J$39&lt;0.01,"*",J36/$J$39)</f>
        <v>0.17741935483870969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SouthernRegionCalculations!W59+SouthernRegionCalculations!X59</f>
        <v>1</v>
      </c>
      <c r="E37" s="49" t="str">
        <f t="shared" si="2"/>
        <v>*</v>
      </c>
      <c r="F37" s="259"/>
      <c r="G37" s="222"/>
      <c r="H37" s="220" t="str">
        <f>Data!H37</f>
        <v>6 - 11 Years Old</v>
      </c>
      <c r="I37" s="220"/>
      <c r="J37" s="21">
        <f>SouthernRegionCalculations!Q72</f>
        <v>50</v>
      </c>
      <c r="K37" s="49">
        <f t="shared" si="3"/>
        <v>0.26881720430107525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SouthernRegionCalculations!Q59+SouthernRegionCalculations!R59</f>
        <v>23</v>
      </c>
      <c r="E38" s="49">
        <f t="shared" si="2"/>
        <v>0.12365591397849462</v>
      </c>
      <c r="F38" s="259"/>
      <c r="G38" s="222"/>
      <c r="H38" s="220" t="str">
        <f>Data!H38</f>
        <v>12 - 17 Years Old</v>
      </c>
      <c r="I38" s="220"/>
      <c r="J38" s="21">
        <f>SouthernRegionCalculations!R72</f>
        <v>79</v>
      </c>
      <c r="K38" s="49">
        <f t="shared" si="3"/>
        <v>0.42473118279569894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SouthernRegionCalculations!S59</f>
        <v>4</v>
      </c>
      <c r="E39" s="49">
        <f t="shared" si="2"/>
        <v>2.1505376344086023E-2</v>
      </c>
      <c r="F39" s="259"/>
      <c r="G39" s="222"/>
      <c r="H39" s="249" t="s">
        <v>38</v>
      </c>
      <c r="I39" s="249"/>
      <c r="J39" s="67">
        <f>SUM(J35:J38)</f>
        <v>186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SouthernRegionCalculations!T59+SouthernRegionCalculations!V59+SouthernRegionCalculations!Y59</f>
        <v>2</v>
      </c>
      <c r="E40" s="49">
        <f t="shared" si="2"/>
        <v>1.0752688172043012E-2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186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SouthernRegionCalculations!AP99</f>
        <v>64</v>
      </c>
      <c r="E44" s="49">
        <f>IF(D44/$D$57&lt;0.01,"*",D44/$D$57)</f>
        <v>0.34408602150537637</v>
      </c>
      <c r="F44" s="259"/>
      <c r="G44" s="222"/>
      <c r="H44" s="220" t="str">
        <f>Data!H44</f>
        <v>.5 Years or Less</v>
      </c>
      <c r="I44" s="220"/>
      <c r="J44" s="21">
        <f>SouthernRegionCalculations!O85</f>
        <v>48</v>
      </c>
      <c r="K44" s="49">
        <f>IF(J44/$J$49&lt;0.01,"*",J44/$J$49)</f>
        <v>0.25806451612903225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SouthernRegionCalculations!AN99</f>
        <v>14</v>
      </c>
      <c r="E45" s="49">
        <f t="shared" ref="E45:E56" si="4">IF(D45/$D$57&lt;0.01,"*",D45/$D$57)</f>
        <v>7.5268817204301078E-2</v>
      </c>
      <c r="F45" s="259"/>
      <c r="G45" s="222"/>
      <c r="H45" s="220" t="str">
        <f>Data!H45</f>
        <v>&gt;.5 Years - 1 Year</v>
      </c>
      <c r="I45" s="220"/>
      <c r="J45" s="21">
        <f>SouthernRegionCalculations!P85</f>
        <v>30</v>
      </c>
      <c r="K45" s="49">
        <f t="shared" ref="K45:K48" si="5">IF(J45/$J$49&lt;0.01,"*",J45/$J$49)</f>
        <v>0.16129032258064516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SouthernRegionCalculations!AR99</f>
        <v>33</v>
      </c>
      <c r="E46" s="49">
        <f t="shared" si="4"/>
        <v>0.17741935483870969</v>
      </c>
      <c r="F46" s="259"/>
      <c r="G46" s="222"/>
      <c r="H46" s="220" t="str">
        <f>Data!H46</f>
        <v>&gt;1 Year - 2 Years</v>
      </c>
      <c r="I46" s="220"/>
      <c r="J46" s="21">
        <f>SouthernRegionCalculations!Q85+SouthernRegionCalculations!R85</f>
        <v>42</v>
      </c>
      <c r="K46" s="49">
        <f t="shared" si="5"/>
        <v>0.22580645161290322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SouthernRegionCalculations!AQ99</f>
        <v>6</v>
      </c>
      <c r="E47" s="49">
        <f t="shared" si="4"/>
        <v>3.2258064516129031E-2</v>
      </c>
      <c r="F47" s="259"/>
      <c r="G47" s="222"/>
      <c r="H47" s="220" t="str">
        <f>Data!H47</f>
        <v>&gt;2 Years - 4 Years</v>
      </c>
      <c r="I47" s="220"/>
      <c r="J47" s="21">
        <f>SouthernRegionCalculations!S85</f>
        <v>55</v>
      </c>
      <c r="K47" s="49">
        <f t="shared" si="5"/>
        <v>0.29569892473118281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SouthernRegionCalculations!AO99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SouthernRegionCalculations!T85</f>
        <v>11</v>
      </c>
      <c r="K48" s="49">
        <f t="shared" si="5"/>
        <v>5.9139784946236562E-2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SUM(SouthernRegionCalculations!AC99:AM99)</f>
        <v>18</v>
      </c>
      <c r="E49" s="49">
        <f t="shared" si="4"/>
        <v>9.6774193548387094E-2</v>
      </c>
      <c r="F49" s="259"/>
      <c r="G49" s="222"/>
      <c r="H49" s="249" t="s">
        <v>38</v>
      </c>
      <c r="I49" s="220"/>
      <c r="J49" s="67">
        <f>SUM(J44:J48)</f>
        <v>186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SUM(SouthernRegionCalculations!N99:T99)</f>
        <v>19</v>
      </c>
      <c r="E50" s="49">
        <f t="shared" si="4"/>
        <v>0.10215053763440861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SUM(SouthernRegionCalculations!Z99:AB99)</f>
        <v>0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SouthernRegionCalculations!U99</f>
        <v>20</v>
      </c>
      <c r="E52" s="49">
        <f>IF(D52/$D$57&lt;0.01,"*",D52/$D$57)</f>
        <v>0.10752688172043011</v>
      </c>
      <c r="F52" s="259"/>
      <c r="G52" s="222"/>
      <c r="H52" s="220" t="str">
        <f>Data!H52</f>
        <v>Male</v>
      </c>
      <c r="I52" s="249"/>
      <c r="J52" s="21">
        <f>SouthernRegionCalculations!P113</f>
        <v>82</v>
      </c>
      <c r="K52" s="49">
        <f>IF(J52/$J$55&lt;0.01,"*",J52/$J$55)</f>
        <v>0.44086021505376344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SouthernRegionCalculations!V99</f>
        <v>8</v>
      </c>
      <c r="E53" s="49">
        <f t="shared" si="4"/>
        <v>4.3010752688172046E-2</v>
      </c>
      <c r="F53" s="259"/>
      <c r="G53" s="222"/>
      <c r="H53" s="220" t="str">
        <f>Data!H53</f>
        <v>Female</v>
      </c>
      <c r="I53" s="249"/>
      <c r="J53" s="21">
        <f>SouthernRegionCalculations!O113</f>
        <v>104</v>
      </c>
      <c r="K53" s="49">
        <f t="shared" ref="K53:K54" si="6">IF(J53/$J$55&lt;0.01,"*",J53/$J$55)</f>
        <v>0.55913978494623651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SUM(SouthernRegionCalculations!W99:Y99)</f>
        <v>1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SouthernRegionCalculations!Q113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SUM(SouthernRegionCalculations!AS99:AW99)</f>
        <v>3</v>
      </c>
      <c r="E55" s="49">
        <f t="shared" si="4"/>
        <v>1.6129032258064516E-2</v>
      </c>
      <c r="F55" s="269"/>
      <c r="G55" s="185"/>
      <c r="H55" s="249" t="s">
        <v>38</v>
      </c>
      <c r="I55" s="185"/>
      <c r="J55" s="67">
        <f>SUM(J52:J54)</f>
        <v>186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SouthernRegionCalculations!AX99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186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SouthernRegionCalculations!S142</f>
        <v>63</v>
      </c>
      <c r="K58" s="49">
        <f>IF(J58/$J$65&lt;0.01,"*",J58/$J$65)</f>
        <v>0.33870967741935482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SouthernRegionCalculations!P142</f>
        <v>54</v>
      </c>
      <c r="K59" s="49">
        <f t="shared" ref="K59:K64" si="7">IF(J59/$J$65&lt;0.01,"*",J59/$J$65)</f>
        <v>0.29032258064516131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SouthernRegionCalculations!W128</f>
        <v>96</v>
      </c>
      <c r="E60" s="28">
        <f>IF(D60/$D$68&lt;0.01,"*",D60/$D$68)</f>
        <v>0.5161290322580645</v>
      </c>
      <c r="F60" s="259"/>
      <c r="G60" s="222"/>
      <c r="H60" s="220" t="str">
        <f>Data!H60</f>
        <v>Guardianship</v>
      </c>
      <c r="I60" s="220"/>
      <c r="J60" s="21">
        <f>SouthernRegionCalculations!R142</f>
        <v>30</v>
      </c>
      <c r="K60" s="49">
        <f t="shared" si="7"/>
        <v>0.16129032258064516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SouthernRegionCalculations!S128</f>
        <v>29</v>
      </c>
      <c r="E61" s="28">
        <f t="shared" ref="E61:E67" si="8">IF(D61/$D$68&lt;0.01,"*",D61/$D$68)</f>
        <v>0.15591397849462366</v>
      </c>
      <c r="F61" s="259"/>
      <c r="G61" s="222"/>
      <c r="H61" s="220" t="s">
        <v>64</v>
      </c>
      <c r="I61" s="220"/>
      <c r="J61" s="21">
        <f>SouthernRegionCalculations!O142</f>
        <v>14</v>
      </c>
      <c r="K61" s="49">
        <f t="shared" si="7"/>
        <v>7.5268817204301078E-2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SouthernRegionCalculations!Q128</f>
        <v>32</v>
      </c>
      <c r="E62" s="28">
        <f t="shared" si="8"/>
        <v>0.17204301075268819</v>
      </c>
      <c r="F62" s="259"/>
      <c r="G62" s="222"/>
      <c r="H62" s="220" t="str">
        <f>Data!H62</f>
        <v>Permanent Care with Kin</v>
      </c>
      <c r="I62" s="220"/>
      <c r="J62" s="21">
        <f>SouthernRegionCalculations!Q142</f>
        <v>14</v>
      </c>
      <c r="K62" s="49">
        <f t="shared" si="7"/>
        <v>7.5268817204301078E-2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SouthernRegionCalculations!P128</f>
        <v>5</v>
      </c>
      <c r="E63" s="28">
        <f t="shared" si="8"/>
        <v>2.6881720430107527E-2</v>
      </c>
      <c r="F63" s="259"/>
      <c r="G63" s="222"/>
      <c r="H63" s="220" t="str">
        <f>Data!H63</f>
        <v>Stabilize Intact Family</v>
      </c>
      <c r="I63" s="220"/>
      <c r="J63" s="21">
        <f>SouthernRegionCalculations!T142</f>
        <v>6</v>
      </c>
      <c r="K63" s="49">
        <f t="shared" si="7"/>
        <v>3.2258064516129031E-2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SouthernRegionCalculations!O128</f>
        <v>0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SouthernRegionCalculations!U142</f>
        <v>5</v>
      </c>
      <c r="K64" s="49">
        <f t="shared" si="7"/>
        <v>2.6881720430107527E-2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SouthernRegionCalculations!U128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186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SouthernRegionCalculations!T128</f>
        <v>16</v>
      </c>
      <c r="E66" s="28">
        <f t="shared" si="8"/>
        <v>8.6021505376344093E-2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SouthernRegionCalculations!R128+SouthernRegionCalculations!V128+SouthernRegionCalculations!X128</f>
        <v>8</v>
      </c>
      <c r="E67" s="28">
        <f t="shared" si="8"/>
        <v>4.3010752688172046E-2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186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SouthernRegionCalculations!O171+SouthernRegionCalculations!U171</f>
        <v>587</v>
      </c>
      <c r="E74" s="49">
        <f>IF(D74/$D$80&lt;0.01,"*",D74/$D$80)</f>
        <v>0.84582132564841495</v>
      </c>
      <c r="F74" s="259"/>
      <c r="G74" s="222"/>
      <c r="H74" s="220" t="str">
        <f>Data!H74</f>
        <v>0 - 2 Years Old</v>
      </c>
      <c r="I74" s="220"/>
      <c r="J74" s="21">
        <f>SUM(SouthernRegionCalculations!O156:Q156)</f>
        <v>134</v>
      </c>
      <c r="K74" s="49">
        <f>IF(J74/$J$79&lt;0.01,"*",J74/$J$79)</f>
        <v>0.1930835734870317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SouthernRegionCalculations!P171</f>
        <v>50</v>
      </c>
      <c r="E75" s="49">
        <f t="shared" ref="E75:E80" si="9">IF(D75/$D$80&lt;0.01,"*",D75/$D$80)</f>
        <v>7.2046109510086456E-2</v>
      </c>
      <c r="F75" s="259"/>
      <c r="G75" s="234"/>
      <c r="H75" s="220" t="str">
        <f>Data!H75</f>
        <v>3 - 5 Years Old</v>
      </c>
      <c r="I75" s="220"/>
      <c r="J75" s="21">
        <f>SUM(SouthernRegionCalculations!R156:T156)</f>
        <v>131</v>
      </c>
      <c r="K75" s="49">
        <f t="shared" ref="K75:K78" si="10">IF(J75/$J$79&lt;0.01,"*",J75/$J$79)</f>
        <v>0.18876080691642652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SouthernRegionCalculations!W171+SouthernRegionCalculations!X171</f>
        <v>2</v>
      </c>
      <c r="E76" s="28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SUM(SouthernRegionCalculations!U156:Z156)</f>
        <v>203</v>
      </c>
      <c r="K76" s="49">
        <f t="shared" si="10"/>
        <v>0.29250720461095103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SouthernRegionCalculations!Q171+SouthernRegionCalculations!R171</f>
        <v>53</v>
      </c>
      <c r="E77" s="49">
        <f t="shared" si="9"/>
        <v>7.6368876080691636E-2</v>
      </c>
      <c r="F77" s="259"/>
      <c r="G77" s="234"/>
      <c r="H77" s="220" t="str">
        <f>Data!H77</f>
        <v>12 - 17 Years Old</v>
      </c>
      <c r="I77" s="220"/>
      <c r="J77" s="21">
        <f>SUM(SouthernRegionCalculations!AA156:AF156)</f>
        <v>226</v>
      </c>
      <c r="K77" s="49">
        <f t="shared" si="10"/>
        <v>0.32564841498559077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SouthernRegionCalculations!S171</f>
        <v>1</v>
      </c>
      <c r="E78" s="49" t="str">
        <f t="shared" si="9"/>
        <v>*</v>
      </c>
      <c r="F78" s="259"/>
      <c r="G78" s="222"/>
      <c r="H78" s="220" t="str">
        <f>Data!H78</f>
        <v>Unspecified</v>
      </c>
      <c r="I78" s="220"/>
      <c r="J78" s="21">
        <f>SouthernRegionCalculations!AG156</f>
        <v>0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SouthernRegionCalculations!T171+SouthernRegionCalculations!Y171</f>
        <v>1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694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694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4.2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0.95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6.87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62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99</v>
      </c>
      <c r="D1" s="290"/>
      <c r="E1" s="207"/>
      <c r="F1" s="291"/>
      <c r="G1" s="292"/>
      <c r="H1" s="289"/>
      <c r="I1" s="293" t="s">
        <v>92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SouthernRegionCalculations!C8</f>
        <v>687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VLOOKUP(I1,ChildrenPendingResponse!$A$1:$C$40,3,FALSE)</f>
        <v>111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(SouthernRegionCalculations!C36+SouthernRegionCalculations!C22)/SouthernRegionCalculations!C8</f>
        <v>0.52256186317321685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SouthernRegionCalculations!D117</f>
        <v>1231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SouthernRegionCalculations!D117-SouthernRegionCalculations!D123</f>
        <v>302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SouthernRegionCalculations!C173</f>
        <v>269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0.24532900081234768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SouthernRegionCalculations!C77/D4</f>
        <v>0.19796215429403202</v>
      </c>
      <c r="E9" s="226"/>
      <c r="F9" s="226"/>
      <c r="G9" s="222"/>
      <c r="H9" s="220" t="str">
        <f>Data!H9</f>
        <v>Clinical Cases (09/30/2016)</v>
      </c>
      <c r="I9" s="220"/>
      <c r="J9" s="596">
        <f>SouthernRegionCalculations!D133+SouthernRegionCalculations!D134</f>
        <v>672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SouthernRegionCalculations!C162</f>
        <v>5</v>
      </c>
      <c r="E11" s="226"/>
      <c r="F11" s="226"/>
      <c r="G11" s="222"/>
      <c r="H11" s="220" t="str">
        <f>Data!H11</f>
        <v>Adoption Cases (09/30/2016)</v>
      </c>
      <c r="I11" s="220"/>
      <c r="J11" s="596">
        <f>SouthernRegionCalculations!D132</f>
        <v>71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SouthernRegionCalculations!D141</f>
        <v>140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0.20833333333333334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SouthernRegionCalculations!C105</f>
        <v>39.666666666666664</v>
      </c>
      <c r="E15" s="226"/>
      <c r="F15" s="226"/>
      <c r="G15" s="222"/>
      <c r="H15" s="220" t="str">
        <f>Data!H15</f>
        <v>Adoptions Legalized (Q1, FY'2017)</v>
      </c>
      <c r="I15" s="220"/>
      <c r="J15" s="596">
        <f>SouthernRegionCalculations!C148</f>
        <v>6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SouthernRegionCalculations!C91</f>
        <v>73.333333333333329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SouthernRegionCalculations!D148</f>
        <v>0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SouthernRegionCalculations!P14</f>
        <v>942</v>
      </c>
      <c r="E20" s="28">
        <f>IF(D20/$D$29&lt;0.01,"*",D20/$D$29)</f>
        <v>0.3613348676639816</v>
      </c>
      <c r="F20" s="241"/>
      <c r="G20" s="240"/>
      <c r="H20" s="220" t="str">
        <f>Data!H20</f>
        <v>Spanish</v>
      </c>
      <c r="I20" s="220"/>
      <c r="J20" s="21">
        <f>SouthernRegionCalculations!P36</f>
        <v>45</v>
      </c>
      <c r="K20" s="49">
        <f>IF(J20/$J$31&lt;0.01,"*",J20/$J$31)</f>
        <v>1.7261219792865361E-2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SouthernRegionCalculations!P10</f>
        <v>302</v>
      </c>
      <c r="E21" s="28">
        <f t="shared" ref="E21:E28" si="0">IF(D21/$D$29&lt;0.01,"*",D21/$D$29)</f>
        <v>0.11584196394322976</v>
      </c>
      <c r="F21" s="241"/>
      <c r="G21" s="240"/>
      <c r="H21" s="220" t="str">
        <f>Data!H21</f>
        <v>Khmer (Cambodian)</v>
      </c>
      <c r="I21" s="220"/>
      <c r="J21" s="21">
        <f>SouthernRegionCalculations!P30</f>
        <v>0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SouthernRegionCalculations!P8</f>
        <v>843</v>
      </c>
      <c r="E22" s="28">
        <f t="shared" si="0"/>
        <v>0.32336018411967782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SouthernRegionCalculations!P34</f>
        <v>5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SouthernRegionCalculations!P7</f>
        <v>8</v>
      </c>
      <c r="E23" s="28" t="str">
        <f t="shared" si="0"/>
        <v>*</v>
      </c>
      <c r="F23" s="241"/>
      <c r="G23" s="240"/>
      <c r="H23" s="220" t="str">
        <f>Data!H23</f>
        <v>Haitian Creole</v>
      </c>
      <c r="I23" s="220"/>
      <c r="J23" s="21">
        <f>SouthernRegionCalculations!P28</f>
        <v>52</v>
      </c>
      <c r="K23" s="49">
        <f t="shared" si="1"/>
        <v>1.9946298427311087E-2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SouthernRegionCalculations!P6</f>
        <v>5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SouthernRegionCalculations!P22</f>
        <v>78</v>
      </c>
      <c r="K24" s="49">
        <f t="shared" si="1"/>
        <v>2.9919447640966629E-2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SouthernRegionCalculations!P12</f>
        <v>0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SouthernRegionCalculations!P39</f>
        <v>1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SouthernRegionCalculations!P11</f>
        <v>137</v>
      </c>
      <c r="E26" s="28">
        <f t="shared" si="0"/>
        <v>5.2550824702723438E-2</v>
      </c>
      <c r="F26" s="241"/>
      <c r="G26" s="240"/>
      <c r="H26" s="243" t="str">
        <f>Data!H26</f>
        <v>Chinese</v>
      </c>
      <c r="I26" s="243"/>
      <c r="J26" s="21">
        <f>SouthernRegionCalculations!P23</f>
        <v>0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SouthernRegionCalculations!P13</f>
        <v>130</v>
      </c>
      <c r="E27" s="28">
        <f t="shared" si="0"/>
        <v>4.9865746068277712E-2</v>
      </c>
      <c r="F27" s="241"/>
      <c r="G27" s="240"/>
      <c r="H27" s="243" t="str">
        <f>Data!H27</f>
        <v>Lao</v>
      </c>
      <c r="I27" s="243"/>
      <c r="J27" s="21">
        <f>SouthernRegionCalculations!P31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SouthernRegionCalculations!P15+SouthernRegionCalculations!P9</f>
        <v>240</v>
      </c>
      <c r="E28" s="28">
        <f t="shared" si="0"/>
        <v>9.2059838895281937E-2</v>
      </c>
      <c r="F28" s="247"/>
      <c r="G28" s="240"/>
      <c r="H28" s="243" t="str">
        <f>Data!H28</f>
        <v>American Sign Language</v>
      </c>
      <c r="I28" s="243"/>
      <c r="J28" s="21">
        <f>SouthernRegionCalculations!P21</f>
        <v>0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2607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SouthernRegionCalculations!P25+SouthernRegionCalculations!P26+SouthernRegionCalculations!P27+SouthernRegionCalculations!P29+SouthernRegionCalculations!P32+SouthernRegionCalculations!P33+SouthernRegionCalculations!P35+SouthernRegionCalculations!P37+SouthernRegionCalculations!P40</f>
        <v>34</v>
      </c>
      <c r="K29" s="49">
        <f t="shared" si="1"/>
        <v>1.3041810510164941E-2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SouthernRegionCalculations!P24+SouthernRegionCalculations!P38</f>
        <v>2392</v>
      </c>
      <c r="K30" s="49">
        <f t="shared" si="1"/>
        <v>0.91752972765630991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2607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SouthernRegionCalculations!O60+SouthernRegionCalculations!U60</f>
        <v>284</v>
      </c>
      <c r="E35" s="49">
        <f>IF(D35/$D$41&lt;0.01,"*",D35/$D$41)</f>
        <v>0.94039735099337751</v>
      </c>
      <c r="F35" s="259"/>
      <c r="G35" s="222"/>
      <c r="H35" s="220" t="str">
        <f>Data!H35</f>
        <v>0 - 2 Years Old</v>
      </c>
      <c r="I35" s="220"/>
      <c r="J35" s="21">
        <f>SouthernRegionCalculations!O73</f>
        <v>86</v>
      </c>
      <c r="K35" s="49">
        <f>IF(J35/$J$39&lt;0.01,"*",J35/$J$39)</f>
        <v>0.28476821192052981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SouthernRegionCalculations!P60</f>
        <v>3</v>
      </c>
      <c r="E36" s="49" t="str">
        <f t="shared" ref="E36:E40" si="2">IF(D36/$D$41&lt;0.01,"*",D36/$D$41)</f>
        <v>*</v>
      </c>
      <c r="F36" s="259"/>
      <c r="G36" s="222"/>
      <c r="H36" s="220" t="str">
        <f>Data!H36</f>
        <v>3 - 5 Years Old</v>
      </c>
      <c r="I36" s="220"/>
      <c r="J36" s="21">
        <f>SouthernRegionCalculations!P73</f>
        <v>55</v>
      </c>
      <c r="K36" s="49">
        <f t="shared" ref="K36:K38" si="3">IF(J36/$J$39&lt;0.01,"*",J36/$J$39)</f>
        <v>0.18211920529801323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SouthernRegionCalculations!W60+SouthernRegionCalculations!X60</f>
        <v>0</v>
      </c>
      <c r="E37" s="49" t="str">
        <f t="shared" si="2"/>
        <v>*</v>
      </c>
      <c r="F37" s="259"/>
      <c r="G37" s="222"/>
      <c r="H37" s="220" t="str">
        <f>Data!H37</f>
        <v>6 - 11 Years Old</v>
      </c>
      <c r="I37" s="220"/>
      <c r="J37" s="21">
        <f>SouthernRegionCalculations!Q73</f>
        <v>70</v>
      </c>
      <c r="K37" s="49">
        <f t="shared" si="3"/>
        <v>0.23178807947019867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SouthernRegionCalculations!Q60+SouthernRegionCalculations!R60</f>
        <v>6</v>
      </c>
      <c r="E38" s="49">
        <f t="shared" si="2"/>
        <v>1.9867549668874173E-2</v>
      </c>
      <c r="F38" s="259"/>
      <c r="G38" s="222"/>
      <c r="H38" s="220" t="str">
        <f>Data!H38</f>
        <v>12 - 17 Years Old</v>
      </c>
      <c r="I38" s="220"/>
      <c r="J38" s="21">
        <f>SouthernRegionCalculations!R73</f>
        <v>91</v>
      </c>
      <c r="K38" s="49">
        <f t="shared" si="3"/>
        <v>0.30132450331125826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SouthernRegionCalculations!S60</f>
        <v>6</v>
      </c>
      <c r="E39" s="49">
        <f t="shared" si="2"/>
        <v>1.9867549668874173E-2</v>
      </c>
      <c r="F39" s="259"/>
      <c r="G39" s="222"/>
      <c r="H39" s="249" t="s">
        <v>38</v>
      </c>
      <c r="I39" s="249"/>
      <c r="J39" s="67">
        <f>SUM(J35:J38)</f>
        <v>302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SouthernRegionCalculations!T60+SouthernRegionCalculations!V60+SouthernRegionCalculations!Y60</f>
        <v>3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302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SouthernRegionCalculations!AP100</f>
        <v>112</v>
      </c>
      <c r="E44" s="49">
        <f>IF(D44/$D$57&lt;0.01,"*",D44/$D$57)</f>
        <v>0.37086092715231789</v>
      </c>
      <c r="F44" s="259"/>
      <c r="G44" s="222"/>
      <c r="H44" s="220" t="str">
        <f>Data!H44</f>
        <v>.5 Years or Less</v>
      </c>
      <c r="I44" s="220"/>
      <c r="J44" s="21">
        <f>SouthernRegionCalculations!O86</f>
        <v>82</v>
      </c>
      <c r="K44" s="49">
        <f>IF(J44/$J$49&lt;0.01,"*",J44/$J$49)</f>
        <v>0.27152317880794702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SouthernRegionCalculations!AN100</f>
        <v>13</v>
      </c>
      <c r="E45" s="49">
        <f t="shared" ref="E45:E56" si="4">IF(D45/$D$57&lt;0.01,"*",D45/$D$57)</f>
        <v>4.3046357615894038E-2</v>
      </c>
      <c r="F45" s="259"/>
      <c r="G45" s="222"/>
      <c r="H45" s="220" t="str">
        <f>Data!H45</f>
        <v>&gt;.5 Years - 1 Year</v>
      </c>
      <c r="I45" s="220"/>
      <c r="J45" s="21">
        <f>SouthernRegionCalculations!P86</f>
        <v>63</v>
      </c>
      <c r="K45" s="49">
        <f t="shared" ref="K45:K48" si="5">IF(J45/$J$49&lt;0.01,"*",J45/$J$49)</f>
        <v>0.20860927152317882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SouthernRegionCalculations!AR100</f>
        <v>69</v>
      </c>
      <c r="E46" s="49">
        <f t="shared" si="4"/>
        <v>0.22847682119205298</v>
      </c>
      <c r="F46" s="259"/>
      <c r="G46" s="222"/>
      <c r="H46" s="220" t="str">
        <f>Data!H46</f>
        <v>&gt;1 Year - 2 Years</v>
      </c>
      <c r="I46" s="220"/>
      <c r="J46" s="21">
        <f>SouthernRegionCalculations!Q86+SouthernRegionCalculations!R86</f>
        <v>65</v>
      </c>
      <c r="K46" s="49">
        <f t="shared" si="5"/>
        <v>0.21523178807947019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SouthernRegionCalculations!AQ100</f>
        <v>24</v>
      </c>
      <c r="E47" s="49">
        <f t="shared" si="4"/>
        <v>7.9470198675496692E-2</v>
      </c>
      <c r="F47" s="259"/>
      <c r="G47" s="222"/>
      <c r="H47" s="220" t="str">
        <f>Data!H47</f>
        <v>&gt;2 Years - 4 Years</v>
      </c>
      <c r="I47" s="220"/>
      <c r="J47" s="21">
        <f>SouthernRegionCalculations!S86</f>
        <v>71</v>
      </c>
      <c r="K47" s="49">
        <f t="shared" si="5"/>
        <v>0.23509933774834438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SouthernRegionCalculations!AO100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SouthernRegionCalculations!T86</f>
        <v>21</v>
      </c>
      <c r="K48" s="49">
        <f t="shared" si="5"/>
        <v>6.9536423841059597E-2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SUM(SouthernRegionCalculations!AC100:AM100)</f>
        <v>49</v>
      </c>
      <c r="E49" s="49">
        <f t="shared" si="4"/>
        <v>0.16225165562913907</v>
      </c>
      <c r="F49" s="259"/>
      <c r="G49" s="222"/>
      <c r="H49" s="249" t="s">
        <v>38</v>
      </c>
      <c r="I49" s="220"/>
      <c r="J49" s="67">
        <f>SUM(J44:J48)</f>
        <v>302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SUM(SouthernRegionCalculations!N100:T100)</f>
        <v>11</v>
      </c>
      <c r="E50" s="49">
        <f t="shared" si="4"/>
        <v>3.6423841059602648E-2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SUM(SouthernRegionCalculations!Z100:AB100)</f>
        <v>0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SouthernRegionCalculations!U100</f>
        <v>11</v>
      </c>
      <c r="E52" s="49">
        <f>IF(D52/$D$57&lt;0.01,"*",D52/$D$57)</f>
        <v>3.6423841059602648E-2</v>
      </c>
      <c r="F52" s="259"/>
      <c r="G52" s="222"/>
      <c r="H52" s="220" t="str">
        <f>Data!H52</f>
        <v>Male</v>
      </c>
      <c r="I52" s="249"/>
      <c r="J52" s="21">
        <f>SouthernRegionCalculations!P114</f>
        <v>160</v>
      </c>
      <c r="K52" s="49">
        <f>IF(J52/$J$55&lt;0.01,"*",J52/$J$55)</f>
        <v>0.5298013245033113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SouthernRegionCalculations!V100</f>
        <v>12</v>
      </c>
      <c r="E53" s="49">
        <f t="shared" si="4"/>
        <v>3.9735099337748346E-2</v>
      </c>
      <c r="F53" s="259"/>
      <c r="G53" s="222"/>
      <c r="H53" s="220" t="str">
        <f>Data!H53</f>
        <v>Female</v>
      </c>
      <c r="I53" s="249"/>
      <c r="J53" s="21">
        <f>SouthernRegionCalculations!O114</f>
        <v>142</v>
      </c>
      <c r="K53" s="49">
        <f t="shared" ref="K53:K54" si="6">IF(J53/$J$55&lt;0.01,"*",J53/$J$55)</f>
        <v>0.47019867549668876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SUM(SouthernRegionCalculations!W100:Y100)</f>
        <v>0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SouthernRegionCalculations!Q114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SUM(SouthernRegionCalculations!AS100:AW100)</f>
        <v>1</v>
      </c>
      <c r="E55" s="49" t="str">
        <f t="shared" si="4"/>
        <v>*</v>
      </c>
      <c r="F55" s="269"/>
      <c r="G55" s="185"/>
      <c r="H55" s="249" t="s">
        <v>38</v>
      </c>
      <c r="I55" s="185"/>
      <c r="J55" s="67">
        <f>SUM(J52:J54)</f>
        <v>302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SouthernRegionCalculations!AX100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302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SouthernRegionCalculations!S143</f>
        <v>131</v>
      </c>
      <c r="K58" s="49">
        <f>IF(J58/$J$65&lt;0.01,"*",J58/$J$65)</f>
        <v>0.43377483443708609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SouthernRegionCalculations!P143</f>
        <v>91</v>
      </c>
      <c r="K59" s="49">
        <f t="shared" ref="K59:K64" si="7">IF(J59/$J$65&lt;0.01,"*",J59/$J$65)</f>
        <v>0.30132450331125826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SouthernRegionCalculations!W129</f>
        <v>115</v>
      </c>
      <c r="E60" s="28">
        <f>IF(D60/$D$68&lt;0.01,"*",D60/$D$68)</f>
        <v>0.38079470198675497</v>
      </c>
      <c r="F60" s="259"/>
      <c r="G60" s="222"/>
      <c r="H60" s="220" t="str">
        <f>Data!H60</f>
        <v>Guardianship</v>
      </c>
      <c r="I60" s="220"/>
      <c r="J60" s="21">
        <f>SouthernRegionCalculations!R143</f>
        <v>35</v>
      </c>
      <c r="K60" s="49">
        <f t="shared" si="7"/>
        <v>0.11589403973509933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SouthernRegionCalculations!S129</f>
        <v>26</v>
      </c>
      <c r="E61" s="28">
        <f t="shared" ref="E61:E67" si="8">IF(D61/$D$68&lt;0.01,"*",D61/$D$68)</f>
        <v>8.6092715231788075E-2</v>
      </c>
      <c r="F61" s="259"/>
      <c r="G61" s="222"/>
      <c r="H61" s="220" t="s">
        <v>64</v>
      </c>
      <c r="I61" s="220"/>
      <c r="J61" s="21">
        <f>SouthernRegionCalculations!O143</f>
        <v>16</v>
      </c>
      <c r="K61" s="49">
        <f t="shared" si="7"/>
        <v>5.2980132450331126E-2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SouthernRegionCalculations!Q129</f>
        <v>105</v>
      </c>
      <c r="E62" s="28">
        <f t="shared" si="8"/>
        <v>0.34768211920529801</v>
      </c>
      <c r="F62" s="259"/>
      <c r="G62" s="222"/>
      <c r="H62" s="220" t="str">
        <f>Data!H62</f>
        <v>Permanent Care with Kin</v>
      </c>
      <c r="I62" s="220"/>
      <c r="J62" s="21">
        <f>SouthernRegionCalculations!Q143</f>
        <v>8</v>
      </c>
      <c r="K62" s="49">
        <f t="shared" si="7"/>
        <v>2.6490066225165563E-2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SouthernRegionCalculations!P129</f>
        <v>0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SouthernRegionCalculations!T143</f>
        <v>17</v>
      </c>
      <c r="K63" s="49">
        <f t="shared" si="7"/>
        <v>5.6291390728476824E-2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SouthernRegionCalculations!O129</f>
        <v>1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SouthernRegionCalculations!U143</f>
        <v>4</v>
      </c>
      <c r="K64" s="49">
        <f t="shared" si="7"/>
        <v>1.3245033112582781E-2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SouthernRegionCalculations!U129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302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SouthernRegionCalculations!T129</f>
        <v>40</v>
      </c>
      <c r="E66" s="28">
        <f t="shared" si="8"/>
        <v>0.13245033112582782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SouthernRegionCalculations!R129+SouthernRegionCalculations!V129+SouthernRegionCalculations!X129</f>
        <v>15</v>
      </c>
      <c r="E67" s="28">
        <f t="shared" si="8"/>
        <v>4.9668874172185427E-2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302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SouthernRegionCalculations!O172+SouthernRegionCalculations!U172</f>
        <v>830</v>
      </c>
      <c r="E74" s="49">
        <f>IF(D74/$D$80&lt;0.01,"*",D74/$D$80)</f>
        <v>0.89343379978471471</v>
      </c>
      <c r="F74" s="259"/>
      <c r="G74" s="222"/>
      <c r="H74" s="220" t="str">
        <f>Data!H74</f>
        <v>0 - 2 Years Old</v>
      </c>
      <c r="I74" s="220"/>
      <c r="J74" s="21">
        <f>SUM(SouthernRegionCalculations!O157:Q157)</f>
        <v>181</v>
      </c>
      <c r="K74" s="49">
        <f>IF(J74/$J$79&lt;0.01,"*",J74/$J$79)</f>
        <v>0.19483315392895587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SouthernRegionCalculations!P172</f>
        <v>33</v>
      </c>
      <c r="E75" s="49">
        <f t="shared" ref="E75:E80" si="9">IF(D75/$D$80&lt;0.01,"*",D75/$D$80)</f>
        <v>3.5522066738428421E-2</v>
      </c>
      <c r="F75" s="259"/>
      <c r="G75" s="234"/>
      <c r="H75" s="220" t="str">
        <f>Data!H75</f>
        <v>3 - 5 Years Old</v>
      </c>
      <c r="I75" s="220"/>
      <c r="J75" s="21">
        <f>SUM(SouthernRegionCalculations!R157:T157)</f>
        <v>164</v>
      </c>
      <c r="K75" s="49">
        <f t="shared" ref="K75:K78" si="10">IF(J75/$J$79&lt;0.01,"*",J75/$J$79)</f>
        <v>0.17653390742734124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SouthernRegionCalculations!W172+SouthernRegionCalculations!X172</f>
        <v>3</v>
      </c>
      <c r="E76" s="28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SUM(SouthernRegionCalculations!U157:Z157)</f>
        <v>316</v>
      </c>
      <c r="K76" s="49">
        <f t="shared" si="10"/>
        <v>0.34015069967707212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SouthernRegionCalculations!Q172+SouthernRegionCalculations!R172</f>
        <v>51</v>
      </c>
      <c r="E77" s="49">
        <f t="shared" si="9"/>
        <v>5.4897739504843918E-2</v>
      </c>
      <c r="F77" s="259"/>
      <c r="G77" s="234"/>
      <c r="H77" s="220" t="str">
        <f>Data!H77</f>
        <v>12 - 17 Years Old</v>
      </c>
      <c r="I77" s="220"/>
      <c r="J77" s="21">
        <f>SUM(SouthernRegionCalculations!AA157:AF157)</f>
        <v>268</v>
      </c>
      <c r="K77" s="49">
        <f t="shared" si="10"/>
        <v>0.28848223896663078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SouthernRegionCalculations!S172</f>
        <v>10</v>
      </c>
      <c r="E78" s="49">
        <f t="shared" si="9"/>
        <v>1.0764262648008612E-2</v>
      </c>
      <c r="F78" s="259"/>
      <c r="G78" s="222"/>
      <c r="H78" s="220" t="str">
        <f>Data!H78</f>
        <v>Unspecified</v>
      </c>
      <c r="I78" s="220"/>
      <c r="J78" s="21">
        <f>SouthernRegionCalculations!AG157</f>
        <v>0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SouthernRegionCalculations!T172+SouthernRegionCalculations!Y172</f>
        <v>2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929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929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3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3.2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73"/>
  <sheetViews>
    <sheetView topLeftCell="A61" zoomScale="90" zoomScaleNormal="90" workbookViewId="0">
      <selection activeCell="K80" sqref="K80:AY87"/>
    </sheetView>
  </sheetViews>
  <sheetFormatPr defaultRowHeight="11.4" x14ac:dyDescent="0.2"/>
  <cols>
    <col min="1" max="1" width="21.25" customWidth="1"/>
    <col min="2" max="2" width="40.375" customWidth="1"/>
    <col min="3" max="3" width="36.875" customWidth="1"/>
    <col min="4" max="4" width="19.25" customWidth="1"/>
    <col min="5" max="5" width="28.375" customWidth="1"/>
    <col min="6" max="6" width="28" customWidth="1"/>
    <col min="7" max="7" width="28.25" customWidth="1"/>
    <col min="8" max="8" width="23.875" customWidth="1"/>
    <col min="9" max="9" width="22.25" customWidth="1"/>
    <col min="10" max="10" width="37" customWidth="1"/>
    <col min="11" max="11" width="38.25" customWidth="1"/>
    <col min="12" max="12" width="34.75" customWidth="1"/>
    <col min="13" max="13" width="26.875" customWidth="1"/>
    <col min="14" max="14" width="36" customWidth="1"/>
    <col min="15" max="15" width="35.25" customWidth="1"/>
    <col min="16" max="16" width="31.125" customWidth="1"/>
    <col min="17" max="17" width="30.625" customWidth="1"/>
    <col min="18" max="18" width="32.375" customWidth="1"/>
    <col min="19" max="19" width="30.875" customWidth="1"/>
    <col min="20" max="20" width="29.25" customWidth="1"/>
    <col min="21" max="21" width="16.75" customWidth="1"/>
    <col min="22" max="22" width="19.25" customWidth="1"/>
    <col min="23" max="23" width="39" customWidth="1"/>
    <col min="24" max="24" width="21.375" customWidth="1"/>
    <col min="25" max="26" width="20.625" customWidth="1"/>
    <col min="27" max="27" width="27.375" customWidth="1"/>
    <col min="28" max="28" width="22.25" customWidth="1"/>
    <col min="29" max="29" width="27.125" customWidth="1"/>
    <col min="30" max="30" width="16.375" customWidth="1"/>
    <col min="31" max="31" width="11.375" customWidth="1"/>
    <col min="32" max="45" width="20.625" customWidth="1"/>
    <col min="46" max="46" width="29.375" customWidth="1"/>
    <col min="47" max="47" width="26" customWidth="1"/>
    <col min="48" max="48" width="23.25" customWidth="1"/>
    <col min="49" max="49" width="15.375" customWidth="1"/>
    <col min="50" max="50" width="13.125" customWidth="1"/>
    <col min="51" max="51" width="18.375" customWidth="1"/>
  </cols>
  <sheetData>
    <row r="1" spans="2:19" s="118" customFormat="1" ht="15" x14ac:dyDescent="0.35"/>
    <row r="2" spans="2:19" s="118" customFormat="1" ht="15" x14ac:dyDescent="0.35">
      <c r="D2" s="124"/>
      <c r="E2" s="124"/>
      <c r="F2" s="124"/>
      <c r="G2" s="124"/>
    </row>
    <row r="3" spans="2:19" s="118" customFormat="1" ht="15" x14ac:dyDescent="0.35">
      <c r="B3" s="680" t="s">
        <v>354</v>
      </c>
      <c r="C3" s="349" t="s">
        <v>402</v>
      </c>
      <c r="D3" s="349"/>
      <c r="E3" s="349"/>
      <c r="F3" s="349"/>
      <c r="G3" s="349"/>
      <c r="I3" s="799" t="s">
        <v>149</v>
      </c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2:19" s="118" customFormat="1" ht="15.6" thickBot="1" x14ac:dyDescent="0.4">
      <c r="C4" s="349"/>
      <c r="D4" s="349"/>
      <c r="E4" s="349" t="s">
        <v>118</v>
      </c>
      <c r="F4" s="349" t="s">
        <v>119</v>
      </c>
      <c r="G4" s="349" t="s">
        <v>120</v>
      </c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</row>
    <row r="5" spans="2:19" s="118" customFormat="1" ht="15" x14ac:dyDescent="0.35">
      <c r="C5" s="349"/>
      <c r="D5" s="349"/>
      <c r="E5" s="821">
        <v>42552</v>
      </c>
      <c r="F5" s="822">
        <v>42583</v>
      </c>
      <c r="G5" s="823">
        <v>42614</v>
      </c>
      <c r="I5" s="349"/>
      <c r="J5" s="349"/>
      <c r="K5" s="787"/>
      <c r="L5" s="800" t="s">
        <v>127</v>
      </c>
      <c r="M5" s="801" t="s">
        <v>112</v>
      </c>
      <c r="N5" s="801" t="s">
        <v>128</v>
      </c>
      <c r="O5" s="801" t="s">
        <v>130</v>
      </c>
      <c r="P5" s="801" t="s">
        <v>114</v>
      </c>
      <c r="Q5" s="801" t="s">
        <v>115</v>
      </c>
      <c r="R5" s="801" t="s">
        <v>117</v>
      </c>
      <c r="S5" s="802" t="s">
        <v>352</v>
      </c>
    </row>
    <row r="6" spans="2:19" s="118" customFormat="1" ht="15" x14ac:dyDescent="0.35">
      <c r="C6" s="349" t="s">
        <v>112</v>
      </c>
      <c r="D6" s="506">
        <f>SUM(E6:G6)</f>
        <v>2156</v>
      </c>
      <c r="E6" s="803">
        <v>631</v>
      </c>
      <c r="F6" s="349">
        <v>659</v>
      </c>
      <c r="G6" s="824">
        <v>866</v>
      </c>
      <c r="I6" s="349"/>
      <c r="J6" s="349" t="s">
        <v>150</v>
      </c>
      <c r="K6" s="349">
        <f>SUM(L6:S6)</f>
        <v>226</v>
      </c>
      <c r="L6" s="803">
        <v>2</v>
      </c>
      <c r="M6" s="349">
        <v>25</v>
      </c>
      <c r="N6" s="349"/>
      <c r="O6" s="349"/>
      <c r="P6" s="349">
        <v>31</v>
      </c>
      <c r="Q6" s="349">
        <v>107</v>
      </c>
      <c r="R6" s="349">
        <v>38</v>
      </c>
      <c r="S6" s="804">
        <v>23</v>
      </c>
    </row>
    <row r="7" spans="2:19" s="118" customFormat="1" ht="15" x14ac:dyDescent="0.35">
      <c r="C7" s="349" t="s">
        <v>24</v>
      </c>
      <c r="D7" s="506">
        <f t="shared" ref="D7:D13" si="0">SUM(E7:G7)</f>
        <v>808</v>
      </c>
      <c r="E7" s="825">
        <f>6217-5962</f>
        <v>255</v>
      </c>
      <c r="F7" s="349">
        <f>6879-6633</f>
        <v>246</v>
      </c>
      <c r="G7" s="804">
        <f>7923-7616</f>
        <v>307</v>
      </c>
      <c r="I7" s="349"/>
      <c r="J7" s="349" t="s">
        <v>151</v>
      </c>
      <c r="K7" s="349">
        <f t="shared" ref="K7:K16" si="1">SUM(L7:S7)</f>
        <v>1118</v>
      </c>
      <c r="L7" s="803">
        <v>4</v>
      </c>
      <c r="M7" s="349">
        <v>198</v>
      </c>
      <c r="N7" s="349">
        <v>19</v>
      </c>
      <c r="O7" s="349"/>
      <c r="P7" s="349">
        <v>449</v>
      </c>
      <c r="Q7" s="349">
        <v>203</v>
      </c>
      <c r="R7" s="349">
        <v>77</v>
      </c>
      <c r="S7" s="804">
        <v>168</v>
      </c>
    </row>
    <row r="8" spans="2:19" s="118" customFormat="1" ht="15" x14ac:dyDescent="0.35">
      <c r="C8" s="349"/>
      <c r="D8" s="506">
        <f t="shared" si="0"/>
        <v>0</v>
      </c>
      <c r="E8" s="803"/>
      <c r="F8" s="349"/>
      <c r="G8" s="804"/>
      <c r="I8" s="349"/>
      <c r="J8" s="349" t="s">
        <v>152</v>
      </c>
      <c r="K8" s="349">
        <f t="shared" si="1"/>
        <v>12285</v>
      </c>
      <c r="L8" s="803">
        <v>37</v>
      </c>
      <c r="M8" s="349">
        <v>4687</v>
      </c>
      <c r="N8" s="349">
        <v>49</v>
      </c>
      <c r="O8" s="349"/>
      <c r="P8" s="349">
        <v>1583</v>
      </c>
      <c r="Q8" s="349">
        <v>2733</v>
      </c>
      <c r="R8" s="349">
        <v>1898</v>
      </c>
      <c r="S8" s="804">
        <v>1298</v>
      </c>
    </row>
    <row r="9" spans="2:19" s="118" customFormat="1" ht="15" x14ac:dyDescent="0.35">
      <c r="C9" s="349" t="s">
        <v>114</v>
      </c>
      <c r="D9" s="506">
        <f t="shared" si="0"/>
        <v>5130</v>
      </c>
      <c r="E9" s="825">
        <v>1451</v>
      </c>
      <c r="F9" s="506">
        <v>1701</v>
      </c>
      <c r="G9" s="824">
        <v>1978</v>
      </c>
      <c r="I9" s="349"/>
      <c r="J9" s="349" t="s">
        <v>153</v>
      </c>
      <c r="K9" s="349">
        <f t="shared" si="1"/>
        <v>113</v>
      </c>
      <c r="L9" s="803"/>
      <c r="M9" s="349">
        <v>7</v>
      </c>
      <c r="N9" s="349">
        <v>1</v>
      </c>
      <c r="O9" s="349"/>
      <c r="P9" s="349">
        <v>29</v>
      </c>
      <c r="Q9" s="349">
        <v>29</v>
      </c>
      <c r="R9" s="349">
        <v>38</v>
      </c>
      <c r="S9" s="804">
        <v>9</v>
      </c>
    </row>
    <row r="10" spans="2:19" s="118" customFormat="1" ht="15" x14ac:dyDescent="0.35">
      <c r="C10" s="349" t="s">
        <v>115</v>
      </c>
      <c r="D10" s="506">
        <f t="shared" si="0"/>
        <v>5810</v>
      </c>
      <c r="E10" s="825">
        <v>1762</v>
      </c>
      <c r="F10" s="506">
        <v>1949</v>
      </c>
      <c r="G10" s="824">
        <v>2099</v>
      </c>
      <c r="I10" s="349"/>
      <c r="J10" s="349" t="s">
        <v>154</v>
      </c>
      <c r="K10" s="349">
        <f t="shared" si="1"/>
        <v>25984</v>
      </c>
      <c r="L10" s="803">
        <v>75</v>
      </c>
      <c r="M10" s="349">
        <v>4206</v>
      </c>
      <c r="N10" s="349">
        <v>70</v>
      </c>
      <c r="O10" s="349">
        <v>1</v>
      </c>
      <c r="P10" s="349">
        <v>6324</v>
      </c>
      <c r="Q10" s="349">
        <v>3084</v>
      </c>
      <c r="R10" s="349">
        <v>6896</v>
      </c>
      <c r="S10" s="804">
        <v>5328</v>
      </c>
    </row>
    <row r="11" spans="2:19" s="118" customFormat="1" ht="15" x14ac:dyDescent="0.35">
      <c r="B11" s="118" t="s">
        <v>116</v>
      </c>
      <c r="C11" s="349"/>
      <c r="D11" s="506">
        <f t="shared" si="0"/>
        <v>0</v>
      </c>
      <c r="E11" s="825"/>
      <c r="F11" s="349"/>
      <c r="G11" s="804"/>
      <c r="I11" s="349"/>
      <c r="J11" s="349" t="s">
        <v>155</v>
      </c>
      <c r="K11" s="349">
        <f t="shared" si="1"/>
        <v>2965</v>
      </c>
      <c r="L11" s="803">
        <v>26</v>
      </c>
      <c r="M11" s="349">
        <v>271</v>
      </c>
      <c r="N11" s="349"/>
      <c r="O11" s="349"/>
      <c r="P11" s="349">
        <v>504</v>
      </c>
      <c r="Q11" s="349">
        <v>1045</v>
      </c>
      <c r="R11" s="349">
        <v>625</v>
      </c>
      <c r="S11" s="804">
        <v>494</v>
      </c>
    </row>
    <row r="12" spans="2:19" s="118" customFormat="1" ht="15" x14ac:dyDescent="0.35">
      <c r="C12" s="349" t="s">
        <v>117</v>
      </c>
      <c r="D12" s="506">
        <f t="shared" si="0"/>
        <v>4208</v>
      </c>
      <c r="E12" s="825">
        <v>1246</v>
      </c>
      <c r="F12" s="506">
        <v>1385</v>
      </c>
      <c r="G12" s="824">
        <v>1577</v>
      </c>
      <c r="I12" s="349"/>
      <c r="J12" s="349" t="s">
        <v>156</v>
      </c>
      <c r="K12" s="349">
        <f t="shared" si="1"/>
        <v>37</v>
      </c>
      <c r="L12" s="803">
        <v>1</v>
      </c>
      <c r="M12" s="349">
        <v>4</v>
      </c>
      <c r="N12" s="349"/>
      <c r="O12" s="349"/>
      <c r="P12" s="349">
        <v>9</v>
      </c>
      <c r="Q12" s="349">
        <v>8</v>
      </c>
      <c r="R12" s="349">
        <v>8</v>
      </c>
      <c r="S12" s="804">
        <v>7</v>
      </c>
    </row>
    <row r="13" spans="2:19" s="118" customFormat="1" ht="15" x14ac:dyDescent="0.35">
      <c r="C13" s="349" t="s">
        <v>351</v>
      </c>
      <c r="D13" s="349">
        <f t="shared" si="0"/>
        <v>2907</v>
      </c>
      <c r="E13" s="803">
        <v>872</v>
      </c>
      <c r="F13" s="349">
        <v>939</v>
      </c>
      <c r="G13" s="804">
        <v>1096</v>
      </c>
      <c r="I13" s="349"/>
      <c r="J13" s="349" t="s">
        <v>19</v>
      </c>
      <c r="K13" s="349">
        <f t="shared" si="1"/>
        <v>4471</v>
      </c>
      <c r="L13" s="803">
        <v>18</v>
      </c>
      <c r="M13" s="349">
        <v>585</v>
      </c>
      <c r="N13" s="349">
        <v>22</v>
      </c>
      <c r="O13" s="349"/>
      <c r="P13" s="349">
        <v>1076</v>
      </c>
      <c r="Q13" s="349">
        <v>1164</v>
      </c>
      <c r="R13" s="349">
        <v>905</v>
      </c>
      <c r="S13" s="804">
        <v>701</v>
      </c>
    </row>
    <row r="14" spans="2:19" ht="15.6" thickBot="1" x14ac:dyDescent="0.4">
      <c r="C14" s="349" t="s">
        <v>111</v>
      </c>
      <c r="D14" s="506">
        <f>SUM(E14:G14)</f>
        <v>21019</v>
      </c>
      <c r="E14" s="826">
        <f>SUM(E6:E13)</f>
        <v>6217</v>
      </c>
      <c r="F14" s="827">
        <f>SUM(F6:F13)</f>
        <v>6879</v>
      </c>
      <c r="G14" s="828">
        <f>SUM(G6:G13)</f>
        <v>7923</v>
      </c>
      <c r="I14" s="356"/>
      <c r="J14" s="349" t="s">
        <v>157</v>
      </c>
      <c r="K14" s="349">
        <f t="shared" si="1"/>
        <v>39309</v>
      </c>
      <c r="L14" s="803">
        <v>135</v>
      </c>
      <c r="M14" s="349">
        <v>1888</v>
      </c>
      <c r="N14" s="349">
        <v>8</v>
      </c>
      <c r="O14" s="349">
        <v>4</v>
      </c>
      <c r="P14" s="349">
        <v>8508</v>
      </c>
      <c r="Q14" s="349">
        <v>12380</v>
      </c>
      <c r="R14" s="349">
        <v>7717</v>
      </c>
      <c r="S14" s="805">
        <v>8669</v>
      </c>
    </row>
    <row r="15" spans="2:19" ht="15" x14ac:dyDescent="0.35">
      <c r="I15" s="356"/>
      <c r="J15" s="349" t="s">
        <v>21</v>
      </c>
      <c r="K15" s="349">
        <f t="shared" si="1"/>
        <v>10231</v>
      </c>
      <c r="L15" s="803"/>
      <c r="M15" s="349">
        <v>1294</v>
      </c>
      <c r="N15" s="349">
        <v>4</v>
      </c>
      <c r="O15" s="349"/>
      <c r="P15" s="349">
        <v>2015</v>
      </c>
      <c r="Q15" s="349">
        <v>2612</v>
      </c>
      <c r="R15" s="349">
        <v>2518</v>
      </c>
      <c r="S15" s="805">
        <v>1788</v>
      </c>
    </row>
    <row r="16" spans="2:19" ht="44.4" customHeight="1" thickBot="1" x14ac:dyDescent="0.4">
      <c r="C16" s="508" t="s">
        <v>282</v>
      </c>
      <c r="D16" s="408"/>
      <c r="E16" s="408"/>
      <c r="F16" s="408"/>
      <c r="G16" s="408"/>
      <c r="I16" s="356"/>
      <c r="J16" s="349" t="s">
        <v>133</v>
      </c>
      <c r="K16" s="349">
        <f t="shared" si="1"/>
        <v>96739</v>
      </c>
      <c r="L16" s="806">
        <v>298</v>
      </c>
      <c r="M16" s="807">
        <v>13165</v>
      </c>
      <c r="N16" s="807">
        <v>173</v>
      </c>
      <c r="O16" s="807">
        <v>5</v>
      </c>
      <c r="P16" s="807">
        <v>20528</v>
      </c>
      <c r="Q16" s="807">
        <v>23365</v>
      </c>
      <c r="R16" s="807">
        <v>20720</v>
      </c>
      <c r="S16" s="808">
        <v>18485</v>
      </c>
    </row>
    <row r="17" spans="3:19" ht="15.6" thickBot="1" x14ac:dyDescent="0.4">
      <c r="C17" s="408"/>
      <c r="D17" s="408"/>
      <c r="E17" s="408" t="s">
        <v>118</v>
      </c>
      <c r="F17" s="408" t="s">
        <v>119</v>
      </c>
      <c r="G17" s="408" t="s">
        <v>120</v>
      </c>
      <c r="I17" s="356"/>
      <c r="J17" s="356"/>
      <c r="K17" s="349"/>
      <c r="L17" s="356"/>
      <c r="M17" s="356"/>
      <c r="N17" s="356"/>
      <c r="O17" s="356"/>
      <c r="P17" s="356"/>
      <c r="Q17" s="356"/>
      <c r="R17" s="356"/>
      <c r="S17" s="356"/>
    </row>
    <row r="18" spans="3:19" ht="15" x14ac:dyDescent="0.35">
      <c r="C18" s="408"/>
      <c r="D18" s="408"/>
      <c r="E18" s="809">
        <f>E5</f>
        <v>42552</v>
      </c>
      <c r="F18" s="810">
        <f>F5</f>
        <v>42583</v>
      </c>
      <c r="G18" s="811">
        <f>G5</f>
        <v>42614</v>
      </c>
      <c r="J18" s="681"/>
      <c r="K18" s="681"/>
      <c r="L18" s="681"/>
      <c r="M18" s="681"/>
      <c r="N18" s="681"/>
      <c r="O18" s="681"/>
      <c r="P18" s="681"/>
      <c r="Q18" s="681"/>
      <c r="R18" s="681"/>
      <c r="S18" s="681"/>
    </row>
    <row r="19" spans="3:19" ht="15.6" thickBot="1" x14ac:dyDescent="0.4">
      <c r="C19" s="408" t="s">
        <v>112</v>
      </c>
      <c r="D19" s="408">
        <f>E19+F19+G19</f>
        <v>1248</v>
      </c>
      <c r="E19" s="812">
        <v>373</v>
      </c>
      <c r="F19" s="408">
        <v>393</v>
      </c>
      <c r="G19" s="815">
        <v>482</v>
      </c>
      <c r="I19" s="798" t="s">
        <v>158</v>
      </c>
    </row>
    <row r="20" spans="3:19" ht="15" x14ac:dyDescent="0.35">
      <c r="C20" s="408" t="s">
        <v>24</v>
      </c>
      <c r="D20" s="408">
        <f t="shared" ref="D20:D25" si="2">E20+F20+G20</f>
        <v>407</v>
      </c>
      <c r="E20" s="812">
        <f>3146-3034</f>
        <v>112</v>
      </c>
      <c r="F20" s="408">
        <f>3505-3363</f>
        <v>142</v>
      </c>
      <c r="G20" s="815">
        <f>4024-3871</f>
        <v>153</v>
      </c>
      <c r="J20" s="349"/>
      <c r="K20" s="349"/>
      <c r="L20" s="776" t="s">
        <v>127</v>
      </c>
      <c r="M20" s="777" t="s">
        <v>112</v>
      </c>
      <c r="N20" s="777" t="s">
        <v>128</v>
      </c>
      <c r="O20" s="786" t="s">
        <v>352</v>
      </c>
      <c r="P20" s="786" t="s">
        <v>130</v>
      </c>
      <c r="Q20" s="786" t="s">
        <v>114</v>
      </c>
      <c r="R20" s="786" t="s">
        <v>115</v>
      </c>
      <c r="S20" s="789" t="s">
        <v>117</v>
      </c>
    </row>
    <row r="21" spans="3:19" ht="15" x14ac:dyDescent="0.35">
      <c r="C21" s="408" t="s">
        <v>113</v>
      </c>
      <c r="D21" s="408">
        <f t="shared" si="2"/>
        <v>0</v>
      </c>
      <c r="E21" s="812"/>
      <c r="F21" s="408"/>
      <c r="G21" s="815"/>
      <c r="J21" s="349" t="s">
        <v>22</v>
      </c>
      <c r="K21" s="349">
        <f>SUM(L21:S21)</f>
        <v>56</v>
      </c>
      <c r="L21" s="778"/>
      <c r="M21" s="779">
        <v>9</v>
      </c>
      <c r="N21" s="779"/>
      <c r="O21" s="787">
        <v>12</v>
      </c>
      <c r="P21" s="787"/>
      <c r="Q21" s="787">
        <v>15</v>
      </c>
      <c r="R21" s="787">
        <v>8</v>
      </c>
      <c r="S21" s="790">
        <v>12</v>
      </c>
    </row>
    <row r="22" spans="3:19" ht="15" x14ac:dyDescent="0.35">
      <c r="C22" s="408" t="s">
        <v>114</v>
      </c>
      <c r="D22" s="408">
        <f t="shared" si="2"/>
        <v>2534</v>
      </c>
      <c r="E22" s="814">
        <v>695</v>
      </c>
      <c r="F22" s="509">
        <v>849</v>
      </c>
      <c r="G22" s="813">
        <v>990</v>
      </c>
      <c r="J22" s="349" t="s">
        <v>14</v>
      </c>
      <c r="K22" s="349">
        <f t="shared" ref="K22:K41" si="3">SUM(L22:S22)</f>
        <v>260</v>
      </c>
      <c r="L22" s="778"/>
      <c r="M22" s="779">
        <v>94</v>
      </c>
      <c r="N22" s="779"/>
      <c r="O22" s="787">
        <v>3</v>
      </c>
      <c r="P22" s="787"/>
      <c r="Q22" s="787">
        <v>8</v>
      </c>
      <c r="R22" s="787">
        <v>152</v>
      </c>
      <c r="S22" s="790">
        <v>3</v>
      </c>
    </row>
    <row r="23" spans="3:19" ht="15" x14ac:dyDescent="0.35">
      <c r="C23" s="408" t="s">
        <v>115</v>
      </c>
      <c r="D23" s="408">
        <f t="shared" si="2"/>
        <v>2846</v>
      </c>
      <c r="E23" s="814">
        <v>892</v>
      </c>
      <c r="F23" s="509">
        <v>909</v>
      </c>
      <c r="G23" s="813">
        <v>1045</v>
      </c>
      <c r="J23" s="349" t="s">
        <v>18</v>
      </c>
      <c r="K23" s="349">
        <f t="shared" si="3"/>
        <v>102</v>
      </c>
      <c r="L23" s="778"/>
      <c r="M23" s="779">
        <v>33</v>
      </c>
      <c r="N23" s="779"/>
      <c r="O23" s="787">
        <v>4</v>
      </c>
      <c r="P23" s="787"/>
      <c r="Q23" s="787">
        <v>33</v>
      </c>
      <c r="R23" s="787">
        <v>22</v>
      </c>
      <c r="S23" s="790">
        <v>10</v>
      </c>
    </row>
    <row r="24" spans="3:19" ht="15" x14ac:dyDescent="0.35">
      <c r="C24" s="408" t="s">
        <v>116</v>
      </c>
      <c r="D24" s="408">
        <f t="shared" si="2"/>
        <v>0</v>
      </c>
      <c r="E24" s="814"/>
      <c r="F24" s="509"/>
      <c r="G24" s="813"/>
      <c r="J24" s="349" t="s">
        <v>159</v>
      </c>
      <c r="K24" s="349">
        <f t="shared" si="3"/>
        <v>72124</v>
      </c>
      <c r="L24" s="778">
        <v>241</v>
      </c>
      <c r="M24" s="779">
        <v>9082</v>
      </c>
      <c r="N24" s="779">
        <v>7</v>
      </c>
      <c r="O24" s="787">
        <v>14432</v>
      </c>
      <c r="P24" s="787">
        <v>3</v>
      </c>
      <c r="Q24" s="787">
        <v>15598</v>
      </c>
      <c r="R24" s="787">
        <v>17959</v>
      </c>
      <c r="S24" s="790">
        <v>14802</v>
      </c>
    </row>
    <row r="25" spans="3:19" ht="15" x14ac:dyDescent="0.35">
      <c r="C25" s="408" t="s">
        <v>117</v>
      </c>
      <c r="D25" s="408">
        <f t="shared" si="2"/>
        <v>2130</v>
      </c>
      <c r="E25" s="814">
        <v>624</v>
      </c>
      <c r="F25" s="509">
        <v>724</v>
      </c>
      <c r="G25" s="813">
        <v>782</v>
      </c>
      <c r="J25" s="349" t="s">
        <v>160</v>
      </c>
      <c r="K25" s="349">
        <f t="shared" si="3"/>
        <v>35</v>
      </c>
      <c r="L25" s="778"/>
      <c r="M25" s="779">
        <v>8</v>
      </c>
      <c r="N25" s="779">
        <v>3</v>
      </c>
      <c r="O25" s="787">
        <v>17</v>
      </c>
      <c r="P25" s="787"/>
      <c r="Q25" s="787">
        <v>3</v>
      </c>
      <c r="R25" s="787">
        <v>3</v>
      </c>
      <c r="S25" s="790">
        <v>1</v>
      </c>
    </row>
    <row r="26" spans="3:19" ht="15" x14ac:dyDescent="0.35">
      <c r="C26" s="408" t="s">
        <v>351</v>
      </c>
      <c r="D26" s="408">
        <f>E26+F26+G26</f>
        <v>1510</v>
      </c>
      <c r="E26" s="814">
        <v>450</v>
      </c>
      <c r="F26" s="509">
        <v>488</v>
      </c>
      <c r="G26" s="813">
        <v>572</v>
      </c>
      <c r="J26" s="782" t="s">
        <v>322</v>
      </c>
      <c r="K26" s="782">
        <f t="shared" si="3"/>
        <v>0</v>
      </c>
      <c r="L26" s="780"/>
      <c r="M26" s="781"/>
      <c r="N26" s="781"/>
      <c r="O26" s="783"/>
      <c r="P26" s="784"/>
      <c r="Q26" s="784"/>
      <c r="R26" s="783"/>
      <c r="S26" s="785"/>
    </row>
    <row r="27" spans="3:19" ht="15.6" thickBot="1" x14ac:dyDescent="0.4">
      <c r="C27" s="408" t="s">
        <v>111</v>
      </c>
      <c r="D27" s="509">
        <f>E27+F27+G27</f>
        <v>10675</v>
      </c>
      <c r="E27" s="816">
        <f>SUM(E19:E26)</f>
        <v>3146</v>
      </c>
      <c r="F27" s="817">
        <f>SUM(F19:F26)</f>
        <v>3505</v>
      </c>
      <c r="G27" s="818">
        <f>SUM(G19:G26)</f>
        <v>4024</v>
      </c>
      <c r="J27" s="349" t="s">
        <v>161</v>
      </c>
      <c r="K27" s="349">
        <f t="shared" si="3"/>
        <v>4</v>
      </c>
      <c r="L27" s="778"/>
      <c r="M27" s="779">
        <v>1</v>
      </c>
      <c r="N27" s="779"/>
      <c r="O27" s="788">
        <v>2</v>
      </c>
      <c r="P27" s="787"/>
      <c r="Q27" s="787"/>
      <c r="R27" s="788">
        <v>1</v>
      </c>
      <c r="S27" s="790"/>
    </row>
    <row r="28" spans="3:19" ht="15" x14ac:dyDescent="0.35">
      <c r="C28" s="404"/>
      <c r="D28" s="404"/>
      <c r="E28" s="404">
        <v>3146</v>
      </c>
      <c r="F28" s="404">
        <v>3505</v>
      </c>
      <c r="G28" s="404">
        <v>4024</v>
      </c>
      <c r="H28" t="s">
        <v>353</v>
      </c>
      <c r="J28" s="349" t="s">
        <v>12</v>
      </c>
      <c r="K28" s="349">
        <f t="shared" si="3"/>
        <v>382</v>
      </c>
      <c r="L28" s="778"/>
      <c r="M28" s="779">
        <v>133</v>
      </c>
      <c r="N28" s="779"/>
      <c r="O28" s="787">
        <v>24</v>
      </c>
      <c r="P28" s="787"/>
      <c r="Q28" s="787">
        <v>121</v>
      </c>
      <c r="R28" s="787">
        <v>104</v>
      </c>
      <c r="S28" s="790"/>
    </row>
    <row r="29" spans="3:19" ht="28.2" customHeight="1" x14ac:dyDescent="0.35">
      <c r="C29" s="508" t="s">
        <v>283</v>
      </c>
      <c r="D29" s="408"/>
      <c r="E29" s="408"/>
      <c r="F29" s="408"/>
      <c r="G29" s="408"/>
      <c r="J29" s="349" t="s">
        <v>162</v>
      </c>
      <c r="K29" s="349">
        <f t="shared" si="3"/>
        <v>5</v>
      </c>
      <c r="L29" s="778"/>
      <c r="M29" s="779">
        <v>2</v>
      </c>
      <c r="N29" s="779"/>
      <c r="O29" s="787">
        <v>1</v>
      </c>
      <c r="P29" s="787"/>
      <c r="Q29" s="787"/>
      <c r="R29" s="787">
        <v>2</v>
      </c>
      <c r="S29" s="790"/>
    </row>
    <row r="30" spans="3:19" ht="15.6" thickBot="1" x14ac:dyDescent="0.4">
      <c r="C30" s="408"/>
      <c r="D30" s="408"/>
      <c r="E30" s="408" t="s">
        <v>118</v>
      </c>
      <c r="F30" s="408" t="s">
        <v>119</v>
      </c>
      <c r="G30" s="408" t="s">
        <v>120</v>
      </c>
      <c r="J30" s="349" t="s">
        <v>8</v>
      </c>
      <c r="K30" s="349">
        <f t="shared" si="3"/>
        <v>92</v>
      </c>
      <c r="L30" s="778"/>
      <c r="M30" s="779">
        <v>3</v>
      </c>
      <c r="N30" s="779"/>
      <c r="O30" s="787">
        <v>5</v>
      </c>
      <c r="P30" s="787"/>
      <c r="Q30" s="787">
        <v>65</v>
      </c>
      <c r="R30" s="787">
        <v>17</v>
      </c>
      <c r="S30" s="790">
        <v>2</v>
      </c>
    </row>
    <row r="31" spans="3:19" ht="15" x14ac:dyDescent="0.35">
      <c r="C31" s="408"/>
      <c r="D31" s="408"/>
      <c r="E31" s="829">
        <f>E18</f>
        <v>42552</v>
      </c>
      <c r="F31" s="830">
        <f>F18</f>
        <v>42583</v>
      </c>
      <c r="G31" s="831">
        <f>G18</f>
        <v>42614</v>
      </c>
      <c r="J31" s="349" t="s">
        <v>20</v>
      </c>
      <c r="K31" s="349">
        <f t="shared" si="3"/>
        <v>10</v>
      </c>
      <c r="L31" s="778"/>
      <c r="M31" s="779"/>
      <c r="N31" s="779"/>
      <c r="O31" s="787">
        <v>1</v>
      </c>
      <c r="P31" s="787"/>
      <c r="Q31" s="787">
        <v>8</v>
      </c>
      <c r="R31" s="787">
        <v>1</v>
      </c>
      <c r="S31" s="790"/>
    </row>
    <row r="32" spans="3:19" ht="15" x14ac:dyDescent="0.35">
      <c r="C32" s="408" t="s">
        <v>112</v>
      </c>
      <c r="D32" s="408">
        <f>E32+F32+G32</f>
        <v>256</v>
      </c>
      <c r="E32" s="832">
        <v>87</v>
      </c>
      <c r="F32" s="408">
        <v>64</v>
      </c>
      <c r="G32" s="815">
        <v>105</v>
      </c>
      <c r="J32" s="349" t="s">
        <v>24</v>
      </c>
      <c r="K32" s="349">
        <f t="shared" si="3"/>
        <v>1278</v>
      </c>
      <c r="L32" s="778">
        <v>5</v>
      </c>
      <c r="M32" s="779">
        <v>165</v>
      </c>
      <c r="N32" s="779">
        <v>59</v>
      </c>
      <c r="O32" s="787">
        <v>297</v>
      </c>
      <c r="P32" s="787"/>
      <c r="Q32" s="787">
        <v>218</v>
      </c>
      <c r="R32" s="787">
        <v>265</v>
      </c>
      <c r="S32" s="790">
        <v>269</v>
      </c>
    </row>
    <row r="33" spans="3:23" ht="15" x14ac:dyDescent="0.35">
      <c r="C33" s="408" t="s">
        <v>24</v>
      </c>
      <c r="D33" s="408">
        <f t="shared" ref="D33:D39" si="4">E33+F33+G33</f>
        <v>100</v>
      </c>
      <c r="E33" s="812">
        <f>641-550</f>
        <v>91</v>
      </c>
      <c r="F33" s="408">
        <f>662-657</f>
        <v>5</v>
      </c>
      <c r="G33" s="815">
        <f>754-750</f>
        <v>4</v>
      </c>
      <c r="J33" s="349" t="s">
        <v>163</v>
      </c>
      <c r="K33" s="349">
        <f t="shared" si="3"/>
        <v>13</v>
      </c>
      <c r="L33" s="778"/>
      <c r="M33" s="779"/>
      <c r="N33" s="779"/>
      <c r="O33" s="787">
        <v>3</v>
      </c>
      <c r="P33" s="787"/>
      <c r="Q33" s="787">
        <v>1</v>
      </c>
      <c r="R33" s="787">
        <v>5</v>
      </c>
      <c r="S33" s="790">
        <v>4</v>
      </c>
    </row>
    <row r="34" spans="3:23" ht="15" x14ac:dyDescent="0.35">
      <c r="C34" s="408" t="s">
        <v>113</v>
      </c>
      <c r="D34" s="408">
        <f t="shared" si="4"/>
        <v>0</v>
      </c>
      <c r="E34" s="812"/>
      <c r="F34" s="408"/>
      <c r="G34" s="815"/>
      <c r="J34" s="349" t="s">
        <v>164</v>
      </c>
      <c r="K34" s="349">
        <f t="shared" si="3"/>
        <v>430</v>
      </c>
      <c r="L34" s="778"/>
      <c r="M34" s="779">
        <v>40</v>
      </c>
      <c r="N34" s="779"/>
      <c r="O34" s="787">
        <v>55</v>
      </c>
      <c r="P34" s="787"/>
      <c r="Q34" s="787">
        <v>186</v>
      </c>
      <c r="R34" s="787">
        <v>143</v>
      </c>
      <c r="S34" s="790">
        <v>6</v>
      </c>
    </row>
    <row r="35" spans="3:23" ht="15" x14ac:dyDescent="0.35">
      <c r="C35" s="408" t="s">
        <v>114</v>
      </c>
      <c r="D35" s="408">
        <f t="shared" si="4"/>
        <v>477</v>
      </c>
      <c r="E35" s="812">
        <v>141</v>
      </c>
      <c r="F35" s="408">
        <v>171</v>
      </c>
      <c r="G35" s="815">
        <v>165</v>
      </c>
      <c r="J35" s="349" t="s">
        <v>165</v>
      </c>
      <c r="K35" s="349">
        <f t="shared" si="3"/>
        <v>67</v>
      </c>
      <c r="L35" s="778"/>
      <c r="M35" s="779">
        <v>4</v>
      </c>
      <c r="N35" s="779"/>
      <c r="O35" s="787">
        <v>4</v>
      </c>
      <c r="P35" s="787"/>
      <c r="Q35" s="787">
        <v>12</v>
      </c>
      <c r="R35" s="787">
        <v>13</v>
      </c>
      <c r="S35" s="790">
        <v>34</v>
      </c>
    </row>
    <row r="36" spans="3:23" ht="15" x14ac:dyDescent="0.35">
      <c r="C36" s="408" t="s">
        <v>115</v>
      </c>
      <c r="D36" s="408">
        <f t="shared" si="4"/>
        <v>509</v>
      </c>
      <c r="E36" s="812">
        <v>168</v>
      </c>
      <c r="F36" s="408">
        <v>153</v>
      </c>
      <c r="G36" s="815">
        <v>188</v>
      </c>
      <c r="J36" s="349" t="s">
        <v>6</v>
      </c>
      <c r="K36" s="349">
        <f t="shared" si="3"/>
        <v>6394</v>
      </c>
      <c r="L36" s="778">
        <v>4</v>
      </c>
      <c r="M36" s="779">
        <v>1342</v>
      </c>
      <c r="N36" s="779">
        <v>71</v>
      </c>
      <c r="O36" s="787">
        <v>1143</v>
      </c>
      <c r="P36" s="787"/>
      <c r="Q36" s="787">
        <v>1752</v>
      </c>
      <c r="R36" s="787">
        <v>636</v>
      </c>
      <c r="S36" s="790">
        <v>1446</v>
      </c>
    </row>
    <row r="37" spans="3:23" ht="15" x14ac:dyDescent="0.35">
      <c r="C37" s="408" t="s">
        <v>116</v>
      </c>
      <c r="D37" s="408">
        <f t="shared" si="4"/>
        <v>0</v>
      </c>
      <c r="E37" s="812"/>
      <c r="F37" s="509"/>
      <c r="G37" s="813"/>
      <c r="J37" s="349" t="s">
        <v>166</v>
      </c>
      <c r="K37" s="349">
        <f t="shared" si="3"/>
        <v>7</v>
      </c>
      <c r="L37" s="778"/>
      <c r="M37" s="779">
        <v>4</v>
      </c>
      <c r="N37" s="779"/>
      <c r="O37" s="787"/>
      <c r="P37" s="787"/>
      <c r="Q37" s="787">
        <v>1</v>
      </c>
      <c r="R37" s="787">
        <v>2</v>
      </c>
      <c r="S37" s="790"/>
    </row>
    <row r="38" spans="3:23" ht="15" x14ac:dyDescent="0.35">
      <c r="C38" s="408" t="s">
        <v>117</v>
      </c>
      <c r="D38" s="408">
        <f t="shared" si="4"/>
        <v>456</v>
      </c>
      <c r="E38" s="812">
        <v>160</v>
      </c>
      <c r="F38" s="509">
        <v>149</v>
      </c>
      <c r="G38" s="813">
        <v>147</v>
      </c>
      <c r="J38" s="349" t="s">
        <v>167</v>
      </c>
      <c r="K38" s="349">
        <f t="shared" si="3"/>
        <v>15343</v>
      </c>
      <c r="L38" s="778">
        <v>48</v>
      </c>
      <c r="M38" s="779">
        <v>2190</v>
      </c>
      <c r="N38" s="779">
        <v>33</v>
      </c>
      <c r="O38" s="787">
        <v>2451</v>
      </c>
      <c r="P38" s="787">
        <v>2</v>
      </c>
      <c r="Q38" s="787">
        <v>2488</v>
      </c>
      <c r="R38" s="787">
        <v>4013</v>
      </c>
      <c r="S38" s="790">
        <v>4118</v>
      </c>
    </row>
    <row r="39" spans="3:23" ht="15" x14ac:dyDescent="0.35">
      <c r="C39" s="408" t="s">
        <v>351</v>
      </c>
      <c r="D39" s="408">
        <f t="shared" si="4"/>
        <v>346</v>
      </c>
      <c r="E39" s="814">
        <v>81</v>
      </c>
      <c r="F39" s="509">
        <v>120</v>
      </c>
      <c r="G39" s="813">
        <v>145</v>
      </c>
      <c r="J39" s="349" t="s">
        <v>16</v>
      </c>
      <c r="K39" s="349">
        <f t="shared" si="3"/>
        <v>137</v>
      </c>
      <c r="L39" s="778"/>
      <c r="M39" s="779">
        <v>55</v>
      </c>
      <c r="N39" s="779"/>
      <c r="O39" s="787">
        <v>31</v>
      </c>
      <c r="P39" s="787"/>
      <c r="Q39" s="787">
        <v>19</v>
      </c>
      <c r="R39" s="787">
        <v>19</v>
      </c>
      <c r="S39" s="790">
        <v>13</v>
      </c>
    </row>
    <row r="40" spans="3:23" ht="15.6" thickBot="1" x14ac:dyDescent="0.4">
      <c r="C40" s="408" t="s">
        <v>111</v>
      </c>
      <c r="D40" s="408">
        <f>E40+F40+G40</f>
        <v>2057</v>
      </c>
      <c r="E40" s="816">
        <f>SUM(E33:E39)</f>
        <v>641</v>
      </c>
      <c r="F40" s="817">
        <f>SUM(F32:F39)</f>
        <v>662</v>
      </c>
      <c r="G40" s="818">
        <f>SUM(G32:G39)</f>
        <v>754</v>
      </c>
      <c r="J40" s="782" t="s">
        <v>168</v>
      </c>
      <c r="K40" s="782">
        <f t="shared" si="3"/>
        <v>0</v>
      </c>
      <c r="L40" s="791"/>
      <c r="M40" s="792"/>
      <c r="N40" s="792"/>
      <c r="O40" s="793"/>
      <c r="P40" s="793"/>
      <c r="Q40" s="793"/>
      <c r="R40" s="793"/>
      <c r="S40" s="794"/>
    </row>
    <row r="41" spans="3:23" ht="15.6" thickBot="1" x14ac:dyDescent="0.4">
      <c r="C41" s="404"/>
      <c r="D41" s="404"/>
      <c r="E41" s="404">
        <v>641</v>
      </c>
      <c r="F41" s="404">
        <v>662</v>
      </c>
      <c r="G41" s="404">
        <v>754</v>
      </c>
      <c r="J41" s="349" t="s">
        <v>133</v>
      </c>
      <c r="K41" s="349">
        <f t="shared" si="3"/>
        <v>96739</v>
      </c>
      <c r="L41" s="795">
        <f>SUM(L21:L40)</f>
        <v>298</v>
      </c>
      <c r="M41" s="795">
        <f t="shared" ref="M41:N41" si="5">SUM(M21:M40)</f>
        <v>13165</v>
      </c>
      <c r="N41" s="795">
        <f t="shared" si="5"/>
        <v>173</v>
      </c>
      <c r="O41" s="795">
        <f t="shared" ref="O41" si="6">SUM(O21:O40)</f>
        <v>18485</v>
      </c>
      <c r="P41" s="796">
        <f t="shared" ref="P41" si="7">SUM(P21:P40)</f>
        <v>5</v>
      </c>
      <c r="Q41" s="795">
        <f t="shared" ref="Q41" si="8">SUM(Q21:Q40)</f>
        <v>20528</v>
      </c>
      <c r="R41" s="795">
        <f t="shared" ref="R41" si="9">SUM(R21:R40)</f>
        <v>23365</v>
      </c>
      <c r="S41" s="797">
        <f t="shared" ref="S41" si="10">SUM(S21:S40)</f>
        <v>20720</v>
      </c>
    </row>
    <row r="42" spans="3:23" ht="15" x14ac:dyDescent="0.35">
      <c r="C42" s="835"/>
      <c r="D42" s="118"/>
      <c r="E42" s="118"/>
      <c r="F42" s="118"/>
      <c r="G42" s="118"/>
      <c r="J42" s="681"/>
      <c r="K42" s="681"/>
      <c r="L42" s="681"/>
      <c r="M42" s="681"/>
      <c r="N42" s="681"/>
      <c r="O42" s="681"/>
      <c r="P42" s="681"/>
      <c r="Q42" s="681"/>
      <c r="R42" s="681"/>
      <c r="S42" s="681"/>
    </row>
    <row r="43" spans="3:23" ht="15" x14ac:dyDescent="0.35">
      <c r="C43" s="118"/>
      <c r="D43" s="118"/>
      <c r="E43" s="118"/>
      <c r="F43" s="118"/>
      <c r="G43" s="118"/>
      <c r="H43" s="161"/>
      <c r="J43" s="143"/>
      <c r="K43" s="118"/>
      <c r="L43" s="118"/>
      <c r="M43" s="118"/>
      <c r="N43" s="118"/>
      <c r="Q43" s="679"/>
      <c r="R43" s="118"/>
      <c r="S43" s="118"/>
      <c r="T43" s="118"/>
      <c r="U43" s="118"/>
    </row>
    <row r="44" spans="3:23" ht="15.6" thickBot="1" x14ac:dyDescent="0.4">
      <c r="C44" s="118"/>
      <c r="D44" s="118"/>
      <c r="E44" s="118"/>
      <c r="F44" s="118"/>
      <c r="G44" s="118"/>
      <c r="H44" s="161"/>
      <c r="J44" s="118"/>
      <c r="K44" s="118"/>
      <c r="L44" s="124"/>
      <c r="M44" s="124"/>
      <c r="N44" s="124"/>
      <c r="Q44" s="118"/>
      <c r="R44" s="119"/>
      <c r="S44" s="126"/>
      <c r="T44" s="127"/>
      <c r="U44" s="128"/>
    </row>
    <row r="45" spans="3:23" ht="15.6" thickBot="1" x14ac:dyDescent="0.4">
      <c r="C45" s="296"/>
      <c r="D45" s="296"/>
      <c r="E45" s="296"/>
      <c r="F45" s="296"/>
      <c r="G45" s="296"/>
      <c r="J45" s="683"/>
      <c r="K45" s="683"/>
      <c r="L45" s="682"/>
      <c r="M45" s="682"/>
      <c r="N45" s="682"/>
      <c r="O45" s="681"/>
      <c r="P45" s="681"/>
      <c r="Q45" s="683"/>
      <c r="R45" s="683"/>
      <c r="S45" s="682"/>
      <c r="T45" s="682"/>
      <c r="U45" s="682"/>
    </row>
    <row r="46" spans="3:23" ht="30" x14ac:dyDescent="0.35">
      <c r="C46" s="833" t="s">
        <v>122</v>
      </c>
      <c r="D46" s="118"/>
      <c r="E46" s="118"/>
      <c r="F46" s="118"/>
      <c r="G46" s="118"/>
      <c r="L46" s="146" t="s">
        <v>169</v>
      </c>
      <c r="M46" s="147" t="s">
        <v>170</v>
      </c>
      <c r="N46" s="147" t="s">
        <v>171</v>
      </c>
      <c r="O46" s="147" t="s">
        <v>172</v>
      </c>
      <c r="P46" s="147" t="s">
        <v>37</v>
      </c>
      <c r="Q46" s="147" t="s">
        <v>173</v>
      </c>
      <c r="R46" s="147" t="s">
        <v>29</v>
      </c>
      <c r="S46" s="147" t="s">
        <v>174</v>
      </c>
      <c r="T46" s="147" t="s">
        <v>175</v>
      </c>
      <c r="U46" s="147" t="s">
        <v>176</v>
      </c>
      <c r="V46" s="147" t="s">
        <v>177</v>
      </c>
      <c r="W46" s="148" t="s">
        <v>133</v>
      </c>
    </row>
    <row r="47" spans="3:23" ht="15.6" thickBot="1" x14ac:dyDescent="0.4">
      <c r="C47" s="118"/>
      <c r="D47" s="118" t="s">
        <v>123</v>
      </c>
      <c r="E47" s="118" t="s">
        <v>118</v>
      </c>
      <c r="F47" s="118" t="s">
        <v>119</v>
      </c>
      <c r="G47" s="118" t="s">
        <v>120</v>
      </c>
      <c r="I47" s="410" t="s">
        <v>357</v>
      </c>
      <c r="J47" s="410"/>
      <c r="K47" t="s">
        <v>127</v>
      </c>
      <c r="L47" s="166">
        <v>273</v>
      </c>
      <c r="M47" s="166"/>
      <c r="N47" s="166"/>
      <c r="O47" s="166"/>
      <c r="P47" s="166"/>
      <c r="Q47" s="166">
        <v>1</v>
      </c>
      <c r="R47" s="166"/>
      <c r="S47" s="166"/>
      <c r="T47" s="166"/>
      <c r="U47" s="166">
        <v>3</v>
      </c>
      <c r="V47" s="166">
        <v>4</v>
      </c>
      <c r="W47" s="368">
        <f>SUM(L47:V47)</f>
        <v>281</v>
      </c>
    </row>
    <row r="48" spans="3:23" ht="15" x14ac:dyDescent="0.35">
      <c r="C48" s="118"/>
      <c r="D48" s="118"/>
      <c r="E48" s="839">
        <f>E31</f>
        <v>42552</v>
      </c>
      <c r="F48" s="840">
        <f t="shared" ref="F48:G48" si="11">F31</f>
        <v>42583</v>
      </c>
      <c r="G48" s="841">
        <f t="shared" si="11"/>
        <v>42614</v>
      </c>
      <c r="J48" s="165"/>
      <c r="K48" t="s">
        <v>112</v>
      </c>
      <c r="L48" s="166">
        <v>331</v>
      </c>
      <c r="M48" s="166">
        <v>25</v>
      </c>
      <c r="N48" s="166">
        <v>4</v>
      </c>
      <c r="O48" s="166">
        <v>41</v>
      </c>
      <c r="P48" s="166">
        <v>10</v>
      </c>
      <c r="Q48" s="166">
        <v>2</v>
      </c>
      <c r="R48" s="166">
        <v>776</v>
      </c>
      <c r="S48" s="166"/>
      <c r="T48" s="166">
        <v>15</v>
      </c>
      <c r="U48" s="166">
        <v>4</v>
      </c>
      <c r="V48" s="166">
        <v>3</v>
      </c>
      <c r="W48" s="368">
        <f t="shared" ref="W48:W53" si="12">SUM(L48:V48)</f>
        <v>1211</v>
      </c>
    </row>
    <row r="49" spans="3:30" ht="15" x14ac:dyDescent="0.35">
      <c r="C49" s="118" t="s">
        <v>112</v>
      </c>
      <c r="D49" s="119">
        <f>E49+F49+G49</f>
        <v>467</v>
      </c>
      <c r="E49" s="120">
        <v>178</v>
      </c>
      <c r="F49" s="118">
        <v>179</v>
      </c>
      <c r="G49" s="121">
        <v>110</v>
      </c>
      <c r="J49" s="165"/>
      <c r="K49" t="s">
        <v>128</v>
      </c>
      <c r="L49" s="166"/>
      <c r="M49" s="166"/>
      <c r="N49" s="166"/>
      <c r="O49" s="166"/>
      <c r="P49" s="166"/>
      <c r="Q49" s="166"/>
      <c r="R49" s="166"/>
      <c r="S49" s="166"/>
      <c r="T49" s="166">
        <v>28</v>
      </c>
      <c r="U49" s="166"/>
      <c r="V49" s="166"/>
      <c r="W49" s="368">
        <f t="shared" si="12"/>
        <v>28</v>
      </c>
    </row>
    <row r="50" spans="3:30" ht="15" x14ac:dyDescent="0.35">
      <c r="C50" s="118" t="s">
        <v>113</v>
      </c>
      <c r="D50" s="119">
        <f>E50+F50+G50</f>
        <v>238</v>
      </c>
      <c r="E50" s="120">
        <v>70</v>
      </c>
      <c r="F50" s="118">
        <v>95</v>
      </c>
      <c r="G50" s="121">
        <v>73</v>
      </c>
      <c r="J50" s="165"/>
      <c r="K50" t="s">
        <v>129</v>
      </c>
      <c r="L50" s="166">
        <v>607</v>
      </c>
      <c r="M50" s="166">
        <v>24</v>
      </c>
      <c r="N50" s="166">
        <v>5</v>
      </c>
      <c r="O50" s="166">
        <v>22</v>
      </c>
      <c r="P50" s="166">
        <v>18</v>
      </c>
      <c r="Q50" s="166"/>
      <c r="R50" s="166">
        <v>1014</v>
      </c>
      <c r="S50" s="166"/>
      <c r="T50" s="166">
        <v>21</v>
      </c>
      <c r="U50" s="166">
        <v>7</v>
      </c>
      <c r="V50" s="166">
        <v>7</v>
      </c>
      <c r="W50" s="368">
        <f t="shared" si="12"/>
        <v>1725</v>
      </c>
    </row>
    <row r="51" spans="3:30" ht="15" x14ac:dyDescent="0.35">
      <c r="C51" s="118" t="s">
        <v>121</v>
      </c>
      <c r="D51" s="119">
        <f>E51+F51+G51</f>
        <v>0</v>
      </c>
      <c r="E51" s="120"/>
      <c r="F51" s="118"/>
      <c r="G51" s="121"/>
      <c r="J51" s="165"/>
      <c r="K51" t="s">
        <v>114</v>
      </c>
      <c r="L51" s="166">
        <v>512</v>
      </c>
      <c r="M51" s="166">
        <v>75</v>
      </c>
      <c r="N51" s="166">
        <v>3</v>
      </c>
      <c r="O51" s="166">
        <v>70</v>
      </c>
      <c r="P51" s="166">
        <v>51</v>
      </c>
      <c r="Q51" s="166">
        <v>1</v>
      </c>
      <c r="R51" s="166">
        <v>973</v>
      </c>
      <c r="S51" s="166"/>
      <c r="T51" s="166">
        <v>25</v>
      </c>
      <c r="U51" s="166">
        <v>8</v>
      </c>
      <c r="V51" s="166">
        <v>1</v>
      </c>
      <c r="W51" s="368">
        <f t="shared" si="12"/>
        <v>1719</v>
      </c>
    </row>
    <row r="52" spans="3:30" ht="15" x14ac:dyDescent="0.35">
      <c r="C52" s="118" t="s">
        <v>114</v>
      </c>
      <c r="D52" s="119">
        <f>E52+F52+G52</f>
        <v>997</v>
      </c>
      <c r="E52" s="120">
        <v>381</v>
      </c>
      <c r="F52" s="118">
        <v>307</v>
      </c>
      <c r="G52" s="121">
        <v>309</v>
      </c>
      <c r="J52" s="165"/>
      <c r="K52" t="s">
        <v>115</v>
      </c>
      <c r="L52" s="166">
        <v>935</v>
      </c>
      <c r="M52" s="166">
        <v>52</v>
      </c>
      <c r="N52" s="166">
        <v>7</v>
      </c>
      <c r="O52" s="166">
        <v>64</v>
      </c>
      <c r="P52" s="166">
        <v>45</v>
      </c>
      <c r="Q52" s="166">
        <v>6</v>
      </c>
      <c r="R52" s="166">
        <v>1456</v>
      </c>
      <c r="S52" s="166">
        <v>2</v>
      </c>
      <c r="T52" s="166">
        <v>17</v>
      </c>
      <c r="U52" s="166">
        <v>4</v>
      </c>
      <c r="V52" s="166">
        <v>5</v>
      </c>
      <c r="W52" s="368">
        <f t="shared" si="12"/>
        <v>2593</v>
      </c>
    </row>
    <row r="53" spans="3:30" ht="15" x14ac:dyDescent="0.35">
      <c r="C53" s="118" t="s">
        <v>115</v>
      </c>
      <c r="D53" s="119">
        <f>E53+F53+G53</f>
        <v>1153</v>
      </c>
      <c r="E53" s="120">
        <v>406</v>
      </c>
      <c r="F53" s="118">
        <v>401</v>
      </c>
      <c r="G53" s="121">
        <v>346</v>
      </c>
      <c r="J53" s="165"/>
      <c r="K53" t="s">
        <v>117</v>
      </c>
      <c r="L53" s="166">
        <v>677</v>
      </c>
      <c r="M53" s="166">
        <v>58</v>
      </c>
      <c r="N53" s="166">
        <v>1</v>
      </c>
      <c r="O53" s="166">
        <v>29</v>
      </c>
      <c r="P53" s="166">
        <v>18</v>
      </c>
      <c r="Q53" s="166">
        <v>1</v>
      </c>
      <c r="R53" s="166">
        <v>1047</v>
      </c>
      <c r="S53" s="166"/>
      <c r="T53" s="166">
        <v>22</v>
      </c>
      <c r="U53" s="166">
        <v>6</v>
      </c>
      <c r="V53" s="166">
        <v>11</v>
      </c>
      <c r="W53" s="368">
        <f t="shared" si="12"/>
        <v>1870</v>
      </c>
    </row>
    <row r="54" spans="3:30" ht="15.6" thickBot="1" x14ac:dyDescent="0.4">
      <c r="C54" s="118" t="s">
        <v>116</v>
      </c>
      <c r="D54" s="119">
        <f t="shared" ref="D54:D55" si="13">E54+F54+G54</f>
        <v>375</v>
      </c>
      <c r="E54" s="123">
        <v>78</v>
      </c>
      <c r="F54" s="124">
        <v>93</v>
      </c>
      <c r="G54" s="125">
        <v>204</v>
      </c>
      <c r="K54" s="145" t="s">
        <v>133</v>
      </c>
      <c r="L54" s="167">
        <f>SUM(L47:L53)</f>
        <v>3335</v>
      </c>
      <c r="M54" s="167">
        <f t="shared" ref="M54:V54" si="14">SUM(M47:M53)</f>
        <v>234</v>
      </c>
      <c r="N54" s="167">
        <f t="shared" si="14"/>
        <v>20</v>
      </c>
      <c r="O54" s="167">
        <f t="shared" si="14"/>
        <v>226</v>
      </c>
      <c r="P54" s="167">
        <f t="shared" si="14"/>
        <v>142</v>
      </c>
      <c r="Q54" s="167">
        <f t="shared" si="14"/>
        <v>11</v>
      </c>
      <c r="R54" s="167">
        <f t="shared" si="14"/>
        <v>5266</v>
      </c>
      <c r="S54" s="167">
        <f t="shared" si="14"/>
        <v>2</v>
      </c>
      <c r="T54" s="167">
        <f t="shared" si="14"/>
        <v>128</v>
      </c>
      <c r="U54" s="167">
        <f t="shared" si="14"/>
        <v>32</v>
      </c>
      <c r="V54" s="167">
        <f t="shared" si="14"/>
        <v>31</v>
      </c>
      <c r="W54" s="167">
        <f>SUM(W47:W53)</f>
        <v>9427</v>
      </c>
    </row>
    <row r="55" spans="3:30" ht="15" x14ac:dyDescent="0.35">
      <c r="C55" s="118" t="s">
        <v>117</v>
      </c>
      <c r="D55" s="119">
        <f t="shared" si="13"/>
        <v>722</v>
      </c>
      <c r="E55" s="123">
        <v>279</v>
      </c>
      <c r="F55" s="124">
        <v>252</v>
      </c>
      <c r="G55" s="125">
        <v>191</v>
      </c>
      <c r="J55" s="356"/>
      <c r="K55" s="356"/>
      <c r="L55" s="356"/>
      <c r="M55" s="356"/>
      <c r="N55" s="356"/>
      <c r="O55" s="356"/>
      <c r="P55" s="356"/>
    </row>
    <row r="56" spans="3:30" ht="15" x14ac:dyDescent="0.35">
      <c r="C56" s="118" t="s">
        <v>351</v>
      </c>
      <c r="D56" s="119">
        <f>E56+F56+G56</f>
        <v>529</v>
      </c>
      <c r="E56" s="123">
        <v>183</v>
      </c>
      <c r="F56" s="124">
        <v>172</v>
      </c>
      <c r="G56" s="125">
        <v>174</v>
      </c>
      <c r="J56" s="312" t="s">
        <v>403</v>
      </c>
      <c r="K56" s="342"/>
      <c r="L56" s="342" t="s">
        <v>222</v>
      </c>
      <c r="M56" s="342"/>
      <c r="N56" s="342"/>
      <c r="O56" s="342"/>
      <c r="P56" s="342"/>
    </row>
    <row r="57" spans="3:30" ht="15.6" thickBot="1" x14ac:dyDescent="0.4">
      <c r="C57" s="118" t="s">
        <v>111</v>
      </c>
      <c r="D57" s="119">
        <f>E57+F57+G57</f>
        <v>4481</v>
      </c>
      <c r="E57" s="442">
        <f>SUM(E49:E56)</f>
        <v>1575</v>
      </c>
      <c r="F57" s="663">
        <f>SUM(F49:F56)</f>
        <v>1499</v>
      </c>
      <c r="G57" s="664">
        <f>SUM(G49:G56)</f>
        <v>1407</v>
      </c>
      <c r="K57" s="342" t="s">
        <v>223</v>
      </c>
      <c r="L57" s="342" t="s">
        <v>224</v>
      </c>
      <c r="M57" s="342" t="s">
        <v>225</v>
      </c>
      <c r="N57" s="342" t="s">
        <v>226</v>
      </c>
      <c r="O57" s="342" t="s">
        <v>227</v>
      </c>
      <c r="P57" s="342" t="s">
        <v>228</v>
      </c>
    </row>
    <row r="58" spans="3:30" ht="15" x14ac:dyDescent="0.35">
      <c r="K58" s="342" t="s">
        <v>127</v>
      </c>
      <c r="L58" s="368">
        <v>51</v>
      </c>
      <c r="M58" s="368">
        <v>93</v>
      </c>
      <c r="N58" s="368">
        <v>115</v>
      </c>
      <c r="O58" s="368">
        <v>22</v>
      </c>
      <c r="P58" s="368">
        <f t="shared" ref="P58" si="15">SUM(L58:O58)</f>
        <v>281</v>
      </c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30"/>
    </row>
    <row r="59" spans="3:30" ht="19.8" thickBot="1" x14ac:dyDescent="0.5">
      <c r="C59" s="118"/>
      <c r="D59" s="118" t="s">
        <v>124</v>
      </c>
      <c r="E59" s="118" t="s">
        <v>118</v>
      </c>
      <c r="F59" s="118" t="s">
        <v>119</v>
      </c>
      <c r="G59" s="118" t="s">
        <v>120</v>
      </c>
      <c r="K59" s="342" t="s">
        <v>229</v>
      </c>
      <c r="L59" s="368">
        <v>245</v>
      </c>
      <c r="M59" s="368">
        <v>193</v>
      </c>
      <c r="N59" s="368">
        <v>337</v>
      </c>
      <c r="O59" s="368">
        <v>436</v>
      </c>
      <c r="P59" s="368">
        <f>SUM(L59:O59)</f>
        <v>1211</v>
      </c>
      <c r="Q59" s="853"/>
      <c r="R59" s="853"/>
      <c r="S59" s="853"/>
      <c r="T59" s="853"/>
      <c r="U59" s="118"/>
      <c r="V59" s="118"/>
      <c r="W59" s="118"/>
      <c r="X59" s="118"/>
      <c r="Y59" s="118"/>
      <c r="Z59" s="118"/>
      <c r="AA59" s="118"/>
      <c r="AB59" s="118"/>
      <c r="AC59" s="118"/>
      <c r="AD59" s="130"/>
    </row>
    <row r="60" spans="3:30" ht="19.2" x14ac:dyDescent="0.45">
      <c r="C60" s="118"/>
      <c r="D60" s="118"/>
      <c r="E60" s="405">
        <f>E5</f>
        <v>42552</v>
      </c>
      <c r="F60" s="406">
        <f>F5</f>
        <v>42583</v>
      </c>
      <c r="G60" s="407">
        <f>G5</f>
        <v>42614</v>
      </c>
      <c r="K60" s="342" t="s">
        <v>129</v>
      </c>
      <c r="L60" s="342">
        <v>423</v>
      </c>
      <c r="M60" s="342">
        <v>330</v>
      </c>
      <c r="N60" s="342">
        <v>470</v>
      </c>
      <c r="O60" s="342">
        <v>502</v>
      </c>
      <c r="P60" s="342">
        <f t="shared" ref="P60:P64" si="16">SUM(L60:O60)</f>
        <v>1725</v>
      </c>
      <c r="Q60" s="853"/>
      <c r="R60" s="853"/>
      <c r="S60" s="853"/>
      <c r="T60" s="853"/>
    </row>
    <row r="61" spans="3:30" ht="19.2" x14ac:dyDescent="0.45">
      <c r="C61" s="118" t="s">
        <v>112</v>
      </c>
      <c r="D61" s="119">
        <f>E61+F61+G61</f>
        <v>604</v>
      </c>
      <c r="E61" s="482">
        <v>217</v>
      </c>
      <c r="F61" s="483">
        <v>198</v>
      </c>
      <c r="G61" s="484">
        <v>189</v>
      </c>
      <c r="I61" s="118"/>
      <c r="K61" s="342" t="s">
        <v>230</v>
      </c>
      <c r="L61" s="342">
        <v>312</v>
      </c>
      <c r="M61" s="342">
        <v>285</v>
      </c>
      <c r="N61" s="342">
        <v>422</v>
      </c>
      <c r="O61" s="342">
        <v>700</v>
      </c>
      <c r="P61" s="342">
        <f t="shared" si="16"/>
        <v>1719</v>
      </c>
      <c r="Q61" s="853"/>
      <c r="R61" s="853"/>
      <c r="S61" s="853"/>
      <c r="T61" s="853"/>
    </row>
    <row r="62" spans="3:30" ht="15" x14ac:dyDescent="0.35">
      <c r="C62" s="118" t="s">
        <v>113</v>
      </c>
      <c r="D62" s="119">
        <f t="shared" ref="D62:D68" si="17">E62+F62+G62</f>
        <v>671</v>
      </c>
      <c r="E62" s="485">
        <v>223</v>
      </c>
      <c r="F62" s="118">
        <v>243</v>
      </c>
      <c r="G62" s="486">
        <v>205</v>
      </c>
      <c r="I62" s="118"/>
      <c r="K62" s="342" t="s">
        <v>231</v>
      </c>
      <c r="L62" s="342">
        <v>615</v>
      </c>
      <c r="M62" s="342">
        <v>497</v>
      </c>
      <c r="N62" s="342">
        <v>709</v>
      </c>
      <c r="O62" s="342">
        <v>772</v>
      </c>
      <c r="P62" s="342">
        <f t="shared" si="16"/>
        <v>2593</v>
      </c>
      <c r="Q62" s="296"/>
      <c r="R62" s="296"/>
      <c r="S62" s="296"/>
      <c r="T62" s="296"/>
    </row>
    <row r="63" spans="3:30" ht="19.2" x14ac:dyDescent="0.45">
      <c r="C63" s="118" t="s">
        <v>121</v>
      </c>
      <c r="D63" s="119">
        <f t="shared" si="17"/>
        <v>0</v>
      </c>
      <c r="E63" s="485"/>
      <c r="F63" s="118"/>
      <c r="G63" s="486"/>
      <c r="K63" s="342" t="s">
        <v>232</v>
      </c>
      <c r="L63" s="342">
        <v>416</v>
      </c>
      <c r="M63" s="342">
        <v>371</v>
      </c>
      <c r="N63" s="342">
        <v>514</v>
      </c>
      <c r="O63" s="342">
        <v>569</v>
      </c>
      <c r="P63" s="342">
        <f t="shared" si="16"/>
        <v>1870</v>
      </c>
      <c r="Q63" s="853"/>
      <c r="R63" s="853"/>
      <c r="S63" s="853"/>
      <c r="T63" s="853"/>
    </row>
    <row r="64" spans="3:30" ht="15" x14ac:dyDescent="0.35">
      <c r="C64" s="118" t="s">
        <v>114</v>
      </c>
      <c r="D64" s="119">
        <f t="shared" si="17"/>
        <v>1005</v>
      </c>
      <c r="E64" s="485">
        <v>363</v>
      </c>
      <c r="F64" s="118">
        <v>324</v>
      </c>
      <c r="G64" s="486">
        <v>318</v>
      </c>
      <c r="K64" s="368" t="s">
        <v>128</v>
      </c>
      <c r="L64" s="368"/>
      <c r="M64" s="368"/>
      <c r="N64" s="368">
        <v>4</v>
      </c>
      <c r="O64" s="368">
        <v>24</v>
      </c>
      <c r="P64" s="342">
        <f t="shared" si="16"/>
        <v>28</v>
      </c>
    </row>
    <row r="65" spans="3:52" ht="15" x14ac:dyDescent="0.35">
      <c r="C65" s="118" t="s">
        <v>115</v>
      </c>
      <c r="D65" s="119">
        <f t="shared" si="17"/>
        <v>1087</v>
      </c>
      <c r="E65" s="485">
        <v>414</v>
      </c>
      <c r="F65" s="118">
        <v>379</v>
      </c>
      <c r="G65" s="486">
        <v>294</v>
      </c>
      <c r="K65" s="342" t="s">
        <v>233</v>
      </c>
      <c r="L65" s="342">
        <f>SUM(L58:L64)</f>
        <v>2062</v>
      </c>
      <c r="M65" s="342">
        <f t="shared" ref="M65:P65" si="18">SUM(M58:M64)</f>
        <v>1769</v>
      </c>
      <c r="N65" s="342">
        <f t="shared" si="18"/>
        <v>2571</v>
      </c>
      <c r="O65" s="342">
        <f t="shared" si="18"/>
        <v>3025</v>
      </c>
      <c r="P65" s="342">
        <f t="shared" si="18"/>
        <v>9427</v>
      </c>
    </row>
    <row r="66" spans="3:52" ht="15" x14ac:dyDescent="0.35">
      <c r="C66" s="118" t="s">
        <v>116</v>
      </c>
      <c r="D66" s="119">
        <f t="shared" si="17"/>
        <v>72</v>
      </c>
      <c r="E66" s="487">
        <v>24</v>
      </c>
      <c r="F66" s="124">
        <v>17</v>
      </c>
      <c r="G66" s="488">
        <v>31</v>
      </c>
      <c r="J66" s="798" t="s">
        <v>404</v>
      </c>
      <c r="K66" s="356"/>
      <c r="L66" s="356"/>
      <c r="M66" s="356"/>
      <c r="N66" s="356"/>
      <c r="O66" s="356"/>
      <c r="P66" s="356"/>
      <c r="Q66" s="356"/>
    </row>
    <row r="67" spans="3:52" ht="15" x14ac:dyDescent="0.35">
      <c r="C67" s="118" t="s">
        <v>117</v>
      </c>
      <c r="D67" s="119">
        <f t="shared" si="17"/>
        <v>781</v>
      </c>
      <c r="E67" s="487">
        <v>233</v>
      </c>
      <c r="F67" s="124">
        <v>274</v>
      </c>
      <c r="G67" s="488">
        <v>274</v>
      </c>
      <c r="J67" s="170"/>
      <c r="K67" s="172" t="s">
        <v>133</v>
      </c>
      <c r="L67" s="172" t="s">
        <v>205</v>
      </c>
      <c r="M67" s="172" t="s">
        <v>206</v>
      </c>
      <c r="N67" s="172" t="s">
        <v>207</v>
      </c>
      <c r="O67" s="172" t="s">
        <v>208</v>
      </c>
      <c r="P67" s="172" t="s">
        <v>209</v>
      </c>
      <c r="Q67" s="172" t="s">
        <v>210</v>
      </c>
    </row>
    <row r="68" spans="3:52" ht="15" x14ac:dyDescent="0.35">
      <c r="C68" s="118" t="s">
        <v>351</v>
      </c>
      <c r="D68" s="119">
        <f t="shared" si="17"/>
        <v>630</v>
      </c>
      <c r="E68" s="487">
        <v>213</v>
      </c>
      <c r="F68" s="124">
        <v>218</v>
      </c>
      <c r="G68" s="488">
        <v>199</v>
      </c>
      <c r="J68" s="166" t="s">
        <v>127</v>
      </c>
      <c r="K68" s="368">
        <f>SUM(L68:Q68)</f>
        <v>281</v>
      </c>
      <c r="L68" s="170"/>
      <c r="M68" s="170">
        <v>21</v>
      </c>
      <c r="N68" s="170">
        <v>29</v>
      </c>
      <c r="O68" s="170">
        <v>44</v>
      </c>
      <c r="P68" s="170">
        <v>164</v>
      </c>
      <c r="Q68" s="170">
        <v>23</v>
      </c>
    </row>
    <row r="69" spans="3:52" ht="15" x14ac:dyDescent="0.35">
      <c r="C69" s="118" t="s">
        <v>111</v>
      </c>
      <c r="D69" s="119">
        <f>E69+F69+G69</f>
        <v>4850</v>
      </c>
      <c r="E69" s="666">
        <f>SUM(E61:E68)</f>
        <v>1687</v>
      </c>
      <c r="F69" s="667">
        <f t="shared" ref="F69:G69" si="19">SUM(F61:F68)</f>
        <v>1653</v>
      </c>
      <c r="G69" s="668">
        <f t="shared" si="19"/>
        <v>1510</v>
      </c>
      <c r="J69" s="166" t="s">
        <v>112</v>
      </c>
      <c r="K69" s="368">
        <f>SUM(L69:Q69)</f>
        <v>1211</v>
      </c>
      <c r="L69" s="170">
        <v>284</v>
      </c>
      <c r="M69" s="170">
        <v>261</v>
      </c>
      <c r="N69" s="170">
        <v>170</v>
      </c>
      <c r="O69" s="170">
        <v>118</v>
      </c>
      <c r="P69" s="170">
        <v>268</v>
      </c>
      <c r="Q69" s="170">
        <v>110</v>
      </c>
    </row>
    <row r="70" spans="3:52" x14ac:dyDescent="0.2">
      <c r="J70" s="166" t="s">
        <v>128</v>
      </c>
      <c r="K70" s="368">
        <f t="shared" ref="K70:K71" si="20">SUM(L70:Q70)</f>
        <v>28</v>
      </c>
      <c r="L70" s="170">
        <v>5</v>
      </c>
      <c r="M70" s="170">
        <v>3</v>
      </c>
      <c r="N70" s="170">
        <v>5</v>
      </c>
      <c r="O70" s="170">
        <v>3</v>
      </c>
      <c r="P70" s="170">
        <v>7</v>
      </c>
      <c r="Q70" s="170">
        <v>5</v>
      </c>
    </row>
    <row r="71" spans="3:52" x14ac:dyDescent="0.2">
      <c r="J71" s="166" t="s">
        <v>129</v>
      </c>
      <c r="K71" s="368">
        <f t="shared" si="20"/>
        <v>1725</v>
      </c>
      <c r="L71" s="170">
        <v>399</v>
      </c>
      <c r="M71" s="170">
        <v>362</v>
      </c>
      <c r="N71" s="170">
        <v>276</v>
      </c>
      <c r="O71" s="170">
        <v>192</v>
      </c>
      <c r="P71" s="170">
        <v>382</v>
      </c>
      <c r="Q71" s="170">
        <v>114</v>
      </c>
    </row>
    <row r="72" spans="3:52" ht="12" x14ac:dyDescent="0.25">
      <c r="C72" s="762" t="s">
        <v>134</v>
      </c>
      <c r="J72" s="166" t="s">
        <v>114</v>
      </c>
      <c r="K72" s="368">
        <f t="shared" ref="K72:K74" si="21">SUM(L72:Q72)</f>
        <v>1719</v>
      </c>
      <c r="L72" s="170">
        <v>465</v>
      </c>
      <c r="M72" s="170">
        <v>335</v>
      </c>
      <c r="N72" s="170">
        <v>219</v>
      </c>
      <c r="O72" s="170">
        <v>166</v>
      </c>
      <c r="P72" s="170">
        <v>355</v>
      </c>
      <c r="Q72" s="170">
        <v>179</v>
      </c>
    </row>
    <row r="73" spans="3:52" ht="15.6" thickBot="1" x14ac:dyDescent="0.4">
      <c r="C73" s="409"/>
      <c r="D73" s="409"/>
      <c r="E73" s="118" t="s">
        <v>118</v>
      </c>
      <c r="F73" s="118" t="s">
        <v>119</v>
      </c>
      <c r="G73" s="118" t="s">
        <v>120</v>
      </c>
      <c r="J73" s="166" t="s">
        <v>115</v>
      </c>
      <c r="K73" s="368">
        <f>SUM(L73:Q73)</f>
        <v>2593</v>
      </c>
      <c r="L73" s="170">
        <v>652</v>
      </c>
      <c r="M73" s="170">
        <v>514</v>
      </c>
      <c r="N73" s="170">
        <v>326</v>
      </c>
      <c r="O73" s="170">
        <v>330</v>
      </c>
      <c r="P73" s="170">
        <v>576</v>
      </c>
      <c r="Q73" s="170">
        <v>195</v>
      </c>
    </row>
    <row r="74" spans="3:52" ht="15" x14ac:dyDescent="0.35">
      <c r="C74" s="440"/>
      <c r="D74" s="409"/>
      <c r="E74" s="398">
        <f>E60</f>
        <v>42552</v>
      </c>
      <c r="F74" s="399">
        <f>F60</f>
        <v>42583</v>
      </c>
      <c r="G74" s="400">
        <f>G60</f>
        <v>42614</v>
      </c>
      <c r="I74" s="143"/>
      <c r="J74" s="166" t="s">
        <v>117</v>
      </c>
      <c r="K74" s="368">
        <f t="shared" si="21"/>
        <v>1870</v>
      </c>
      <c r="L74" s="170">
        <v>495</v>
      </c>
      <c r="M74" s="170">
        <v>346</v>
      </c>
      <c r="N74" s="170">
        <v>257</v>
      </c>
      <c r="O74" s="170">
        <v>186</v>
      </c>
      <c r="P74" s="170">
        <v>388</v>
      </c>
      <c r="Q74" s="170">
        <v>198</v>
      </c>
      <c r="W74" s="161"/>
      <c r="X74" s="161"/>
    </row>
    <row r="75" spans="3:52" ht="15" x14ac:dyDescent="0.35">
      <c r="C75" s="440" t="s">
        <v>127</v>
      </c>
      <c r="D75" s="763">
        <f t="shared" ref="D75:D85" si="22">AVERAGE(E75:G75)</f>
        <v>2</v>
      </c>
      <c r="E75" s="120">
        <v>2</v>
      </c>
      <c r="F75" s="118"/>
      <c r="G75" s="121"/>
      <c r="I75" s="118"/>
      <c r="J75" s="170" t="s">
        <v>133</v>
      </c>
      <c r="K75" s="368">
        <f>SUM(L75:Q75)</f>
        <v>9427</v>
      </c>
      <c r="L75" s="170">
        <v>2300</v>
      </c>
      <c r="M75" s="170">
        <v>1842</v>
      </c>
      <c r="N75" s="170">
        <v>1282</v>
      </c>
      <c r="O75" s="170">
        <v>1039</v>
      </c>
      <c r="P75" s="170">
        <v>2140</v>
      </c>
      <c r="Q75" s="170">
        <v>824</v>
      </c>
      <c r="W75" s="161"/>
      <c r="X75" s="161"/>
    </row>
    <row r="76" spans="3:52" ht="15.6" thickBot="1" x14ac:dyDescent="0.4">
      <c r="C76" s="440" t="s">
        <v>112</v>
      </c>
      <c r="D76" s="763">
        <f t="shared" si="22"/>
        <v>269.33333333333331</v>
      </c>
      <c r="E76" s="120">
        <v>204</v>
      </c>
      <c r="F76" s="118">
        <v>353</v>
      </c>
      <c r="G76" s="121">
        <v>251</v>
      </c>
      <c r="I76" s="118"/>
      <c r="J76" s="312" t="s">
        <v>405</v>
      </c>
      <c r="K76" s="356"/>
      <c r="L76" s="356"/>
      <c r="M76" s="356"/>
      <c r="N76" s="356"/>
      <c r="O76" s="356"/>
      <c r="P76" s="356"/>
      <c r="Q76" s="356"/>
      <c r="T76" t="s">
        <v>74</v>
      </c>
    </row>
    <row r="77" spans="3:52" ht="15" x14ac:dyDescent="0.35">
      <c r="C77" s="440" t="s">
        <v>128</v>
      </c>
      <c r="D77" s="763">
        <f t="shared" si="22"/>
        <v>6.333333333333333</v>
      </c>
      <c r="E77" s="120">
        <v>3</v>
      </c>
      <c r="F77" s="118">
        <v>14</v>
      </c>
      <c r="G77" s="121">
        <v>2</v>
      </c>
      <c r="I77" s="118"/>
      <c r="J77" s="146"/>
      <c r="K77" s="495" t="s">
        <v>198</v>
      </c>
      <c r="L77" s="162" t="s">
        <v>198</v>
      </c>
      <c r="M77" s="162" t="s">
        <v>198</v>
      </c>
      <c r="N77" s="162" t="s">
        <v>198</v>
      </c>
      <c r="O77" s="162" t="s">
        <v>198</v>
      </c>
      <c r="P77" s="162" t="s">
        <v>198</v>
      </c>
      <c r="Q77" s="162" t="s">
        <v>198</v>
      </c>
      <c r="R77" s="157" t="s">
        <v>198</v>
      </c>
      <c r="S77" s="159" t="s">
        <v>198</v>
      </c>
      <c r="T77" s="415" t="s">
        <v>198</v>
      </c>
      <c r="U77" s="415" t="s">
        <v>198</v>
      </c>
      <c r="V77" s="415" t="s">
        <v>198</v>
      </c>
      <c r="W77" s="500" t="s">
        <v>198</v>
      </c>
      <c r="X77" s="500" t="s">
        <v>198</v>
      </c>
      <c r="Y77" s="500" t="s">
        <v>198</v>
      </c>
      <c r="Z77" s="499" t="s">
        <v>299</v>
      </c>
      <c r="AA77" s="499" t="s">
        <v>299</v>
      </c>
      <c r="AB77" s="499" t="s">
        <v>299</v>
      </c>
      <c r="AC77" s="499" t="s">
        <v>299</v>
      </c>
      <c r="AD77" s="499" t="s">
        <v>299</v>
      </c>
      <c r="AE77" s="499" t="s">
        <v>299</v>
      </c>
      <c r="AF77" s="499" t="s">
        <v>299</v>
      </c>
      <c r="AG77" s="499" t="s">
        <v>299</v>
      </c>
      <c r="AH77" s="427" t="s">
        <v>299</v>
      </c>
      <c r="AI77" s="427" t="s">
        <v>299</v>
      </c>
      <c r="AJ77" s="427" t="s">
        <v>284</v>
      </c>
      <c r="AK77" s="427" t="s">
        <v>284</v>
      </c>
      <c r="AL77" s="427" t="s">
        <v>284</v>
      </c>
      <c r="AM77" s="495" t="s">
        <v>199</v>
      </c>
      <c r="AN77" s="495" t="s">
        <v>199</v>
      </c>
      <c r="AO77" s="495" t="s">
        <v>199</v>
      </c>
      <c r="AP77" s="495" t="s">
        <v>199</v>
      </c>
      <c r="AQ77" s="495" t="s">
        <v>199</v>
      </c>
      <c r="AR77" s="495" t="s">
        <v>199</v>
      </c>
      <c r="AS77" s="416" t="s">
        <v>177</v>
      </c>
      <c r="AT77" s="417" t="s">
        <v>177</v>
      </c>
      <c r="AU77" s="426" t="s">
        <v>177</v>
      </c>
      <c r="AV77" s="426" t="s">
        <v>177</v>
      </c>
      <c r="AW77" s="426" t="s">
        <v>177</v>
      </c>
      <c r="AX77" s="491" t="s">
        <v>177</v>
      </c>
      <c r="AY77" s="496" t="s">
        <v>133</v>
      </c>
      <c r="AZ77" s="161"/>
    </row>
    <row r="78" spans="3:52" ht="15" x14ac:dyDescent="0.35">
      <c r="C78" s="440" t="s">
        <v>129</v>
      </c>
      <c r="D78" s="763">
        <f t="shared" si="22"/>
        <v>346.33333333333331</v>
      </c>
      <c r="E78" s="120">
        <v>355</v>
      </c>
      <c r="F78" s="118">
        <v>403</v>
      </c>
      <c r="G78" s="121">
        <v>281</v>
      </c>
      <c r="I78" s="118"/>
      <c r="J78" s="153"/>
      <c r="K78" s="368" t="s">
        <v>201</v>
      </c>
      <c r="L78" s="145" t="s">
        <v>201</v>
      </c>
      <c r="M78" s="145" t="s">
        <v>201</v>
      </c>
      <c r="N78" s="145" t="s">
        <v>201</v>
      </c>
      <c r="O78" s="145" t="s">
        <v>201</v>
      </c>
      <c r="P78" s="145" t="s">
        <v>201</v>
      </c>
      <c r="Q78" s="145" t="s">
        <v>201</v>
      </c>
      <c r="R78" s="158" t="s">
        <v>286</v>
      </c>
      <c r="S78" s="173" t="s">
        <v>200</v>
      </c>
      <c r="T78" s="418" t="s">
        <v>202</v>
      </c>
      <c r="U78" s="418" t="s">
        <v>202</v>
      </c>
      <c r="V78" s="418" t="s">
        <v>202</v>
      </c>
      <c r="W78" s="431" t="s">
        <v>285</v>
      </c>
      <c r="X78" s="431" t="s">
        <v>285</v>
      </c>
      <c r="Y78" s="431" t="s">
        <v>285</v>
      </c>
      <c r="Z78" s="461" t="s">
        <v>287</v>
      </c>
      <c r="AA78" s="461" t="s">
        <v>287</v>
      </c>
      <c r="AB78" s="461" t="s">
        <v>203</v>
      </c>
      <c r="AC78" s="461" t="s">
        <v>203</v>
      </c>
      <c r="AD78" s="461" t="s">
        <v>203</v>
      </c>
      <c r="AE78" s="461" t="s">
        <v>203</v>
      </c>
      <c r="AF78" s="461" t="s">
        <v>203</v>
      </c>
      <c r="AG78" s="461" t="s">
        <v>203</v>
      </c>
      <c r="AH78" s="412" t="s">
        <v>203</v>
      </c>
      <c r="AI78" s="412" t="s">
        <v>203</v>
      </c>
      <c r="AJ78" s="412" t="s">
        <v>288</v>
      </c>
      <c r="AK78" s="412" t="s">
        <v>203</v>
      </c>
      <c r="AL78" s="412" t="s">
        <v>203</v>
      </c>
      <c r="AM78" s="368" t="s">
        <v>300</v>
      </c>
      <c r="AN78" s="368" t="s">
        <v>301</v>
      </c>
      <c r="AO78" s="368" t="s">
        <v>301</v>
      </c>
      <c r="AP78" s="368" t="s">
        <v>301</v>
      </c>
      <c r="AQ78" s="368" t="s">
        <v>301</v>
      </c>
      <c r="AR78" s="368" t="s">
        <v>301</v>
      </c>
      <c r="AS78" s="419" t="s">
        <v>177</v>
      </c>
      <c r="AT78" s="178" t="s">
        <v>177</v>
      </c>
      <c r="AU78" s="169" t="s">
        <v>177</v>
      </c>
      <c r="AV78" s="169" t="s">
        <v>177</v>
      </c>
      <c r="AW78" s="169" t="s">
        <v>177</v>
      </c>
      <c r="AX78" s="492" t="s">
        <v>177</v>
      </c>
      <c r="AY78" s="497"/>
      <c r="AZ78" s="161"/>
    </row>
    <row r="79" spans="3:52" ht="15" x14ac:dyDescent="0.35">
      <c r="C79" s="440" t="s">
        <v>130</v>
      </c>
      <c r="D79" s="763" t="e">
        <f t="shared" si="22"/>
        <v>#DIV/0!</v>
      </c>
      <c r="E79" s="120"/>
      <c r="F79" s="118"/>
      <c r="G79" s="121"/>
      <c r="I79" s="118"/>
      <c r="J79" s="174"/>
      <c r="K79" s="368" t="s">
        <v>323</v>
      </c>
      <c r="L79" s="368" t="s">
        <v>324</v>
      </c>
      <c r="M79" s="368" t="s">
        <v>325</v>
      </c>
      <c r="N79" s="368" t="s">
        <v>326</v>
      </c>
      <c r="O79" s="368" t="s">
        <v>327</v>
      </c>
      <c r="P79" s="368" t="s">
        <v>328</v>
      </c>
      <c r="Q79" s="368" t="s">
        <v>329</v>
      </c>
      <c r="R79" s="178" t="s">
        <v>286</v>
      </c>
      <c r="S79" s="180" t="s">
        <v>200</v>
      </c>
      <c r="T79" s="169" t="s">
        <v>330</v>
      </c>
      <c r="U79" s="169" t="s">
        <v>331</v>
      </c>
      <c r="V79" s="169" t="s">
        <v>332</v>
      </c>
      <c r="W79" s="501" t="s">
        <v>333</v>
      </c>
      <c r="X79" s="501" t="s">
        <v>334</v>
      </c>
      <c r="Y79" s="501" t="s">
        <v>335</v>
      </c>
      <c r="Z79" s="412" t="s">
        <v>302</v>
      </c>
      <c r="AA79" s="412" t="s">
        <v>356</v>
      </c>
      <c r="AB79" s="412" t="s">
        <v>303</v>
      </c>
      <c r="AC79" s="412" t="s">
        <v>304</v>
      </c>
      <c r="AD79" s="412" t="s">
        <v>305</v>
      </c>
      <c r="AE79" s="412" t="s">
        <v>306</v>
      </c>
      <c r="AF79" s="412" t="s">
        <v>307</v>
      </c>
      <c r="AG79" s="412" t="s">
        <v>308</v>
      </c>
      <c r="AH79" s="412" t="s">
        <v>309</v>
      </c>
      <c r="AI79" s="412" t="s">
        <v>310</v>
      </c>
      <c r="AJ79" s="412" t="s">
        <v>288</v>
      </c>
      <c r="AK79" s="412" t="s">
        <v>311</v>
      </c>
      <c r="AL79" s="412" t="s">
        <v>312</v>
      </c>
      <c r="AM79" s="368" t="s">
        <v>313</v>
      </c>
      <c r="AN79" s="368" t="s">
        <v>289</v>
      </c>
      <c r="AO79" s="368" t="s">
        <v>290</v>
      </c>
      <c r="AP79" s="368" t="s">
        <v>291</v>
      </c>
      <c r="AQ79" s="368" t="s">
        <v>292</v>
      </c>
      <c r="AR79" s="368" t="s">
        <v>293</v>
      </c>
      <c r="AS79" s="323" t="s">
        <v>135</v>
      </c>
      <c r="AT79" s="323" t="s">
        <v>136</v>
      </c>
      <c r="AU79" s="323" t="s">
        <v>137</v>
      </c>
      <c r="AV79" s="323" t="s">
        <v>138</v>
      </c>
      <c r="AW79" s="323" t="s">
        <v>139</v>
      </c>
      <c r="AX79" s="493" t="s">
        <v>141</v>
      </c>
      <c r="AY79" s="497"/>
      <c r="AZ79" s="161"/>
    </row>
    <row r="80" spans="3:52" ht="15" x14ac:dyDescent="0.35">
      <c r="C80" s="440" t="s">
        <v>121</v>
      </c>
      <c r="D80" s="763" t="e">
        <f t="shared" si="22"/>
        <v>#DIV/0!</v>
      </c>
      <c r="E80" s="120"/>
      <c r="F80" s="118"/>
      <c r="G80" s="121"/>
      <c r="I80" s="118"/>
      <c r="J80" s="174" t="s">
        <v>127</v>
      </c>
      <c r="K80" s="368"/>
      <c r="L80" s="368"/>
      <c r="M80" s="368"/>
      <c r="N80" s="368"/>
      <c r="O80" s="368"/>
      <c r="P80" s="368"/>
      <c r="Q80" s="368"/>
      <c r="R80" s="178">
        <v>1</v>
      </c>
      <c r="S80" s="180">
        <v>2</v>
      </c>
      <c r="T80" s="169"/>
      <c r="U80" s="169"/>
      <c r="V80" s="169"/>
      <c r="W80" s="501"/>
      <c r="X80" s="501"/>
      <c r="Y80" s="501"/>
      <c r="Z80" s="412"/>
      <c r="AA80" s="412"/>
      <c r="AB80" s="412"/>
      <c r="AC80" s="412"/>
      <c r="AD80" s="412">
        <v>81</v>
      </c>
      <c r="AE80" s="412">
        <v>2</v>
      </c>
      <c r="AF80" s="412"/>
      <c r="AG80" s="412"/>
      <c r="AH80" s="412"/>
      <c r="AI80" s="412"/>
      <c r="AJ80" s="412"/>
      <c r="AK80" s="412"/>
      <c r="AL80" s="412"/>
      <c r="AM80" s="368"/>
      <c r="AN80" s="368">
        <v>19</v>
      </c>
      <c r="AO80" s="368"/>
      <c r="AP80" s="368">
        <v>53</v>
      </c>
      <c r="AQ80" s="368">
        <v>49</v>
      </c>
      <c r="AR80" s="368">
        <v>73</v>
      </c>
      <c r="AS80" s="419"/>
      <c r="AT80" s="178"/>
      <c r="AU80" s="169"/>
      <c r="AV80" s="169">
        <v>1</v>
      </c>
      <c r="AW80" s="169"/>
      <c r="AX80" s="492"/>
      <c r="AY80" s="497">
        <v>281</v>
      </c>
      <c r="AZ80" s="161"/>
    </row>
    <row r="81" spans="3:52" ht="15" x14ac:dyDescent="0.35">
      <c r="C81" s="440" t="s">
        <v>131</v>
      </c>
      <c r="D81" s="763" t="e">
        <f t="shared" si="22"/>
        <v>#DIV/0!</v>
      </c>
      <c r="E81" s="120"/>
      <c r="F81" s="118"/>
      <c r="G81" s="121"/>
      <c r="I81" s="118"/>
      <c r="J81" s="174" t="s">
        <v>112</v>
      </c>
      <c r="K81" s="368">
        <v>25</v>
      </c>
      <c r="L81" s="368"/>
      <c r="M81" s="368">
        <v>3</v>
      </c>
      <c r="N81" s="368">
        <v>101</v>
      </c>
      <c r="O81" s="368">
        <v>5</v>
      </c>
      <c r="P81" s="368"/>
      <c r="Q81" s="368">
        <v>1</v>
      </c>
      <c r="R81" s="178">
        <v>88</v>
      </c>
      <c r="S81" s="180">
        <v>48</v>
      </c>
      <c r="T81" s="169"/>
      <c r="U81" s="169"/>
      <c r="V81" s="169">
        <v>2</v>
      </c>
      <c r="W81" s="501">
        <v>9</v>
      </c>
      <c r="X81" s="501"/>
      <c r="Y81" s="501"/>
      <c r="Z81" s="412">
        <v>1</v>
      </c>
      <c r="AA81" s="412"/>
      <c r="AB81" s="412">
        <v>1</v>
      </c>
      <c r="AC81" s="412">
        <v>2</v>
      </c>
      <c r="AD81" s="412">
        <v>166</v>
      </c>
      <c r="AE81" s="412"/>
      <c r="AF81" s="412"/>
      <c r="AG81" s="412">
        <v>2</v>
      </c>
      <c r="AH81" s="412"/>
      <c r="AI81" s="412"/>
      <c r="AJ81" s="412"/>
      <c r="AK81" s="412"/>
      <c r="AL81" s="412"/>
      <c r="AM81" s="368">
        <v>1</v>
      </c>
      <c r="AN81" s="368">
        <v>54</v>
      </c>
      <c r="AO81" s="368"/>
      <c r="AP81" s="368">
        <v>411</v>
      </c>
      <c r="AQ81" s="368">
        <v>18</v>
      </c>
      <c r="AR81" s="368">
        <v>244</v>
      </c>
      <c r="AS81" s="419">
        <v>1</v>
      </c>
      <c r="AT81" s="178">
        <v>4</v>
      </c>
      <c r="AU81" s="169"/>
      <c r="AV81" s="169">
        <v>17</v>
      </c>
      <c r="AW81" s="169">
        <v>7</v>
      </c>
      <c r="AX81" s="492"/>
      <c r="AY81" s="497">
        <v>1211</v>
      </c>
      <c r="AZ81" s="161"/>
    </row>
    <row r="82" spans="3:52" ht="15" x14ac:dyDescent="0.35">
      <c r="C82" s="440" t="s">
        <v>114</v>
      </c>
      <c r="D82" s="763">
        <f t="shared" si="22"/>
        <v>411.33333333333331</v>
      </c>
      <c r="E82" s="123">
        <v>355</v>
      </c>
      <c r="F82" s="124">
        <v>473</v>
      </c>
      <c r="G82" s="125">
        <v>406</v>
      </c>
      <c r="I82" s="118"/>
      <c r="J82" s="174" t="s">
        <v>128</v>
      </c>
      <c r="K82" s="368">
        <v>2</v>
      </c>
      <c r="L82" s="368"/>
      <c r="M82" s="368"/>
      <c r="N82" s="368">
        <v>1</v>
      </c>
      <c r="O82" s="368"/>
      <c r="P82" s="368"/>
      <c r="Q82" s="368"/>
      <c r="R82" s="178">
        <v>1</v>
      </c>
      <c r="S82" s="180"/>
      <c r="T82" s="169"/>
      <c r="U82" s="169"/>
      <c r="V82" s="169"/>
      <c r="W82" s="501"/>
      <c r="X82" s="501"/>
      <c r="Y82" s="501"/>
      <c r="Z82" s="412"/>
      <c r="AA82" s="412"/>
      <c r="AB82" s="412"/>
      <c r="AC82" s="412"/>
      <c r="AD82" s="412">
        <v>9</v>
      </c>
      <c r="AE82" s="412">
        <v>6</v>
      </c>
      <c r="AF82" s="412"/>
      <c r="AG82" s="412"/>
      <c r="AH82" s="412"/>
      <c r="AI82" s="412"/>
      <c r="AJ82" s="412"/>
      <c r="AK82" s="412"/>
      <c r="AL82" s="412"/>
      <c r="AM82" s="368"/>
      <c r="AN82" s="368"/>
      <c r="AO82" s="368">
        <v>2</v>
      </c>
      <c r="AP82" s="368"/>
      <c r="AQ82" s="368"/>
      <c r="AR82" s="368">
        <v>6</v>
      </c>
      <c r="AS82" s="419">
        <v>1</v>
      </c>
      <c r="AT82" s="178"/>
      <c r="AU82" s="169"/>
      <c r="AV82" s="169"/>
      <c r="AW82" s="169"/>
      <c r="AX82" s="492"/>
      <c r="AY82" s="497">
        <v>28</v>
      </c>
      <c r="AZ82" s="161"/>
    </row>
    <row r="83" spans="3:52" ht="15" x14ac:dyDescent="0.35">
      <c r="C83" s="440" t="s">
        <v>132</v>
      </c>
      <c r="D83" s="763" t="e">
        <f t="shared" si="22"/>
        <v>#DIV/0!</v>
      </c>
      <c r="E83" s="120"/>
      <c r="F83" s="118"/>
      <c r="G83" s="121"/>
      <c r="I83" s="118"/>
      <c r="J83" s="174" t="s">
        <v>129</v>
      </c>
      <c r="K83" s="368">
        <v>37</v>
      </c>
      <c r="L83" s="368"/>
      <c r="M83" s="368">
        <v>2</v>
      </c>
      <c r="N83" s="368">
        <v>79</v>
      </c>
      <c r="O83" s="368">
        <v>1</v>
      </c>
      <c r="P83" s="368">
        <v>4</v>
      </c>
      <c r="Q83" s="368"/>
      <c r="R83" s="178">
        <v>25</v>
      </c>
      <c r="S83" s="180">
        <v>60</v>
      </c>
      <c r="T83" s="169"/>
      <c r="U83" s="169"/>
      <c r="V83" s="169">
        <v>1</v>
      </c>
      <c r="W83" s="501">
        <v>6</v>
      </c>
      <c r="X83" s="501">
        <v>1</v>
      </c>
      <c r="Y83" s="501">
        <v>3</v>
      </c>
      <c r="Z83" s="412">
        <v>4</v>
      </c>
      <c r="AA83" s="412">
        <v>1</v>
      </c>
      <c r="AB83" s="412">
        <v>5</v>
      </c>
      <c r="AC83" s="412"/>
      <c r="AD83" s="412">
        <v>239</v>
      </c>
      <c r="AE83" s="412"/>
      <c r="AF83" s="412"/>
      <c r="AG83" s="412">
        <v>2</v>
      </c>
      <c r="AH83" s="412"/>
      <c r="AI83" s="412"/>
      <c r="AJ83" s="412"/>
      <c r="AK83" s="412"/>
      <c r="AL83" s="412"/>
      <c r="AM83" s="368"/>
      <c r="AN83" s="368">
        <v>112</v>
      </c>
      <c r="AO83" s="368">
        <v>2</v>
      </c>
      <c r="AP83" s="368">
        <v>550</v>
      </c>
      <c r="AQ83" s="368">
        <v>153</v>
      </c>
      <c r="AR83" s="368">
        <v>397</v>
      </c>
      <c r="AS83" s="419"/>
      <c r="AT83" s="178">
        <v>12</v>
      </c>
      <c r="AU83" s="169">
        <v>5</v>
      </c>
      <c r="AV83" s="169">
        <v>16</v>
      </c>
      <c r="AW83" s="169">
        <v>8</v>
      </c>
      <c r="AX83" s="492"/>
      <c r="AY83" s="497">
        <v>1725</v>
      </c>
      <c r="AZ83" s="161"/>
    </row>
    <row r="84" spans="3:52" ht="15" x14ac:dyDescent="0.35">
      <c r="C84" s="440" t="s">
        <v>115</v>
      </c>
      <c r="D84" s="763">
        <f t="shared" si="22"/>
        <v>525.33333333333337</v>
      </c>
      <c r="E84" s="120">
        <v>478</v>
      </c>
      <c r="F84" s="118">
        <v>570</v>
      </c>
      <c r="G84" s="121">
        <v>528</v>
      </c>
      <c r="I84" s="118"/>
      <c r="J84" s="174" t="s">
        <v>114</v>
      </c>
      <c r="K84" s="368">
        <v>34</v>
      </c>
      <c r="L84" s="368"/>
      <c r="M84" s="368">
        <v>4</v>
      </c>
      <c r="N84" s="368">
        <v>162</v>
      </c>
      <c r="O84" s="368"/>
      <c r="P84" s="368">
        <v>2</v>
      </c>
      <c r="Q84" s="368">
        <v>5</v>
      </c>
      <c r="R84" s="178">
        <v>120</v>
      </c>
      <c r="S84" s="180">
        <v>97</v>
      </c>
      <c r="T84" s="169">
        <v>6</v>
      </c>
      <c r="U84" s="169"/>
      <c r="V84" s="169">
        <v>1</v>
      </c>
      <c r="W84" s="501">
        <v>5</v>
      </c>
      <c r="X84" s="501">
        <v>3</v>
      </c>
      <c r="Y84" s="501"/>
      <c r="Z84" s="412">
        <v>1</v>
      </c>
      <c r="AA84" s="412"/>
      <c r="AB84" s="412"/>
      <c r="AC84" s="412"/>
      <c r="AD84" s="412">
        <v>285</v>
      </c>
      <c r="AE84" s="412">
        <v>10</v>
      </c>
      <c r="AF84" s="412">
        <v>7</v>
      </c>
      <c r="AG84" s="412">
        <v>1</v>
      </c>
      <c r="AH84" s="412">
        <v>3</v>
      </c>
      <c r="AI84" s="412"/>
      <c r="AJ84" s="412"/>
      <c r="AK84" s="412"/>
      <c r="AL84" s="412"/>
      <c r="AM84" s="368"/>
      <c r="AN84" s="368">
        <v>85</v>
      </c>
      <c r="AO84" s="368">
        <v>2</v>
      </c>
      <c r="AP84" s="368">
        <v>424</v>
      </c>
      <c r="AQ84" s="368">
        <v>52</v>
      </c>
      <c r="AR84" s="368">
        <v>360</v>
      </c>
      <c r="AS84" s="419"/>
      <c r="AT84" s="178">
        <v>4</v>
      </c>
      <c r="AU84" s="169">
        <v>6</v>
      </c>
      <c r="AV84" s="169">
        <v>25</v>
      </c>
      <c r="AW84" s="169">
        <v>15</v>
      </c>
      <c r="AX84" s="492"/>
      <c r="AY84" s="497">
        <v>1719</v>
      </c>
      <c r="AZ84" s="161"/>
    </row>
    <row r="85" spans="3:52" ht="15" x14ac:dyDescent="0.35">
      <c r="C85" s="440" t="s">
        <v>117</v>
      </c>
      <c r="D85" s="763">
        <f t="shared" si="22"/>
        <v>368</v>
      </c>
      <c r="E85" s="120">
        <v>368</v>
      </c>
      <c r="F85" s="118">
        <v>408</v>
      </c>
      <c r="G85" s="121">
        <v>328</v>
      </c>
      <c r="I85" s="161"/>
      <c r="J85" s="174" t="s">
        <v>115</v>
      </c>
      <c r="K85" s="368">
        <v>24</v>
      </c>
      <c r="L85" s="145">
        <v>2</v>
      </c>
      <c r="M85" s="145"/>
      <c r="N85" s="145">
        <v>146</v>
      </c>
      <c r="O85" s="145">
        <v>6</v>
      </c>
      <c r="P85" s="145"/>
      <c r="Q85" s="145">
        <v>4</v>
      </c>
      <c r="R85" s="158">
        <v>132</v>
      </c>
      <c r="S85" s="173">
        <v>114</v>
      </c>
      <c r="T85" s="418"/>
      <c r="U85" s="418"/>
      <c r="V85" s="418">
        <v>5</v>
      </c>
      <c r="W85" s="431"/>
      <c r="X85" s="431"/>
      <c r="Y85" s="431">
        <v>1</v>
      </c>
      <c r="Z85" s="461">
        <v>3</v>
      </c>
      <c r="AA85" s="461"/>
      <c r="AB85" s="461">
        <v>1</v>
      </c>
      <c r="AC85" s="461"/>
      <c r="AD85" s="461">
        <v>292</v>
      </c>
      <c r="AE85" s="461">
        <v>1</v>
      </c>
      <c r="AF85" s="461"/>
      <c r="AG85" s="412">
        <v>1</v>
      </c>
      <c r="AH85" s="412"/>
      <c r="AI85" s="412">
        <v>3</v>
      </c>
      <c r="AJ85" s="412"/>
      <c r="AK85" s="412"/>
      <c r="AL85" s="412"/>
      <c r="AM85" s="368"/>
      <c r="AN85" s="368">
        <v>137</v>
      </c>
      <c r="AO85" s="368"/>
      <c r="AP85" s="368">
        <v>981</v>
      </c>
      <c r="AQ85" s="368">
        <v>115</v>
      </c>
      <c r="AR85" s="368">
        <v>600</v>
      </c>
      <c r="AS85" s="419"/>
      <c r="AT85" s="178"/>
      <c r="AU85" s="169">
        <v>2</v>
      </c>
      <c r="AV85" s="169">
        <v>17</v>
      </c>
      <c r="AW85" s="169">
        <v>6</v>
      </c>
      <c r="AX85" s="492"/>
      <c r="AY85" s="497">
        <v>2593</v>
      </c>
      <c r="AZ85" s="161"/>
    </row>
    <row r="86" spans="3:52" ht="15.6" thickBot="1" x14ac:dyDescent="0.4">
      <c r="C86" s="118" t="s">
        <v>133</v>
      </c>
      <c r="D86" s="134">
        <f>AVERAGE(E86:G86)</f>
        <v>1927.3333333333333</v>
      </c>
      <c r="E86" s="442">
        <f>SUM(E75:E85)</f>
        <v>1765</v>
      </c>
      <c r="F86" s="663">
        <f t="shared" ref="F86:G86" si="23">SUM(F75:F85)</f>
        <v>2221</v>
      </c>
      <c r="G86" s="664">
        <f t="shared" si="23"/>
        <v>1796</v>
      </c>
      <c r="J86" s="153" t="s">
        <v>117</v>
      </c>
      <c r="K86" s="368">
        <v>19</v>
      </c>
      <c r="L86" s="145"/>
      <c r="M86" s="145">
        <v>3</v>
      </c>
      <c r="N86" s="145">
        <v>113</v>
      </c>
      <c r="O86" s="145">
        <v>2</v>
      </c>
      <c r="P86" s="145">
        <v>2</v>
      </c>
      <c r="Q86" s="145">
        <v>5</v>
      </c>
      <c r="R86" s="158">
        <v>83</v>
      </c>
      <c r="S86" s="173">
        <v>74</v>
      </c>
      <c r="T86" s="418">
        <v>1</v>
      </c>
      <c r="U86" s="418"/>
      <c r="V86" s="418">
        <v>1</v>
      </c>
      <c r="W86" s="431"/>
      <c r="X86" s="431">
        <v>3</v>
      </c>
      <c r="Y86" s="431"/>
      <c r="Z86" s="461"/>
      <c r="AA86" s="461">
        <v>2</v>
      </c>
      <c r="AB86" s="461">
        <v>9</v>
      </c>
      <c r="AC86" s="461">
        <v>8</v>
      </c>
      <c r="AD86" s="461">
        <v>284</v>
      </c>
      <c r="AE86" s="461"/>
      <c r="AF86" s="461">
        <v>1</v>
      </c>
      <c r="AG86" s="412">
        <v>2</v>
      </c>
      <c r="AH86" s="412"/>
      <c r="AI86" s="412"/>
      <c r="AJ86" s="412"/>
      <c r="AK86" s="412"/>
      <c r="AL86" s="412"/>
      <c r="AM86" s="368">
        <v>1</v>
      </c>
      <c r="AN86" s="368">
        <v>137</v>
      </c>
      <c r="AO86" s="368">
        <v>1</v>
      </c>
      <c r="AP86" s="368">
        <v>506</v>
      </c>
      <c r="AQ86" s="368">
        <v>99</v>
      </c>
      <c r="AR86" s="368">
        <v>493</v>
      </c>
      <c r="AS86" s="419"/>
      <c r="AT86" s="178">
        <v>2</v>
      </c>
      <c r="AU86" s="169">
        <v>1</v>
      </c>
      <c r="AV86" s="169">
        <v>13</v>
      </c>
      <c r="AW86" s="169">
        <v>5</v>
      </c>
      <c r="AX86" s="492"/>
      <c r="AY86" s="497">
        <v>1870</v>
      </c>
      <c r="AZ86" s="161"/>
    </row>
    <row r="87" spans="3:52" ht="15" customHeight="1" thickBot="1" x14ac:dyDescent="0.25">
      <c r="J87" s="160" t="s">
        <v>133</v>
      </c>
      <c r="K87" s="370">
        <v>141</v>
      </c>
      <c r="L87" s="503">
        <v>2</v>
      </c>
      <c r="M87" s="370">
        <v>12</v>
      </c>
      <c r="N87" s="370">
        <v>602</v>
      </c>
      <c r="O87" s="370">
        <v>14</v>
      </c>
      <c r="P87" s="370">
        <v>8</v>
      </c>
      <c r="Q87" s="370">
        <v>15</v>
      </c>
      <c r="R87" s="421">
        <v>450</v>
      </c>
      <c r="S87" s="422">
        <v>395</v>
      </c>
      <c r="T87" s="423">
        <v>7</v>
      </c>
      <c r="U87" s="423"/>
      <c r="V87" s="423">
        <v>10</v>
      </c>
      <c r="W87" s="502">
        <v>20</v>
      </c>
      <c r="X87" s="502">
        <v>7</v>
      </c>
      <c r="Y87" s="502">
        <v>4</v>
      </c>
      <c r="Z87" s="411">
        <v>9</v>
      </c>
      <c r="AA87" s="411">
        <v>3</v>
      </c>
      <c r="AB87" s="411">
        <v>16</v>
      </c>
      <c r="AC87" s="411">
        <v>10</v>
      </c>
      <c r="AD87" s="411">
        <v>1356</v>
      </c>
      <c r="AE87" s="411">
        <v>19</v>
      </c>
      <c r="AF87" s="411">
        <v>8</v>
      </c>
      <c r="AG87" s="411">
        <v>8</v>
      </c>
      <c r="AH87" s="411">
        <v>3</v>
      </c>
      <c r="AI87" s="411">
        <v>3</v>
      </c>
      <c r="AJ87" s="411"/>
      <c r="AK87" s="411"/>
      <c r="AL87" s="411"/>
      <c r="AM87" s="645">
        <v>2</v>
      </c>
      <c r="AN87" s="645">
        <v>544</v>
      </c>
      <c r="AO87" s="645">
        <v>7</v>
      </c>
      <c r="AP87" s="645">
        <v>2925</v>
      </c>
      <c r="AQ87" s="645">
        <v>486</v>
      </c>
      <c r="AR87" s="645">
        <v>2173</v>
      </c>
      <c r="AS87" s="424">
        <v>2</v>
      </c>
      <c r="AT87" s="421">
        <v>22</v>
      </c>
      <c r="AU87" s="423">
        <v>14</v>
      </c>
      <c r="AV87" s="423">
        <v>89</v>
      </c>
      <c r="AW87" s="423">
        <v>41</v>
      </c>
      <c r="AX87" s="494"/>
      <c r="AY87" s="498">
        <v>9427</v>
      </c>
    </row>
    <row r="89" spans="3:52" ht="12" x14ac:dyDescent="0.25">
      <c r="C89" s="764" t="s">
        <v>235</v>
      </c>
      <c r="D89" s="409"/>
      <c r="K89" s="130"/>
    </row>
    <row r="90" spans="3:52" ht="15.6" thickBot="1" x14ac:dyDescent="0.4">
      <c r="C90" s="409"/>
      <c r="D90" s="409"/>
      <c r="E90" s="118" t="s">
        <v>118</v>
      </c>
      <c r="F90" s="118" t="s">
        <v>119</v>
      </c>
      <c r="G90" s="118" t="s">
        <v>120</v>
      </c>
      <c r="K90" s="130"/>
      <c r="L90" s="312" t="s">
        <v>406</v>
      </c>
      <c r="M90" s="356"/>
    </row>
    <row r="91" spans="3:52" ht="15" x14ac:dyDescent="0.35">
      <c r="C91" s="440"/>
      <c r="D91" s="409"/>
      <c r="E91" s="398">
        <f>E74</f>
        <v>42552</v>
      </c>
      <c r="F91" s="406">
        <f>F74</f>
        <v>42583</v>
      </c>
      <c r="G91" s="407">
        <f>G74</f>
        <v>42614</v>
      </c>
      <c r="K91" s="130"/>
      <c r="L91" s="181"/>
      <c r="M91" s="489" t="s">
        <v>133</v>
      </c>
      <c r="N91" s="489" t="s">
        <v>56</v>
      </c>
      <c r="O91" s="489" t="s">
        <v>54</v>
      </c>
      <c r="P91" s="490" t="s">
        <v>58</v>
      </c>
    </row>
    <row r="92" spans="3:52" ht="15" x14ac:dyDescent="0.35">
      <c r="C92" s="440" t="s">
        <v>127</v>
      </c>
      <c r="D92" s="763">
        <f>AVERAGE(E92:G92)</f>
        <v>1</v>
      </c>
      <c r="E92" s="120"/>
      <c r="F92" s="118">
        <v>1</v>
      </c>
      <c r="G92" s="121">
        <v>1</v>
      </c>
      <c r="K92" s="130"/>
      <c r="L92" s="182" t="s">
        <v>127</v>
      </c>
      <c r="M92" s="412">
        <f t="shared" ref="M92:M98" si="24">SUM(N92:P92)</f>
        <v>281</v>
      </c>
      <c r="N92" s="574">
        <v>150</v>
      </c>
      <c r="O92" s="574">
        <v>131</v>
      </c>
      <c r="P92" s="175"/>
    </row>
    <row r="93" spans="3:52" ht="15" x14ac:dyDescent="0.35">
      <c r="C93" s="440" t="s">
        <v>112</v>
      </c>
      <c r="D93" s="763">
        <f t="shared" ref="D93:D94" si="25">AVERAGE(E93:G93)</f>
        <v>198</v>
      </c>
      <c r="E93" s="120">
        <v>212</v>
      </c>
      <c r="F93" s="118">
        <v>203</v>
      </c>
      <c r="G93" s="121">
        <v>179</v>
      </c>
      <c r="K93" s="130"/>
      <c r="L93" s="174" t="s">
        <v>112</v>
      </c>
      <c r="M93" s="412">
        <f t="shared" si="24"/>
        <v>1211</v>
      </c>
      <c r="N93" s="574">
        <v>584</v>
      </c>
      <c r="O93" s="574">
        <v>627</v>
      </c>
      <c r="P93" s="175"/>
    </row>
    <row r="94" spans="3:52" ht="15" x14ac:dyDescent="0.35">
      <c r="C94" s="440" t="s">
        <v>239</v>
      </c>
      <c r="D94" s="763">
        <f t="shared" si="25"/>
        <v>3</v>
      </c>
      <c r="E94" s="120">
        <v>1</v>
      </c>
      <c r="F94" s="118">
        <v>2</v>
      </c>
      <c r="G94" s="121">
        <v>6</v>
      </c>
      <c r="L94" s="174" t="s">
        <v>128</v>
      </c>
      <c r="M94" s="412">
        <f t="shared" si="24"/>
        <v>28</v>
      </c>
      <c r="N94" s="574">
        <v>5</v>
      </c>
      <c r="O94" s="574">
        <v>23</v>
      </c>
      <c r="P94" s="175"/>
    </row>
    <row r="95" spans="3:52" ht="15" x14ac:dyDescent="0.35">
      <c r="C95" s="440" t="s">
        <v>114</v>
      </c>
      <c r="D95" s="763">
        <f t="shared" ref="D95:D98" si="26">AVERAGE(E95:G95)</f>
        <v>359.66666666666669</v>
      </c>
      <c r="E95" s="120">
        <v>349</v>
      </c>
      <c r="F95" s="118">
        <v>381</v>
      </c>
      <c r="G95" s="121">
        <v>349</v>
      </c>
      <c r="L95" s="174" t="s">
        <v>129</v>
      </c>
      <c r="M95" s="412">
        <f t="shared" si="24"/>
        <v>1725</v>
      </c>
      <c r="N95" s="574">
        <v>843</v>
      </c>
      <c r="O95" s="574">
        <v>882</v>
      </c>
      <c r="P95" s="175"/>
    </row>
    <row r="96" spans="3:52" ht="15" x14ac:dyDescent="0.35">
      <c r="C96" s="440" t="s">
        <v>115</v>
      </c>
      <c r="D96" s="763">
        <f t="shared" si="26"/>
        <v>396.33333333333331</v>
      </c>
      <c r="E96" s="120">
        <v>463</v>
      </c>
      <c r="F96" s="118">
        <v>376</v>
      </c>
      <c r="G96" s="121">
        <v>350</v>
      </c>
      <c r="L96" s="174" t="s">
        <v>114</v>
      </c>
      <c r="M96" s="412">
        <f t="shared" si="24"/>
        <v>1719</v>
      </c>
      <c r="N96" s="170">
        <v>799</v>
      </c>
      <c r="O96" s="170">
        <v>920</v>
      </c>
      <c r="P96" s="175"/>
    </row>
    <row r="97" spans="1:24" ht="15" x14ac:dyDescent="0.35">
      <c r="C97" s="440" t="s">
        <v>117</v>
      </c>
      <c r="D97" s="763">
        <f t="shared" si="26"/>
        <v>271.33333333333331</v>
      </c>
      <c r="E97" s="120">
        <v>256</v>
      </c>
      <c r="F97" s="118">
        <v>291</v>
      </c>
      <c r="G97" s="121">
        <v>267</v>
      </c>
      <c r="L97" s="182" t="s">
        <v>115</v>
      </c>
      <c r="M97" s="412">
        <f t="shared" si="24"/>
        <v>2593</v>
      </c>
      <c r="N97" s="170">
        <v>1292</v>
      </c>
      <c r="O97" s="170">
        <v>1301</v>
      </c>
      <c r="P97" s="175"/>
    </row>
    <row r="98" spans="1:24" ht="15.6" thickBot="1" x14ac:dyDescent="0.4">
      <c r="C98" s="440" t="s">
        <v>351</v>
      </c>
      <c r="D98" s="763">
        <f t="shared" si="26"/>
        <v>220.33333333333334</v>
      </c>
      <c r="E98" s="136">
        <v>211</v>
      </c>
      <c r="F98" s="137">
        <v>221</v>
      </c>
      <c r="G98" s="138">
        <v>229</v>
      </c>
      <c r="L98" s="182" t="s">
        <v>117</v>
      </c>
      <c r="M98" s="412">
        <f t="shared" si="24"/>
        <v>1870</v>
      </c>
      <c r="N98" s="170">
        <v>930</v>
      </c>
      <c r="O98" s="170">
        <v>940</v>
      </c>
      <c r="P98" s="175"/>
    </row>
    <row r="99" spans="1:24" ht="15.6" thickBot="1" x14ac:dyDescent="0.4">
      <c r="C99" s="119" t="s">
        <v>133</v>
      </c>
      <c r="D99" s="134">
        <f>AVERAGE(E99:G99)</f>
        <v>1449.3333333333333</v>
      </c>
      <c r="E99" s="672">
        <f>SUM(E92:E98)</f>
        <v>1492</v>
      </c>
      <c r="F99" s="672">
        <f t="shared" ref="F99:G99" si="27">SUM(F92:F98)</f>
        <v>1475</v>
      </c>
      <c r="G99" s="672">
        <f t="shared" si="27"/>
        <v>1381</v>
      </c>
      <c r="L99" s="160" t="s">
        <v>133</v>
      </c>
      <c r="M99" s="411">
        <f>SUM(M92:M98)</f>
        <v>9427</v>
      </c>
      <c r="N99" s="411">
        <f t="shared" ref="N99:P99" si="28">SUM(N92:N98)</f>
        <v>4603</v>
      </c>
      <c r="O99" s="411">
        <f t="shared" si="28"/>
        <v>4824</v>
      </c>
      <c r="P99" s="411">
        <f t="shared" si="28"/>
        <v>0</v>
      </c>
      <c r="W99" s="296"/>
    </row>
    <row r="100" spans="1:24" ht="15" x14ac:dyDescent="0.35">
      <c r="I100" s="161"/>
      <c r="J100" s="118"/>
      <c r="L100" s="356"/>
      <c r="M100" s="356"/>
      <c r="N100" s="356"/>
      <c r="O100" s="356"/>
      <c r="P100" s="356"/>
      <c r="W100" s="296"/>
    </row>
    <row r="101" spans="1:24" ht="15" customHeight="1" thickBot="1" x14ac:dyDescent="0.4">
      <c r="A101" s="409" t="s">
        <v>378</v>
      </c>
      <c r="B101" s="409"/>
      <c r="I101" s="161"/>
      <c r="L101" s="799" t="s">
        <v>220</v>
      </c>
      <c r="M101" s="349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</row>
    <row r="102" spans="1:24" ht="15" customHeight="1" thickBot="1" x14ac:dyDescent="0.4">
      <c r="L102" s="181"/>
      <c r="M102" s="147" t="s">
        <v>133</v>
      </c>
      <c r="N102" s="162" t="s">
        <v>150</v>
      </c>
      <c r="O102" s="162" t="s">
        <v>151</v>
      </c>
      <c r="P102" s="162" t="s">
        <v>152</v>
      </c>
      <c r="Q102" s="162" t="s">
        <v>153</v>
      </c>
      <c r="R102" s="162" t="s">
        <v>154</v>
      </c>
      <c r="S102" s="162" t="s">
        <v>155</v>
      </c>
      <c r="T102" s="162" t="s">
        <v>156</v>
      </c>
      <c r="U102" s="162" t="s">
        <v>19</v>
      </c>
      <c r="V102" s="162" t="s">
        <v>157</v>
      </c>
      <c r="W102" s="163" t="s">
        <v>177</v>
      </c>
    </row>
    <row r="103" spans="1:24" ht="15" customHeight="1" x14ac:dyDescent="0.2">
      <c r="B103" s="130"/>
      <c r="C103" s="938" t="s">
        <v>127</v>
      </c>
      <c r="D103" s="939" t="s">
        <v>112</v>
      </c>
      <c r="E103" s="939" t="s">
        <v>128</v>
      </c>
      <c r="F103" s="939" t="s">
        <v>130</v>
      </c>
      <c r="G103" s="939" t="s">
        <v>114</v>
      </c>
      <c r="H103" s="939" t="s">
        <v>115</v>
      </c>
      <c r="I103" s="939" t="s">
        <v>117</v>
      </c>
      <c r="J103" s="940" t="s">
        <v>352</v>
      </c>
      <c r="L103" s="174" t="s">
        <v>127</v>
      </c>
      <c r="M103" s="170">
        <f>SUM(N103:W103)</f>
        <v>281</v>
      </c>
      <c r="N103" s="170">
        <v>2</v>
      </c>
      <c r="O103" s="170">
        <v>3</v>
      </c>
      <c r="P103" s="170">
        <v>35</v>
      </c>
      <c r="Q103" s="170"/>
      <c r="R103" s="170">
        <v>75</v>
      </c>
      <c r="S103" s="170">
        <v>24</v>
      </c>
      <c r="T103" s="170">
        <v>1</v>
      </c>
      <c r="U103" s="170">
        <v>16</v>
      </c>
      <c r="V103" s="170">
        <v>125</v>
      </c>
      <c r="W103" s="175"/>
      <c r="X103" s="161"/>
    </row>
    <row r="104" spans="1:24" ht="15" customHeight="1" thickBot="1" x14ac:dyDescent="0.4">
      <c r="A104" s="409" t="s">
        <v>143</v>
      </c>
      <c r="B104" s="409">
        <f>SUM(B105:B112)</f>
        <v>46953</v>
      </c>
      <c r="C104" s="941">
        <f>SUM(C105:C112)</f>
        <v>298</v>
      </c>
      <c r="D104" s="754">
        <f t="shared" ref="D104:J104" si="29">SUM(D105:D112)</f>
        <v>6684</v>
      </c>
      <c r="E104" s="754">
        <f t="shared" si="29"/>
        <v>34</v>
      </c>
      <c r="F104" s="754">
        <f t="shared" si="29"/>
        <v>5</v>
      </c>
      <c r="G104" s="754">
        <f t="shared" si="29"/>
        <v>9828</v>
      </c>
      <c r="H104" s="754">
        <f t="shared" si="29"/>
        <v>11048</v>
      </c>
      <c r="I104" s="754">
        <f t="shared" si="29"/>
        <v>10208</v>
      </c>
      <c r="J104" s="760">
        <f t="shared" si="29"/>
        <v>8848</v>
      </c>
      <c r="L104" s="153" t="s">
        <v>112</v>
      </c>
      <c r="M104" s="170">
        <f t="shared" ref="M104:M108" si="30">SUM(N104:W104)</f>
        <v>1211</v>
      </c>
      <c r="N104" s="172">
        <v>3</v>
      </c>
      <c r="O104" s="172">
        <v>10</v>
      </c>
      <c r="P104" s="172">
        <v>518</v>
      </c>
      <c r="Q104" s="172">
        <v>1</v>
      </c>
      <c r="R104" s="172">
        <v>351</v>
      </c>
      <c r="S104" s="172">
        <v>53</v>
      </c>
      <c r="T104" s="172"/>
      <c r="U104" s="172">
        <v>77</v>
      </c>
      <c r="V104" s="172">
        <v>198</v>
      </c>
      <c r="W104" s="154"/>
      <c r="X104" s="161"/>
    </row>
    <row r="105" spans="1:24" ht="15" customHeight="1" x14ac:dyDescent="0.35">
      <c r="A105" s="409" t="s">
        <v>135</v>
      </c>
      <c r="B105" s="409">
        <f>SUM(C105:J105)</f>
        <v>2</v>
      </c>
      <c r="C105" s="129"/>
      <c r="D105" s="130">
        <v>1</v>
      </c>
      <c r="E105" s="130">
        <v>1</v>
      </c>
      <c r="F105" s="130"/>
      <c r="G105" s="130"/>
      <c r="H105" s="130"/>
      <c r="I105" s="130"/>
      <c r="J105" s="131"/>
      <c r="K105">
        <v>2</v>
      </c>
      <c r="L105" s="153" t="s">
        <v>128</v>
      </c>
      <c r="M105" s="170">
        <f t="shared" si="30"/>
        <v>28</v>
      </c>
      <c r="N105" s="170"/>
      <c r="O105" s="170">
        <v>7</v>
      </c>
      <c r="P105" s="170">
        <v>12</v>
      </c>
      <c r="Q105" s="170"/>
      <c r="R105" s="170">
        <v>2</v>
      </c>
      <c r="S105" s="170"/>
      <c r="T105" s="170"/>
      <c r="U105" s="170">
        <v>5</v>
      </c>
      <c r="V105" s="170">
        <v>2</v>
      </c>
      <c r="W105" s="175"/>
      <c r="X105" s="161"/>
    </row>
    <row r="106" spans="1:24" ht="15" customHeight="1" x14ac:dyDescent="0.2">
      <c r="A106" s="409" t="s">
        <v>136</v>
      </c>
      <c r="B106" s="409">
        <f t="shared" ref="B106:B112" si="31">SUM(C106:J106)</f>
        <v>22</v>
      </c>
      <c r="C106" s="129"/>
      <c r="D106" s="130">
        <v>4</v>
      </c>
      <c r="E106" s="130"/>
      <c r="F106" s="130"/>
      <c r="G106" s="130">
        <v>4</v>
      </c>
      <c r="H106" s="130"/>
      <c r="I106" s="130">
        <v>2</v>
      </c>
      <c r="J106" s="131">
        <v>12</v>
      </c>
      <c r="K106">
        <v>22</v>
      </c>
      <c r="L106" s="174" t="s">
        <v>129</v>
      </c>
      <c r="M106" s="170">
        <f t="shared" si="30"/>
        <v>1725</v>
      </c>
      <c r="N106" s="170">
        <v>3</v>
      </c>
      <c r="O106" s="170">
        <v>14</v>
      </c>
      <c r="P106" s="170">
        <v>127</v>
      </c>
      <c r="Q106" s="170">
        <v>1</v>
      </c>
      <c r="R106" s="170">
        <v>557</v>
      </c>
      <c r="S106" s="170">
        <v>86</v>
      </c>
      <c r="T106" s="170"/>
      <c r="U106" s="170">
        <v>76</v>
      </c>
      <c r="V106" s="170">
        <v>861</v>
      </c>
      <c r="W106" s="175"/>
      <c r="X106" s="161"/>
    </row>
    <row r="107" spans="1:24" ht="15" customHeight="1" x14ac:dyDescent="0.2">
      <c r="A107" s="409" t="s">
        <v>137</v>
      </c>
      <c r="B107" s="409">
        <f t="shared" si="31"/>
        <v>14</v>
      </c>
      <c r="C107" s="129"/>
      <c r="D107" s="130"/>
      <c r="E107" s="130"/>
      <c r="F107" s="130"/>
      <c r="G107" s="130">
        <v>6</v>
      </c>
      <c r="H107" s="130">
        <v>2</v>
      </c>
      <c r="I107" s="130">
        <v>1</v>
      </c>
      <c r="J107" s="131">
        <v>5</v>
      </c>
      <c r="K107">
        <v>14</v>
      </c>
      <c r="L107" s="174" t="s">
        <v>114</v>
      </c>
      <c r="M107" s="170">
        <f t="shared" si="30"/>
        <v>1719</v>
      </c>
      <c r="N107" s="170">
        <v>5</v>
      </c>
      <c r="O107" s="170">
        <v>20</v>
      </c>
      <c r="P107" s="170">
        <v>142</v>
      </c>
      <c r="Q107" s="170">
        <v>2</v>
      </c>
      <c r="R107" s="170">
        <v>560</v>
      </c>
      <c r="S107" s="170">
        <v>123</v>
      </c>
      <c r="T107" s="170"/>
      <c r="U107" s="170">
        <v>100</v>
      </c>
      <c r="V107" s="170">
        <v>767</v>
      </c>
      <c r="W107" s="175"/>
      <c r="X107" s="161"/>
    </row>
    <row r="108" spans="1:24" ht="15" customHeight="1" x14ac:dyDescent="0.35">
      <c r="A108" s="409" t="s">
        <v>138</v>
      </c>
      <c r="B108" s="409">
        <f t="shared" si="31"/>
        <v>89</v>
      </c>
      <c r="C108" s="129">
        <v>1</v>
      </c>
      <c r="D108" s="130">
        <v>17</v>
      </c>
      <c r="E108" s="130"/>
      <c r="F108" s="130"/>
      <c r="G108" s="130">
        <v>25</v>
      </c>
      <c r="H108" s="130">
        <v>17</v>
      </c>
      <c r="I108" s="130">
        <v>13</v>
      </c>
      <c r="J108" s="131">
        <v>16</v>
      </c>
      <c r="K108">
        <v>89</v>
      </c>
      <c r="L108" s="174" t="s">
        <v>115</v>
      </c>
      <c r="M108" s="170">
        <f t="shared" si="30"/>
        <v>2593</v>
      </c>
      <c r="N108" s="172">
        <v>19</v>
      </c>
      <c r="O108" s="172">
        <v>14</v>
      </c>
      <c r="P108" s="172">
        <v>299</v>
      </c>
      <c r="Q108" s="172">
        <v>1</v>
      </c>
      <c r="R108" s="172">
        <v>385</v>
      </c>
      <c r="S108" s="172">
        <v>284</v>
      </c>
      <c r="T108" s="172"/>
      <c r="U108" s="172">
        <v>184</v>
      </c>
      <c r="V108" s="172">
        <v>1407</v>
      </c>
      <c r="W108" s="184"/>
      <c r="X108" s="161"/>
    </row>
    <row r="109" spans="1:24" ht="15" x14ac:dyDescent="0.35">
      <c r="A109" s="409" t="s">
        <v>139</v>
      </c>
      <c r="B109" s="409">
        <f t="shared" si="31"/>
        <v>41</v>
      </c>
      <c r="C109" s="129"/>
      <c r="D109" s="130">
        <v>7</v>
      </c>
      <c r="E109" s="130"/>
      <c r="F109" s="130"/>
      <c r="G109" s="130">
        <v>15</v>
      </c>
      <c r="H109" s="130">
        <v>6</v>
      </c>
      <c r="I109" s="130">
        <v>5</v>
      </c>
      <c r="J109" s="131">
        <v>8</v>
      </c>
      <c r="K109">
        <v>41</v>
      </c>
      <c r="L109" s="153" t="s">
        <v>117</v>
      </c>
      <c r="M109" s="170">
        <f t="shared" ref="M109" si="32">SUM(N109:W109)</f>
        <v>1870</v>
      </c>
      <c r="N109" s="172">
        <v>7</v>
      </c>
      <c r="O109" s="172">
        <v>8</v>
      </c>
      <c r="P109" s="172">
        <v>178</v>
      </c>
      <c r="Q109" s="172">
        <v>6</v>
      </c>
      <c r="R109" s="172">
        <v>607</v>
      </c>
      <c r="S109" s="172">
        <v>164</v>
      </c>
      <c r="T109" s="172"/>
      <c r="U109" s="172">
        <v>108</v>
      </c>
      <c r="V109" s="172">
        <v>790</v>
      </c>
      <c r="W109" s="184">
        <v>2</v>
      </c>
      <c r="X109" s="161"/>
    </row>
    <row r="110" spans="1:24" ht="15.6" thickBot="1" x14ac:dyDescent="0.4">
      <c r="A110" s="409" t="s">
        <v>140</v>
      </c>
      <c r="B110" s="409">
        <f t="shared" si="31"/>
        <v>37526</v>
      </c>
      <c r="C110" s="129">
        <v>17</v>
      </c>
      <c r="D110" s="130">
        <v>5473</v>
      </c>
      <c r="E110" s="130">
        <v>6</v>
      </c>
      <c r="F110" s="161">
        <v>5</v>
      </c>
      <c r="G110" s="130">
        <v>8109</v>
      </c>
      <c r="H110" s="130">
        <v>8455</v>
      </c>
      <c r="I110" s="130">
        <v>8338</v>
      </c>
      <c r="J110" s="131">
        <v>7123</v>
      </c>
      <c r="K110">
        <v>37526</v>
      </c>
      <c r="L110" s="160" t="s">
        <v>133</v>
      </c>
      <c r="M110" s="150">
        <f>SUM(N110:W110)</f>
        <v>9427</v>
      </c>
      <c r="N110" s="152">
        <f>SUM(N103:N109)</f>
        <v>39</v>
      </c>
      <c r="O110" s="152">
        <f t="shared" ref="O110:W110" si="33">SUM(O103:O109)</f>
        <v>76</v>
      </c>
      <c r="P110" s="152">
        <f t="shared" si="33"/>
        <v>1311</v>
      </c>
      <c r="Q110" s="152">
        <f t="shared" si="33"/>
        <v>11</v>
      </c>
      <c r="R110" s="152">
        <f t="shared" si="33"/>
        <v>2537</v>
      </c>
      <c r="S110" s="152">
        <f t="shared" si="33"/>
        <v>734</v>
      </c>
      <c r="T110" s="152">
        <f t="shared" si="33"/>
        <v>1</v>
      </c>
      <c r="U110" s="152">
        <f t="shared" si="33"/>
        <v>566</v>
      </c>
      <c r="V110" s="152">
        <f t="shared" si="33"/>
        <v>4150</v>
      </c>
      <c r="W110" s="164">
        <f t="shared" si="33"/>
        <v>2</v>
      </c>
    </row>
    <row r="111" spans="1:24" x14ac:dyDescent="0.2">
      <c r="A111" s="409" t="s">
        <v>141</v>
      </c>
      <c r="B111" s="409">
        <f t="shared" si="31"/>
        <v>0</v>
      </c>
      <c r="C111" s="129"/>
      <c r="D111" s="130"/>
      <c r="E111" s="130"/>
      <c r="F111" s="130"/>
      <c r="G111" s="130"/>
      <c r="H111" s="130"/>
      <c r="I111" s="130"/>
      <c r="J111" s="131"/>
      <c r="K111">
        <v>9259</v>
      </c>
      <c r="L111" s="681"/>
      <c r="M111" s="681"/>
      <c r="N111" s="681"/>
      <c r="O111" s="681"/>
      <c r="P111" s="681"/>
      <c r="Q111" s="681"/>
      <c r="R111" s="681"/>
      <c r="S111" s="681"/>
      <c r="T111" s="681"/>
      <c r="U111" s="681"/>
      <c r="V111" s="681"/>
      <c r="W111" s="681"/>
    </row>
    <row r="112" spans="1:24" ht="15.6" thickBot="1" x14ac:dyDescent="0.4">
      <c r="A112" s="409" t="s">
        <v>142</v>
      </c>
      <c r="B112" s="409">
        <f t="shared" si="31"/>
        <v>9259</v>
      </c>
      <c r="C112" s="129">
        <v>280</v>
      </c>
      <c r="D112" s="130">
        <v>1182</v>
      </c>
      <c r="E112" s="130">
        <v>27</v>
      </c>
      <c r="F112" s="130"/>
      <c r="G112" s="130">
        <v>1669</v>
      </c>
      <c r="H112" s="130">
        <v>2568</v>
      </c>
      <c r="I112" s="130">
        <v>1849</v>
      </c>
      <c r="J112" s="131">
        <v>1684</v>
      </c>
      <c r="L112" s="311" t="s">
        <v>401</v>
      </c>
      <c r="M112" s="349"/>
      <c r="N112" s="118"/>
      <c r="O112" s="118"/>
      <c r="P112" s="118"/>
      <c r="Q112" s="118"/>
      <c r="R112" s="118"/>
      <c r="S112" s="118"/>
      <c r="T112" s="118"/>
      <c r="U112" s="118"/>
      <c r="W112" s="296"/>
      <c r="X112" s="161"/>
    </row>
    <row r="113" spans="1:32" ht="15.6" thickBot="1" x14ac:dyDescent="0.4">
      <c r="C113" s="720"/>
      <c r="D113" s="721"/>
      <c r="E113" s="721"/>
      <c r="F113" s="721"/>
      <c r="G113" s="721"/>
      <c r="H113" s="721"/>
      <c r="I113" s="721"/>
      <c r="J113" s="722"/>
      <c r="L113" s="118"/>
      <c r="M113" s="146" t="s">
        <v>133</v>
      </c>
      <c r="N113" s="162" t="s">
        <v>214</v>
      </c>
      <c r="O113" s="162" t="s">
        <v>215</v>
      </c>
      <c r="P113" s="162" t="s">
        <v>216</v>
      </c>
      <c r="Q113" s="162" t="s">
        <v>217</v>
      </c>
      <c r="R113" s="162" t="s">
        <v>218</v>
      </c>
      <c r="S113" s="162" t="s">
        <v>219</v>
      </c>
      <c r="T113" s="163" t="s">
        <v>67</v>
      </c>
    </row>
    <row r="114" spans="1:32" ht="15" customHeight="1" x14ac:dyDescent="0.2">
      <c r="L114" s="174" t="s">
        <v>127</v>
      </c>
      <c r="M114" s="170">
        <f>SUM(N114:T114)</f>
        <v>281</v>
      </c>
      <c r="N114" s="170"/>
      <c r="O114" s="170">
        <v>271</v>
      </c>
      <c r="P114" s="170"/>
      <c r="Q114" s="170">
        <v>4</v>
      </c>
      <c r="R114" s="170">
        <v>5</v>
      </c>
      <c r="S114" s="170"/>
      <c r="T114" s="170">
        <v>1</v>
      </c>
    </row>
    <row r="115" spans="1:32" ht="15" customHeight="1" x14ac:dyDescent="0.35">
      <c r="A115" s="409"/>
      <c r="B115" s="409" t="s">
        <v>144</v>
      </c>
      <c r="L115" s="153" t="s">
        <v>112</v>
      </c>
      <c r="M115" s="170">
        <f t="shared" ref="M115:M117" si="34">SUM(N115:T115)</f>
        <v>1211</v>
      </c>
      <c r="N115" s="170">
        <v>74</v>
      </c>
      <c r="O115" s="170">
        <v>307</v>
      </c>
      <c r="P115" s="170">
        <v>35</v>
      </c>
      <c r="Q115" s="170">
        <v>118</v>
      </c>
      <c r="R115" s="170">
        <v>593</v>
      </c>
      <c r="S115" s="170">
        <v>52</v>
      </c>
      <c r="T115" s="170">
        <v>32</v>
      </c>
    </row>
    <row r="116" spans="1:32" ht="15" customHeight="1" thickBot="1" x14ac:dyDescent="0.4">
      <c r="A116" s="409"/>
      <c r="B116" s="409"/>
      <c r="L116" s="153" t="s">
        <v>128</v>
      </c>
      <c r="M116" s="170">
        <f t="shared" si="34"/>
        <v>28</v>
      </c>
      <c r="N116" s="170">
        <v>2</v>
      </c>
      <c r="O116" s="170"/>
      <c r="P116" s="170">
        <v>6</v>
      </c>
      <c r="Q116" s="170"/>
      <c r="R116" s="170"/>
      <c r="S116" s="170"/>
      <c r="T116" s="170">
        <v>20</v>
      </c>
      <c r="X116" s="161"/>
    </row>
    <row r="117" spans="1:32" ht="15" customHeight="1" x14ac:dyDescent="0.2">
      <c r="A117" s="409"/>
      <c r="B117" s="409"/>
      <c r="C117" s="673" t="s">
        <v>127</v>
      </c>
      <c r="D117" s="674" t="s">
        <v>112</v>
      </c>
      <c r="E117" s="674" t="s">
        <v>128</v>
      </c>
      <c r="F117" s="674" t="s">
        <v>130</v>
      </c>
      <c r="G117" s="674" t="s">
        <v>114</v>
      </c>
      <c r="H117" s="674" t="s">
        <v>115</v>
      </c>
      <c r="I117" s="674" t="s">
        <v>117</v>
      </c>
      <c r="J117" s="676" t="str">
        <f>J103</f>
        <v>Central MA Office</v>
      </c>
      <c r="L117" s="174" t="s">
        <v>129</v>
      </c>
      <c r="M117" s="170">
        <f t="shared" si="34"/>
        <v>1725</v>
      </c>
      <c r="N117" s="170">
        <v>48</v>
      </c>
      <c r="O117" s="170">
        <v>666</v>
      </c>
      <c r="P117" s="170">
        <v>32</v>
      </c>
      <c r="Q117" s="170">
        <v>117</v>
      </c>
      <c r="R117" s="170">
        <v>758</v>
      </c>
      <c r="S117" s="170">
        <v>72</v>
      </c>
      <c r="T117" s="170">
        <v>32</v>
      </c>
    </row>
    <row r="118" spans="1:32" ht="15" customHeight="1" x14ac:dyDescent="0.2">
      <c r="A118" s="409" t="s">
        <v>145</v>
      </c>
      <c r="B118" s="409"/>
      <c r="C118" s="129"/>
      <c r="D118" s="130"/>
      <c r="E118" s="130"/>
      <c r="F118" s="130"/>
      <c r="G118" s="130"/>
      <c r="H118" s="130"/>
      <c r="I118" s="130"/>
      <c r="J118" s="131"/>
      <c r="K118" s="296"/>
      <c r="L118" s="174" t="s">
        <v>114</v>
      </c>
      <c r="M118" s="170">
        <f t="shared" ref="M118:M120" si="35">SUM(N118:T118)</f>
        <v>1719</v>
      </c>
      <c r="N118" s="170">
        <v>123</v>
      </c>
      <c r="O118" s="170">
        <v>491</v>
      </c>
      <c r="P118" s="170">
        <v>101</v>
      </c>
      <c r="Q118" s="170">
        <v>180</v>
      </c>
      <c r="R118" s="170">
        <v>696</v>
      </c>
      <c r="S118" s="170">
        <v>80</v>
      </c>
      <c r="T118" s="170">
        <v>48</v>
      </c>
    </row>
    <row r="119" spans="1:32" ht="15" customHeight="1" x14ac:dyDescent="0.2">
      <c r="A119" s="409" t="s">
        <v>62</v>
      </c>
      <c r="B119" s="765">
        <f>SUM(C119:J119)</f>
        <v>2213</v>
      </c>
      <c r="C119" s="129">
        <v>171</v>
      </c>
      <c r="D119" s="130">
        <v>221</v>
      </c>
      <c r="E119" s="130"/>
      <c r="F119" s="130">
        <v>4</v>
      </c>
      <c r="G119" s="130">
        <v>355</v>
      </c>
      <c r="H119" s="130">
        <v>618</v>
      </c>
      <c r="I119" s="130">
        <v>451</v>
      </c>
      <c r="J119" s="131">
        <v>393</v>
      </c>
      <c r="K119" s="375"/>
      <c r="L119" s="174" t="s">
        <v>115</v>
      </c>
      <c r="M119" s="170">
        <f t="shared" si="35"/>
        <v>2593</v>
      </c>
      <c r="N119" s="170">
        <v>124</v>
      </c>
      <c r="O119" s="170">
        <v>870</v>
      </c>
      <c r="P119" s="170">
        <v>76</v>
      </c>
      <c r="Q119" s="170">
        <v>271</v>
      </c>
      <c r="R119" s="170">
        <v>1110</v>
      </c>
      <c r="S119" s="170">
        <v>85</v>
      </c>
      <c r="T119" s="170">
        <v>57</v>
      </c>
    </row>
    <row r="120" spans="1:32" ht="15" customHeight="1" x14ac:dyDescent="0.2">
      <c r="A120" s="409" t="s">
        <v>146</v>
      </c>
      <c r="B120" s="765">
        <f t="shared" ref="B120:B121" si="36">SUM(C120:J120)</f>
        <v>25148</v>
      </c>
      <c r="C120" s="129">
        <v>2</v>
      </c>
      <c r="D120" s="402">
        <v>3554</v>
      </c>
      <c r="E120" s="130">
        <v>147</v>
      </c>
      <c r="F120" s="402"/>
      <c r="G120" s="402">
        <f>3+5532</f>
        <v>5535</v>
      </c>
      <c r="H120" s="402">
        <f>5+6204</f>
        <v>6209</v>
      </c>
      <c r="I120" s="402">
        <v>5177</v>
      </c>
      <c r="J120" s="403">
        <v>4524</v>
      </c>
      <c r="K120" s="375"/>
      <c r="L120" s="174" t="s">
        <v>117</v>
      </c>
      <c r="M120" s="170">
        <f t="shared" si="35"/>
        <v>1870</v>
      </c>
      <c r="N120" s="170">
        <v>84</v>
      </c>
      <c r="O120" s="170">
        <v>642</v>
      </c>
      <c r="P120" s="170">
        <v>73</v>
      </c>
      <c r="Q120" s="170">
        <v>173</v>
      </c>
      <c r="R120" s="170">
        <v>761</v>
      </c>
      <c r="S120" s="170">
        <v>92</v>
      </c>
      <c r="T120" s="170">
        <v>45</v>
      </c>
    </row>
    <row r="121" spans="1:32" ht="15" customHeight="1" thickBot="1" x14ac:dyDescent="0.4">
      <c r="A121" s="409" t="s">
        <v>147</v>
      </c>
      <c r="B121" s="765">
        <f t="shared" si="36"/>
        <v>0</v>
      </c>
      <c r="C121" s="129"/>
      <c r="D121" s="130"/>
      <c r="E121" s="130"/>
      <c r="F121" s="130"/>
      <c r="G121" s="130"/>
      <c r="H121" s="130"/>
      <c r="I121" s="130"/>
      <c r="J121" s="131"/>
      <c r="L121" s="160" t="s">
        <v>133</v>
      </c>
      <c r="M121" s="149">
        <f>SUM(N121:T121)</f>
        <v>9427</v>
      </c>
      <c r="N121" s="152">
        <f>SUM(N114:N120)</f>
        <v>455</v>
      </c>
      <c r="O121" s="152">
        <f t="shared" ref="O121:T121" si="37">SUM(O114:O120)</f>
        <v>3247</v>
      </c>
      <c r="P121" s="152">
        <f t="shared" si="37"/>
        <v>323</v>
      </c>
      <c r="Q121" s="152">
        <f t="shared" si="37"/>
        <v>863</v>
      </c>
      <c r="R121" s="152">
        <f t="shared" si="37"/>
        <v>3923</v>
      </c>
      <c r="S121" s="152">
        <f t="shared" si="37"/>
        <v>381</v>
      </c>
      <c r="T121" s="164">
        <f t="shared" si="37"/>
        <v>235</v>
      </c>
    </row>
    <row r="122" spans="1:32" ht="12" thickBot="1" x14ac:dyDescent="0.25">
      <c r="A122" s="409" t="s">
        <v>133</v>
      </c>
      <c r="B122" s="765">
        <f>SUM(C122:J122)</f>
        <v>27361</v>
      </c>
      <c r="C122" s="669">
        <f>SUM(C119:C121)</f>
        <v>173</v>
      </c>
      <c r="D122" s="670">
        <f t="shared" ref="D122:J122" si="38">SUM(D119:D121)</f>
        <v>3775</v>
      </c>
      <c r="E122" s="671">
        <f t="shared" si="38"/>
        <v>147</v>
      </c>
      <c r="F122" s="671">
        <f t="shared" si="38"/>
        <v>4</v>
      </c>
      <c r="G122" s="670">
        <f t="shared" si="38"/>
        <v>5890</v>
      </c>
      <c r="H122" s="670">
        <f t="shared" si="38"/>
        <v>6827</v>
      </c>
      <c r="I122" s="670">
        <f t="shared" si="38"/>
        <v>5628</v>
      </c>
      <c r="J122" s="675">
        <f t="shared" si="38"/>
        <v>4917</v>
      </c>
      <c r="K122" s="375"/>
      <c r="L122" s="356"/>
      <c r="M122" s="356"/>
      <c r="N122" s="356"/>
      <c r="O122" s="356"/>
      <c r="P122" s="356"/>
      <c r="Q122" s="356"/>
      <c r="R122" s="356"/>
      <c r="S122" s="356"/>
      <c r="T122" s="356"/>
    </row>
    <row r="123" spans="1:32" ht="12.6" thickBot="1" x14ac:dyDescent="0.3">
      <c r="K123" s="356"/>
      <c r="L123" s="854" t="s">
        <v>221</v>
      </c>
      <c r="M123" s="855"/>
    </row>
    <row r="124" spans="1:32" ht="12.6" thickBot="1" x14ac:dyDescent="0.3">
      <c r="B124" s="409" t="s">
        <v>148</v>
      </c>
      <c r="C124" s="409"/>
      <c r="D124" s="409"/>
      <c r="E124" s="409"/>
      <c r="F124" s="409"/>
      <c r="G124" s="409"/>
      <c r="H124" s="409"/>
      <c r="I124" s="409"/>
      <c r="J124" s="409"/>
      <c r="L124" s="193"/>
      <c r="M124" s="735" t="s">
        <v>133</v>
      </c>
      <c r="N124" s="736" t="s">
        <v>179</v>
      </c>
      <c r="O124" s="736" t="s">
        <v>180</v>
      </c>
      <c r="P124" s="736" t="s">
        <v>181</v>
      </c>
      <c r="Q124" s="736" t="s">
        <v>182</v>
      </c>
      <c r="R124" s="736" t="s">
        <v>183</v>
      </c>
      <c r="S124" s="736" t="s">
        <v>184</v>
      </c>
      <c r="T124" s="736" t="s">
        <v>185</v>
      </c>
      <c r="U124" s="736" t="s">
        <v>186</v>
      </c>
      <c r="V124" s="736" t="s">
        <v>187</v>
      </c>
      <c r="W124" s="736" t="s">
        <v>188</v>
      </c>
      <c r="X124" s="736" t="s">
        <v>189</v>
      </c>
      <c r="Y124" s="736" t="s">
        <v>190</v>
      </c>
      <c r="Z124" s="736" t="s">
        <v>191</v>
      </c>
      <c r="AA124" s="736" t="s">
        <v>192</v>
      </c>
      <c r="AB124" s="736" t="s">
        <v>193</v>
      </c>
      <c r="AC124" s="736" t="s">
        <v>194</v>
      </c>
      <c r="AD124" s="736" t="s">
        <v>195</v>
      </c>
      <c r="AE124" s="737" t="s">
        <v>196</v>
      </c>
      <c r="AF124" s="738" t="s">
        <v>58</v>
      </c>
    </row>
    <row r="125" spans="1:32" ht="15" x14ac:dyDescent="0.35">
      <c r="B125" s="440"/>
      <c r="C125" s="440" t="s">
        <v>133</v>
      </c>
      <c r="D125" s="766" t="s">
        <v>127</v>
      </c>
      <c r="E125" s="767" t="s">
        <v>112</v>
      </c>
      <c r="F125" s="767" t="s">
        <v>128</v>
      </c>
      <c r="G125" s="767" t="s">
        <v>114</v>
      </c>
      <c r="H125" s="767" t="s">
        <v>115</v>
      </c>
      <c r="I125" s="767" t="s">
        <v>117</v>
      </c>
      <c r="J125" s="768" t="str">
        <f>J103</f>
        <v>Central MA Office</v>
      </c>
      <c r="L125" s="198" t="s">
        <v>127</v>
      </c>
      <c r="M125" s="199">
        <f>SUM(N125:AF125)</f>
        <v>17</v>
      </c>
      <c r="N125" s="198"/>
      <c r="O125" s="198"/>
      <c r="P125" s="198">
        <v>5</v>
      </c>
      <c r="Q125" s="198">
        <v>2</v>
      </c>
      <c r="R125" s="198"/>
      <c r="S125" s="198">
        <v>2</v>
      </c>
      <c r="T125" s="198">
        <v>3</v>
      </c>
      <c r="U125" s="198"/>
      <c r="V125" s="198">
        <v>1</v>
      </c>
      <c r="W125" s="198">
        <v>1</v>
      </c>
      <c r="X125" s="198"/>
      <c r="Y125" s="198">
        <v>1</v>
      </c>
      <c r="Z125" s="198"/>
      <c r="AA125" s="198"/>
      <c r="AB125" s="198">
        <v>1</v>
      </c>
      <c r="AC125" s="198">
        <v>1</v>
      </c>
      <c r="AD125" s="198"/>
      <c r="AE125" s="198"/>
      <c r="AF125" s="198"/>
    </row>
    <row r="126" spans="1:32" ht="15" x14ac:dyDescent="0.35">
      <c r="B126" s="440" t="s">
        <v>62</v>
      </c>
      <c r="C126" s="769">
        <f>D126+E126+F126+G126+H126+I126+J126</f>
        <v>2113</v>
      </c>
      <c r="D126" s="770">
        <v>155</v>
      </c>
      <c r="E126" s="440">
        <v>217</v>
      </c>
      <c r="F126" s="440"/>
      <c r="G126" s="440">
        <v>339</v>
      </c>
      <c r="H126" s="440">
        <v>599</v>
      </c>
      <c r="I126" s="440">
        <v>428</v>
      </c>
      <c r="J126" s="771">
        <v>375</v>
      </c>
      <c r="L126" s="200" t="s">
        <v>112</v>
      </c>
      <c r="M126" s="199">
        <f t="shared" ref="M126:M132" si="39">SUM(N126:AF126)</f>
        <v>5473</v>
      </c>
      <c r="N126" s="198">
        <v>292</v>
      </c>
      <c r="O126" s="198">
        <v>378</v>
      </c>
      <c r="P126" s="198">
        <v>325</v>
      </c>
      <c r="Q126" s="198">
        <v>320</v>
      </c>
      <c r="R126" s="198">
        <v>309</v>
      </c>
      <c r="S126" s="198">
        <v>317</v>
      </c>
      <c r="T126" s="198">
        <v>297</v>
      </c>
      <c r="U126" s="198">
        <v>297</v>
      </c>
      <c r="V126" s="198">
        <v>323</v>
      </c>
      <c r="W126" s="198">
        <v>334</v>
      </c>
      <c r="X126" s="198">
        <v>293</v>
      </c>
      <c r="Y126" s="198">
        <v>305</v>
      </c>
      <c r="Z126" s="198">
        <v>266</v>
      </c>
      <c r="AA126" s="198">
        <v>257</v>
      </c>
      <c r="AB126" s="198">
        <v>291</v>
      </c>
      <c r="AC126" s="198">
        <v>307</v>
      </c>
      <c r="AD126" s="198">
        <v>294</v>
      </c>
      <c r="AE126" s="198">
        <v>262</v>
      </c>
      <c r="AF126" s="198">
        <v>6</v>
      </c>
    </row>
    <row r="127" spans="1:32" ht="15" x14ac:dyDescent="0.35">
      <c r="B127" s="440" t="s">
        <v>146</v>
      </c>
      <c r="C127" s="769">
        <f>D127+E127+F127+G127+H127+I127+J127</f>
        <v>4452</v>
      </c>
      <c r="D127" s="770">
        <v>2</v>
      </c>
      <c r="E127" s="440">
        <v>651</v>
      </c>
      <c r="F127" s="440">
        <v>23</v>
      </c>
      <c r="G127" s="440">
        <v>940</v>
      </c>
      <c r="H127" s="769">
        <f>2+1196</f>
        <v>1198</v>
      </c>
      <c r="I127" s="769">
        <v>863</v>
      </c>
      <c r="J127" s="771">
        <v>775</v>
      </c>
      <c r="L127" s="200" t="s">
        <v>128</v>
      </c>
      <c r="M127" s="199">
        <f t="shared" si="39"/>
        <v>6</v>
      </c>
      <c r="N127" s="198"/>
      <c r="O127" s="198"/>
      <c r="P127" s="198"/>
      <c r="Q127" s="198"/>
      <c r="R127" s="198">
        <v>2</v>
      </c>
      <c r="S127" s="198">
        <v>1</v>
      </c>
      <c r="T127" s="198"/>
      <c r="U127" s="198">
        <v>1</v>
      </c>
      <c r="V127" s="198"/>
      <c r="W127" s="198"/>
      <c r="X127" s="198">
        <v>1</v>
      </c>
      <c r="Y127" s="198"/>
      <c r="Z127" s="198"/>
      <c r="AA127" s="198"/>
      <c r="AB127" s="198"/>
      <c r="AC127" s="198">
        <v>1</v>
      </c>
      <c r="AD127" s="198"/>
      <c r="AE127" s="198"/>
      <c r="AF127" s="198"/>
    </row>
    <row r="128" spans="1:32" ht="15.6" thickBot="1" x14ac:dyDescent="0.4">
      <c r="B128" s="440" t="s">
        <v>133</v>
      </c>
      <c r="C128" s="440">
        <f>D128+E128+F128+G128+H128+I128+J128</f>
        <v>6565</v>
      </c>
      <c r="D128" s="772">
        <f>SUM(D126:D127)</f>
        <v>157</v>
      </c>
      <c r="E128" s="773">
        <f t="shared" ref="E128:J128" si="40">SUM(E126:E127)</f>
        <v>868</v>
      </c>
      <c r="F128" s="773">
        <f t="shared" si="40"/>
        <v>23</v>
      </c>
      <c r="G128" s="774">
        <f t="shared" si="40"/>
        <v>1279</v>
      </c>
      <c r="H128" s="774">
        <f t="shared" si="40"/>
        <v>1797</v>
      </c>
      <c r="I128" s="774">
        <f t="shared" si="40"/>
        <v>1291</v>
      </c>
      <c r="J128" s="775">
        <f t="shared" si="40"/>
        <v>1150</v>
      </c>
      <c r="L128" s="198" t="s">
        <v>129</v>
      </c>
      <c r="M128" s="199">
        <f t="shared" si="39"/>
        <v>7123</v>
      </c>
      <c r="N128" s="198">
        <v>484</v>
      </c>
      <c r="O128" s="198">
        <v>468</v>
      </c>
      <c r="P128" s="198">
        <v>423</v>
      </c>
      <c r="Q128" s="198">
        <v>464</v>
      </c>
      <c r="R128" s="198">
        <v>456</v>
      </c>
      <c r="S128" s="198">
        <v>428</v>
      </c>
      <c r="T128" s="198">
        <v>417</v>
      </c>
      <c r="U128" s="198">
        <v>420</v>
      </c>
      <c r="V128" s="198">
        <v>450</v>
      </c>
      <c r="W128" s="198">
        <v>441</v>
      </c>
      <c r="X128" s="198">
        <v>367</v>
      </c>
      <c r="Y128" s="198">
        <v>373</v>
      </c>
      <c r="Z128" s="198">
        <v>341</v>
      </c>
      <c r="AA128" s="198">
        <v>307</v>
      </c>
      <c r="AB128" s="198">
        <v>355</v>
      </c>
      <c r="AC128" s="198">
        <v>333</v>
      </c>
      <c r="AD128" s="198">
        <v>313</v>
      </c>
      <c r="AE128" s="198">
        <v>280</v>
      </c>
      <c r="AF128" s="198">
        <v>3</v>
      </c>
    </row>
    <row r="129" spans="2:32" x14ac:dyDescent="0.2">
      <c r="B129" s="409"/>
      <c r="C129" s="409"/>
      <c r="D129" s="409"/>
      <c r="E129" s="409"/>
      <c r="F129" s="409"/>
      <c r="G129" s="409"/>
      <c r="H129" s="409"/>
      <c r="I129" s="409"/>
      <c r="J129" s="409"/>
      <c r="L129" s="198" t="s">
        <v>130</v>
      </c>
      <c r="M129" s="199">
        <f t="shared" si="39"/>
        <v>5</v>
      </c>
      <c r="N129" s="198"/>
      <c r="O129" s="198"/>
      <c r="P129" s="198"/>
      <c r="Q129" s="198"/>
      <c r="R129" s="198"/>
      <c r="S129" s="198">
        <v>1</v>
      </c>
      <c r="T129" s="198">
        <v>2</v>
      </c>
      <c r="U129" s="198"/>
      <c r="V129" s="198">
        <v>1</v>
      </c>
      <c r="W129" s="198"/>
      <c r="X129" s="198"/>
      <c r="Y129" s="198"/>
      <c r="Z129" s="198"/>
      <c r="AA129" s="198"/>
      <c r="AB129" s="198"/>
      <c r="AC129" s="198"/>
      <c r="AD129" s="198"/>
      <c r="AE129" s="198">
        <v>1</v>
      </c>
      <c r="AF129" s="198"/>
    </row>
    <row r="130" spans="2:32" x14ac:dyDescent="0.2">
      <c r="H130" s="296"/>
      <c r="L130" s="198" t="s">
        <v>114</v>
      </c>
      <c r="M130" s="199">
        <f t="shared" si="39"/>
        <v>8109</v>
      </c>
      <c r="N130" s="198">
        <v>514</v>
      </c>
      <c r="O130" s="198">
        <v>521</v>
      </c>
      <c r="P130" s="198">
        <v>533</v>
      </c>
      <c r="Q130" s="198">
        <v>508</v>
      </c>
      <c r="R130" s="198">
        <v>493</v>
      </c>
      <c r="S130" s="198">
        <v>447</v>
      </c>
      <c r="T130" s="198">
        <v>465</v>
      </c>
      <c r="U130" s="198">
        <v>488</v>
      </c>
      <c r="V130" s="198">
        <v>509</v>
      </c>
      <c r="W130" s="198">
        <v>492</v>
      </c>
      <c r="X130" s="198">
        <v>405</v>
      </c>
      <c r="Y130" s="198">
        <v>423</v>
      </c>
      <c r="Z130" s="198">
        <v>379</v>
      </c>
      <c r="AA130" s="198">
        <v>375</v>
      </c>
      <c r="AB130" s="198">
        <v>395</v>
      </c>
      <c r="AC130" s="198">
        <v>385</v>
      </c>
      <c r="AD130" s="198">
        <v>388</v>
      </c>
      <c r="AE130" s="198">
        <v>387</v>
      </c>
      <c r="AF130" s="198">
        <v>2</v>
      </c>
    </row>
    <row r="131" spans="2:32" ht="12" thickBot="1" x14ac:dyDescent="0.25">
      <c r="H131" s="296"/>
      <c r="L131" s="198" t="s">
        <v>115</v>
      </c>
      <c r="M131" s="199">
        <f t="shared" si="39"/>
        <v>8455</v>
      </c>
      <c r="N131" s="198">
        <v>642</v>
      </c>
      <c r="O131" s="198">
        <v>578</v>
      </c>
      <c r="P131" s="198">
        <v>544</v>
      </c>
      <c r="Q131" s="198">
        <v>491</v>
      </c>
      <c r="R131" s="198">
        <v>510</v>
      </c>
      <c r="S131" s="198">
        <v>501</v>
      </c>
      <c r="T131" s="198">
        <v>488</v>
      </c>
      <c r="U131" s="198">
        <v>467</v>
      </c>
      <c r="V131" s="198">
        <v>477</v>
      </c>
      <c r="W131" s="198">
        <v>459</v>
      </c>
      <c r="X131" s="198">
        <v>467</v>
      </c>
      <c r="Y131" s="198">
        <v>423</v>
      </c>
      <c r="Z131" s="198">
        <v>430</v>
      </c>
      <c r="AA131" s="198">
        <v>345</v>
      </c>
      <c r="AB131" s="198">
        <v>436</v>
      </c>
      <c r="AC131" s="198">
        <v>403</v>
      </c>
      <c r="AD131" s="198">
        <v>418</v>
      </c>
      <c r="AE131" s="198">
        <v>372</v>
      </c>
      <c r="AF131" s="198">
        <v>4</v>
      </c>
    </row>
    <row r="132" spans="2:32" x14ac:dyDescent="0.2">
      <c r="B132" s="409"/>
      <c r="C132" s="850"/>
      <c r="D132" s="851"/>
      <c r="E132" s="851"/>
      <c r="F132" s="852"/>
      <c r="H132" s="296"/>
      <c r="L132" s="198" t="s">
        <v>117</v>
      </c>
      <c r="M132" s="199">
        <f t="shared" si="39"/>
        <v>8338</v>
      </c>
      <c r="N132" s="198">
        <v>541</v>
      </c>
      <c r="O132" s="198">
        <v>563</v>
      </c>
      <c r="P132" s="198">
        <v>540</v>
      </c>
      <c r="Q132" s="198">
        <v>491</v>
      </c>
      <c r="R132" s="198">
        <v>529</v>
      </c>
      <c r="S132" s="198">
        <v>513</v>
      </c>
      <c r="T132" s="198">
        <v>502</v>
      </c>
      <c r="U132" s="198">
        <v>530</v>
      </c>
      <c r="V132" s="198">
        <v>499</v>
      </c>
      <c r="W132" s="198">
        <v>447</v>
      </c>
      <c r="X132" s="198">
        <v>494</v>
      </c>
      <c r="Y132" s="198">
        <v>440</v>
      </c>
      <c r="Z132" s="198">
        <v>379</v>
      </c>
      <c r="AA132" s="198">
        <v>379</v>
      </c>
      <c r="AB132" s="198">
        <v>404</v>
      </c>
      <c r="AC132" s="198">
        <v>369</v>
      </c>
      <c r="AD132" s="198">
        <v>384</v>
      </c>
      <c r="AE132" s="198">
        <v>333</v>
      </c>
      <c r="AF132" s="198">
        <v>1</v>
      </c>
    </row>
    <row r="133" spans="2:32" ht="12.6" thickBot="1" x14ac:dyDescent="0.3">
      <c r="B133" s="409"/>
      <c r="C133" s="747" t="s">
        <v>236</v>
      </c>
      <c r="D133" s="747" t="s">
        <v>237</v>
      </c>
      <c r="E133" s="747" t="s">
        <v>238</v>
      </c>
      <c r="F133" s="747" t="s">
        <v>233</v>
      </c>
      <c r="H133" s="296"/>
      <c r="L133" s="200" t="s">
        <v>234</v>
      </c>
      <c r="M133" s="733">
        <f>SUM(M125:M132)</f>
        <v>37526</v>
      </c>
      <c r="N133" s="734">
        <f t="shared" ref="N133:AF133" si="41">SUM(N125:N132)</f>
        <v>2473</v>
      </c>
      <c r="O133" s="734">
        <f t="shared" si="41"/>
        <v>2508</v>
      </c>
      <c r="P133" s="734">
        <f t="shared" si="41"/>
        <v>2370</v>
      </c>
      <c r="Q133" s="734">
        <f t="shared" si="41"/>
        <v>2276</v>
      </c>
      <c r="R133" s="734">
        <f t="shared" si="41"/>
        <v>2299</v>
      </c>
      <c r="S133" s="734">
        <f t="shared" si="41"/>
        <v>2210</v>
      </c>
      <c r="T133" s="734">
        <f t="shared" si="41"/>
        <v>2174</v>
      </c>
      <c r="U133" s="734">
        <f t="shared" si="41"/>
        <v>2203</v>
      </c>
      <c r="V133" s="734">
        <f t="shared" si="41"/>
        <v>2260</v>
      </c>
      <c r="W133" s="734">
        <f t="shared" si="41"/>
        <v>2174</v>
      </c>
      <c r="X133" s="734">
        <f t="shared" si="41"/>
        <v>2027</v>
      </c>
      <c r="Y133" s="734">
        <f t="shared" si="41"/>
        <v>1965</v>
      </c>
      <c r="Z133" s="734">
        <f t="shared" si="41"/>
        <v>1795</v>
      </c>
      <c r="AA133" s="734">
        <f t="shared" si="41"/>
        <v>1663</v>
      </c>
      <c r="AB133" s="734">
        <f t="shared" si="41"/>
        <v>1882</v>
      </c>
      <c r="AC133" s="734">
        <f t="shared" si="41"/>
        <v>1799</v>
      </c>
      <c r="AD133" s="734">
        <f t="shared" si="41"/>
        <v>1797</v>
      </c>
      <c r="AE133" s="734">
        <f t="shared" si="41"/>
        <v>1635</v>
      </c>
      <c r="AF133" s="734">
        <f t="shared" si="41"/>
        <v>16</v>
      </c>
    </row>
    <row r="134" spans="2:32" ht="12" x14ac:dyDescent="0.25">
      <c r="B134" s="409"/>
      <c r="C134" s="747" t="s">
        <v>127</v>
      </c>
      <c r="D134" s="677">
        <v>19</v>
      </c>
      <c r="E134" s="677"/>
      <c r="F134" s="747">
        <f>SUM(D134:E134)</f>
        <v>19</v>
      </c>
      <c r="L134" s="356"/>
      <c r="M134" s="356"/>
      <c r="N134" s="356"/>
      <c r="O134" s="356"/>
      <c r="P134" s="356"/>
      <c r="Q134" s="356"/>
      <c r="R134" s="356"/>
      <c r="S134" s="356"/>
      <c r="T134" s="356"/>
      <c r="U134" s="356"/>
      <c r="V134" s="356"/>
      <c r="W134" s="356"/>
      <c r="X134" s="356"/>
      <c r="Y134" s="356"/>
      <c r="Z134" s="356"/>
      <c r="AA134" s="356"/>
      <c r="AB134" s="356"/>
      <c r="AC134" s="356"/>
      <c r="AD134" s="356"/>
      <c r="AE134" s="356"/>
      <c r="AF134" s="356"/>
    </row>
    <row r="135" spans="2:32" ht="12" x14ac:dyDescent="0.25">
      <c r="C135" s="473" t="s">
        <v>112</v>
      </c>
      <c r="D135" s="678">
        <v>8</v>
      </c>
      <c r="E135" s="678">
        <v>12</v>
      </c>
      <c r="F135" s="747">
        <f t="shared" ref="F135:F137" si="42">SUM(D135:E135)</f>
        <v>20</v>
      </c>
    </row>
    <row r="136" spans="2:32" ht="12" x14ac:dyDescent="0.25">
      <c r="C136" s="473" t="s">
        <v>129</v>
      </c>
      <c r="D136" s="678">
        <v>31</v>
      </c>
      <c r="E136" s="678">
        <v>23</v>
      </c>
      <c r="F136" s="747">
        <f t="shared" si="42"/>
        <v>54</v>
      </c>
    </row>
    <row r="137" spans="2:32" ht="12.6" thickBot="1" x14ac:dyDescent="0.3">
      <c r="C137" s="473" t="s">
        <v>114</v>
      </c>
      <c r="D137" s="678">
        <v>19</v>
      </c>
      <c r="E137" s="678">
        <v>27</v>
      </c>
      <c r="F137" s="747">
        <f t="shared" si="42"/>
        <v>46</v>
      </c>
      <c r="K137" s="973" t="s">
        <v>358</v>
      </c>
      <c r="L137" s="973"/>
      <c r="M137" s="973"/>
    </row>
    <row r="138" spans="2:32" ht="15.6" thickBot="1" x14ac:dyDescent="0.4">
      <c r="C138" s="473" t="s">
        <v>115</v>
      </c>
      <c r="D138" s="678">
        <v>22</v>
      </c>
      <c r="E138" s="678">
        <v>35</v>
      </c>
      <c r="F138" s="747">
        <f>SUM(D138:E138)</f>
        <v>57</v>
      </c>
      <c r="M138" s="740" t="s">
        <v>133</v>
      </c>
      <c r="N138" s="742" t="s">
        <v>169</v>
      </c>
      <c r="O138" s="414" t="s">
        <v>170</v>
      </c>
      <c r="P138" s="147" t="s">
        <v>171</v>
      </c>
      <c r="Q138" s="188" t="s">
        <v>172</v>
      </c>
      <c r="R138" s="147" t="s">
        <v>37</v>
      </c>
      <c r="S138" s="147" t="s">
        <v>173</v>
      </c>
      <c r="T138" s="147" t="s">
        <v>29</v>
      </c>
      <c r="U138" s="187" t="s">
        <v>174</v>
      </c>
      <c r="V138" s="188" t="s">
        <v>175</v>
      </c>
      <c r="W138" s="188" t="s">
        <v>176</v>
      </c>
      <c r="X138" s="189" t="s">
        <v>177</v>
      </c>
    </row>
    <row r="139" spans="2:32" ht="12" x14ac:dyDescent="0.25">
      <c r="C139" s="473" t="s">
        <v>117</v>
      </c>
      <c r="D139" s="678">
        <v>32</v>
      </c>
      <c r="E139" s="678">
        <v>23</v>
      </c>
      <c r="F139" s="747">
        <f>SUM(D139:E139)</f>
        <v>55</v>
      </c>
      <c r="L139" s="190" t="s">
        <v>127</v>
      </c>
      <c r="M139" s="497">
        <f>SUM(N139:X139)</f>
        <v>17</v>
      </c>
      <c r="N139" s="174">
        <v>16</v>
      </c>
      <c r="O139" s="170"/>
      <c r="P139" s="170"/>
      <c r="Q139" s="170"/>
      <c r="R139" s="170"/>
      <c r="S139" s="170"/>
      <c r="T139" s="170"/>
      <c r="U139" s="170"/>
      <c r="V139" s="170"/>
      <c r="W139" s="170">
        <v>1</v>
      </c>
      <c r="X139" s="184"/>
    </row>
    <row r="140" spans="2:32" ht="15" x14ac:dyDescent="0.35">
      <c r="C140" s="368" t="s">
        <v>128</v>
      </c>
      <c r="D140" s="170"/>
      <c r="E140" s="170">
        <v>1</v>
      </c>
      <c r="F140" s="747">
        <f>SUM(D140:E140)</f>
        <v>1</v>
      </c>
      <c r="L140" s="191" t="s">
        <v>112</v>
      </c>
      <c r="M140" s="497">
        <f>SUM(N140:X140)</f>
        <v>5473</v>
      </c>
      <c r="N140" s="174">
        <v>16</v>
      </c>
      <c r="O140" s="170">
        <v>290</v>
      </c>
      <c r="P140" s="170">
        <v>4</v>
      </c>
      <c r="Q140" s="170">
        <v>169</v>
      </c>
      <c r="R140" s="170">
        <v>45</v>
      </c>
      <c r="S140" s="170"/>
      <c r="T140" s="170">
        <v>4903</v>
      </c>
      <c r="U140" s="170"/>
      <c r="V140" s="170">
        <v>45</v>
      </c>
      <c r="W140" s="170"/>
      <c r="X140" s="184">
        <v>1</v>
      </c>
    </row>
    <row r="141" spans="2:32" ht="15.6" thickBot="1" x14ac:dyDescent="0.4">
      <c r="B141" s="296"/>
      <c r="C141" s="504" t="s">
        <v>233</v>
      </c>
      <c r="D141" s="505">
        <f>SUM(D134:D140)</f>
        <v>131</v>
      </c>
      <c r="E141" s="505">
        <f t="shared" ref="E141" si="43">SUM(E134:E140)</f>
        <v>121</v>
      </c>
      <c r="F141" s="505">
        <f>SUM(F134:F140)</f>
        <v>252</v>
      </c>
      <c r="L141" s="191" t="s">
        <v>128</v>
      </c>
      <c r="M141" s="497">
        <f t="shared" ref="M141:M142" si="44">SUM(N141:X141)</f>
        <v>6</v>
      </c>
      <c r="N141" s="153"/>
      <c r="O141" s="172"/>
      <c r="P141" s="172"/>
      <c r="Q141" s="170"/>
      <c r="R141" s="172"/>
      <c r="S141" s="172"/>
      <c r="T141" s="172">
        <v>3</v>
      </c>
      <c r="U141" s="172"/>
      <c r="V141" s="172">
        <v>3</v>
      </c>
      <c r="W141" s="166"/>
      <c r="X141" s="184"/>
    </row>
    <row r="142" spans="2:32" x14ac:dyDescent="0.2">
      <c r="B142" s="296"/>
      <c r="L142" s="192" t="s">
        <v>129</v>
      </c>
      <c r="M142" s="497">
        <f t="shared" si="44"/>
        <v>7123</v>
      </c>
      <c r="N142" s="174">
        <v>43</v>
      </c>
      <c r="O142" s="170">
        <v>490</v>
      </c>
      <c r="P142" s="170">
        <v>4</v>
      </c>
      <c r="Q142" s="170">
        <v>98</v>
      </c>
      <c r="R142" s="170">
        <v>38</v>
      </c>
      <c r="S142" s="170">
        <v>1</v>
      </c>
      <c r="T142" s="170">
        <v>6376</v>
      </c>
      <c r="U142" s="170"/>
      <c r="V142" s="170">
        <v>64</v>
      </c>
      <c r="W142" s="170"/>
      <c r="X142" s="184">
        <v>9</v>
      </c>
    </row>
    <row r="143" spans="2:32" ht="30" x14ac:dyDescent="0.35">
      <c r="B143" s="296"/>
      <c r="C143" s="122" t="s">
        <v>369</v>
      </c>
      <c r="D143" s="118"/>
      <c r="E143" s="118"/>
      <c r="F143" s="118"/>
      <c r="G143" s="118"/>
      <c r="L143" s="192" t="s">
        <v>130</v>
      </c>
      <c r="M143" s="497">
        <f t="shared" ref="M143:M146" si="45">SUM(N143:X143)</f>
        <v>5</v>
      </c>
      <c r="N143" s="174">
        <v>5</v>
      </c>
      <c r="O143" s="170"/>
      <c r="P143" s="170"/>
      <c r="Q143" s="170"/>
      <c r="R143" s="170"/>
      <c r="S143" s="170"/>
      <c r="T143" s="170"/>
      <c r="U143" s="170"/>
      <c r="V143" s="170"/>
      <c r="W143" s="170"/>
      <c r="X143" s="184"/>
    </row>
    <row r="144" spans="2:32" ht="15.6" thickBot="1" x14ac:dyDescent="0.4">
      <c r="B144" s="296"/>
      <c r="C144" s="118"/>
      <c r="D144" s="118"/>
      <c r="E144" s="118" t="s">
        <v>118</v>
      </c>
      <c r="F144" s="118" t="s">
        <v>119</v>
      </c>
      <c r="G144" s="118" t="s">
        <v>120</v>
      </c>
      <c r="L144" s="192" t="s">
        <v>114</v>
      </c>
      <c r="M144" s="497">
        <f t="shared" si="45"/>
        <v>8109</v>
      </c>
      <c r="N144" s="174">
        <v>47</v>
      </c>
      <c r="O144" s="170">
        <v>474</v>
      </c>
      <c r="P144" s="170"/>
      <c r="Q144" s="170">
        <v>221</v>
      </c>
      <c r="R144" s="170">
        <v>164</v>
      </c>
      <c r="S144" s="170">
        <v>1</v>
      </c>
      <c r="T144" s="170">
        <v>7121</v>
      </c>
      <c r="U144" s="170"/>
      <c r="V144" s="170">
        <v>71</v>
      </c>
      <c r="W144" s="170"/>
      <c r="X144" s="184">
        <v>10</v>
      </c>
    </row>
    <row r="145" spans="2:24" ht="15" x14ac:dyDescent="0.35">
      <c r="B145" s="410" t="s">
        <v>363</v>
      </c>
      <c r="C145" s="440"/>
      <c r="D145" s="440"/>
      <c r="E145" s="842">
        <v>42552</v>
      </c>
      <c r="F145" s="843">
        <v>42583</v>
      </c>
      <c r="G145" s="844">
        <v>42614</v>
      </c>
      <c r="L145" s="192" t="s">
        <v>115</v>
      </c>
      <c r="M145" s="497">
        <f t="shared" si="45"/>
        <v>8455</v>
      </c>
      <c r="N145" s="174">
        <v>39</v>
      </c>
      <c r="O145" s="170">
        <v>385</v>
      </c>
      <c r="P145" s="170">
        <v>6</v>
      </c>
      <c r="Q145" s="170">
        <v>239</v>
      </c>
      <c r="R145" s="170">
        <v>127</v>
      </c>
      <c r="S145" s="170"/>
      <c r="T145" s="170">
        <v>7603</v>
      </c>
      <c r="U145" s="170">
        <v>1</v>
      </c>
      <c r="V145" s="170">
        <v>44</v>
      </c>
      <c r="W145" s="170"/>
      <c r="X145" s="184">
        <v>11</v>
      </c>
    </row>
    <row r="146" spans="2:24" ht="15.6" thickBot="1" x14ac:dyDescent="0.4">
      <c r="B146" s="409"/>
      <c r="C146" s="440" t="s">
        <v>112</v>
      </c>
      <c r="D146" s="440">
        <f>E146+F146+G146</f>
        <v>167</v>
      </c>
      <c r="E146" s="845">
        <v>62</v>
      </c>
      <c r="F146" s="155">
        <v>64</v>
      </c>
      <c r="G146" s="846">
        <v>41</v>
      </c>
      <c r="L146" s="192" t="s">
        <v>117</v>
      </c>
      <c r="M146" s="497">
        <f t="shared" si="45"/>
        <v>8338</v>
      </c>
      <c r="N146" s="160">
        <v>76</v>
      </c>
      <c r="O146" s="297">
        <v>769</v>
      </c>
      <c r="P146" s="297">
        <v>3</v>
      </c>
      <c r="Q146" s="297">
        <v>107</v>
      </c>
      <c r="R146" s="297">
        <v>47</v>
      </c>
      <c r="S146" s="297">
        <v>1</v>
      </c>
      <c r="T146" s="297">
        <v>7270</v>
      </c>
      <c r="U146" s="297"/>
      <c r="V146" s="297">
        <v>50</v>
      </c>
      <c r="W146" s="297"/>
      <c r="X146" s="331">
        <v>15</v>
      </c>
    </row>
    <row r="147" spans="2:24" ht="15.6" thickBot="1" x14ac:dyDescent="0.4">
      <c r="B147" s="409"/>
      <c r="C147" s="440" t="s">
        <v>114</v>
      </c>
      <c r="D147" s="440">
        <f t="shared" ref="D147:D149" si="46">E147+F147+G147</f>
        <v>424</v>
      </c>
      <c r="E147" s="845">
        <v>130</v>
      </c>
      <c r="F147" s="155">
        <v>152</v>
      </c>
      <c r="G147" s="846">
        <v>142</v>
      </c>
      <c r="L147" s="739" t="s">
        <v>234</v>
      </c>
      <c r="M147" s="741">
        <f>SUM(M139:M146)</f>
        <v>37526</v>
      </c>
      <c r="N147" s="743">
        <f t="shared" ref="N147:X147" si="47">SUM(N139:N146)</f>
        <v>242</v>
      </c>
      <c r="O147" s="744">
        <f t="shared" si="47"/>
        <v>2408</v>
      </c>
      <c r="P147" s="744">
        <f t="shared" si="47"/>
        <v>17</v>
      </c>
      <c r="Q147" s="744">
        <f t="shared" si="47"/>
        <v>834</v>
      </c>
      <c r="R147" s="744">
        <f t="shared" si="47"/>
        <v>421</v>
      </c>
      <c r="S147" s="744">
        <f t="shared" si="47"/>
        <v>3</v>
      </c>
      <c r="T147" s="744">
        <f t="shared" si="47"/>
        <v>33276</v>
      </c>
      <c r="U147" s="744">
        <f t="shared" si="47"/>
        <v>1</v>
      </c>
      <c r="V147" s="744">
        <f t="shared" si="47"/>
        <v>277</v>
      </c>
      <c r="W147" s="744">
        <f t="shared" si="47"/>
        <v>1</v>
      </c>
      <c r="X147" s="745">
        <f t="shared" si="47"/>
        <v>46</v>
      </c>
    </row>
    <row r="148" spans="2:24" ht="15" x14ac:dyDescent="0.35">
      <c r="B148" s="409"/>
      <c r="C148" s="440" t="s">
        <v>115</v>
      </c>
      <c r="D148" s="440">
        <f t="shared" si="46"/>
        <v>322</v>
      </c>
      <c r="E148" s="845">
        <v>104</v>
      </c>
      <c r="F148" s="155">
        <v>108</v>
      </c>
      <c r="G148" s="846">
        <v>110</v>
      </c>
    </row>
    <row r="149" spans="2:24" ht="15" x14ac:dyDescent="0.35">
      <c r="B149" s="409"/>
      <c r="C149" s="440" t="s">
        <v>117</v>
      </c>
      <c r="D149" s="440">
        <f t="shared" si="46"/>
        <v>320</v>
      </c>
      <c r="E149" s="847">
        <v>112</v>
      </c>
      <c r="F149" s="848">
        <v>118</v>
      </c>
      <c r="G149" s="849">
        <v>90</v>
      </c>
    </row>
    <row r="150" spans="2:24" ht="15.6" thickBot="1" x14ac:dyDescent="0.4">
      <c r="B150" s="409"/>
      <c r="C150" s="440" t="s">
        <v>129</v>
      </c>
      <c r="D150" s="440">
        <f t="shared" ref="D150" si="48">E150+F150+G150</f>
        <v>283</v>
      </c>
      <c r="E150" s="847">
        <v>99</v>
      </c>
      <c r="F150" s="848">
        <v>86</v>
      </c>
      <c r="G150" s="849">
        <v>98</v>
      </c>
    </row>
    <row r="151" spans="2:24" ht="15.6" thickBot="1" x14ac:dyDescent="0.4">
      <c r="B151" s="296"/>
      <c r="C151" s="118" t="s">
        <v>111</v>
      </c>
      <c r="D151" s="374">
        <f>E151+F151+G151</f>
        <v>1607</v>
      </c>
      <c r="E151" s="369">
        <v>533</v>
      </c>
      <c r="F151" s="370">
        <v>561</v>
      </c>
      <c r="G151" s="401">
        <v>513</v>
      </c>
    </row>
    <row r="152" spans="2:24" x14ac:dyDescent="0.2">
      <c r="B152" s="296"/>
      <c r="F152" s="161"/>
      <c r="G152" s="161"/>
    </row>
    <row r="153" spans="2:24" ht="15" x14ac:dyDescent="0.35">
      <c r="B153" s="409" t="s">
        <v>373</v>
      </c>
      <c r="C153" s="440" t="s">
        <v>112</v>
      </c>
      <c r="D153" s="155">
        <f>SUM(E153:G153)</f>
        <v>1238</v>
      </c>
      <c r="E153" s="177">
        <f>E49+E61+E146</f>
        <v>457</v>
      </c>
      <c r="F153" s="177">
        <f t="shared" ref="F153:G153" si="49">F49+F61+F146</f>
        <v>441</v>
      </c>
      <c r="G153" s="177">
        <f t="shared" si="49"/>
        <v>340</v>
      </c>
    </row>
    <row r="154" spans="2:24" ht="15" x14ac:dyDescent="0.35">
      <c r="B154" s="409"/>
      <c r="C154" s="440" t="s">
        <v>114</v>
      </c>
      <c r="D154" s="155">
        <f t="shared" ref="D154:D157" si="50">SUM(E154:G154)</f>
        <v>2426</v>
      </c>
      <c r="E154" s="177">
        <f>E147+E64+E52</f>
        <v>874</v>
      </c>
      <c r="F154" s="177">
        <f t="shared" ref="F154:G154" si="51">F147+F64+F52</f>
        <v>783</v>
      </c>
      <c r="G154" s="177">
        <f t="shared" si="51"/>
        <v>769</v>
      </c>
    </row>
    <row r="155" spans="2:24" ht="15" x14ac:dyDescent="0.35">
      <c r="B155" s="409"/>
      <c r="C155" s="440" t="s">
        <v>115</v>
      </c>
      <c r="D155" s="155">
        <f t="shared" si="50"/>
        <v>2562</v>
      </c>
      <c r="E155" s="177">
        <f>E148+E65+E53</f>
        <v>924</v>
      </c>
      <c r="F155" s="177">
        <f t="shared" ref="F155:G155" si="52">F148+F65+F53</f>
        <v>888</v>
      </c>
      <c r="G155" s="177">
        <f t="shared" si="52"/>
        <v>750</v>
      </c>
    </row>
    <row r="156" spans="2:24" ht="15" x14ac:dyDescent="0.35">
      <c r="B156" s="409"/>
      <c r="C156" s="440" t="s">
        <v>117</v>
      </c>
      <c r="D156" s="155">
        <f t="shared" si="50"/>
        <v>1823</v>
      </c>
      <c r="E156" s="942">
        <f>E149+E67+E55</f>
        <v>624</v>
      </c>
      <c r="F156" s="942">
        <f t="shared" ref="F156:G156" si="53">F149+F67+F55</f>
        <v>644</v>
      </c>
      <c r="G156" s="942">
        <f t="shared" si="53"/>
        <v>555</v>
      </c>
    </row>
    <row r="157" spans="2:24" ht="15" x14ac:dyDescent="0.35">
      <c r="B157" s="409"/>
      <c r="C157" s="440" t="s">
        <v>129</v>
      </c>
      <c r="D157" s="155">
        <f t="shared" si="50"/>
        <v>1442</v>
      </c>
      <c r="E157" s="942">
        <f>E150+E68+E56</f>
        <v>495</v>
      </c>
      <c r="F157" s="942">
        <f t="shared" ref="F157:G157" si="54">F150+F68+F56</f>
        <v>476</v>
      </c>
      <c r="G157" s="942">
        <f t="shared" si="54"/>
        <v>471</v>
      </c>
    </row>
    <row r="158" spans="2:24" ht="15" x14ac:dyDescent="0.35">
      <c r="B158" s="409"/>
      <c r="C158" s="440" t="s">
        <v>111</v>
      </c>
      <c r="D158" s="155">
        <f>SUM(E158:G158)</f>
        <v>10938</v>
      </c>
      <c r="E158" s="942">
        <f>E69+E57+E151</f>
        <v>3795</v>
      </c>
      <c r="F158" s="942">
        <f t="shared" ref="F158:G158" si="55">F69+F57+F151</f>
        <v>3713</v>
      </c>
      <c r="G158" s="942">
        <f t="shared" si="55"/>
        <v>3430</v>
      </c>
    </row>
    <row r="162" spans="3:7" x14ac:dyDescent="0.2">
      <c r="C162" s="834"/>
      <c r="D162" s="834"/>
      <c r="E162" s="834"/>
      <c r="F162" s="834"/>
      <c r="G162" s="834"/>
    </row>
    <row r="163" spans="3:7" x14ac:dyDescent="0.2">
      <c r="C163" s="834"/>
      <c r="D163" s="834"/>
      <c r="E163" s="834"/>
      <c r="F163" s="834"/>
      <c r="G163" s="834"/>
    </row>
    <row r="164" spans="3:7" x14ac:dyDescent="0.2">
      <c r="C164" s="834"/>
      <c r="D164" s="834"/>
      <c r="E164" s="834"/>
      <c r="F164" s="834"/>
      <c r="G164" s="834"/>
    </row>
    <row r="165" spans="3:7" x14ac:dyDescent="0.2">
      <c r="C165" s="834"/>
      <c r="D165" s="834"/>
      <c r="E165" s="834"/>
      <c r="F165" s="834"/>
      <c r="G165" s="834"/>
    </row>
    <row r="166" spans="3:7" x14ac:dyDescent="0.2">
      <c r="C166" s="834"/>
      <c r="D166" s="834">
        <v>1607</v>
      </c>
      <c r="E166" s="834"/>
      <c r="F166" s="834"/>
      <c r="G166" s="834"/>
    </row>
    <row r="167" spans="3:7" x14ac:dyDescent="0.2">
      <c r="C167" s="834"/>
      <c r="D167" s="834"/>
      <c r="E167" s="834"/>
      <c r="F167" s="834"/>
      <c r="G167" s="834"/>
    </row>
    <row r="168" spans="3:7" x14ac:dyDescent="0.2">
      <c r="C168" s="834"/>
      <c r="D168" s="834"/>
      <c r="E168" s="834"/>
      <c r="F168" s="834"/>
      <c r="G168" s="834"/>
    </row>
    <row r="169" spans="3:7" x14ac:dyDescent="0.2">
      <c r="C169" s="834"/>
      <c r="D169" s="834"/>
      <c r="E169" s="834"/>
      <c r="F169" s="834"/>
      <c r="G169" s="834"/>
    </row>
    <row r="170" spans="3:7" x14ac:dyDescent="0.2">
      <c r="C170" s="834"/>
      <c r="D170" s="834"/>
      <c r="E170" s="834"/>
      <c r="F170" s="834"/>
      <c r="G170" s="834"/>
    </row>
    <row r="171" spans="3:7" x14ac:dyDescent="0.2">
      <c r="C171" s="834"/>
      <c r="D171" s="834"/>
      <c r="E171" s="834"/>
      <c r="F171" s="834"/>
      <c r="G171" s="834"/>
    </row>
    <row r="172" spans="3:7" x14ac:dyDescent="0.2">
      <c r="C172" s="834"/>
      <c r="D172" s="834"/>
      <c r="E172" s="834"/>
      <c r="F172" s="834"/>
      <c r="G172" s="834"/>
    </row>
    <row r="173" spans="3:7" x14ac:dyDescent="0.2">
      <c r="C173" s="834"/>
      <c r="D173" s="834"/>
      <c r="E173" s="834"/>
      <c r="F173" s="834"/>
      <c r="G173" s="834"/>
    </row>
  </sheetData>
  <mergeCells count="1">
    <mergeCell ref="K137:M137"/>
  </mergeCells>
  <pageMargins left="0.7" right="0.7" top="0.75" bottom="0.75" header="0.3" footer="0.3"/>
  <pageSetup scale="1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37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37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99</v>
      </c>
      <c r="D1" s="290"/>
      <c r="E1" s="207"/>
      <c r="F1" s="291"/>
      <c r="G1" s="292"/>
      <c r="H1" s="289"/>
      <c r="I1" s="293" t="s">
        <v>93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SouthernRegionCalculations!C9</f>
        <v>717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101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(SouthernRegionCalculations!C37+SouthernRegionCalculations!C23)/SouthernRegionCalculations!C9</f>
        <v>0.52301255230125521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SouthernRegionCalculations!E117</f>
        <v>1031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SouthernRegionCalculations!E117-SouthernRegionCalculations!E123</f>
        <v>278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SouthernRegionCalculations!C174</f>
        <v>253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0.2696411251212415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SouthernRegionCalculations!C78/D4</f>
        <v>0.14783821478382148</v>
      </c>
      <c r="E9" s="226"/>
      <c r="F9" s="226"/>
      <c r="G9" s="222"/>
      <c r="H9" s="220" t="str">
        <f>Data!H9</f>
        <v>Clinical Cases (09/30/2016)</v>
      </c>
      <c r="I9" s="220"/>
      <c r="J9" s="596">
        <f>SouthernRegionCalculations!E133+SouthernRegionCalculations!E134</f>
        <v>637</v>
      </c>
      <c r="K9" s="223"/>
      <c r="L9" s="224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SouthernRegionCalculations!C163</f>
        <v>28</v>
      </c>
      <c r="E11" s="226"/>
      <c r="F11" s="226"/>
      <c r="G11" s="222"/>
      <c r="H11" s="220" t="str">
        <f>Data!H11</f>
        <v>Adoption Cases (09/30/2016)</v>
      </c>
      <c r="I11" s="220"/>
      <c r="J11" s="596">
        <f>SouthernRegionCalculations!E132</f>
        <v>43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SouthernRegionCalculations!E141</f>
        <v>156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0.24489795918367346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SouthernRegionCalculations!C106</f>
        <v>37.666666666666664</v>
      </c>
      <c r="E15" s="226"/>
      <c r="F15" s="226"/>
      <c r="G15" s="222"/>
      <c r="H15" s="220" t="str">
        <f>Data!H15</f>
        <v>Adoptions Legalized (Q1, FY'2017)</v>
      </c>
      <c r="I15" s="220"/>
      <c r="J15" s="596">
        <f>SouthernRegionCalculations!C154</f>
        <v>2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SouthernRegionCalculations!C92</f>
        <v>59.333333333333336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SouthernRegionCalculations!D154</f>
        <v>10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SouthernRegionCalculations!Q14</f>
        <v>1337</v>
      </c>
      <c r="E20" s="28">
        <f>IF(D20/$D$29&lt;0.01,"*",D20/$D$29)</f>
        <v>0.60579972813774352</v>
      </c>
      <c r="F20" s="241"/>
      <c r="G20" s="240"/>
      <c r="H20" s="220" t="str">
        <f>Data!H20</f>
        <v>Spanish</v>
      </c>
      <c r="I20" s="220"/>
      <c r="J20" s="21">
        <f>SouthernRegionCalculations!Q36</f>
        <v>29</v>
      </c>
      <c r="K20" s="49">
        <f>IF(J20/$J$31&lt;0.01,"*",J20/$J$31)</f>
        <v>1.3140009062075216E-2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SouthernRegionCalculations!Q10</f>
        <v>146</v>
      </c>
      <c r="E21" s="28">
        <f t="shared" ref="E21:E28" si="0">IF(D21/$D$29&lt;0.01,"*",D21/$D$29)</f>
        <v>6.6153149071137285E-2</v>
      </c>
      <c r="F21" s="241"/>
      <c r="G21" s="240"/>
      <c r="H21" s="220" t="str">
        <f>Data!H21</f>
        <v>Khmer (Cambodian)</v>
      </c>
      <c r="I21" s="220"/>
      <c r="J21" s="21">
        <f>SouthernRegionCalculations!Q30</f>
        <v>0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SouthernRegionCalculations!Q8</f>
        <v>137</v>
      </c>
      <c r="E22" s="28">
        <f t="shared" si="0"/>
        <v>6.2075215224286363E-2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SouthernRegionCalculations!Q34</f>
        <v>11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SouthernRegionCalculations!Q7</f>
        <v>6</v>
      </c>
      <c r="E23" s="28" t="str">
        <f t="shared" si="0"/>
        <v>*</v>
      </c>
      <c r="F23" s="241"/>
      <c r="G23" s="240"/>
      <c r="H23" s="220" t="str">
        <f>Data!H23</f>
        <v>Haitian Creole</v>
      </c>
      <c r="I23" s="220"/>
      <c r="J23" s="21">
        <f>SouthernRegionCalculations!Q28</f>
        <v>3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SouthernRegionCalculations!Q6</f>
        <v>34</v>
      </c>
      <c r="E24" s="28">
        <f t="shared" si="0"/>
        <v>1.5405527865881287E-2</v>
      </c>
      <c r="F24" s="241"/>
      <c r="G24" s="240"/>
      <c r="H24" s="243" t="str">
        <f>Data!H24</f>
        <v>Cape Verdean Creole</v>
      </c>
      <c r="I24" s="243"/>
      <c r="J24" s="21">
        <f>SouthernRegionCalculations!Q22</f>
        <v>3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SouthernRegionCalculations!Q12</f>
        <v>2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SouthernRegionCalculations!Q39</f>
        <v>0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SouthernRegionCalculations!Q11</f>
        <v>125</v>
      </c>
      <c r="E26" s="28">
        <f t="shared" si="0"/>
        <v>5.6637970095151792E-2</v>
      </c>
      <c r="F26" s="241"/>
      <c r="G26" s="240"/>
      <c r="H26" s="243" t="str">
        <f>Data!H26</f>
        <v>Chinese</v>
      </c>
      <c r="I26" s="243"/>
      <c r="J26" s="21">
        <f>SouthernRegionCalculations!Q23</f>
        <v>1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SouthernRegionCalculations!Q13</f>
        <v>84</v>
      </c>
      <c r="E27" s="28">
        <f t="shared" si="0"/>
        <v>3.8060715903942E-2</v>
      </c>
      <c r="F27" s="241"/>
      <c r="G27" s="240"/>
      <c r="H27" s="243" t="str">
        <f>Data!H27</f>
        <v>Lao</v>
      </c>
      <c r="I27" s="243"/>
      <c r="J27" s="21">
        <f>SouthernRegionCalculations!Q31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SouthernRegionCalculations!Q15+SouthernRegionCalculations!Q9</f>
        <v>336</v>
      </c>
      <c r="E28" s="28">
        <f t="shared" si="0"/>
        <v>0.152242863615768</v>
      </c>
      <c r="F28" s="247"/>
      <c r="G28" s="240"/>
      <c r="H28" s="243" t="str">
        <f>Data!H28</f>
        <v>American Sign Language</v>
      </c>
      <c r="I28" s="243"/>
      <c r="J28" s="21">
        <f>SouthernRegionCalculations!Q21</f>
        <v>0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2207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SouthernRegionCalculations!Q25+SouthernRegionCalculations!Q26+SouthernRegionCalculations!Q27+SouthernRegionCalculations!Q29+SouthernRegionCalculations!Q32+SouthernRegionCalculations!Q33+SouthernRegionCalculations!Q35+SouthernRegionCalculations!Q37+SouthernRegionCalculations!Q40</f>
        <v>27</v>
      </c>
      <c r="K29" s="49">
        <f t="shared" si="1"/>
        <v>1.2233801540552787E-2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SouthernRegionCalculations!Q24+SouthernRegionCalculations!Q38</f>
        <v>2133</v>
      </c>
      <c r="K30" s="49">
        <f t="shared" si="1"/>
        <v>0.96647032170367009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2207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SouthernRegionCalculations!O61+SouthernRegionCalculations!U61</f>
        <v>242</v>
      </c>
      <c r="E35" s="49">
        <f>IF(D35/$D$41&lt;0.01,"*",D35/$D$41)</f>
        <v>0.87050359712230219</v>
      </c>
      <c r="F35" s="259"/>
      <c r="G35" s="222"/>
      <c r="H35" s="220" t="str">
        <f>Data!H35</f>
        <v>0 - 2 Years Old</v>
      </c>
      <c r="I35" s="220"/>
      <c r="J35" s="21">
        <f>SouthernRegionCalculations!O74</f>
        <v>60</v>
      </c>
      <c r="K35" s="49">
        <f>IF(J35/$J$39&lt;0.01,"*",J35/$J$39)</f>
        <v>0.21582733812949639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SouthernRegionCalculations!P61</f>
        <v>10</v>
      </c>
      <c r="E36" s="49">
        <f t="shared" ref="E36:E40" si="2">IF(D36/$D$41&lt;0.01,"*",D36/$D$41)</f>
        <v>3.5971223021582732E-2</v>
      </c>
      <c r="F36" s="259"/>
      <c r="G36" s="222"/>
      <c r="H36" s="220" t="str">
        <f>Data!H36</f>
        <v>3 - 5 Years Old</v>
      </c>
      <c r="I36" s="220"/>
      <c r="J36" s="21">
        <f>SouthernRegionCalculations!P74</f>
        <v>43</v>
      </c>
      <c r="K36" s="49">
        <f t="shared" ref="K36:K38" si="3">IF(J36/$J$39&lt;0.01,"*",J36/$J$39)</f>
        <v>0.15467625899280577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SouthernRegionCalculations!W61+SouthernRegionCalculations!X61</f>
        <v>0</v>
      </c>
      <c r="E37" s="49" t="str">
        <f t="shared" si="2"/>
        <v>*</v>
      </c>
      <c r="F37" s="259"/>
      <c r="G37" s="222"/>
      <c r="H37" s="220" t="str">
        <f>Data!H37</f>
        <v>6 - 11 Years Old</v>
      </c>
      <c r="I37" s="220"/>
      <c r="J37" s="21">
        <f>SouthernRegionCalculations!Q74</f>
        <v>78</v>
      </c>
      <c r="K37" s="49">
        <f t="shared" si="3"/>
        <v>0.2805755395683453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SouthernRegionCalculations!Q61+SouthernRegionCalculations!R61</f>
        <v>5</v>
      </c>
      <c r="E38" s="49">
        <f t="shared" si="2"/>
        <v>1.7985611510791366E-2</v>
      </c>
      <c r="F38" s="259"/>
      <c r="G38" s="222"/>
      <c r="H38" s="220" t="str">
        <f>Data!H38</f>
        <v>12 - 17 Years Old</v>
      </c>
      <c r="I38" s="220"/>
      <c r="J38" s="21">
        <f>SouthernRegionCalculations!R74</f>
        <v>97</v>
      </c>
      <c r="K38" s="49">
        <f t="shared" si="3"/>
        <v>0.34892086330935251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SouthernRegionCalculations!S61</f>
        <v>20</v>
      </c>
      <c r="E39" s="49">
        <f t="shared" si="2"/>
        <v>7.1942446043165464E-2</v>
      </c>
      <c r="F39" s="259"/>
      <c r="G39" s="222"/>
      <c r="H39" s="249" t="s">
        <v>38</v>
      </c>
      <c r="I39" s="249"/>
      <c r="J39" s="67">
        <f>SUM(J35:J38)</f>
        <v>278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SouthernRegionCalculations!T61+SouthernRegionCalculations!V61+SouthernRegionCalculations!Y61</f>
        <v>1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278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SouthernRegionCalculations!AP101</f>
        <v>81</v>
      </c>
      <c r="E44" s="49">
        <f>IF(D44/$D$57&lt;0.01,"*",D44/$D$57)</f>
        <v>0.29136690647482016</v>
      </c>
      <c r="F44" s="259"/>
      <c r="G44" s="222"/>
      <c r="H44" s="220" t="str">
        <f>Data!H44</f>
        <v>.5 Years or Less</v>
      </c>
      <c r="I44" s="220"/>
      <c r="J44" s="21">
        <f>SouthernRegionCalculations!O87</f>
        <v>77</v>
      </c>
      <c r="K44" s="49">
        <f>IF(J44/$J$49&lt;0.01,"*",J44/$J$49)</f>
        <v>0.27697841726618705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SouthernRegionCalculations!AN101</f>
        <v>29</v>
      </c>
      <c r="E45" s="49">
        <f t="shared" ref="E45:E56" si="4">IF(D45/$D$57&lt;0.01,"*",D45/$D$57)</f>
        <v>0.10431654676258993</v>
      </c>
      <c r="F45" s="259"/>
      <c r="G45" s="222"/>
      <c r="H45" s="220" t="str">
        <f>Data!H45</f>
        <v>&gt;.5 Years - 1 Year</v>
      </c>
      <c r="I45" s="220"/>
      <c r="J45" s="21">
        <f>SouthernRegionCalculations!P87</f>
        <v>76</v>
      </c>
      <c r="K45" s="49">
        <f t="shared" ref="K45:K48" si="5">IF(J45/$J$49&lt;0.01,"*",J45/$J$49)</f>
        <v>0.2733812949640288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SouthernRegionCalculations!AR101</f>
        <v>52</v>
      </c>
      <c r="E46" s="49">
        <f t="shared" si="4"/>
        <v>0.18705035971223022</v>
      </c>
      <c r="F46" s="259"/>
      <c r="G46" s="222"/>
      <c r="H46" s="220" t="str">
        <f>Data!H46</f>
        <v>&gt;1 Year - 2 Years</v>
      </c>
      <c r="I46" s="220"/>
      <c r="J46" s="21">
        <f>SouthernRegionCalculations!Q87+SouthernRegionCalculations!R87</f>
        <v>68</v>
      </c>
      <c r="K46" s="49">
        <f t="shared" si="5"/>
        <v>0.2446043165467626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SouthernRegionCalculations!AQ101</f>
        <v>13</v>
      </c>
      <c r="E47" s="49">
        <f t="shared" si="4"/>
        <v>4.6762589928057555E-2</v>
      </c>
      <c r="F47" s="259"/>
      <c r="G47" s="222"/>
      <c r="H47" s="220" t="str">
        <f>Data!H47</f>
        <v>&gt;2 Years - 4 Years</v>
      </c>
      <c r="I47" s="220"/>
      <c r="J47" s="21">
        <f>SouthernRegionCalculations!S87</f>
        <v>47</v>
      </c>
      <c r="K47" s="49">
        <f t="shared" si="5"/>
        <v>0.16906474820143885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SouthernRegionCalculations!AO101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SouthernRegionCalculations!T87</f>
        <v>10</v>
      </c>
      <c r="K48" s="49">
        <f t="shared" si="5"/>
        <v>3.5971223021582732E-2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SUM(SouthernRegionCalculations!AC101:AM101)</f>
        <v>40</v>
      </c>
      <c r="E49" s="49">
        <f t="shared" si="4"/>
        <v>0.14388489208633093</v>
      </c>
      <c r="F49" s="259"/>
      <c r="G49" s="222"/>
      <c r="H49" s="249" t="s">
        <v>38</v>
      </c>
      <c r="I49" s="220"/>
      <c r="J49" s="67">
        <f>SUM(J44:J48)</f>
        <v>278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SUM(SouthernRegionCalculations!N101:T101)</f>
        <v>22</v>
      </c>
      <c r="E50" s="49">
        <f t="shared" si="4"/>
        <v>7.9136690647482008E-2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SUM(SouthernRegionCalculations!Z101:AB101)</f>
        <v>0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SouthernRegionCalculations!U101</f>
        <v>22</v>
      </c>
      <c r="E52" s="49">
        <f>IF(D52/$D$57&lt;0.01,"*",D52/$D$57)</f>
        <v>7.9136690647482008E-2</v>
      </c>
      <c r="F52" s="259"/>
      <c r="G52" s="222"/>
      <c r="H52" s="220" t="str">
        <f>Data!H52</f>
        <v>Male</v>
      </c>
      <c r="I52" s="249"/>
      <c r="J52" s="21">
        <f>SouthernRegionCalculations!P115</f>
        <v>139</v>
      </c>
      <c r="K52" s="49">
        <f>IF(J52/$J$55&lt;0.01,"*",J52/$J$55)</f>
        <v>0.5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SouthernRegionCalculations!V101</f>
        <v>16</v>
      </c>
      <c r="E53" s="49">
        <f t="shared" si="4"/>
        <v>5.7553956834532377E-2</v>
      </c>
      <c r="F53" s="259"/>
      <c r="G53" s="222"/>
      <c r="H53" s="220" t="str">
        <f>Data!H53</f>
        <v>Female</v>
      </c>
      <c r="I53" s="249"/>
      <c r="J53" s="21">
        <f>SouthernRegionCalculations!O115</f>
        <v>139</v>
      </c>
      <c r="K53" s="49">
        <f t="shared" ref="K53:K54" si="6">IF(J53/$J$55&lt;0.01,"*",J53/$J$55)</f>
        <v>0.5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SUM(SouthernRegionCalculations!W101:Y101)</f>
        <v>0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SouthernRegionCalculations!Q115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SUM(SouthernRegionCalculations!AS101:AW101)</f>
        <v>3</v>
      </c>
      <c r="E55" s="49">
        <f t="shared" si="4"/>
        <v>1.0791366906474821E-2</v>
      </c>
      <c r="F55" s="269"/>
      <c r="G55" s="185"/>
      <c r="H55" s="249" t="s">
        <v>38</v>
      </c>
      <c r="I55" s="185"/>
      <c r="J55" s="67">
        <f>SUM(J52:J54)</f>
        <v>278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SouthernRegionCalculations!AX101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278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SouthernRegionCalculations!S144</f>
        <v>139</v>
      </c>
      <c r="K58" s="49">
        <f>IF(J58/$J$65&lt;0.01,"*",J58/$J$65)</f>
        <v>0.5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SouthernRegionCalculations!P144</f>
        <v>62</v>
      </c>
      <c r="K59" s="49">
        <f t="shared" ref="K59:K64" si="7">IF(J59/$J$65&lt;0.01,"*",J59/$J$65)</f>
        <v>0.22302158273381295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SouthernRegionCalculations!W130</f>
        <v>162</v>
      </c>
      <c r="E60" s="28">
        <f>IF(D60/$D$68&lt;0.01,"*",D60/$D$68)</f>
        <v>0.58273381294964033</v>
      </c>
      <c r="F60" s="259"/>
      <c r="G60" s="222"/>
      <c r="H60" s="220" t="str">
        <f>Data!H60</f>
        <v>Guardianship</v>
      </c>
      <c r="I60" s="220"/>
      <c r="J60" s="21">
        <f>SouthernRegionCalculations!R144</f>
        <v>30</v>
      </c>
      <c r="K60" s="49">
        <f t="shared" si="7"/>
        <v>0.1079136690647482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SouthernRegionCalculations!S130</f>
        <v>31</v>
      </c>
      <c r="E61" s="28">
        <f t="shared" ref="E61:E67" si="8">IF(D61/$D$68&lt;0.01,"*",D61/$D$68)</f>
        <v>0.11151079136690648</v>
      </c>
      <c r="F61" s="259"/>
      <c r="G61" s="222"/>
      <c r="H61" s="220" t="s">
        <v>64</v>
      </c>
      <c r="I61" s="220"/>
      <c r="J61" s="21">
        <f>SouthernRegionCalculations!O144</f>
        <v>19</v>
      </c>
      <c r="K61" s="49">
        <f t="shared" si="7"/>
        <v>6.83453237410072E-2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SouthernRegionCalculations!Q130</f>
        <v>12</v>
      </c>
      <c r="E62" s="28">
        <f t="shared" si="8"/>
        <v>4.3165467625899283E-2</v>
      </c>
      <c r="F62" s="259"/>
      <c r="G62" s="222"/>
      <c r="H62" s="220" t="str">
        <f>Data!H62</f>
        <v>Permanent Care with Kin</v>
      </c>
      <c r="I62" s="220"/>
      <c r="J62" s="21">
        <f>SouthernRegionCalculations!Q144</f>
        <v>11</v>
      </c>
      <c r="K62" s="49">
        <f t="shared" si="7"/>
        <v>3.9568345323741004E-2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SouthernRegionCalculations!P130</f>
        <v>2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SouthernRegionCalculations!T144</f>
        <v>10</v>
      </c>
      <c r="K63" s="49">
        <f t="shared" si="7"/>
        <v>3.5971223021582732E-2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SouthernRegionCalculations!O130</f>
        <v>4</v>
      </c>
      <c r="E64" s="28">
        <f t="shared" si="8"/>
        <v>1.4388489208633094E-2</v>
      </c>
      <c r="F64" s="259"/>
      <c r="G64" s="222"/>
      <c r="H64" s="220" t="str">
        <f>Data!H64</f>
        <v>Unspecified as of run-date</v>
      </c>
      <c r="I64" s="220"/>
      <c r="J64" s="21">
        <f>SouthernRegionCalculations!U144</f>
        <v>7</v>
      </c>
      <c r="K64" s="49">
        <f t="shared" si="7"/>
        <v>2.5179856115107913E-2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SouthernRegionCalculations!U130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278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SouthernRegionCalculations!T130</f>
        <v>43</v>
      </c>
      <c r="E66" s="28">
        <f t="shared" si="8"/>
        <v>0.15467625899280577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SouthernRegionCalculations!R130+SouthernRegionCalculations!V130+SouthernRegionCalculations!X130</f>
        <v>24</v>
      </c>
      <c r="E67" s="28">
        <f t="shared" si="8"/>
        <v>8.6330935251798566E-2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278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SouthernRegionCalculations!O173+SouthernRegionCalculations!U173</f>
        <v>686</v>
      </c>
      <c r="E74" s="49">
        <f>IF(D74/$D$80&lt;0.01,"*",D74/$D$80)</f>
        <v>0.91102257636122175</v>
      </c>
      <c r="F74" s="259"/>
      <c r="G74" s="222"/>
      <c r="H74" s="220" t="str">
        <f>Data!H74</f>
        <v>0 - 2 Years Old</v>
      </c>
      <c r="I74" s="220"/>
      <c r="J74" s="21">
        <f>SUM(SouthernRegionCalculations!O158:Q158)</f>
        <v>172</v>
      </c>
      <c r="K74" s="49">
        <f>IF(J74/$J$79&lt;0.01,"*",J74/$J$79)</f>
        <v>0.22841965471447542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SouthernRegionCalculations!P173</f>
        <v>26</v>
      </c>
      <c r="E75" s="49">
        <f t="shared" ref="E75:E80" si="9">IF(D75/$D$80&lt;0.01,"*",D75/$D$80)</f>
        <v>3.4528552456839307E-2</v>
      </c>
      <c r="F75" s="259"/>
      <c r="G75" s="234"/>
      <c r="H75" s="220" t="str">
        <f>Data!H75</f>
        <v>3 - 5 Years Old</v>
      </c>
      <c r="I75" s="220"/>
      <c r="J75" s="21">
        <f>SUM(SouthernRegionCalculations!R158:T158)</f>
        <v>126</v>
      </c>
      <c r="K75" s="49">
        <f t="shared" ref="K75:K78" si="10">IF(J75/$J$79&lt;0.01,"*",J75/$J$79)</f>
        <v>0.16733067729083664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SouthernRegionCalculations!W173+SouthernRegionCalculations!X173</f>
        <v>1</v>
      </c>
      <c r="E76" s="28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SUM(SouthernRegionCalculations!U158:Z158)</f>
        <v>270</v>
      </c>
      <c r="K76" s="49">
        <f t="shared" si="10"/>
        <v>0.35856573705179284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SouthernRegionCalculations!Q173+SouthernRegionCalculations!R173</f>
        <v>19</v>
      </c>
      <c r="E77" s="49">
        <f t="shared" si="9"/>
        <v>2.5232403718459494E-2</v>
      </c>
      <c r="F77" s="259"/>
      <c r="G77" s="234"/>
      <c r="H77" s="220" t="str">
        <f>Data!H77</f>
        <v>12 - 17 Years Old</v>
      </c>
      <c r="I77" s="220"/>
      <c r="J77" s="21">
        <f>SUM(SouthernRegionCalculations!AA158:AF158)</f>
        <v>183</v>
      </c>
      <c r="K77" s="49">
        <f t="shared" si="10"/>
        <v>0.24302788844621515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SouthernRegionCalculations!S173</f>
        <v>19</v>
      </c>
      <c r="E78" s="49">
        <f t="shared" si="9"/>
        <v>2.5232403718459494E-2</v>
      </c>
      <c r="F78" s="259"/>
      <c r="G78" s="222"/>
      <c r="H78" s="220" t="str">
        <f>Data!H78</f>
        <v>Unspecified</v>
      </c>
      <c r="I78" s="220"/>
      <c r="J78" s="21">
        <f>SouthernRegionCalculations!AG158</f>
        <v>2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SouthernRegionCalculations!T173+SouthernRegionCalculations!Y173</f>
        <v>2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753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753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2.4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5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B86" s="209"/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2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75" style="287" customWidth="1"/>
    <col min="10" max="11" width="7" style="288" customWidth="1"/>
    <col min="12" max="12" width="1.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99</v>
      </c>
      <c r="D1" s="290"/>
      <c r="E1" s="207"/>
      <c r="F1" s="291"/>
      <c r="G1" s="292"/>
      <c r="H1" s="289"/>
      <c r="I1" s="293" t="s">
        <v>94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SouthernRegionCalculations!C10</f>
        <v>744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VLOOKUP(I1,ChildrenPendingResponse!$A$1:$C$40,3,FALSE)</f>
        <v>121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(SouthernRegionCalculations!C38+SouthernRegionCalculations!C24)/SouthernRegionCalculations!C10</f>
        <v>0.54435483870967738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SouthernRegionCalculations!F117</f>
        <v>915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SouthernRegionCalculations!F117-SouthernRegionCalculations!F123</f>
        <v>246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SouthernRegionCalculations!C175</f>
        <v>276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0.26885245901639343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SouthernRegionCalculations!C79/D4</f>
        <v>0.11693548387096774</v>
      </c>
      <c r="E9" s="226"/>
      <c r="F9" s="226"/>
      <c r="G9" s="222"/>
      <c r="H9" s="220" t="str">
        <f>Data!H9</f>
        <v>Clinical Cases (09/30/2016)</v>
      </c>
      <c r="I9" s="220"/>
      <c r="J9" s="596">
        <f>SouthernRegionCalculations!F133+SouthernRegionCalculations!F134</f>
        <v>576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SouthernRegionCalculations!C164</f>
        <v>50</v>
      </c>
      <c r="E11" s="226"/>
      <c r="F11" s="226"/>
      <c r="G11" s="222"/>
      <c r="H11" s="220" t="str">
        <f>Data!H11</f>
        <v>Adoption Cases (09/30/2016)</v>
      </c>
      <c r="I11" s="220"/>
      <c r="J11" s="596">
        <f>SouthernRegionCalculations!F132</f>
        <v>73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SouthernRegionCalculations!F141</f>
        <v>118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0.2048611111111111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SouthernRegionCalculations!C107</f>
        <v>42.333333333333336</v>
      </c>
      <c r="E15" s="226"/>
      <c r="F15" s="226"/>
      <c r="G15" s="222"/>
      <c r="H15" s="220" t="str">
        <f>Data!H15</f>
        <v>Adoptions Legalized (Q1, FY'2017)</v>
      </c>
      <c r="I15" s="220"/>
      <c r="J15" s="596">
        <f>SouthernRegionCalculations!C149</f>
        <v>4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SouthernRegionCalculations!C93</f>
        <v>53.333333333333336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SouthernRegionCalculations!D149</f>
        <v>6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SouthernRegionCalculations!R14</f>
        <v>1119</v>
      </c>
      <c r="E20" s="28">
        <f>IF(D20/$D$29&lt;0.01,"*",D20/$D$29)</f>
        <v>0.5623115577889447</v>
      </c>
      <c r="F20" s="241"/>
      <c r="G20" s="240"/>
      <c r="H20" s="220" t="str">
        <f>Data!H20</f>
        <v>Spanish</v>
      </c>
      <c r="I20" s="220"/>
      <c r="J20" s="21">
        <f>SouthernRegionCalculations!R36</f>
        <v>12</v>
      </c>
      <c r="K20" s="49" t="str">
        <f>IF(J20/$J$31&lt;0.01,"*",J20/$J$31)</f>
        <v>*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SouthernRegionCalculations!R10</f>
        <v>160</v>
      </c>
      <c r="E21" s="28">
        <f t="shared" ref="E21:E28" si="0">IF(D21/$D$29&lt;0.01,"*",D21/$D$29)</f>
        <v>8.0402010050251257E-2</v>
      </c>
      <c r="F21" s="241"/>
      <c r="G21" s="240"/>
      <c r="H21" s="220" t="str">
        <f>Data!H21</f>
        <v>Khmer (Cambodian)</v>
      </c>
      <c r="I21" s="220"/>
      <c r="J21" s="21">
        <f>SouthernRegionCalculations!R30</f>
        <v>0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SouthernRegionCalculations!R8</f>
        <v>263</v>
      </c>
      <c r="E22" s="28">
        <f t="shared" si="0"/>
        <v>0.1321608040201005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SouthernRegionCalculations!R34</f>
        <v>14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SouthernRegionCalculations!R7</f>
        <v>79</v>
      </c>
      <c r="E23" s="28">
        <f t="shared" si="0"/>
        <v>3.9698492462311559E-2</v>
      </c>
      <c r="F23" s="241"/>
      <c r="G23" s="240"/>
      <c r="H23" s="220" t="str">
        <f>Data!H23</f>
        <v>Haitian Creole</v>
      </c>
      <c r="I23" s="220"/>
      <c r="J23" s="21">
        <f>SouthernRegionCalculations!R28</f>
        <v>20</v>
      </c>
      <c r="K23" s="49">
        <f t="shared" si="1"/>
        <v>1.0050251256281407E-2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SouthernRegionCalculations!R6</f>
        <v>5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SouthernRegionCalculations!R22</f>
        <v>4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SouthernRegionCalculations!R12</f>
        <v>5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SouthernRegionCalculations!R39</f>
        <v>10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SouthernRegionCalculations!R11</f>
        <v>92</v>
      </c>
      <c r="E26" s="28">
        <f t="shared" si="0"/>
        <v>4.6231155778894473E-2</v>
      </c>
      <c r="F26" s="241"/>
      <c r="G26" s="240"/>
      <c r="H26" s="243" t="str">
        <f>Data!H26</f>
        <v>Chinese</v>
      </c>
      <c r="I26" s="243"/>
      <c r="J26" s="21">
        <f>SouthernRegionCalculations!R23</f>
        <v>17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SouthernRegionCalculations!R13</f>
        <v>79</v>
      </c>
      <c r="E27" s="28">
        <f t="shared" si="0"/>
        <v>3.9698492462311559E-2</v>
      </c>
      <c r="F27" s="241"/>
      <c r="G27" s="240"/>
      <c r="H27" s="243" t="str">
        <f>Data!H27</f>
        <v>Lao</v>
      </c>
      <c r="I27" s="243"/>
      <c r="J27" s="21">
        <f>SouthernRegionCalculations!R31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SouthernRegionCalculations!R15+SouthernRegionCalculations!R9</f>
        <v>188</v>
      </c>
      <c r="E28" s="28">
        <f t="shared" si="0"/>
        <v>9.4472361809045224E-2</v>
      </c>
      <c r="F28" s="247"/>
      <c r="G28" s="240"/>
      <c r="H28" s="243" t="str">
        <f>Data!H28</f>
        <v>American Sign Language</v>
      </c>
      <c r="I28" s="243"/>
      <c r="J28" s="21">
        <f>SouthernRegionCalculations!R21</f>
        <v>1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1990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SouthernRegionCalculations!R25+SouthernRegionCalculations!R26+SouthernRegionCalculations!R27+SouthernRegionCalculations!R29+SouthernRegionCalculations!R32+SouthernRegionCalculations!R33+SouthernRegionCalculations!R35+SouthernRegionCalculations!R37+SouthernRegionCalculations!R40</f>
        <v>38</v>
      </c>
      <c r="K29" s="49">
        <f t="shared" si="1"/>
        <v>1.9095477386934675E-2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SouthernRegionCalculations!R24+SouthernRegionCalculations!R38</f>
        <v>1874</v>
      </c>
      <c r="K30" s="49">
        <f t="shared" si="1"/>
        <v>0.94170854271356785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1990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SouthernRegionCalculations!O62+SouthernRegionCalculations!U62</f>
        <v>222</v>
      </c>
      <c r="E35" s="49">
        <f>IF(D35/$D$41&lt;0.01,"*",D35/$D$41)</f>
        <v>0.90243902439024393</v>
      </c>
      <c r="F35" s="259"/>
      <c r="G35" s="222"/>
      <c r="H35" s="220" t="str">
        <f>Data!H35</f>
        <v>0 - 2 Years Old</v>
      </c>
      <c r="I35" s="220"/>
      <c r="J35" s="21">
        <f>SouthernRegionCalculations!O75</f>
        <v>67</v>
      </c>
      <c r="K35" s="49">
        <f>IF(J35/$J$39&lt;0.01,"*",J35/$J$39)</f>
        <v>0.27235772357723576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SouthernRegionCalculations!P62</f>
        <v>5</v>
      </c>
      <c r="E36" s="49">
        <f t="shared" ref="E36:E40" si="2">IF(D36/$D$41&lt;0.01,"*",D36/$D$41)</f>
        <v>2.032520325203252E-2</v>
      </c>
      <c r="F36" s="259"/>
      <c r="G36" s="222"/>
      <c r="H36" s="220" t="str">
        <f>Data!H36</f>
        <v>3 - 5 Years Old</v>
      </c>
      <c r="I36" s="220"/>
      <c r="J36" s="21">
        <f>SouthernRegionCalculations!P75</f>
        <v>45</v>
      </c>
      <c r="K36" s="49">
        <f t="shared" ref="K36:K38" si="3">IF(J36/$J$39&lt;0.01,"*",J36/$J$39)</f>
        <v>0.18292682926829268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SouthernRegionCalculations!W62+SouthernRegionCalculations!X62</f>
        <v>5</v>
      </c>
      <c r="E37" s="49">
        <f t="shared" si="2"/>
        <v>2.032520325203252E-2</v>
      </c>
      <c r="F37" s="259"/>
      <c r="G37" s="222"/>
      <c r="H37" s="220" t="str">
        <f>Data!H37</f>
        <v>6 - 11 Years Old</v>
      </c>
      <c r="I37" s="220"/>
      <c r="J37" s="21">
        <f>SouthernRegionCalculations!Q75</f>
        <v>60</v>
      </c>
      <c r="K37" s="49">
        <f t="shared" si="3"/>
        <v>0.24390243902439024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SouthernRegionCalculations!Q62+SouthernRegionCalculations!R62</f>
        <v>9</v>
      </c>
      <c r="E38" s="49">
        <f t="shared" si="2"/>
        <v>3.6585365853658534E-2</v>
      </c>
      <c r="F38" s="259"/>
      <c r="G38" s="222"/>
      <c r="H38" s="220" t="str">
        <f>Data!H38</f>
        <v>12 - 17 Years Old</v>
      </c>
      <c r="I38" s="220"/>
      <c r="J38" s="21">
        <f>SouthernRegionCalculations!R75</f>
        <v>74</v>
      </c>
      <c r="K38" s="49">
        <f t="shared" si="3"/>
        <v>0.30081300813008133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SouthernRegionCalculations!S62</f>
        <v>3</v>
      </c>
      <c r="E39" s="49">
        <f t="shared" si="2"/>
        <v>1.2195121951219513E-2</v>
      </c>
      <c r="F39" s="259"/>
      <c r="G39" s="222"/>
      <c r="H39" s="249" t="s">
        <v>38</v>
      </c>
      <c r="I39" s="249"/>
      <c r="J39" s="67">
        <f>SUM(J35:J38)</f>
        <v>246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SouthernRegionCalculations!T62+SouthernRegionCalculations!V62+SouthernRegionCalculations!Y62</f>
        <v>2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246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SouthernRegionCalculations!AP102</f>
        <v>109</v>
      </c>
      <c r="E44" s="49">
        <f>IF(D44/$D$57&lt;0.01,"*",D44/$D$57)</f>
        <v>0.44308943089430897</v>
      </c>
      <c r="F44" s="259"/>
      <c r="G44" s="222"/>
      <c r="H44" s="220" t="str">
        <f>Data!H44</f>
        <v>.5 Years or Less</v>
      </c>
      <c r="I44" s="220"/>
      <c r="J44" s="21">
        <f>SouthernRegionCalculations!O88</f>
        <v>67</v>
      </c>
      <c r="K44" s="49">
        <f>IF(J44/$J$49&lt;0.01,"*",J44/$J$49)</f>
        <v>0.27235772357723576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SouthernRegionCalculations!AN102</f>
        <v>6</v>
      </c>
      <c r="E45" s="49">
        <f t="shared" ref="E45:E56" si="4">IF(D45/$D$57&lt;0.01,"*",D45/$D$57)</f>
        <v>2.4390243902439025E-2</v>
      </c>
      <c r="F45" s="259"/>
      <c r="G45" s="222"/>
      <c r="H45" s="220" t="str">
        <f>Data!H45</f>
        <v>&gt;.5 Years - 1 Year</v>
      </c>
      <c r="I45" s="220"/>
      <c r="J45" s="21">
        <f>SouthernRegionCalculations!P88</f>
        <v>52</v>
      </c>
      <c r="K45" s="49">
        <f t="shared" ref="K45:K48" si="5">IF(J45/$J$49&lt;0.01,"*",J45/$J$49)</f>
        <v>0.21138211382113822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SouthernRegionCalculations!AR102</f>
        <v>58</v>
      </c>
      <c r="E46" s="49">
        <f t="shared" si="4"/>
        <v>0.23577235772357724</v>
      </c>
      <c r="F46" s="259"/>
      <c r="G46" s="222"/>
      <c r="H46" s="220" t="str">
        <f>Data!H46</f>
        <v>&gt;1 Year - 2 Years</v>
      </c>
      <c r="I46" s="220"/>
      <c r="J46" s="21">
        <f>SouthernRegionCalculations!Q88+SouthernRegionCalculations!R88</f>
        <v>63</v>
      </c>
      <c r="K46" s="49">
        <f t="shared" si="5"/>
        <v>0.25609756097560976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SouthernRegionCalculations!AQ102</f>
        <v>14</v>
      </c>
      <c r="E47" s="49">
        <f t="shared" si="4"/>
        <v>5.6910569105691054E-2</v>
      </c>
      <c r="F47" s="259"/>
      <c r="G47" s="222"/>
      <c r="H47" s="220" t="str">
        <f>Data!H47</f>
        <v>&gt;2 Years - 4 Years</v>
      </c>
      <c r="I47" s="220"/>
      <c r="J47" s="21">
        <f>SouthernRegionCalculations!S88</f>
        <v>46</v>
      </c>
      <c r="K47" s="49">
        <f t="shared" si="5"/>
        <v>0.18699186991869918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SouthernRegionCalculations!AO102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SouthernRegionCalculations!T88</f>
        <v>18</v>
      </c>
      <c r="K48" s="49">
        <f t="shared" si="5"/>
        <v>7.3170731707317069E-2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SUM(SouthernRegionCalculations!AC102:AM102)</f>
        <v>30</v>
      </c>
      <c r="E49" s="49">
        <f t="shared" si="4"/>
        <v>0.12195121951219512</v>
      </c>
      <c r="F49" s="259"/>
      <c r="G49" s="222"/>
      <c r="H49" s="249" t="s">
        <v>38</v>
      </c>
      <c r="I49" s="220"/>
      <c r="J49" s="67">
        <f>SUM(J44:J48)</f>
        <v>246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SUM(SouthernRegionCalculations!N102:T102)</f>
        <v>12</v>
      </c>
      <c r="E50" s="49">
        <f t="shared" si="4"/>
        <v>4.878048780487805E-2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SUM(SouthernRegionCalculations!Z102:AB102)</f>
        <v>0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SouthernRegionCalculations!U102</f>
        <v>6</v>
      </c>
      <c r="E52" s="49">
        <f>IF(D52/$D$57&lt;0.01,"*",D52/$D$57)</f>
        <v>2.4390243902439025E-2</v>
      </c>
      <c r="F52" s="259"/>
      <c r="G52" s="222"/>
      <c r="H52" s="220" t="str">
        <f>Data!H52</f>
        <v>Male</v>
      </c>
      <c r="I52" s="249"/>
      <c r="J52" s="21">
        <f>SouthernRegionCalculations!P116</f>
        <v>118</v>
      </c>
      <c r="K52" s="49">
        <f>IF(J52/$J$55&lt;0.01,"*",J52/$J$55)</f>
        <v>0.47967479674796748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SouthernRegionCalculations!V102</f>
        <v>10</v>
      </c>
      <c r="E53" s="49">
        <f t="shared" si="4"/>
        <v>4.065040650406504E-2</v>
      </c>
      <c r="F53" s="259"/>
      <c r="G53" s="222"/>
      <c r="H53" s="220" t="str">
        <f>Data!H53</f>
        <v>Female</v>
      </c>
      <c r="I53" s="249"/>
      <c r="J53" s="21">
        <f>SouthernRegionCalculations!O116</f>
        <v>128</v>
      </c>
      <c r="K53" s="49">
        <f t="shared" ref="K53:K54" si="6">IF(J53/$J$55&lt;0.01,"*",J53/$J$55)</f>
        <v>0.52032520325203258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SUM(SouthernRegionCalculations!W102:Y102)</f>
        <v>0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SouthernRegionCalculations!Q116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SUM(SouthernRegionCalculations!AS102:AW102)</f>
        <v>1</v>
      </c>
      <c r="E55" s="49" t="str">
        <f t="shared" si="4"/>
        <v>*</v>
      </c>
      <c r="F55" s="269"/>
      <c r="G55" s="185"/>
      <c r="H55" s="249" t="s">
        <v>38</v>
      </c>
      <c r="I55" s="185"/>
      <c r="J55" s="67">
        <f>SUM(J52:J54)</f>
        <v>246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SouthernRegionCalculations!AX102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246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SouthernRegionCalculations!S145</f>
        <v>101</v>
      </c>
      <c r="K58" s="49">
        <f>IF(J58/$J$65&lt;0.01,"*",J58/$J$65)</f>
        <v>0.41056910569105692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SouthernRegionCalculations!P145</f>
        <v>79</v>
      </c>
      <c r="K59" s="49">
        <f t="shared" ref="K59:K64" si="7">IF(J59/$J$65&lt;0.01,"*",J59/$J$65)</f>
        <v>0.32113821138211385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SouthernRegionCalculations!W131</f>
        <v>147</v>
      </c>
      <c r="E60" s="28">
        <f>IF(D60/$D$68&lt;0.01,"*",D60/$D$68)</f>
        <v>0.59756097560975607</v>
      </c>
      <c r="F60" s="259"/>
      <c r="G60" s="222"/>
      <c r="H60" s="220" t="str">
        <f>Data!H60</f>
        <v>Guardianship</v>
      </c>
      <c r="I60" s="220"/>
      <c r="J60" s="21">
        <f>SouthernRegionCalculations!R145</f>
        <v>28</v>
      </c>
      <c r="K60" s="49">
        <f t="shared" si="7"/>
        <v>0.11382113821138211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SouthernRegionCalculations!S131</f>
        <v>26</v>
      </c>
      <c r="E61" s="28">
        <f t="shared" ref="E61:E67" si="8">IF(D61/$D$68&lt;0.01,"*",D61/$D$68)</f>
        <v>0.10569105691056911</v>
      </c>
      <c r="F61" s="259"/>
      <c r="G61" s="222"/>
      <c r="H61" s="220" t="s">
        <v>64</v>
      </c>
      <c r="I61" s="220"/>
      <c r="J61" s="21">
        <f>SouthernRegionCalculations!O145</f>
        <v>9</v>
      </c>
      <c r="K61" s="49">
        <f t="shared" si="7"/>
        <v>3.6585365853658534E-2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SouthernRegionCalculations!Q131</f>
        <v>34</v>
      </c>
      <c r="E62" s="28">
        <f t="shared" si="8"/>
        <v>0.13821138211382114</v>
      </c>
      <c r="F62" s="259"/>
      <c r="G62" s="222"/>
      <c r="H62" s="220" t="str">
        <f>Data!H62</f>
        <v>Permanent Care with Kin</v>
      </c>
      <c r="I62" s="220"/>
      <c r="J62" s="21">
        <f>SouthernRegionCalculations!Q145</f>
        <v>13</v>
      </c>
      <c r="K62" s="49">
        <f t="shared" si="7"/>
        <v>5.2845528455284556E-2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SouthernRegionCalculations!P131</f>
        <v>1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SouthernRegionCalculations!T145</f>
        <v>8</v>
      </c>
      <c r="K63" s="49">
        <f t="shared" si="7"/>
        <v>3.2520325203252036E-2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SouthernRegionCalculations!O131</f>
        <v>3</v>
      </c>
      <c r="E64" s="28">
        <f t="shared" si="8"/>
        <v>1.2195121951219513E-2</v>
      </c>
      <c r="F64" s="259"/>
      <c r="G64" s="222"/>
      <c r="H64" s="220" t="str">
        <f>Data!H64</f>
        <v>Unspecified as of run-date</v>
      </c>
      <c r="I64" s="220"/>
      <c r="J64" s="21">
        <f>SouthernRegionCalculations!U145</f>
        <v>8</v>
      </c>
      <c r="K64" s="49">
        <f t="shared" si="7"/>
        <v>3.2520325203252036E-2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SouthernRegionCalculations!U131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246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SouthernRegionCalculations!T131</f>
        <v>26</v>
      </c>
      <c r="E66" s="28">
        <f t="shared" si="8"/>
        <v>0.10569105691056911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SouthernRegionCalculations!R131+SouthernRegionCalculations!V131+SouthernRegionCalculations!X131</f>
        <v>9</v>
      </c>
      <c r="E67" s="28">
        <f t="shared" si="8"/>
        <v>3.6585365853658534E-2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246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SouthernRegionCalculations!O174+SouthernRegionCalculations!U174</f>
        <v>585</v>
      </c>
      <c r="E74" s="49">
        <f>IF(D74/$D$80&lt;0.01,"*",D74/$D$80)</f>
        <v>0.87443946188340804</v>
      </c>
      <c r="F74" s="259"/>
      <c r="G74" s="222"/>
      <c r="H74" s="220" t="str">
        <f>Data!H74</f>
        <v>0 - 2 Years Old</v>
      </c>
      <c r="I74" s="220"/>
      <c r="J74" s="21">
        <f>SUM(SouthernRegionCalculations!O159:Q159)</f>
        <v>136</v>
      </c>
      <c r="K74" s="49">
        <f>IF(J74/$J$79&lt;0.01,"*",J74/$J$79)</f>
        <v>0.20328849028400597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SouthernRegionCalculations!P174</f>
        <v>54</v>
      </c>
      <c r="E75" s="49">
        <f t="shared" ref="E75:E80" si="9">IF(D75/$D$80&lt;0.01,"*",D75/$D$80)</f>
        <v>8.0717488789237665E-2</v>
      </c>
      <c r="F75" s="259"/>
      <c r="G75" s="234"/>
      <c r="H75" s="220" t="str">
        <f>Data!H75</f>
        <v>3 - 5 Years Old</v>
      </c>
      <c r="I75" s="220"/>
      <c r="J75" s="21">
        <f>SUM(SouthernRegionCalculations!R159:T159)</f>
        <v>119</v>
      </c>
      <c r="K75" s="49">
        <f t="shared" ref="K75:K78" si="10">IF(J75/$J$79&lt;0.01,"*",J75/$J$79)</f>
        <v>0.17787742899850523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SouthernRegionCalculations!W174+SouthernRegionCalculations!X174</f>
        <v>6</v>
      </c>
      <c r="E76" s="28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SUM(SouthernRegionCalculations!U159:Z159)</f>
        <v>207</v>
      </c>
      <c r="K76" s="49">
        <f t="shared" si="10"/>
        <v>0.3094170403587444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SouthernRegionCalculations!Q174+SouthernRegionCalculations!R174</f>
        <v>13</v>
      </c>
      <c r="E77" s="49">
        <f t="shared" si="9"/>
        <v>1.9431988041853511E-2</v>
      </c>
      <c r="F77" s="259"/>
      <c r="G77" s="234"/>
      <c r="H77" s="220" t="str">
        <f>Data!H77</f>
        <v>12 - 17 Years Old</v>
      </c>
      <c r="I77" s="220"/>
      <c r="J77" s="21">
        <f>SUM(SouthernRegionCalculations!AA159:AF159)</f>
        <v>207</v>
      </c>
      <c r="K77" s="49">
        <f t="shared" si="10"/>
        <v>0.3094170403587444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SouthernRegionCalculations!S174</f>
        <v>10</v>
      </c>
      <c r="E78" s="49">
        <f t="shared" si="9"/>
        <v>1.4947683109118086E-2</v>
      </c>
      <c r="F78" s="259"/>
      <c r="G78" s="222"/>
      <c r="H78" s="220" t="str">
        <f>Data!H78</f>
        <v>Unspecified</v>
      </c>
      <c r="I78" s="220"/>
      <c r="J78" s="21">
        <f>SouthernRegionCalculations!AG159</f>
        <v>0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SouthernRegionCalculations!T174+SouthernRegionCalculations!Y174+SouthernRegionCalculations!V174</f>
        <v>1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669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669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3.6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2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2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7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99</v>
      </c>
      <c r="D1" s="290"/>
      <c r="E1" s="207"/>
      <c r="F1" s="291"/>
      <c r="G1" s="292"/>
      <c r="H1" s="289"/>
      <c r="I1" s="293" t="s">
        <v>95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SouthernRegionCalculations!C11</f>
        <v>720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122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(SouthernRegionCalculations!C39+SouthernRegionCalculations!C25)/SouthernRegionCalculations!C11</f>
        <v>0.60277777777777775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SouthernRegionCalculations!G117</f>
        <v>1629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SouthernRegionCalculations!G117-SouthernRegionCalculations!G123</f>
        <v>490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SouthernRegionCalculations!C176</f>
        <v>386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0.30079803560466545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SouthernRegionCalculations!C80/D4</f>
        <v>0.24444444444444444</v>
      </c>
      <c r="E9" s="226"/>
      <c r="F9" s="226"/>
      <c r="G9" s="222"/>
      <c r="H9" s="220" t="str">
        <f>Data!H9</f>
        <v>Clinical Cases (09/30/2016)</v>
      </c>
      <c r="I9" s="220"/>
      <c r="J9" s="596">
        <f>SouthernRegionCalculations!G133+SouthernRegionCalculations!G134</f>
        <v>882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SouthernRegionCalculations!C165</f>
        <v>37</v>
      </c>
      <c r="E11" s="226"/>
      <c r="F11" s="226"/>
      <c r="G11" s="222"/>
      <c r="H11" s="220" t="str">
        <f>Data!H11</f>
        <v>Adoption Cases (09/30/2016)</v>
      </c>
      <c r="I11" s="220"/>
      <c r="J11" s="596">
        <f>SouthernRegionCalculations!G132</f>
        <v>127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SouthernRegionCalculations!G141</f>
        <v>202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0.22902494331065759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SouthernRegionCalculations!C108</f>
        <v>54</v>
      </c>
      <c r="E15" s="226"/>
      <c r="F15" s="226"/>
      <c r="G15" s="222"/>
      <c r="H15" s="220" t="str">
        <f>Data!H15</f>
        <v>Adoptions Legalized (Q1, FY'2017)</v>
      </c>
      <c r="I15" s="220"/>
      <c r="J15" s="596">
        <f>SouthernRegionCalculations!C150</f>
        <v>3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SouthernRegionCalculations!C94</f>
        <v>81.333333333333329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SouthernRegionCalculations!D150</f>
        <v>6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SouthernRegionCalculations!S14</f>
        <v>1764</v>
      </c>
      <c r="E20" s="28">
        <f>IF(D20/$D$29&lt;0.01,"*",D20/$D$29)</f>
        <v>0.52189349112426031</v>
      </c>
      <c r="F20" s="241"/>
      <c r="G20" s="240"/>
      <c r="H20" s="220" t="str">
        <f>Data!H20</f>
        <v>Spanish</v>
      </c>
      <c r="I20" s="220"/>
      <c r="J20" s="21">
        <f>SouthernRegionCalculations!S36</f>
        <v>100</v>
      </c>
      <c r="K20" s="49">
        <f>IF(J20/$J$31&lt;0.01,"*",J20/$J$31)</f>
        <v>2.9585798816568046E-2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SouthernRegionCalculations!S10</f>
        <v>512</v>
      </c>
      <c r="E21" s="28">
        <f t="shared" ref="E21:E28" si="0">IF(D21/$D$29&lt;0.01,"*",D21/$D$29)</f>
        <v>0.1514792899408284</v>
      </c>
      <c r="F21" s="241"/>
      <c r="G21" s="240"/>
      <c r="H21" s="220" t="str">
        <f>Data!H21</f>
        <v>Khmer (Cambodian)</v>
      </c>
      <c r="I21" s="220"/>
      <c r="J21" s="21">
        <f>SouthernRegionCalculations!S30</f>
        <v>13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SouthernRegionCalculations!S8</f>
        <v>293</v>
      </c>
      <c r="E22" s="28">
        <f t="shared" si="0"/>
        <v>8.6686390532544372E-2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SouthernRegionCalculations!S34</f>
        <v>36</v>
      </c>
      <c r="K22" s="28">
        <f t="shared" si="1"/>
        <v>1.0650887573964497E-2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SouthernRegionCalculations!S7</f>
        <v>32</v>
      </c>
      <c r="E23" s="28" t="str">
        <f t="shared" si="0"/>
        <v>*</v>
      </c>
      <c r="F23" s="241"/>
      <c r="G23" s="240"/>
      <c r="H23" s="220" t="str">
        <f>Data!H23</f>
        <v>Haitian Creole</v>
      </c>
      <c r="I23" s="220"/>
      <c r="J23" s="21">
        <f>SouthernRegionCalculations!S28</f>
        <v>6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SouthernRegionCalculations!S6</f>
        <v>13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SouthernRegionCalculations!S22</f>
        <v>15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SouthernRegionCalculations!S12</f>
        <v>0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SouthernRegionCalculations!S39</f>
        <v>0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SouthernRegionCalculations!S11</f>
        <v>167</v>
      </c>
      <c r="E26" s="28">
        <f t="shared" si="0"/>
        <v>4.940828402366864E-2</v>
      </c>
      <c r="F26" s="241"/>
      <c r="G26" s="240"/>
      <c r="H26" s="243" t="str">
        <f>Data!H26</f>
        <v>Chinese</v>
      </c>
      <c r="I26" s="243"/>
      <c r="J26" s="21">
        <f>SouthernRegionCalculations!S23</f>
        <v>0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SouthernRegionCalculations!S13</f>
        <v>179</v>
      </c>
      <c r="E27" s="28">
        <f t="shared" si="0"/>
        <v>5.2958579881656802E-2</v>
      </c>
      <c r="F27" s="241"/>
      <c r="G27" s="240"/>
      <c r="H27" s="243" t="str">
        <f>Data!H27</f>
        <v>Lao</v>
      </c>
      <c r="I27" s="243"/>
      <c r="J27" s="21">
        <f>SouthernRegionCalculations!S31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SouthernRegionCalculations!S15+SouthernRegionCalculations!S9</f>
        <v>420</v>
      </c>
      <c r="E28" s="28">
        <f t="shared" si="0"/>
        <v>0.1242603550295858</v>
      </c>
      <c r="F28" s="247"/>
      <c r="G28" s="240"/>
      <c r="H28" s="243" t="str">
        <f>Data!H28</f>
        <v>American Sign Language</v>
      </c>
      <c r="I28" s="243"/>
      <c r="J28" s="21">
        <f>SouthernRegionCalculations!S21</f>
        <v>1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3380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SouthernRegionCalculations!S25+SouthernRegionCalculations!S26+SouthernRegionCalculations!S27+SouthernRegionCalculations!S29+SouthernRegionCalculations!S32+SouthernRegionCalculations!S33+SouthernRegionCalculations!S35+SouthernRegionCalculations!S37+SouthernRegionCalculations!S40</f>
        <v>56</v>
      </c>
      <c r="K29" s="49">
        <f t="shared" si="1"/>
        <v>1.6568047337278107E-2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SouthernRegionCalculations!S24+SouthernRegionCalculations!S38</f>
        <v>3153</v>
      </c>
      <c r="K30" s="49">
        <f t="shared" si="1"/>
        <v>0.93284023668639049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3380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SouthernRegionCalculations!O63+SouthernRegionCalculations!U63</f>
        <v>471</v>
      </c>
      <c r="E35" s="49">
        <f>IF(D35/$D$41&lt;0.01,"*",D35/$D$41)</f>
        <v>0.96122448979591835</v>
      </c>
      <c r="F35" s="259"/>
      <c r="G35" s="222"/>
      <c r="H35" s="220" t="str">
        <f>Data!H35</f>
        <v>0 - 2 Years Old</v>
      </c>
      <c r="I35" s="220"/>
      <c r="J35" s="21">
        <f>SouthernRegionCalculations!O76</f>
        <v>132</v>
      </c>
      <c r="K35" s="49">
        <f>IF(J35/$J$39&lt;0.01,"*",J35/$J$39)</f>
        <v>0.26938775510204083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SouthernRegionCalculations!P63</f>
        <v>5</v>
      </c>
      <c r="E36" s="49">
        <f t="shared" ref="E36:E40" si="2">IF(D36/$D$41&lt;0.01,"*",D36/$D$41)</f>
        <v>1.020408163265306E-2</v>
      </c>
      <c r="F36" s="259"/>
      <c r="G36" s="222"/>
      <c r="H36" s="220" t="str">
        <f>Data!H36</f>
        <v>3 - 5 Years Old</v>
      </c>
      <c r="I36" s="220"/>
      <c r="J36" s="21">
        <f>SouthernRegionCalculations!P76</f>
        <v>112</v>
      </c>
      <c r="K36" s="49">
        <f t="shared" ref="K36:K38" si="3">IF(J36/$J$39&lt;0.01,"*",J36/$J$39)</f>
        <v>0.22857142857142856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SouthernRegionCalculations!W63+SouthernRegionCalculations!X63</f>
        <v>5</v>
      </c>
      <c r="E37" s="49">
        <f t="shared" si="2"/>
        <v>1.020408163265306E-2</v>
      </c>
      <c r="F37" s="259"/>
      <c r="G37" s="222"/>
      <c r="H37" s="220" t="str">
        <f>Data!H37</f>
        <v>6 - 11 Years Old</v>
      </c>
      <c r="I37" s="220"/>
      <c r="J37" s="21">
        <f>SouthernRegionCalculations!Q76</f>
        <v>131</v>
      </c>
      <c r="K37" s="49">
        <f t="shared" si="3"/>
        <v>0.26734693877551019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SouthernRegionCalculations!Q63+SouthernRegionCalculations!R63</f>
        <v>5</v>
      </c>
      <c r="E38" s="49">
        <f t="shared" si="2"/>
        <v>1.020408163265306E-2</v>
      </c>
      <c r="F38" s="259"/>
      <c r="G38" s="222"/>
      <c r="H38" s="220" t="str">
        <f>Data!H38</f>
        <v>12 - 17 Years Old</v>
      </c>
      <c r="I38" s="220"/>
      <c r="J38" s="21">
        <f>SouthernRegionCalculations!R76</f>
        <v>115</v>
      </c>
      <c r="K38" s="49">
        <f t="shared" si="3"/>
        <v>0.23469387755102042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SouthernRegionCalculations!S63</f>
        <v>1</v>
      </c>
      <c r="E39" s="49" t="str">
        <f t="shared" si="2"/>
        <v>*</v>
      </c>
      <c r="F39" s="259"/>
      <c r="G39" s="222"/>
      <c r="H39" s="249" t="s">
        <v>38</v>
      </c>
      <c r="I39" s="249"/>
      <c r="J39" s="67">
        <f>SUM(J35:J38)</f>
        <v>490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SouthernRegionCalculations!T63+SouthernRegionCalculations!V63+SouthernRegionCalculations!Y63</f>
        <v>3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490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SouthernRegionCalculations!AP103</f>
        <v>218</v>
      </c>
      <c r="E44" s="49">
        <f>IF(D44/$D$57&lt;0.01,"*",D44/$D$57)</f>
        <v>0.44489795918367347</v>
      </c>
      <c r="F44" s="259"/>
      <c r="G44" s="222"/>
      <c r="H44" s="220" t="str">
        <f>Data!H44</f>
        <v>.5 Years or Less</v>
      </c>
      <c r="I44" s="220"/>
      <c r="J44" s="21">
        <f>SouthernRegionCalculations!O89</f>
        <v>99</v>
      </c>
      <c r="K44" s="49">
        <f>IF(J44/$J$49&lt;0.01,"*",J44/$J$49)</f>
        <v>0.20204081632653062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SouthernRegionCalculations!AN103</f>
        <v>2</v>
      </c>
      <c r="E45" s="49" t="str">
        <f t="shared" ref="E45:E56" si="4">IF(D45/$D$57&lt;0.01,"*",D45/$D$57)</f>
        <v>*</v>
      </c>
      <c r="F45" s="259"/>
      <c r="G45" s="222"/>
      <c r="H45" s="220" t="str">
        <f>Data!H45</f>
        <v>&gt;.5 Years - 1 Year</v>
      </c>
      <c r="I45" s="220"/>
      <c r="J45" s="21">
        <f>SouthernRegionCalculations!P89</f>
        <v>74</v>
      </c>
      <c r="K45" s="49">
        <f t="shared" ref="K45:K48" si="5">IF(J45/$J$49&lt;0.01,"*",J45/$J$49)</f>
        <v>0.15102040816326531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SouthernRegionCalculations!AR103</f>
        <v>142</v>
      </c>
      <c r="E46" s="49">
        <f t="shared" si="4"/>
        <v>0.28979591836734692</v>
      </c>
      <c r="F46" s="259"/>
      <c r="G46" s="222"/>
      <c r="H46" s="220" t="str">
        <f>Data!H46</f>
        <v>&gt;1 Year - 2 Years</v>
      </c>
      <c r="I46" s="220"/>
      <c r="J46" s="21">
        <f>SouthernRegionCalculations!Q89+SouthernRegionCalculations!R89</f>
        <v>153</v>
      </c>
      <c r="K46" s="49">
        <f t="shared" si="5"/>
        <v>0.3122448979591837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SouthernRegionCalculations!AQ103</f>
        <v>25</v>
      </c>
      <c r="E47" s="49">
        <f t="shared" si="4"/>
        <v>5.1020408163265307E-2</v>
      </c>
      <c r="F47" s="259"/>
      <c r="G47" s="222"/>
      <c r="H47" s="220" t="str">
        <f>Data!H47</f>
        <v>&gt;2 Years - 4 Years</v>
      </c>
      <c r="I47" s="220"/>
      <c r="J47" s="21">
        <f>SouthernRegionCalculations!S89</f>
        <v>121</v>
      </c>
      <c r="K47" s="49">
        <f t="shared" si="5"/>
        <v>0.24693877551020407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SouthernRegionCalculations!AO103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SouthernRegionCalculations!T89</f>
        <v>43</v>
      </c>
      <c r="K48" s="49">
        <f t="shared" si="5"/>
        <v>8.7755102040816324E-2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SUM(SouthernRegionCalculations!AC103:AM103)</f>
        <v>32</v>
      </c>
      <c r="E49" s="49">
        <f t="shared" si="4"/>
        <v>6.5306122448979598E-2</v>
      </c>
      <c r="F49" s="259"/>
      <c r="G49" s="222"/>
      <c r="H49" s="249" t="s">
        <v>38</v>
      </c>
      <c r="I49" s="220"/>
      <c r="J49" s="67">
        <f>SUM(J44:J48)</f>
        <v>490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SUM(SouthernRegionCalculations!N103:T103)</f>
        <v>33</v>
      </c>
      <c r="E50" s="49">
        <f t="shared" si="4"/>
        <v>6.7346938775510207E-2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SUM(SouthernRegionCalculations!Z103:AB103)</f>
        <v>0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SouthernRegionCalculations!U103</f>
        <v>19</v>
      </c>
      <c r="E52" s="49">
        <f>IF(D52/$D$57&lt;0.01,"*",D52/$D$57)</f>
        <v>3.8775510204081633E-2</v>
      </c>
      <c r="F52" s="259"/>
      <c r="G52" s="222"/>
      <c r="H52" s="220" t="str">
        <f>Data!H52</f>
        <v>Male</v>
      </c>
      <c r="I52" s="249"/>
      <c r="J52" s="21">
        <f>SouthernRegionCalculations!P117</f>
        <v>258</v>
      </c>
      <c r="K52" s="49">
        <f>IF(J52/$J$55&lt;0.01,"*",J52/$J$55)</f>
        <v>0.52653061224489794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SouthernRegionCalculations!V103</f>
        <v>17</v>
      </c>
      <c r="E53" s="49">
        <f t="shared" si="4"/>
        <v>3.4693877551020408E-2</v>
      </c>
      <c r="F53" s="259"/>
      <c r="G53" s="222"/>
      <c r="H53" s="220" t="str">
        <f>Data!H53</f>
        <v>Female</v>
      </c>
      <c r="I53" s="249"/>
      <c r="J53" s="21">
        <f>SouthernRegionCalculations!O117</f>
        <v>232</v>
      </c>
      <c r="K53" s="49">
        <f t="shared" ref="K53:K54" si="6">IF(J53/$J$55&lt;0.01,"*",J53/$J$55)</f>
        <v>0.47346938775510206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SUM(SouthernRegionCalculations!W103:Y103)</f>
        <v>1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SouthernRegionCalculations!Q117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SUM(SouthernRegionCalculations!AS103:AW103)</f>
        <v>1</v>
      </c>
      <c r="E55" s="49" t="str">
        <f t="shared" si="4"/>
        <v>*</v>
      </c>
      <c r="F55" s="269"/>
      <c r="G55" s="185"/>
      <c r="H55" s="249" t="s">
        <v>38</v>
      </c>
      <c r="I55" s="185"/>
      <c r="J55" s="67">
        <f>SUM(J52:J54)</f>
        <v>490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SouthernRegionCalculations!AX103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490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SouthernRegionCalculations!S146</f>
        <v>205</v>
      </c>
      <c r="K58" s="49">
        <f>IF(J58/$J$65&lt;0.01,"*",J58/$J$65)</f>
        <v>0.41836734693877553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SouthernRegionCalculations!P146</f>
        <v>184</v>
      </c>
      <c r="K59" s="49">
        <f t="shared" ref="K59:K64" si="7">IF(J59/$J$65&lt;0.01,"*",J59/$J$65)</f>
        <v>0.37551020408163266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SouthernRegionCalculations!W132</f>
        <v>274</v>
      </c>
      <c r="E60" s="28">
        <f>IF(D60/$D$68&lt;0.01,"*",D60/$D$68)</f>
        <v>0.5591836734693878</v>
      </c>
      <c r="F60" s="259"/>
      <c r="G60" s="222"/>
      <c r="H60" s="220" t="str">
        <f>Data!H60</f>
        <v>Guardianship</v>
      </c>
      <c r="I60" s="220"/>
      <c r="J60" s="21">
        <f>SouthernRegionCalculations!R146</f>
        <v>63</v>
      </c>
      <c r="K60" s="49">
        <f t="shared" si="7"/>
        <v>0.12857142857142856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SouthernRegionCalculations!S132</f>
        <v>81</v>
      </c>
      <c r="E61" s="28">
        <f t="shared" ref="E61:E67" si="8">IF(D61/$D$68&lt;0.01,"*",D61/$D$68)</f>
        <v>0.1653061224489796</v>
      </c>
      <c r="F61" s="259"/>
      <c r="G61" s="222"/>
      <c r="H61" s="220" t="s">
        <v>64</v>
      </c>
      <c r="I61" s="220"/>
      <c r="J61" s="21">
        <f>SouthernRegionCalculations!O146</f>
        <v>21</v>
      </c>
      <c r="K61" s="49">
        <f t="shared" si="7"/>
        <v>4.2857142857142858E-2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SouthernRegionCalculations!Q132</f>
        <v>36</v>
      </c>
      <c r="E62" s="28">
        <f t="shared" si="8"/>
        <v>7.3469387755102047E-2</v>
      </c>
      <c r="F62" s="259"/>
      <c r="G62" s="222"/>
      <c r="H62" s="220" t="str">
        <f>Data!H62</f>
        <v>Permanent Care with Kin</v>
      </c>
      <c r="I62" s="220"/>
      <c r="J62" s="21">
        <f>SouthernRegionCalculations!Q146</f>
        <v>5</v>
      </c>
      <c r="K62" s="49">
        <f t="shared" si="7"/>
        <v>1.020408163265306E-2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SouthernRegionCalculations!P132</f>
        <v>2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SouthernRegionCalculations!T146</f>
        <v>5</v>
      </c>
      <c r="K63" s="49">
        <f t="shared" si="7"/>
        <v>1.020408163265306E-2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SouthernRegionCalculations!O132</f>
        <v>2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SouthernRegionCalculations!U146</f>
        <v>7</v>
      </c>
      <c r="K64" s="49">
        <f t="shared" si="7"/>
        <v>1.4285714285714285E-2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SouthernRegionCalculations!U132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490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SouthernRegionCalculations!T132</f>
        <v>41</v>
      </c>
      <c r="E66" s="28">
        <f t="shared" si="8"/>
        <v>8.3673469387755106E-2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SouthernRegionCalculations!R132+SouthernRegionCalculations!V132+SouthernRegionCalculations!X132</f>
        <v>54</v>
      </c>
      <c r="E67" s="28">
        <f t="shared" si="8"/>
        <v>0.11020408163265306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490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SouthernRegionCalculations!O175+SouthernRegionCalculations!U175</f>
        <v>1044</v>
      </c>
      <c r="E74" s="49">
        <f>IF(D74/$D$80&lt;0.01,"*",D74/$D$80)</f>
        <v>0.91659350307287091</v>
      </c>
      <c r="F74" s="259"/>
      <c r="G74" s="222"/>
      <c r="H74" s="220" t="str">
        <f>Data!H74</f>
        <v>0 - 2 Years Old</v>
      </c>
      <c r="I74" s="220"/>
      <c r="J74" s="21">
        <f>SUM(SouthernRegionCalculations!O160:Q160)</f>
        <v>305</v>
      </c>
      <c r="K74" s="49">
        <f>IF(J74/$J$79&lt;0.01,"*",J74/$J$79)</f>
        <v>0.26777875329236173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SouthernRegionCalculations!P175</f>
        <v>36</v>
      </c>
      <c r="E75" s="49">
        <f t="shared" ref="E75:E80" si="9">IF(D75/$D$80&lt;0.01,"*",D75/$D$80)</f>
        <v>3.1606672519754173E-2</v>
      </c>
      <c r="F75" s="259"/>
      <c r="G75" s="234"/>
      <c r="H75" s="220" t="str">
        <f>Data!H75</f>
        <v>3 - 5 Years Old</v>
      </c>
      <c r="I75" s="220"/>
      <c r="J75" s="21">
        <f>SUM(SouthernRegionCalculations!R160:T160)</f>
        <v>197</v>
      </c>
      <c r="K75" s="49">
        <f t="shared" ref="K75:K78" si="10">IF(J75/$J$79&lt;0.01,"*",J75/$J$79)</f>
        <v>0.17295873573309922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SouthernRegionCalculations!W175+SouthernRegionCalculations!X175</f>
        <v>12</v>
      </c>
      <c r="E76" s="28">
        <f t="shared" si="9"/>
        <v>1.0535557506584723E-2</v>
      </c>
      <c r="F76" s="259"/>
      <c r="G76" s="220"/>
      <c r="H76" s="220" t="str">
        <f>Data!H76</f>
        <v>6 - 11 Years Old</v>
      </c>
      <c r="I76" s="220"/>
      <c r="J76" s="21">
        <f>SUM(SouthernRegionCalculations!U160:Z160)</f>
        <v>351</v>
      </c>
      <c r="K76" s="49">
        <f t="shared" si="10"/>
        <v>0.30816505706760317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SouthernRegionCalculations!Q175+SouthernRegionCalculations!R175</f>
        <v>18</v>
      </c>
      <c r="E77" s="49">
        <f t="shared" si="9"/>
        <v>1.5803336259877086E-2</v>
      </c>
      <c r="F77" s="259"/>
      <c r="G77" s="234"/>
      <c r="H77" s="220" t="str">
        <f>Data!H77</f>
        <v>12 - 17 Years Old</v>
      </c>
      <c r="I77" s="220"/>
      <c r="J77" s="21">
        <f>SUM(SouthernRegionCalculations!AA160:AF160)</f>
        <v>285</v>
      </c>
      <c r="K77" s="49">
        <f t="shared" si="10"/>
        <v>0.25021949078138717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SouthernRegionCalculations!S175</f>
        <v>25</v>
      </c>
      <c r="E78" s="49">
        <f t="shared" si="9"/>
        <v>2.1949078138718173E-2</v>
      </c>
      <c r="F78" s="259"/>
      <c r="G78" s="222"/>
      <c r="H78" s="220" t="str">
        <f>Data!H78</f>
        <v>Unspecified</v>
      </c>
      <c r="I78" s="220"/>
      <c r="J78" s="21">
        <f>SouthernRegionCalculations!AG160</f>
        <v>1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SouthernRegionCalculations!T175+SouthernRegionCalculations!Y175</f>
        <v>4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1139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1139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4.95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5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37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37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99</v>
      </c>
      <c r="D1" s="290"/>
      <c r="E1" s="207"/>
      <c r="F1" s="291"/>
      <c r="G1" s="292"/>
      <c r="H1" s="289"/>
      <c r="I1" s="293" t="s">
        <v>96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SouthernRegionCalculations!C12</f>
        <v>883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116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(SouthernRegionCalculations!C40+SouthernRegionCalculations!C26)/SouthernRegionCalculations!C12</f>
        <v>0.68063420158550392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SouthernRegionCalculations!H117</f>
        <v>2369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SouthernRegionCalculations!H117-SouthernRegionCalculations!H123</f>
        <v>460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SouthernRegionCalculations!C177</f>
        <v>469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0.1941747572815534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SouthernRegionCalculations!C81/D4</f>
        <v>0.24235560588901472</v>
      </c>
      <c r="E9" s="226"/>
      <c r="F9" s="226"/>
      <c r="G9" s="222"/>
      <c r="H9" s="220" t="str">
        <f>Data!H9</f>
        <v>Clinical Cases (09/30/2016)</v>
      </c>
      <c r="I9" s="220"/>
      <c r="J9" s="596">
        <f>SouthernRegionCalculations!H133+SouthernRegionCalculations!H134</f>
        <v>1220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SouthernRegionCalculations!C166</f>
        <v>35</v>
      </c>
      <c r="E11" s="226"/>
      <c r="F11" s="226"/>
      <c r="G11" s="222"/>
      <c r="H11" s="220" t="str">
        <f>Data!H11</f>
        <v>Adoption Cases (09/30/2016)</v>
      </c>
      <c r="I11" s="220"/>
      <c r="J11" s="596">
        <f>SouthernRegionCalculations!H132</f>
        <v>119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SouthernRegionCalculations!H141</f>
        <v>178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0.14590163934426228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SouthernRegionCalculations!C109</f>
        <v>68</v>
      </c>
      <c r="E15" s="226"/>
      <c r="F15" s="226"/>
      <c r="G15" s="222"/>
      <c r="H15" s="220" t="str">
        <f>Data!H15</f>
        <v>Adoptions Legalized (Q1, FY'2017)</v>
      </c>
      <c r="I15" s="220"/>
      <c r="J15" s="596">
        <f>SouthernRegionCalculations!C151</f>
        <v>1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SouthernRegionCalculations!C95</f>
        <v>78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SouthernRegionCalculations!D151</f>
        <v>8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SouthernRegionCalculations!T14</f>
        <v>2182</v>
      </c>
      <c r="E20" s="28">
        <f>IF(D20/$D$29&lt;0.01,"*",D20/$D$29)</f>
        <v>0.44943357363542741</v>
      </c>
      <c r="F20" s="241"/>
      <c r="G20" s="240"/>
      <c r="H20" s="220" t="str">
        <f>Data!H20</f>
        <v>Spanish</v>
      </c>
      <c r="I20" s="220"/>
      <c r="J20" s="21">
        <f>SouthernRegionCalculations!T36</f>
        <v>304</v>
      </c>
      <c r="K20" s="49">
        <f>IF(J20/$J$31&lt;0.01,"*",J20/$J$31)</f>
        <v>6.2615859938208035E-2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SouthernRegionCalculations!T10</f>
        <v>1226</v>
      </c>
      <c r="E21" s="28">
        <f t="shared" ref="E21:E28" si="0">IF(D21/$D$29&lt;0.01,"*",D21/$D$29)</f>
        <v>0.25252317198764163</v>
      </c>
      <c r="F21" s="241"/>
      <c r="G21" s="240"/>
      <c r="H21" s="220" t="str">
        <f>Data!H21</f>
        <v>Khmer (Cambodian)</v>
      </c>
      <c r="I21" s="220"/>
      <c r="J21" s="21">
        <f>SouthernRegionCalculations!T30</f>
        <v>0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SouthernRegionCalculations!T8</f>
        <v>587</v>
      </c>
      <c r="E22" s="28">
        <f t="shared" si="0"/>
        <v>0.12090628218331617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SouthernRegionCalculations!T34</f>
        <v>32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SouthernRegionCalculations!T7</f>
        <v>7</v>
      </c>
      <c r="E23" s="28" t="str">
        <f t="shared" si="0"/>
        <v>*</v>
      </c>
      <c r="F23" s="241"/>
      <c r="G23" s="240"/>
      <c r="H23" s="220" t="str">
        <f>Data!H23</f>
        <v>Haitian Creole</v>
      </c>
      <c r="I23" s="220"/>
      <c r="J23" s="21">
        <f>SouthernRegionCalculations!T28</f>
        <v>1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SouthernRegionCalculations!T6</f>
        <v>20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SouthernRegionCalculations!T22</f>
        <v>41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SouthernRegionCalculations!T12</f>
        <v>1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SouthernRegionCalculations!T39</f>
        <v>4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SouthernRegionCalculations!T11</f>
        <v>196</v>
      </c>
      <c r="E26" s="28">
        <f t="shared" si="0"/>
        <v>4.0370751802265709E-2</v>
      </c>
      <c r="F26" s="241"/>
      <c r="G26" s="240"/>
      <c r="H26" s="243" t="str">
        <f>Data!H26</f>
        <v>Chinese</v>
      </c>
      <c r="I26" s="243"/>
      <c r="J26" s="21">
        <f>SouthernRegionCalculations!T23</f>
        <v>0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SouthernRegionCalculations!T13</f>
        <v>148</v>
      </c>
      <c r="E27" s="28">
        <f t="shared" si="0"/>
        <v>3.0484037075180225E-2</v>
      </c>
      <c r="F27" s="241"/>
      <c r="G27" s="240"/>
      <c r="H27" s="243" t="str">
        <f>Data!H27</f>
        <v>Lao</v>
      </c>
      <c r="I27" s="243"/>
      <c r="J27" s="21">
        <f>SouthernRegionCalculations!T31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SouthernRegionCalculations!T15+SouthernRegionCalculations!T9</f>
        <v>488</v>
      </c>
      <c r="E28" s="28">
        <f t="shared" si="0"/>
        <v>0.10051493305870236</v>
      </c>
      <c r="F28" s="247"/>
      <c r="G28" s="240"/>
      <c r="H28" s="243" t="str">
        <f>Data!H28</f>
        <v>American Sign Language</v>
      </c>
      <c r="I28" s="243"/>
      <c r="J28" s="21">
        <f>SouthernRegionCalculations!T21</f>
        <v>0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4855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SouthernRegionCalculations!T25+SouthernRegionCalculations!T26+SouthernRegionCalculations!T27+SouthernRegionCalculations!T29+SouthernRegionCalculations!T32+SouthernRegionCalculations!T33+SouthernRegionCalculations!T35+SouthernRegionCalculations!T37+SouthernRegionCalculations!T40</f>
        <v>35</v>
      </c>
      <c r="K29" s="49" t="str">
        <f t="shared" si="1"/>
        <v>*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SouthernRegionCalculations!T24+SouthernRegionCalculations!T38</f>
        <v>4438</v>
      </c>
      <c r="K30" s="49">
        <f t="shared" si="1"/>
        <v>0.91410916580844492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4855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SouthernRegionCalculations!O64+SouthernRegionCalculations!U64</f>
        <v>439</v>
      </c>
      <c r="E35" s="49">
        <f>IF(D35/$D$41&lt;0.01,"*",D35/$D$41)</f>
        <v>0.95434782608695656</v>
      </c>
      <c r="F35" s="259"/>
      <c r="G35" s="222"/>
      <c r="H35" s="220" t="str">
        <f>Data!H35</f>
        <v>0 - 2 Years Old</v>
      </c>
      <c r="I35" s="220"/>
      <c r="J35" s="21">
        <f>SouthernRegionCalculations!O77</f>
        <v>99</v>
      </c>
      <c r="K35" s="49">
        <f>IF(J35/$J$40&lt;0.01,"*",J35/$J$40)</f>
        <v>0.21521739130434783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SouthernRegionCalculations!P64</f>
        <v>4</v>
      </c>
      <c r="E36" s="49" t="str">
        <f t="shared" ref="E36:E40" si="2">IF(D36/$D$41&lt;0.01,"*",D36/$D$41)</f>
        <v>*</v>
      </c>
      <c r="F36" s="259"/>
      <c r="G36" s="222"/>
      <c r="H36" s="220" t="str">
        <f>Data!H36</f>
        <v>3 - 5 Years Old</v>
      </c>
      <c r="I36" s="220"/>
      <c r="J36" s="21">
        <f>SouthernRegionCalculations!P77</f>
        <v>99</v>
      </c>
      <c r="K36" s="49">
        <f t="shared" ref="K36:K40" si="3">IF(J36/$J$40&lt;0.01,"*",J36/$J$40)</f>
        <v>0.21521739130434783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SouthernRegionCalculations!W64+SouthernRegionCalculations!X64</f>
        <v>3</v>
      </c>
      <c r="E37" s="49" t="str">
        <f t="shared" si="2"/>
        <v>*</v>
      </c>
      <c r="F37" s="259"/>
      <c r="G37" s="222"/>
      <c r="H37" s="220" t="str">
        <f>Data!H37</f>
        <v>6 - 11 Years Old</v>
      </c>
      <c r="I37" s="220"/>
      <c r="J37" s="21">
        <f>SouthernRegionCalculations!Q77</f>
        <v>134</v>
      </c>
      <c r="K37" s="49">
        <f t="shared" si="3"/>
        <v>0.29130434782608694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SouthernRegionCalculations!Q64+SouthernRegionCalculations!R64</f>
        <v>10</v>
      </c>
      <c r="E38" s="49">
        <f t="shared" si="2"/>
        <v>2.1739130434782608E-2</v>
      </c>
      <c r="F38" s="259"/>
      <c r="G38" s="222"/>
      <c r="H38" s="220" t="str">
        <f>Data!H38</f>
        <v>12 - 17 Years Old</v>
      </c>
      <c r="I38" s="220"/>
      <c r="J38" s="21">
        <f>SouthernRegionCalculations!R77</f>
        <v>128</v>
      </c>
      <c r="K38" s="49">
        <f t="shared" si="3"/>
        <v>0.27826086956521739</v>
      </c>
      <c r="L38" s="242"/>
    </row>
    <row r="39" spans="1:12" s="205" customFormat="1" ht="12" customHeight="1" x14ac:dyDescent="0.25">
      <c r="A39" s="244"/>
      <c r="B39" s="234"/>
      <c r="C39" s="220" t="str">
        <f>Data!C39</f>
        <v>Court Referral</v>
      </c>
      <c r="D39" s="21">
        <f>SouthernRegionCalculations!S64</f>
        <v>2</v>
      </c>
      <c r="E39" s="49" t="str">
        <f t="shared" si="2"/>
        <v>*</v>
      </c>
      <c r="F39" s="259"/>
      <c r="G39" s="222"/>
      <c r="H39" s="258" t="s">
        <v>39</v>
      </c>
      <c r="J39" s="205">
        <v>0</v>
      </c>
      <c r="K39" s="49" t="str">
        <f t="shared" si="3"/>
        <v>*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SouthernRegionCalculations!T64+SouthernRegionCalculations!V64+SouthernRegionCalculations!Y64</f>
        <v>2</v>
      </c>
      <c r="E40" s="49" t="str">
        <f t="shared" si="2"/>
        <v>*</v>
      </c>
      <c r="F40" s="260"/>
      <c r="G40" s="222"/>
      <c r="H40" s="249" t="s">
        <v>38</v>
      </c>
      <c r="I40" s="249"/>
      <c r="J40" s="67">
        <f>SUM(J35:J39)</f>
        <v>460</v>
      </c>
      <c r="K40" s="68">
        <f t="shared" si="3"/>
        <v>1</v>
      </c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460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SouthernRegionCalculations!AP104</f>
        <v>152</v>
      </c>
      <c r="E44" s="49">
        <f>IF(D44/$D$57&lt;0.01,"*",D44/$D$57)</f>
        <v>0.33043478260869563</v>
      </c>
      <c r="F44" s="259"/>
      <c r="G44" s="222"/>
      <c r="H44" s="220" t="str">
        <f>Data!H44</f>
        <v>.5 Years or Less</v>
      </c>
      <c r="I44" s="220"/>
      <c r="J44" s="21">
        <f>SouthernRegionCalculations!O90</f>
        <v>99</v>
      </c>
      <c r="K44" s="49">
        <f>IF(J44/$J$49&lt;0.01,"*",J44/$J$49)</f>
        <v>0.21521739130434783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SouthernRegionCalculations!AN104</f>
        <v>26</v>
      </c>
      <c r="E45" s="49">
        <f t="shared" ref="E45:E56" si="4">IF(D45/$D$57&lt;0.01,"*",D45/$D$57)</f>
        <v>5.6521739130434782E-2</v>
      </c>
      <c r="F45" s="259"/>
      <c r="G45" s="222"/>
      <c r="H45" s="220" t="str">
        <f>Data!H45</f>
        <v>&gt;.5 Years - 1 Year</v>
      </c>
      <c r="I45" s="220"/>
      <c r="J45" s="21">
        <f>SouthernRegionCalculations!P90</f>
        <v>92</v>
      </c>
      <c r="K45" s="49">
        <f t="shared" ref="K45:K48" si="5">IF(J45/$J$49&lt;0.01,"*",J45/$J$49)</f>
        <v>0.2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SouthernRegionCalculations!AR104</f>
        <v>102</v>
      </c>
      <c r="E46" s="49">
        <f t="shared" si="4"/>
        <v>0.22173913043478261</v>
      </c>
      <c r="F46" s="259"/>
      <c r="G46" s="222"/>
      <c r="H46" s="220" t="str">
        <f>Data!H46</f>
        <v>&gt;1 Year - 2 Years</v>
      </c>
      <c r="I46" s="220"/>
      <c r="J46" s="21">
        <f>SouthernRegionCalculations!Q90+SouthernRegionCalculations!R90</f>
        <v>103</v>
      </c>
      <c r="K46" s="49">
        <f t="shared" si="5"/>
        <v>0.22391304347826088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SouthernRegionCalculations!AQ104</f>
        <v>18</v>
      </c>
      <c r="E47" s="49">
        <f t="shared" si="4"/>
        <v>3.9130434782608699E-2</v>
      </c>
      <c r="F47" s="259"/>
      <c r="G47" s="222"/>
      <c r="H47" s="220" t="str">
        <f>Data!H47</f>
        <v>&gt;2 Years - 4 Years</v>
      </c>
      <c r="I47" s="220"/>
      <c r="J47" s="21">
        <f>SouthernRegionCalculations!S90</f>
        <v>119</v>
      </c>
      <c r="K47" s="49">
        <f t="shared" si="5"/>
        <v>0.25869565217391305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SouthernRegionCalculations!AO104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SouthernRegionCalculations!T90</f>
        <v>47</v>
      </c>
      <c r="K48" s="49">
        <f t="shared" si="5"/>
        <v>0.10217391304347827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SUM(SouthernRegionCalculations!AC104:AM104)</f>
        <v>62</v>
      </c>
      <c r="E49" s="49">
        <f t="shared" si="4"/>
        <v>0.13478260869565217</v>
      </c>
      <c r="F49" s="259"/>
      <c r="G49" s="222"/>
      <c r="H49" s="249" t="s">
        <v>38</v>
      </c>
      <c r="I49" s="220"/>
      <c r="J49" s="67">
        <f>SUM(J44:J48)</f>
        <v>460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SUM(SouthernRegionCalculations!N104:T104)</f>
        <v>44</v>
      </c>
      <c r="E50" s="49">
        <f t="shared" si="4"/>
        <v>9.5652173913043481E-2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SUM(SouthernRegionCalculations!Z104:AB104)</f>
        <v>0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SouthernRegionCalculations!U104</f>
        <v>23</v>
      </c>
      <c r="E52" s="49">
        <f>IF(D52/$D$57&lt;0.01,"*",D52/$D$57)</f>
        <v>0.05</v>
      </c>
      <c r="F52" s="259"/>
      <c r="G52" s="222"/>
      <c r="H52" s="220" t="str">
        <f>Data!H52</f>
        <v>Male</v>
      </c>
      <c r="I52" s="249"/>
      <c r="J52" s="21">
        <f>SouthernRegionCalculations!P118</f>
        <v>239</v>
      </c>
      <c r="K52" s="49">
        <f>IF(J52/$J$55&lt;0.01,"*",J52/$J$55)</f>
        <v>0.51956521739130435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SouthernRegionCalculations!V104</f>
        <v>25</v>
      </c>
      <c r="E53" s="49">
        <f t="shared" si="4"/>
        <v>5.434782608695652E-2</v>
      </c>
      <c r="F53" s="259"/>
      <c r="G53" s="222"/>
      <c r="H53" s="220" t="str">
        <f>Data!H53</f>
        <v>Female</v>
      </c>
      <c r="I53" s="249"/>
      <c r="J53" s="21">
        <f>SouthernRegionCalculations!O118</f>
        <v>221</v>
      </c>
      <c r="K53" s="49">
        <f t="shared" ref="K53:K54" si="6">IF(J53/$J$55&lt;0.01,"*",J53/$J$55)</f>
        <v>0.48043478260869565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SUM(SouthernRegionCalculations!W104:Y104)</f>
        <v>0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SouthernRegionCalculations!Q118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SUM(SouthernRegionCalculations!AS104:AW104)</f>
        <v>8</v>
      </c>
      <c r="E55" s="49">
        <f t="shared" si="4"/>
        <v>1.7391304347826087E-2</v>
      </c>
      <c r="F55" s="269"/>
      <c r="G55" s="185"/>
      <c r="H55" s="249" t="s">
        <v>38</v>
      </c>
      <c r="I55" s="185"/>
      <c r="J55" s="67">
        <f>SUM(J52:J54)</f>
        <v>460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SouthernRegionCalculations!AX104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460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SouthernRegionCalculations!S147</f>
        <v>167</v>
      </c>
      <c r="K58" s="49">
        <f>IF(J58/$J$65&lt;0.01,"*",J58/$J$65)</f>
        <v>0.36304347826086958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SouthernRegionCalculations!P147</f>
        <v>198</v>
      </c>
      <c r="K59" s="49">
        <f t="shared" ref="K59:K64" si="7">IF(J59/$J$65&lt;0.01,"*",J59/$J$65)</f>
        <v>0.43043478260869567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SouthernRegionCalculations!W133</f>
        <v>199</v>
      </c>
      <c r="E60" s="28">
        <f>IF(D60/$D$68&lt;0.01,"*",D60/$D$68)</f>
        <v>0.43260869565217391</v>
      </c>
      <c r="F60" s="259"/>
      <c r="G60" s="222"/>
      <c r="H60" s="220" t="str">
        <f>Data!H60</f>
        <v>Guardianship</v>
      </c>
      <c r="I60" s="220"/>
      <c r="J60" s="21">
        <f>SouthernRegionCalculations!R147</f>
        <v>41</v>
      </c>
      <c r="K60" s="49">
        <f t="shared" si="7"/>
        <v>8.9130434782608695E-2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SouthernRegionCalculations!S133</f>
        <v>128</v>
      </c>
      <c r="E61" s="28">
        <f t="shared" ref="E61:E67" si="8">IF(D61/$D$68&lt;0.01,"*",D61/$D$68)</f>
        <v>0.27826086956521739</v>
      </c>
      <c r="F61" s="259"/>
      <c r="G61" s="222"/>
      <c r="H61" s="220" t="s">
        <v>64</v>
      </c>
      <c r="I61" s="220"/>
      <c r="J61" s="21">
        <f>SouthernRegionCalculations!O147</f>
        <v>18</v>
      </c>
      <c r="K61" s="49">
        <f t="shared" si="7"/>
        <v>3.9130434782608699E-2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SouthernRegionCalculations!Q133</f>
        <v>49</v>
      </c>
      <c r="E62" s="28">
        <f t="shared" si="8"/>
        <v>0.10652173913043478</v>
      </c>
      <c r="F62" s="259"/>
      <c r="G62" s="222"/>
      <c r="H62" s="220" t="str">
        <f>Data!H62</f>
        <v>Permanent Care with Kin</v>
      </c>
      <c r="I62" s="220"/>
      <c r="J62" s="21">
        <f>SouthernRegionCalculations!Q147</f>
        <v>11</v>
      </c>
      <c r="K62" s="49">
        <f t="shared" si="7"/>
        <v>2.391304347826087E-2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SouthernRegionCalculations!P133</f>
        <v>0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SouthernRegionCalculations!T147</f>
        <v>11</v>
      </c>
      <c r="K63" s="49">
        <f t="shared" si="7"/>
        <v>2.391304347826087E-2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SouthernRegionCalculations!O133</f>
        <v>3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SouthernRegionCalculations!U147</f>
        <v>14</v>
      </c>
      <c r="K64" s="49">
        <f t="shared" si="7"/>
        <v>3.0434782608695653E-2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SouthernRegionCalculations!U133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460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SouthernRegionCalculations!T133</f>
        <v>60</v>
      </c>
      <c r="E66" s="28">
        <f t="shared" si="8"/>
        <v>0.13043478260869565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SouthernRegionCalculations!R133+SouthernRegionCalculations!V133+SouthernRegionCalculations!X133</f>
        <v>21</v>
      </c>
      <c r="E67" s="28">
        <f t="shared" si="8"/>
        <v>4.5652173913043478E-2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460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SouthernRegionCalculations!O176+SouthernRegionCalculations!U176</f>
        <v>1768</v>
      </c>
      <c r="E74" s="49">
        <f>IF(D74/$D$80&lt;0.01,"*",D74/$D$80)</f>
        <v>0.9261393399685699</v>
      </c>
      <c r="F74" s="259"/>
      <c r="G74" s="222"/>
      <c r="H74" s="220" t="str">
        <f>Data!H74</f>
        <v>0 - 2 Years Old</v>
      </c>
      <c r="I74" s="220"/>
      <c r="J74" s="21">
        <f>SUM(SouthernRegionCalculations!O161:Q161)</f>
        <v>415</v>
      </c>
      <c r="K74" s="49">
        <f>IF(J74/$J$79&lt;0.01,"*",J74/$J$79)</f>
        <v>0.21739130434782608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SouthernRegionCalculations!P176</f>
        <v>75</v>
      </c>
      <c r="E75" s="49">
        <f t="shared" ref="E75:E80" si="9">IF(D75/$D$80&lt;0.01,"*",D75/$D$80)</f>
        <v>3.9287585123101099E-2</v>
      </c>
      <c r="F75" s="259"/>
      <c r="G75" s="234"/>
      <c r="H75" s="220" t="str">
        <f>Data!H75</f>
        <v>3 - 5 Years Old</v>
      </c>
      <c r="I75" s="220"/>
      <c r="J75" s="21">
        <f>SUM(SouthernRegionCalculations!R161:T161)</f>
        <v>369</v>
      </c>
      <c r="K75" s="49">
        <f t="shared" ref="K75:K78" si="10">IF(J75/$J$79&lt;0.01,"*",J75/$J$79)</f>
        <v>0.19329491880565741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SouthernRegionCalculations!W176+SouthernRegionCalculations!X176</f>
        <v>5</v>
      </c>
      <c r="E76" s="28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SUM(SouthernRegionCalculations!U161:Z161)</f>
        <v>638</v>
      </c>
      <c r="K76" s="49">
        <f t="shared" si="10"/>
        <v>0.33420639078051334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SouthernRegionCalculations!Q176+SouthernRegionCalculations!R176</f>
        <v>46</v>
      </c>
      <c r="E77" s="49">
        <f t="shared" si="9"/>
        <v>2.4096385542168676E-2</v>
      </c>
      <c r="F77" s="259"/>
      <c r="G77" s="234"/>
      <c r="H77" s="220" t="str">
        <f>Data!H77</f>
        <v>12 - 17 Years Old</v>
      </c>
      <c r="I77" s="220"/>
      <c r="J77" s="21">
        <f>SUM(SouthernRegionCalculations!AA161:AF161)</f>
        <v>486</v>
      </c>
      <c r="K77" s="49">
        <f t="shared" si="10"/>
        <v>0.25458355159769513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SouthernRegionCalculations!S176</f>
        <v>14</v>
      </c>
      <c r="E78" s="49" t="str">
        <f t="shared" si="9"/>
        <v>*</v>
      </c>
      <c r="F78" s="259"/>
      <c r="G78" s="222"/>
      <c r="H78" s="220" t="str">
        <f>Data!H78</f>
        <v>Unspecified</v>
      </c>
      <c r="I78" s="220"/>
      <c r="J78" s="21">
        <f>SouthernRegionCalculations!AG161</f>
        <v>1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SouthernRegionCalculations!T176+SouthernRegionCalculations!Y176</f>
        <v>1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1909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1909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5.4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5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8.62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37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99</v>
      </c>
      <c r="D1" s="290"/>
      <c r="E1" s="207"/>
      <c r="F1" s="291"/>
      <c r="G1" s="292"/>
      <c r="H1" s="289"/>
      <c r="I1" s="293" t="s">
        <v>97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SouthernRegionCalculations!C13</f>
        <v>751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126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(SouthernRegionCalculations!C41+SouthernRegionCalculations!C28)/SouthernRegionCalculations!C13</f>
        <v>0.56191744340878824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SouthernRegionCalculations!I117</f>
        <v>1552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SouthernRegionCalculations!I117-SouthernRegionCalculations!I123</f>
        <v>299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SouthernRegionCalculations!C178</f>
        <v>317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0.19265463917525774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SouthernRegionCalculations!C82/D4</f>
        <v>0.17443408788282291</v>
      </c>
      <c r="E9" s="226"/>
      <c r="F9" s="226"/>
      <c r="G9" s="222"/>
      <c r="H9" s="220" t="str">
        <f>Data!H9</f>
        <v>Clinical Cases (09/30/2016)</v>
      </c>
      <c r="I9" s="220"/>
      <c r="J9" s="596">
        <f>SouthernRegionCalculations!I133+SouthernRegionCalculations!I134</f>
        <v>860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SouthernRegionCalculations!C167</f>
        <v>75</v>
      </c>
      <c r="E11" s="226"/>
      <c r="F11" s="226"/>
      <c r="G11" s="222"/>
      <c r="H11" s="220" t="str">
        <f>Data!H11</f>
        <v>Adoption Cases (09/30/2016)</v>
      </c>
      <c r="I11" s="220"/>
      <c r="J11" s="596">
        <f>SouthernRegionCalculations!I132</f>
        <v>68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SouthernRegionCalculations!I141</f>
        <v>142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0.16511627906976745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SouthernRegionCalculations!C110</f>
        <v>63.666666666666664</v>
      </c>
      <c r="E15" s="226"/>
      <c r="F15" s="226"/>
      <c r="G15" s="222"/>
      <c r="H15" s="220" t="str">
        <f>Data!H15</f>
        <v>Adoptions Legalized (Q1, FY'2017)</v>
      </c>
      <c r="I15" s="220"/>
      <c r="J15" s="596">
        <f>SouthernRegionCalculations!C152</f>
        <v>2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SouthernRegionCalculations!C96</f>
        <v>77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SouthernRegionCalculations!D152</f>
        <v>0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SouthernRegionCalculations!U14</f>
        <v>2335</v>
      </c>
      <c r="E20" s="28">
        <f>IF(D20/$D$29&lt;0.01,"*",D20/$D$29)</f>
        <v>0.70204449789536982</v>
      </c>
      <c r="F20" s="241"/>
      <c r="G20" s="240"/>
      <c r="H20" s="220" t="str">
        <f>Data!H20</f>
        <v>Spanish</v>
      </c>
      <c r="I20" s="220"/>
      <c r="J20" s="21">
        <f>SouthernRegionCalculations!U36</f>
        <v>10</v>
      </c>
      <c r="K20" s="49" t="str">
        <f>IF(J20/$J$31&lt;0.01,"*",J20/$J$31)</f>
        <v>*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SouthernRegionCalculations!U10</f>
        <v>152</v>
      </c>
      <c r="E21" s="28">
        <f t="shared" ref="E21:E28" si="0">IF(D21/$D$29&lt;0.01,"*",D21/$D$29)</f>
        <v>4.5700541190619365E-2</v>
      </c>
      <c r="F21" s="241"/>
      <c r="G21" s="240"/>
      <c r="H21" s="220" t="str">
        <f>Data!H21</f>
        <v>Khmer (Cambodian)</v>
      </c>
      <c r="I21" s="220"/>
      <c r="J21" s="21">
        <f>SouthernRegionCalculations!U30</f>
        <v>0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SouthernRegionCalculations!U8</f>
        <v>153</v>
      </c>
      <c r="E22" s="28">
        <f t="shared" si="0"/>
        <v>4.6001202645820805E-2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SouthernRegionCalculations!U34</f>
        <v>9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SouthernRegionCalculations!U7</f>
        <v>6</v>
      </c>
      <c r="E23" s="28" t="str">
        <f t="shared" si="0"/>
        <v>*</v>
      </c>
      <c r="F23" s="241"/>
      <c r="G23" s="240"/>
      <c r="H23" s="220" t="str">
        <f>Data!H23</f>
        <v>Haitian Creole</v>
      </c>
      <c r="I23" s="220"/>
      <c r="J23" s="21">
        <f>SouthernRegionCalculations!U28</f>
        <v>0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SouthernRegionCalculations!U6</f>
        <v>16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SouthernRegionCalculations!U22</f>
        <v>0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SouthernRegionCalculations!U12</f>
        <v>0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SouthernRegionCalculations!U39</f>
        <v>2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SouthernRegionCalculations!U11</f>
        <v>127</v>
      </c>
      <c r="E26" s="28">
        <f t="shared" si="0"/>
        <v>3.8184004810583282E-2</v>
      </c>
      <c r="F26" s="241"/>
      <c r="G26" s="240"/>
      <c r="H26" s="243" t="str">
        <f>Data!H26</f>
        <v>Chinese</v>
      </c>
      <c r="I26" s="243"/>
      <c r="J26" s="21">
        <f>SouthernRegionCalculations!U23</f>
        <v>0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SouthernRegionCalculations!U13</f>
        <v>127</v>
      </c>
      <c r="E27" s="28">
        <f t="shared" si="0"/>
        <v>3.8184004810583282E-2</v>
      </c>
      <c r="F27" s="241"/>
      <c r="G27" s="240"/>
      <c r="H27" s="243" t="str">
        <f>Data!H27</f>
        <v>Lao</v>
      </c>
      <c r="I27" s="243"/>
      <c r="J27" s="21">
        <f>SouthernRegionCalculations!U31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SouthernRegionCalculations!U15+SouthernRegionCalculations!U9</f>
        <v>410</v>
      </c>
      <c r="E28" s="28">
        <f t="shared" si="0"/>
        <v>0.1232711966325917</v>
      </c>
      <c r="F28" s="247"/>
      <c r="G28" s="240"/>
      <c r="H28" s="243" t="str">
        <f>Data!H28</f>
        <v>American Sign Language</v>
      </c>
      <c r="I28" s="243"/>
      <c r="J28" s="21">
        <f>SouthernRegionCalculations!U21</f>
        <v>0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3326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SouthernRegionCalculations!U25+SouthernRegionCalculations!U26+SouthernRegionCalculations!U27+SouthernRegionCalculations!U29+SouthernRegionCalculations!U32+SouthernRegionCalculations!U33+SouthernRegionCalculations!U35+SouthernRegionCalculations!U37+SouthernRegionCalculations!U40</f>
        <v>40</v>
      </c>
      <c r="K29" s="49">
        <f t="shared" si="1"/>
        <v>1.2026458208057728E-2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SouthernRegionCalculations!U24+SouthernRegionCalculations!U38</f>
        <v>3265</v>
      </c>
      <c r="K30" s="49">
        <f t="shared" si="1"/>
        <v>0.98165965123271193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3326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SouthernRegionCalculations!O65+SouthernRegionCalculations!U65</f>
        <v>288</v>
      </c>
      <c r="E35" s="49">
        <f>IF(D35/$D$41&lt;0.01,"*",D35/$D$41)</f>
        <v>0.96321070234113715</v>
      </c>
      <c r="F35" s="259"/>
      <c r="G35" s="222"/>
      <c r="H35" s="220" t="str">
        <f>Data!H35</f>
        <v>0 - 2 Years Old</v>
      </c>
      <c r="I35" s="220"/>
      <c r="J35" s="21">
        <f>SouthernRegionCalculations!O78</f>
        <v>72</v>
      </c>
      <c r="K35" s="49">
        <f>IF(J35/$J$39&lt;0.01,"*",J35/$J$39)</f>
        <v>0.24080267558528429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SouthernRegionCalculations!P65</f>
        <v>4</v>
      </c>
      <c r="E36" s="49">
        <f t="shared" ref="E36:E40" si="2">IF(D36/$D$41&lt;0.01,"*",D36/$D$41)</f>
        <v>1.3377926421404682E-2</v>
      </c>
      <c r="F36" s="259"/>
      <c r="G36" s="222"/>
      <c r="H36" s="220" t="str">
        <f>Data!H36</f>
        <v>3 - 5 Years Old</v>
      </c>
      <c r="I36" s="220"/>
      <c r="J36" s="21">
        <f>SouthernRegionCalculations!P78</f>
        <v>48</v>
      </c>
      <c r="K36" s="49">
        <f t="shared" ref="K36:K38" si="3">IF(J36/$J$39&lt;0.01,"*",J36/$J$39)</f>
        <v>0.16053511705685619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SouthernRegionCalculations!W65+SouthernRegionCalculations!X65</f>
        <v>2</v>
      </c>
      <c r="E37" s="49" t="str">
        <f t="shared" si="2"/>
        <v>*</v>
      </c>
      <c r="F37" s="259"/>
      <c r="G37" s="222"/>
      <c r="H37" s="220" t="str">
        <f>Data!H37</f>
        <v>6 - 11 Years Old</v>
      </c>
      <c r="I37" s="220"/>
      <c r="J37" s="21">
        <f>SouthernRegionCalculations!Q78</f>
        <v>96</v>
      </c>
      <c r="K37" s="49">
        <f t="shared" si="3"/>
        <v>0.32107023411371238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SouthernRegionCalculations!Q65+SouthernRegionCalculations!R65</f>
        <v>1</v>
      </c>
      <c r="E38" s="49" t="str">
        <f t="shared" si="2"/>
        <v>*</v>
      </c>
      <c r="F38" s="259"/>
      <c r="G38" s="222"/>
      <c r="H38" s="220" t="str">
        <f>Data!H38</f>
        <v>12 - 17 Years Old</v>
      </c>
      <c r="I38" s="220"/>
      <c r="J38" s="21">
        <f>SouthernRegionCalculations!R78</f>
        <v>83</v>
      </c>
      <c r="K38" s="49">
        <f t="shared" si="3"/>
        <v>0.27759197324414714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SouthernRegionCalculations!S65</f>
        <v>4</v>
      </c>
      <c r="E39" s="49">
        <f t="shared" si="2"/>
        <v>1.3377926421404682E-2</v>
      </c>
      <c r="F39" s="259"/>
      <c r="G39" s="222"/>
      <c r="H39" s="249" t="s">
        <v>38</v>
      </c>
      <c r="I39" s="249"/>
      <c r="J39" s="67">
        <f>SUM(J35:J38)</f>
        <v>299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SouthernRegionCalculations!T65+SouthernRegionCalculations!V65+SouthernRegionCalculations!Y65</f>
        <v>0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299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SouthernRegionCalculations!AP105</f>
        <v>111</v>
      </c>
      <c r="E44" s="49">
        <f>IF(D44/$D$57&lt;0.01,"*",D44/$D$57)</f>
        <v>0.37123745819397991</v>
      </c>
      <c r="F44" s="259"/>
      <c r="G44" s="222"/>
      <c r="H44" s="220" t="str">
        <f>Data!H44</f>
        <v>.5 Years or Less</v>
      </c>
      <c r="I44" s="220"/>
      <c r="J44" s="21">
        <f>SouthernRegionCalculations!O91</f>
        <v>103</v>
      </c>
      <c r="K44" s="49">
        <f>IF(J44/$J$49&lt;0.01,"*",J44/$J$49)</f>
        <v>0.34448160535117056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SouthernRegionCalculations!AN105</f>
        <v>21</v>
      </c>
      <c r="E45" s="49">
        <f t="shared" ref="E45:E56" si="4">IF(D45/$D$57&lt;0.01,"*",D45/$D$57)</f>
        <v>7.0234113712374577E-2</v>
      </c>
      <c r="F45" s="259"/>
      <c r="G45" s="222"/>
      <c r="H45" s="220" t="str">
        <f>Data!H45</f>
        <v>&gt;.5 Years - 1 Year</v>
      </c>
      <c r="I45" s="220"/>
      <c r="J45" s="21">
        <f>SouthernRegionCalculations!P91</f>
        <v>53</v>
      </c>
      <c r="K45" s="49">
        <f t="shared" ref="K45:K48" si="5">IF(J45/$J$49&lt;0.01,"*",J45/$J$49)</f>
        <v>0.17725752508361203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SouthernRegionCalculations!AR105</f>
        <v>85</v>
      </c>
      <c r="E46" s="49">
        <f t="shared" si="4"/>
        <v>0.28428093645484948</v>
      </c>
      <c r="F46" s="259"/>
      <c r="G46" s="222"/>
      <c r="H46" s="220" t="str">
        <f>Data!H46</f>
        <v>&gt;1 Year - 2 Years</v>
      </c>
      <c r="I46" s="220"/>
      <c r="J46" s="21">
        <f>SouthernRegionCalculations!Q91+SouthernRegionCalculations!R91</f>
        <v>63</v>
      </c>
      <c r="K46" s="49">
        <f t="shared" si="5"/>
        <v>0.21070234113712374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SouthernRegionCalculations!AQ105</f>
        <v>6</v>
      </c>
      <c r="E47" s="49">
        <f t="shared" si="4"/>
        <v>2.0066889632107024E-2</v>
      </c>
      <c r="F47" s="259"/>
      <c r="G47" s="222"/>
      <c r="H47" s="220" t="str">
        <f>Data!H47</f>
        <v>&gt;2 Years - 4 Years</v>
      </c>
      <c r="I47" s="220"/>
      <c r="J47" s="21">
        <f>SouthernRegionCalculations!S91</f>
        <v>53</v>
      </c>
      <c r="K47" s="49">
        <f t="shared" si="5"/>
        <v>0.17725752508361203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SouthernRegionCalculations!AO105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SouthernRegionCalculations!T91</f>
        <v>27</v>
      </c>
      <c r="K48" s="49">
        <f t="shared" si="5"/>
        <v>9.0301003344481601E-2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SUM(SouthernRegionCalculations!AC105:AM105)</f>
        <v>24</v>
      </c>
      <c r="E49" s="49">
        <f t="shared" si="4"/>
        <v>8.0267558528428096E-2</v>
      </c>
      <c r="F49" s="259"/>
      <c r="G49" s="222"/>
      <c r="H49" s="249" t="s">
        <v>38</v>
      </c>
      <c r="I49" s="220"/>
      <c r="J49" s="67">
        <f>SUM(J44:J48)</f>
        <v>299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SUM(SouthernRegionCalculations!N105:T105)</f>
        <v>19</v>
      </c>
      <c r="E50" s="49">
        <f t="shared" si="4"/>
        <v>6.354515050167224E-2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SUM(SouthernRegionCalculations!Z105:AB105)</f>
        <v>0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SouthernRegionCalculations!U105</f>
        <v>14</v>
      </c>
      <c r="E52" s="49">
        <f>IF(D52/$D$57&lt;0.01,"*",D52/$D$57)</f>
        <v>4.6822742474916385E-2</v>
      </c>
      <c r="F52" s="259"/>
      <c r="G52" s="222"/>
      <c r="H52" s="220" t="str">
        <f>Data!H52</f>
        <v>Male</v>
      </c>
      <c r="I52" s="249"/>
      <c r="J52" s="21">
        <f>SouthernRegionCalculations!P119</f>
        <v>139</v>
      </c>
      <c r="K52" s="49">
        <f>IF(J52/$J$55&lt;0.01,"*",J52/$J$55)</f>
        <v>0.46488294314381273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SouthernRegionCalculations!V105</f>
        <v>14</v>
      </c>
      <c r="E53" s="49">
        <f t="shared" si="4"/>
        <v>4.6822742474916385E-2</v>
      </c>
      <c r="F53" s="259"/>
      <c r="G53" s="222"/>
      <c r="H53" s="220" t="str">
        <f>Data!H53</f>
        <v>Female</v>
      </c>
      <c r="I53" s="249"/>
      <c r="J53" s="21">
        <f>SouthernRegionCalculations!O119</f>
        <v>160</v>
      </c>
      <c r="K53" s="49">
        <f t="shared" ref="K53:K54" si="6">IF(J53/$J$55&lt;0.01,"*",J53/$J$55)</f>
        <v>0.53511705685618727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SUM(SouthernRegionCalculations!W105:Y105)</f>
        <v>1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SouthernRegionCalculations!Q119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SUM(SouthernRegionCalculations!AS105:AW105)</f>
        <v>4</v>
      </c>
      <c r="E55" s="49">
        <f t="shared" si="4"/>
        <v>1.3377926421404682E-2</v>
      </c>
      <c r="F55" s="269"/>
      <c r="G55" s="185"/>
      <c r="H55" s="249" t="s">
        <v>38</v>
      </c>
      <c r="I55" s="185"/>
      <c r="J55" s="67">
        <f>SUM(J52:J54)</f>
        <v>299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SouthernRegionCalculations!AX105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299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SouthernRegionCalculations!S148</f>
        <v>149</v>
      </c>
      <c r="K58" s="49">
        <f>IF(J58/$J$65&lt;0.01,"*",J58/$J$65)</f>
        <v>0.49832775919732442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SouthernRegionCalculations!P148</f>
        <v>88</v>
      </c>
      <c r="K59" s="49">
        <f t="shared" ref="K59:K64" si="7">IF(J59/$J$65&lt;0.01,"*",J59/$J$65)</f>
        <v>0.29431438127090304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SouthernRegionCalculations!W134</f>
        <v>213</v>
      </c>
      <c r="E60" s="28">
        <f>IF(D60/$D$68&lt;0.01,"*",D60/$D$68)</f>
        <v>0.7123745819397993</v>
      </c>
      <c r="F60" s="259"/>
      <c r="G60" s="222"/>
      <c r="H60" s="220" t="str">
        <f>Data!H60</f>
        <v>Guardianship</v>
      </c>
      <c r="I60" s="220"/>
      <c r="J60" s="21">
        <f>SouthernRegionCalculations!R148</f>
        <v>24</v>
      </c>
      <c r="K60" s="49">
        <f t="shared" si="7"/>
        <v>8.0267558528428096E-2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SouthernRegionCalculations!S134</f>
        <v>18</v>
      </c>
      <c r="E61" s="28">
        <f t="shared" ref="E61:E67" si="8">IF(D61/$D$68&lt;0.01,"*",D61/$D$68)</f>
        <v>6.0200668896321072E-2</v>
      </c>
      <c r="F61" s="259"/>
      <c r="G61" s="222"/>
      <c r="H61" s="220" t="s">
        <v>64</v>
      </c>
      <c r="I61" s="220"/>
      <c r="J61" s="21">
        <f>SouthernRegionCalculations!O148</f>
        <v>13</v>
      </c>
      <c r="K61" s="49">
        <f t="shared" si="7"/>
        <v>4.3478260869565216E-2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SouthernRegionCalculations!Q134</f>
        <v>16</v>
      </c>
      <c r="E62" s="28">
        <f t="shared" si="8"/>
        <v>5.3511705685618728E-2</v>
      </c>
      <c r="F62" s="259"/>
      <c r="G62" s="222"/>
      <c r="H62" s="220" t="str">
        <f>Data!H62</f>
        <v>Permanent Care with Kin</v>
      </c>
      <c r="I62" s="220"/>
      <c r="J62" s="21">
        <f>SouthernRegionCalculations!Q148</f>
        <v>10</v>
      </c>
      <c r="K62" s="49">
        <f t="shared" si="7"/>
        <v>3.3444816053511704E-2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SouthernRegionCalculations!P134</f>
        <v>0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SouthernRegionCalculations!T148</f>
        <v>11</v>
      </c>
      <c r="K63" s="49">
        <f t="shared" si="7"/>
        <v>3.678929765886288E-2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SouthernRegionCalculations!O134</f>
        <v>5</v>
      </c>
      <c r="E64" s="28">
        <f t="shared" si="8"/>
        <v>1.6722408026755852E-2</v>
      </c>
      <c r="F64" s="259"/>
      <c r="G64" s="222"/>
      <c r="H64" s="220" t="str">
        <f>Data!H64</f>
        <v>Unspecified as of run-date</v>
      </c>
      <c r="I64" s="220"/>
      <c r="J64" s="21">
        <f>SouthernRegionCalculations!U148</f>
        <v>4</v>
      </c>
      <c r="K64" s="49">
        <f t="shared" si="7"/>
        <v>1.3377926421404682E-2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SouthernRegionCalculations!U134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299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SouthernRegionCalculations!T134</f>
        <v>28</v>
      </c>
      <c r="E66" s="28">
        <f t="shared" si="8"/>
        <v>9.3645484949832769E-2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SouthernRegionCalculations!R134+SouthernRegionCalculations!V134+SouthernRegionCalculations!X134</f>
        <v>19</v>
      </c>
      <c r="E67" s="28">
        <f t="shared" si="8"/>
        <v>6.354515050167224E-2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299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SouthernRegionCalculations!O177+SouthernRegionCalculations!U177</f>
        <v>1153</v>
      </c>
      <c r="E74" s="49">
        <f>IF(D74/$D$80&lt;0.01,"*",D74/$D$80)</f>
        <v>0.9201915403032721</v>
      </c>
      <c r="F74" s="259"/>
      <c r="G74" s="222"/>
      <c r="H74" s="220" t="str">
        <f>Data!H74</f>
        <v>0 - 2 Years Old</v>
      </c>
      <c r="I74" s="220"/>
      <c r="J74" s="21">
        <f>SUM(SouthernRegionCalculations!O162:Q162)</f>
        <v>222</v>
      </c>
      <c r="K74" s="49">
        <f>IF(J74/$J$79&lt;0.01,"*",J74/$J$79)</f>
        <v>0.17717478052673583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SouthernRegionCalculations!P177</f>
        <v>62</v>
      </c>
      <c r="E75" s="49">
        <f t="shared" ref="E75:E80" si="9">IF(D75/$D$80&lt;0.01,"*",D75/$D$80)</f>
        <v>4.9481245011971271E-2</v>
      </c>
      <c r="F75" s="259"/>
      <c r="G75" s="234"/>
      <c r="H75" s="220" t="str">
        <f>Data!H75</f>
        <v>3 - 5 Years Old</v>
      </c>
      <c r="I75" s="220"/>
      <c r="J75" s="21">
        <f>SUM(SouthernRegionCalculations!R162:T162)</f>
        <v>210</v>
      </c>
      <c r="K75" s="49">
        <f t="shared" ref="K75:K78" si="10">IF(J75/$J$79&lt;0.01,"*",J75/$J$79)</f>
        <v>0.16759776536312848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SouthernRegionCalculations!W177+SouthernRegionCalculations!X177</f>
        <v>1</v>
      </c>
      <c r="E76" s="28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SUM(SouthernRegionCalculations!U162:Z162)</f>
        <v>455</v>
      </c>
      <c r="K76" s="49">
        <f t="shared" si="10"/>
        <v>0.36312849162011174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SouthernRegionCalculations!Q177+SouthernRegionCalculations!R177</f>
        <v>7</v>
      </c>
      <c r="E77" s="49" t="str">
        <f t="shared" si="9"/>
        <v>*</v>
      </c>
      <c r="F77" s="259"/>
      <c r="G77" s="234"/>
      <c r="H77" s="220" t="str">
        <f>Data!H77</f>
        <v>12 - 17 Years Old</v>
      </c>
      <c r="I77" s="220"/>
      <c r="J77" s="21">
        <f>SUM(SouthernRegionCalculations!AA162:AF162)</f>
        <v>366</v>
      </c>
      <c r="K77" s="49">
        <f t="shared" si="10"/>
        <v>0.29209896249002393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SouthernRegionCalculations!S177</f>
        <v>29</v>
      </c>
      <c r="E78" s="49">
        <f t="shared" si="9"/>
        <v>2.3144453312051078E-2</v>
      </c>
      <c r="F78" s="259"/>
      <c r="G78" s="222"/>
      <c r="H78" s="220" t="str">
        <f>Data!H78</f>
        <v>Unspecified</v>
      </c>
      <c r="I78" s="220"/>
      <c r="J78" s="21">
        <f>SouthernRegionCalculations!AG162</f>
        <v>0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SouthernRegionCalculations!T177+SouthernRegionCalculations!Y177</f>
        <v>1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1253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1253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4.2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2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377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="99" zoomScaleNormal="100" zoomScaleSheetLayoutView="99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8.12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1.2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99</v>
      </c>
      <c r="D1" s="290"/>
      <c r="E1" s="207"/>
      <c r="F1" s="291"/>
      <c r="G1" s="292"/>
      <c r="H1" s="289"/>
      <c r="I1" s="293" t="s">
        <v>98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SouthernRegionCalculations!C14</f>
        <v>651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95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(SouthernRegionCalculations!C42+SouthernRegionCalculations!C29)/SouthernRegionCalculations!C14</f>
        <v>0.60061443932411673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SouthernRegionCalculations!J117</f>
        <v>1431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SouthernRegionCalculations!J117-SouthernRegionCalculations!J123</f>
        <v>332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SouthernRegionCalculations!C179</f>
        <v>326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0.23200559049615654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SouthernRegionCalculations!C83/D4</f>
        <v>0.2227342549923195</v>
      </c>
      <c r="E9" s="226"/>
      <c r="F9" s="226"/>
      <c r="G9" s="222"/>
      <c r="H9" s="220" t="str">
        <f>Data!H9</f>
        <v>Clinical Cases (09/30/2016)</v>
      </c>
      <c r="I9" s="220"/>
      <c r="J9" s="596">
        <f>SouthernRegionCalculations!J133+SouthernRegionCalculations!J134</f>
        <v>799</v>
      </c>
      <c r="K9" s="223"/>
      <c r="L9" s="224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SouthernRegionCalculations!C168</f>
        <v>38</v>
      </c>
      <c r="E11" s="226"/>
      <c r="F11" s="226"/>
      <c r="G11" s="222"/>
      <c r="H11" s="220" t="str">
        <f>Data!H11</f>
        <v>Adoption Cases (09/30/2016)</v>
      </c>
      <c r="I11" s="220"/>
      <c r="J11" s="596">
        <f>SouthernRegionCalculations!J132</f>
        <v>83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SouthernRegionCalculations!J141</f>
        <v>154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0.19274092615769711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SouthernRegionCalculations!C111</f>
        <v>45.333333333333336</v>
      </c>
      <c r="E15" s="226"/>
      <c r="F15" s="226"/>
      <c r="G15" s="222"/>
      <c r="H15" s="220" t="str">
        <f>Data!H15</f>
        <v>Adoptions Legalized (Q1, FY'2017)</v>
      </c>
      <c r="I15" s="220"/>
      <c r="J15" s="596">
        <f>SouthernRegionCalculations!C153</f>
        <v>3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SouthernRegionCalculations!C97</f>
        <v>57.333333333333336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SouthernRegionCalculations!D153</f>
        <v>2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SouthernRegionCalculations!W14</f>
        <v>1751</v>
      </c>
      <c r="E20" s="28">
        <f>IF(D20/$D$29&lt;0.01,"*",D20/$D$29)</f>
        <v>0.58269550748752075</v>
      </c>
      <c r="F20" s="241"/>
      <c r="G20" s="240"/>
      <c r="H20" s="220" t="str">
        <f>Data!H20</f>
        <v>Spanish</v>
      </c>
      <c r="I20" s="220"/>
      <c r="J20" s="21">
        <f>SouthernRegionCalculations!W36</f>
        <v>45</v>
      </c>
      <c r="K20" s="49">
        <f>IF(J20/$J$31&lt;0.01,"*",J20/$J$31)</f>
        <v>1.4975041597337771E-2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SouthernRegionCalculations!W10</f>
        <v>275</v>
      </c>
      <c r="E21" s="28">
        <f t="shared" ref="E21:E28" si="0">IF(D21/$D$29&lt;0.01,"*",D21/$D$29)</f>
        <v>9.1514143094841932E-2</v>
      </c>
      <c r="F21" s="241"/>
      <c r="G21" s="240"/>
      <c r="H21" s="220" t="str">
        <f>Data!H21</f>
        <v>Khmer (Cambodian)</v>
      </c>
      <c r="I21" s="220"/>
      <c r="J21" s="21">
        <f>SouthernRegionCalculations!W30</f>
        <v>4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SouthernRegionCalculations!W8</f>
        <v>209</v>
      </c>
      <c r="E22" s="28">
        <f t="shared" si="0"/>
        <v>6.9550748752079866E-2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SouthernRegionCalculations!W34</f>
        <v>15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SouthernRegionCalculations!W7</f>
        <v>22</v>
      </c>
      <c r="E23" s="28" t="str">
        <f t="shared" si="0"/>
        <v>*</v>
      </c>
      <c r="F23" s="241"/>
      <c r="G23" s="240"/>
      <c r="H23" s="220" t="str">
        <f>Data!H23</f>
        <v>Haitian Creole</v>
      </c>
      <c r="I23" s="220"/>
      <c r="J23" s="21">
        <f>SouthernRegionCalculations!W28</f>
        <v>2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SouthernRegionCalculations!W6</f>
        <v>9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SouthernRegionCalculations!W22</f>
        <v>7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SouthernRegionCalculations!W12</f>
        <v>0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SouthernRegionCalculations!W39</f>
        <v>0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SouthernRegionCalculations!W11</f>
        <v>140</v>
      </c>
      <c r="E26" s="28">
        <f t="shared" si="0"/>
        <v>4.6589018302828619E-2</v>
      </c>
      <c r="F26" s="241"/>
      <c r="G26" s="240"/>
      <c r="H26" s="243" t="str">
        <f>Data!H26</f>
        <v>Chinese</v>
      </c>
      <c r="I26" s="243"/>
      <c r="J26" s="21">
        <f>SouthernRegionCalculations!W23</f>
        <v>0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SouthernRegionCalculations!W13</f>
        <v>304</v>
      </c>
      <c r="E27" s="28">
        <f t="shared" si="0"/>
        <v>0.10116472545757071</v>
      </c>
      <c r="F27" s="241"/>
      <c r="G27" s="240"/>
      <c r="H27" s="243" t="str">
        <f>Data!H27</f>
        <v>Lao</v>
      </c>
      <c r="I27" s="243"/>
      <c r="J27" s="21">
        <f>SouthernRegionCalculations!W31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SouthernRegionCalculations!W15+SouthernRegionCalculations!W9</f>
        <v>295</v>
      </c>
      <c r="E28" s="28">
        <f t="shared" si="0"/>
        <v>9.8169717138103157E-2</v>
      </c>
      <c r="F28" s="247"/>
      <c r="G28" s="240"/>
      <c r="H28" s="243" t="str">
        <f>Data!H28</f>
        <v>American Sign Language</v>
      </c>
      <c r="I28" s="243"/>
      <c r="J28" s="21">
        <f>SouthernRegionCalculations!W21</f>
        <v>4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3005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SouthernRegionCalculations!W25+SouthernRegionCalculations!W26+SouthernRegionCalculations!W27+SouthernRegionCalculations!W29+SouthernRegionCalculations!W32+SouthernRegionCalculations!W33+SouthernRegionCalculations!W35+SouthernRegionCalculations!W37+SouthernRegionCalculations!W40</f>
        <v>25</v>
      </c>
      <c r="K29" s="49" t="str">
        <f t="shared" si="1"/>
        <v>*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SouthernRegionCalculations!W24+SouthernRegionCalculations!W38</f>
        <v>2903</v>
      </c>
      <c r="K30" s="49">
        <f t="shared" si="1"/>
        <v>0.96605657237936771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3005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SouthernRegionCalculations!O67+SouthernRegionCalculations!U67</f>
        <v>304</v>
      </c>
      <c r="E35" s="49">
        <f>IF(D35/$D$41&lt;0.01,"*",D35/$D$41)</f>
        <v>0.91566265060240959</v>
      </c>
      <c r="F35" s="259"/>
      <c r="G35" s="222"/>
      <c r="H35" s="220" t="str">
        <f>Data!H35</f>
        <v>0 - 2 Years Old</v>
      </c>
      <c r="I35" s="220"/>
      <c r="J35" s="21">
        <f>SouthernRegionCalculations!O80</f>
        <v>75</v>
      </c>
      <c r="K35" s="49">
        <f>IF(J35/$J$39&lt;0.01,"*",J35/$J$39)</f>
        <v>0.22590361445783133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SouthernRegionCalculations!P67</f>
        <v>6</v>
      </c>
      <c r="E36" s="49">
        <f t="shared" ref="E36:E40" si="2">IF(D36/$D$41&lt;0.01,"*",D36/$D$41)</f>
        <v>1.8072289156626505E-2</v>
      </c>
      <c r="F36" s="259"/>
      <c r="G36" s="222"/>
      <c r="H36" s="220" t="str">
        <f>Data!H36</f>
        <v>3 - 5 Years Old</v>
      </c>
      <c r="I36" s="220"/>
      <c r="J36" s="21">
        <f>SouthernRegionCalculations!P80</f>
        <v>62</v>
      </c>
      <c r="K36" s="49">
        <f t="shared" ref="K36:K38" si="3">IF(J36/$J$39&lt;0.01,"*",J36/$J$39)</f>
        <v>0.18674698795180722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SouthernRegionCalculations!W67+SouthernRegionCalculations!X67</f>
        <v>5</v>
      </c>
      <c r="E37" s="49">
        <f t="shared" si="2"/>
        <v>1.5060240963855422E-2</v>
      </c>
      <c r="F37" s="259"/>
      <c r="G37" s="222"/>
      <c r="H37" s="220" t="str">
        <f>Data!H37</f>
        <v>6 - 11 Years Old</v>
      </c>
      <c r="I37" s="220"/>
      <c r="J37" s="21">
        <f>SouthernRegionCalculations!Q80</f>
        <v>90</v>
      </c>
      <c r="K37" s="49">
        <f t="shared" si="3"/>
        <v>0.27108433734939757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SouthernRegionCalculations!Q67+SouthernRegionCalculations!R67</f>
        <v>12</v>
      </c>
      <c r="E38" s="49">
        <f t="shared" si="2"/>
        <v>3.614457831325301E-2</v>
      </c>
      <c r="F38" s="259"/>
      <c r="G38" s="222"/>
      <c r="H38" s="220" t="str">
        <f>Data!H38</f>
        <v>12 - 17 Years Old</v>
      </c>
      <c r="I38" s="220"/>
      <c r="J38" s="21">
        <f>SouthernRegionCalculations!R80</f>
        <v>105</v>
      </c>
      <c r="K38" s="49">
        <f t="shared" si="3"/>
        <v>0.31626506024096385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SouthernRegionCalculations!S67</f>
        <v>5</v>
      </c>
      <c r="E39" s="49">
        <f t="shared" si="2"/>
        <v>1.5060240963855422E-2</v>
      </c>
      <c r="F39" s="259"/>
      <c r="G39" s="222"/>
      <c r="H39" s="249" t="s">
        <v>38</v>
      </c>
      <c r="I39" s="249"/>
      <c r="J39" s="67">
        <f>SUM(J35:J38)</f>
        <v>332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SouthernRegionCalculations!T67+SouthernRegionCalculations!V67+SouthernRegionCalculations!Y67</f>
        <v>0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332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SouthernRegionCalculations!AP107</f>
        <v>134</v>
      </c>
      <c r="E44" s="49">
        <f>IF(D44/$D$57&lt;0.01,"*",D44/$D$57)</f>
        <v>0.40361445783132532</v>
      </c>
      <c r="F44" s="259"/>
      <c r="G44" s="222"/>
      <c r="H44" s="220" t="str">
        <f>Data!H44</f>
        <v>.5 Years or Less</v>
      </c>
      <c r="I44" s="220"/>
      <c r="J44" s="21">
        <f>SouthernRegionCalculations!O93</f>
        <v>77</v>
      </c>
      <c r="K44" s="49">
        <f>IF(J44/$J$49&lt;0.01,"*",J44/$J$49)</f>
        <v>0.23192771084337349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SouthernRegionCalculations!AN107</f>
        <v>26</v>
      </c>
      <c r="E45" s="49">
        <f t="shared" ref="E45:E56" si="4">IF(D45/$D$57&lt;0.01,"*",D45/$D$57)</f>
        <v>7.8313253012048195E-2</v>
      </c>
      <c r="F45" s="259"/>
      <c r="G45" s="222"/>
      <c r="H45" s="220" t="str">
        <f>Data!H45</f>
        <v>&gt;.5 Years - 1 Year</v>
      </c>
      <c r="I45" s="220"/>
      <c r="J45" s="21">
        <f>SouthernRegionCalculations!P93</f>
        <v>74</v>
      </c>
      <c r="K45" s="49">
        <f t="shared" ref="K45:K48" si="5">IF(J45/$J$49&lt;0.01,"*",J45/$J$49)</f>
        <v>0.22289156626506024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SouthernRegionCalculations!AR107</f>
        <v>59</v>
      </c>
      <c r="E46" s="49">
        <f t="shared" si="4"/>
        <v>0.17771084337349397</v>
      </c>
      <c r="F46" s="259"/>
      <c r="G46" s="222"/>
      <c r="H46" s="220" t="str">
        <f>Data!H46</f>
        <v>&gt;1 Year - 2 Years</v>
      </c>
      <c r="I46" s="220"/>
      <c r="J46" s="21">
        <f>SouthernRegionCalculations!Q93+SouthernRegionCalculations!R93</f>
        <v>99</v>
      </c>
      <c r="K46" s="49">
        <f t="shared" si="5"/>
        <v>0.29819277108433734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SouthernRegionCalculations!AQ107</f>
        <v>9</v>
      </c>
      <c r="E47" s="49">
        <f t="shared" si="4"/>
        <v>2.710843373493976E-2</v>
      </c>
      <c r="F47" s="259"/>
      <c r="G47" s="222"/>
      <c r="H47" s="220" t="str">
        <f>Data!H47</f>
        <v>&gt;2 Years - 4 Years</v>
      </c>
      <c r="I47" s="220"/>
      <c r="J47" s="21">
        <f>SouthernRegionCalculations!S93</f>
        <v>64</v>
      </c>
      <c r="K47" s="49">
        <f t="shared" si="5"/>
        <v>0.19277108433734941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SouthernRegionCalculations!AO107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SouthernRegionCalculations!T93</f>
        <v>18</v>
      </c>
      <c r="K48" s="49">
        <f t="shared" si="5"/>
        <v>5.4216867469879519E-2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SUM(SouthernRegionCalculations!AC107:AM107)</f>
        <v>46</v>
      </c>
      <c r="E49" s="49">
        <f t="shared" si="4"/>
        <v>0.13855421686746988</v>
      </c>
      <c r="F49" s="259"/>
      <c r="G49" s="222"/>
      <c r="H49" s="249" t="s">
        <v>38</v>
      </c>
      <c r="I49" s="220"/>
      <c r="J49" s="67">
        <f>SUM(J44:J48)</f>
        <v>332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SUM(SouthernRegionCalculations!N107:T107)</f>
        <v>22</v>
      </c>
      <c r="E50" s="49">
        <f t="shared" si="4"/>
        <v>6.6265060240963861E-2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SUM(SouthernRegionCalculations!Z107:AB107)</f>
        <v>1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SouthernRegionCalculations!U107</f>
        <v>17</v>
      </c>
      <c r="E52" s="49">
        <f>IF(D52/$D$57&lt;0.01,"*",D52/$D$57)</f>
        <v>5.1204819277108432E-2</v>
      </c>
      <c r="F52" s="259"/>
      <c r="G52" s="222"/>
      <c r="H52" s="220" t="str">
        <f>Data!H52</f>
        <v>Male</v>
      </c>
      <c r="I52" s="249"/>
      <c r="J52" s="21">
        <f>SouthernRegionCalculations!P121</f>
        <v>166</v>
      </c>
      <c r="K52" s="49">
        <f>IF(J52/$J$55&lt;0.01,"*",J52/$J$55)</f>
        <v>0.5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SouthernRegionCalculations!V107</f>
        <v>12</v>
      </c>
      <c r="E53" s="49">
        <f t="shared" si="4"/>
        <v>3.614457831325301E-2</v>
      </c>
      <c r="F53" s="259"/>
      <c r="G53" s="222"/>
      <c r="H53" s="220" t="str">
        <f>Data!H53</f>
        <v>Female</v>
      </c>
      <c r="I53" s="249"/>
      <c r="J53" s="21">
        <f>SouthernRegionCalculations!O121</f>
        <v>166</v>
      </c>
      <c r="K53" s="49">
        <f t="shared" ref="K53:K54" si="6">IF(J53/$J$55&lt;0.01,"*",J53/$J$55)</f>
        <v>0.5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SUM(SouthernRegionCalculations!W107:Y107)</f>
        <v>2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SouthernRegionCalculations!Q121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SUM(SouthernRegionCalculations!AS107:AW107)</f>
        <v>4</v>
      </c>
      <c r="E55" s="49">
        <f t="shared" si="4"/>
        <v>1.2048192771084338E-2</v>
      </c>
      <c r="F55" s="269"/>
      <c r="G55" s="185"/>
      <c r="H55" s="249" t="s">
        <v>38</v>
      </c>
      <c r="I55" s="185"/>
      <c r="J55" s="67">
        <f>SUM(J52:J54)</f>
        <v>332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SouthernRegionCalculations!AX107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332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SouthernRegionCalculations!S150</f>
        <v>155</v>
      </c>
      <c r="K58" s="49">
        <f>IF(J58/$J$65&lt;0.01,"*",J58/$J$65)</f>
        <v>0.46686746987951805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SouthernRegionCalculations!P150</f>
        <v>114</v>
      </c>
      <c r="K59" s="49">
        <f t="shared" ref="K59:K64" si="7">IF(J59/$J$65&lt;0.01,"*",J59/$J$65)</f>
        <v>0.34337349397590361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SouthernRegionCalculations!W136</f>
        <v>201</v>
      </c>
      <c r="E60" s="28">
        <f>IF(D60/$D$68&lt;0.01,"*",D60/$D$68)</f>
        <v>0.60542168674698793</v>
      </c>
      <c r="F60" s="259"/>
      <c r="G60" s="222"/>
      <c r="H60" s="220" t="str">
        <f>Data!H60</f>
        <v>Guardianship</v>
      </c>
      <c r="I60" s="220"/>
      <c r="J60" s="21">
        <f>SouthernRegionCalculations!R150</f>
        <v>20</v>
      </c>
      <c r="K60" s="49">
        <f t="shared" si="7"/>
        <v>6.0240963855421686E-2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SouthernRegionCalculations!S136</f>
        <v>46</v>
      </c>
      <c r="E61" s="28">
        <f t="shared" ref="E61:E67" si="8">IF(D61/$D$68&lt;0.01,"*",D61/$D$68)</f>
        <v>0.13855421686746988</v>
      </c>
      <c r="F61" s="259"/>
      <c r="G61" s="222"/>
      <c r="H61" s="220" t="s">
        <v>64</v>
      </c>
      <c r="I61" s="220"/>
      <c r="J61" s="21">
        <f>SouthernRegionCalculations!O150</f>
        <v>14</v>
      </c>
      <c r="K61" s="49">
        <f t="shared" si="7"/>
        <v>4.2168674698795178E-2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SouthernRegionCalculations!Q136</f>
        <v>15</v>
      </c>
      <c r="E62" s="28">
        <f t="shared" si="8"/>
        <v>4.5180722891566265E-2</v>
      </c>
      <c r="F62" s="259"/>
      <c r="G62" s="222"/>
      <c r="H62" s="220" t="str">
        <f>Data!H62</f>
        <v>Permanent Care with Kin</v>
      </c>
      <c r="I62" s="220"/>
      <c r="J62" s="21">
        <f>SouthernRegionCalculations!Q150</f>
        <v>4</v>
      </c>
      <c r="K62" s="49">
        <f t="shared" si="7"/>
        <v>1.2048192771084338E-2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SouthernRegionCalculations!P136</f>
        <v>4</v>
      </c>
      <c r="E63" s="28">
        <f t="shared" si="8"/>
        <v>1.2048192771084338E-2</v>
      </c>
      <c r="F63" s="259"/>
      <c r="G63" s="222"/>
      <c r="H63" s="220" t="str">
        <f>Data!H63</f>
        <v>Stabilize Intact Family</v>
      </c>
      <c r="I63" s="220"/>
      <c r="J63" s="21">
        <f>SouthernRegionCalculations!T150</f>
        <v>17</v>
      </c>
      <c r="K63" s="49">
        <f t="shared" si="7"/>
        <v>5.1204819277108432E-2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SouthernRegionCalculations!O136</f>
        <v>1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SouthernRegionCalculations!U150</f>
        <v>8</v>
      </c>
      <c r="K64" s="49">
        <f t="shared" si="7"/>
        <v>2.4096385542168676E-2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SouthernRegionCalculations!U136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332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SouthernRegionCalculations!T136</f>
        <v>30</v>
      </c>
      <c r="E66" s="28">
        <f t="shared" si="8"/>
        <v>9.036144578313253E-2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SouthernRegionCalculations!R136+SouthernRegionCalculations!V136+SouthernRegionCalculations!X136</f>
        <v>35</v>
      </c>
      <c r="E67" s="28">
        <f t="shared" si="8"/>
        <v>0.10542168674698796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332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SouthernRegionCalculations!O179+SouthernRegionCalculations!U179</f>
        <v>979</v>
      </c>
      <c r="E74" s="49">
        <f>IF(D74/$D$80&lt;0.01,"*",D74/$D$80)</f>
        <v>0.89080982711555956</v>
      </c>
      <c r="F74" s="259"/>
      <c r="G74" s="222"/>
      <c r="H74" s="220" t="str">
        <f>Data!H74</f>
        <v>0 - 2 Years Old</v>
      </c>
      <c r="I74" s="220"/>
      <c r="J74" s="21">
        <f>SUM(SouthernRegionCalculations!O164:Q164)</f>
        <v>199</v>
      </c>
      <c r="K74" s="49">
        <f>IF(J74/$J$79&lt;0.01,"*",J74/$J$79)</f>
        <v>0.18107370336669701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SouthernRegionCalculations!P179</f>
        <v>49</v>
      </c>
      <c r="E75" s="49">
        <f t="shared" ref="E75:E80" si="9">IF(D75/$D$80&lt;0.01,"*",D75/$D$80)</f>
        <v>4.4585987261146494E-2</v>
      </c>
      <c r="F75" s="259"/>
      <c r="G75" s="234"/>
      <c r="H75" s="220" t="str">
        <f>Data!H75</f>
        <v>3 - 5 Years Old</v>
      </c>
      <c r="I75" s="220"/>
      <c r="J75" s="21">
        <f>SUM(SouthernRegionCalculations!R164:T164)</f>
        <v>183</v>
      </c>
      <c r="K75" s="49">
        <f t="shared" ref="K75:K78" si="10">IF(J75/$J$79&lt;0.01,"*",J75/$J$79)</f>
        <v>0.16651501364877161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SouthernRegionCalculations!W179+SouthernRegionCalculations!X179</f>
        <v>14</v>
      </c>
      <c r="E76" s="28">
        <f t="shared" si="9"/>
        <v>1.2738853503184714E-2</v>
      </c>
      <c r="F76" s="259"/>
      <c r="G76" s="220"/>
      <c r="H76" s="220" t="str">
        <f>Data!H76</f>
        <v>6 - 11 Years Old</v>
      </c>
      <c r="I76" s="220"/>
      <c r="J76" s="21">
        <f>SUM(SouthernRegionCalculations!U164:Z164)</f>
        <v>336</v>
      </c>
      <c r="K76" s="49">
        <f t="shared" si="10"/>
        <v>0.30573248407643311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SouthernRegionCalculations!Q179+SouthernRegionCalculations!R179</f>
        <v>38</v>
      </c>
      <c r="E77" s="49">
        <f t="shared" si="9"/>
        <v>3.4576888080072796E-2</v>
      </c>
      <c r="F77" s="259"/>
      <c r="G77" s="234"/>
      <c r="H77" s="220" t="str">
        <f>Data!H77</f>
        <v>12 - 17 Years Old</v>
      </c>
      <c r="I77" s="220"/>
      <c r="J77" s="21">
        <f>SUM(SouthernRegionCalculations!AA164:AF164)</f>
        <v>381</v>
      </c>
      <c r="K77" s="49">
        <f t="shared" si="10"/>
        <v>0.34667879890809827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SouthernRegionCalculations!S179</f>
        <v>19</v>
      </c>
      <c r="E78" s="49">
        <f t="shared" si="9"/>
        <v>1.7288444040036398E-2</v>
      </c>
      <c r="F78" s="259"/>
      <c r="G78" s="222"/>
      <c r="H78" s="220" t="str">
        <f>Data!H78</f>
        <v>Unspecified</v>
      </c>
      <c r="I78" s="220"/>
      <c r="J78" s="21">
        <f>SouthernRegionCalculations!AG164</f>
        <v>0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SouthernRegionCalculations!T179+SouthernRegionCalculations!Y179</f>
        <v>0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1099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1099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4.95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3.2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6"/>
  <sheetViews>
    <sheetView view="pageBreakPreview" zoomScaleNormal="86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625" style="287" customWidth="1"/>
    <col min="4" max="4" width="8.625" style="288" bestFit="1" customWidth="1"/>
    <col min="5" max="5" width="8.75" style="288" customWidth="1"/>
    <col min="6" max="6" width="2.125" style="288" customWidth="1"/>
    <col min="7" max="7" width="4.125" style="287" customWidth="1"/>
    <col min="8" max="8" width="47.375" style="287" customWidth="1"/>
    <col min="9" max="9" width="10.375" style="288" customWidth="1"/>
    <col min="10" max="10" width="6.75" style="288" customWidth="1"/>
    <col min="11" max="11" width="1.875" style="288" customWidth="1"/>
    <col min="12" max="16384" width="9.125" style="209"/>
  </cols>
  <sheetData>
    <row r="1" spans="1:12" ht="16.5" customHeight="1" x14ac:dyDescent="0.25">
      <c r="A1" s="206"/>
      <c r="B1" s="480" t="s">
        <v>321</v>
      </c>
      <c r="C1" s="385"/>
      <c r="D1" s="386"/>
      <c r="E1" s="387"/>
      <c r="F1" s="388"/>
      <c r="G1" s="384"/>
      <c r="H1" s="389"/>
      <c r="I1" s="397" t="s">
        <v>106</v>
      </c>
      <c r="J1" s="207"/>
      <c r="K1" s="208"/>
    </row>
    <row r="2" spans="1:12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3"/>
      <c r="J2" s="212" t="s">
        <v>1</v>
      </c>
      <c r="K2" s="214"/>
    </row>
    <row r="3" spans="1:12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7"/>
      <c r="J3" s="217"/>
      <c r="K3" s="218"/>
    </row>
    <row r="4" spans="1:12" s="205" customFormat="1" ht="12" customHeight="1" x14ac:dyDescent="0.2">
      <c r="A4" s="219"/>
      <c r="B4" s="220" t="str">
        <f>Data!B4</f>
        <v>51A Reports (Q1, FY'2017)</v>
      </c>
      <c r="C4" s="220"/>
      <c r="D4" s="21">
        <f>StateCalculations!D12</f>
        <v>4208</v>
      </c>
      <c r="E4" s="221"/>
      <c r="F4" s="221"/>
      <c r="G4" s="222"/>
      <c r="H4" s="220" t="str">
        <f>Data!H4</f>
        <v>Children &lt;18 Pending Response (09/30/2016)</v>
      </c>
      <c r="I4" s="21">
        <f>VLOOKUP(I1,ChildrenPendingResponse!$A$1:$C$41,3,FALSE)</f>
        <v>728</v>
      </c>
      <c r="J4" s="222"/>
      <c r="K4" s="224"/>
      <c r="L4" s="116"/>
    </row>
    <row r="5" spans="1:12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(StateCalculations!D25+StateCalculations!D38)/StateCalculations!D12</f>
        <v>0.61454372623574149</v>
      </c>
      <c r="E5" s="221"/>
      <c r="F5" s="221"/>
      <c r="G5" s="222"/>
      <c r="H5" s="220" t="str">
        <f>Data!H5</f>
        <v>Children Under 18 in Caseload (09/30/2016)</v>
      </c>
      <c r="I5" s="21">
        <f>StateCalculations!I104</f>
        <v>10208</v>
      </c>
      <c r="J5" s="222"/>
      <c r="K5" s="224"/>
    </row>
    <row r="6" spans="1:12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1">
        <f>StateCalculations!I104-StateCalculations!I110</f>
        <v>1870</v>
      </c>
      <c r="J6" s="222"/>
      <c r="K6" s="224"/>
    </row>
    <row r="7" spans="1:12" s="205" customFormat="1" ht="3" customHeight="1" x14ac:dyDescent="0.2">
      <c r="A7" s="219"/>
      <c r="B7" s="222"/>
      <c r="C7" s="222"/>
      <c r="D7" s="204"/>
      <c r="E7" s="226"/>
      <c r="F7" s="226"/>
      <c r="G7" s="222"/>
      <c r="H7" s="220"/>
      <c r="I7" s="227"/>
      <c r="J7" s="222"/>
      <c r="K7" s="224"/>
    </row>
    <row r="8" spans="1:12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StateCalculations!D156</f>
        <v>1823</v>
      </c>
      <c r="E8" s="226"/>
      <c r="F8" s="226"/>
      <c r="G8" s="222"/>
      <c r="H8" s="220" t="str">
        <f>Data!H8</f>
        <v>% of Child Caseload in Placement</v>
      </c>
      <c r="I8" s="28">
        <f>I6/I5</f>
        <v>0.18318965517241378</v>
      </c>
      <c r="J8" s="222"/>
      <c r="K8" s="224"/>
    </row>
    <row r="9" spans="1:12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StateCalculations!D67/D4</f>
        <v>0.18559885931558937</v>
      </c>
      <c r="E9" s="226"/>
      <c r="F9" s="226"/>
      <c r="G9" s="222"/>
      <c r="H9" s="220" t="str">
        <f>Data!H9</f>
        <v>Clinical Cases (09/30/2016)</v>
      </c>
      <c r="I9" s="21">
        <f>StateCalculations!I120</f>
        <v>5177</v>
      </c>
      <c r="J9" s="222"/>
      <c r="K9" s="224"/>
    </row>
    <row r="10" spans="1:12" s="205" customFormat="1" ht="3" customHeight="1" x14ac:dyDescent="0.2">
      <c r="A10" s="219"/>
      <c r="E10" s="226"/>
      <c r="F10" s="226"/>
      <c r="G10" s="222"/>
      <c r="H10" s="220"/>
      <c r="I10" s="140"/>
      <c r="J10" s="222"/>
      <c r="K10" s="224"/>
    </row>
    <row r="11" spans="1:12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StateCalculations!D149</f>
        <v>320</v>
      </c>
      <c r="E11" s="226"/>
      <c r="F11" s="226"/>
      <c r="G11" s="222"/>
      <c r="H11" s="220" t="str">
        <f>Data!H11</f>
        <v>Adoption Cases (09/30/2016)</v>
      </c>
      <c r="I11" s="21">
        <f>StateCalculations!I119</f>
        <v>451</v>
      </c>
      <c r="J11" s="222"/>
      <c r="K11" s="224"/>
    </row>
    <row r="12" spans="1:12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1">
        <f>StateCalculations!I127</f>
        <v>863</v>
      </c>
      <c r="J12" s="222"/>
      <c r="K12" s="224"/>
    </row>
    <row r="13" spans="1:12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8">
        <f>I12/I9</f>
        <v>0.16669886034382847</v>
      </c>
      <c r="J13" s="222"/>
      <c r="K13" s="224"/>
    </row>
    <row r="14" spans="1:12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8"/>
      <c r="J14" s="222"/>
      <c r="K14" s="224"/>
    </row>
    <row r="15" spans="1:12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StateCalculations!D97</f>
        <v>271.33333333333331</v>
      </c>
      <c r="E15" s="226"/>
      <c r="F15" s="226"/>
      <c r="G15" s="222"/>
      <c r="H15" s="220" t="str">
        <f>Data!H15</f>
        <v>Adoptions Legalized (Q1, FY'2017)</v>
      </c>
      <c r="I15" s="21">
        <f>StateCalculations!D139</f>
        <v>32</v>
      </c>
      <c r="J15" s="222"/>
      <c r="K15" s="224"/>
    </row>
    <row r="16" spans="1:12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StateCalculations!D85</f>
        <v>368</v>
      </c>
      <c r="E16" s="226"/>
      <c r="F16" s="226"/>
      <c r="G16" s="222"/>
      <c r="H16" s="220" t="str">
        <f>Data!H16</f>
        <v>Guardianships Legalized (Q1, FY'2017)</v>
      </c>
      <c r="I16" s="21">
        <f>StateCalculations!E139</f>
        <v>23</v>
      </c>
      <c r="J16" s="222"/>
      <c r="K16" s="224"/>
    </row>
    <row r="17" spans="1:11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3"/>
      <c r="J17" s="213"/>
      <c r="K17" s="229"/>
    </row>
    <row r="18" spans="1:11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231"/>
    </row>
    <row r="19" spans="1:11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8"/>
      <c r="J19" s="238"/>
      <c r="K19" s="218"/>
    </row>
    <row r="20" spans="1:11" s="205" customFormat="1" ht="13.5" customHeight="1" x14ac:dyDescent="0.2">
      <c r="A20" s="239"/>
      <c r="B20" s="240"/>
      <c r="C20" s="220" t="s">
        <v>5</v>
      </c>
      <c r="D20" s="21">
        <f>StateCalculations!R14</f>
        <v>7717</v>
      </c>
      <c r="E20" s="28">
        <f>IF(D20/$D$29&lt;0.01,"*",D20/$D$29)</f>
        <v>0.37244208494208492</v>
      </c>
      <c r="F20" s="241"/>
      <c r="G20" s="240"/>
      <c r="H20" s="220" t="str">
        <f>Data!H20</f>
        <v>Spanish</v>
      </c>
      <c r="I20" s="21">
        <f>StateCalculations!S36</f>
        <v>1446</v>
      </c>
      <c r="J20" s="49">
        <f>IF(I20/$I$31&lt;0.01,"*",I20/$I$31)</f>
        <v>6.9787644787644793E-2</v>
      </c>
      <c r="K20" s="242"/>
    </row>
    <row r="21" spans="1:11" s="205" customFormat="1" ht="14.4" customHeight="1" x14ac:dyDescent="0.2">
      <c r="A21" s="239"/>
      <c r="B21" s="240"/>
      <c r="C21" s="243" t="s">
        <v>7</v>
      </c>
      <c r="D21" s="21">
        <f>StateCalculations!R10</f>
        <v>6896</v>
      </c>
      <c r="E21" s="28">
        <f t="shared" ref="E21:E29" si="0">IF(D21/$D$29&lt;0.01,"*",D21/$D$29)</f>
        <v>0.3328185328185328</v>
      </c>
      <c r="F21" s="241"/>
      <c r="G21" s="240"/>
      <c r="H21" s="220" t="str">
        <f>Data!H21</f>
        <v>Khmer (Cambodian)</v>
      </c>
      <c r="I21" s="21">
        <f>StateCalculations!S30</f>
        <v>2</v>
      </c>
      <c r="J21" s="49" t="str">
        <f t="shared" ref="J21:J30" si="1">IF(I21/$I$31&lt;0.01,"*",I21/$I$31)</f>
        <v>*</v>
      </c>
      <c r="K21" s="242"/>
    </row>
    <row r="22" spans="1:11" s="205" customFormat="1" ht="13.5" customHeight="1" x14ac:dyDescent="0.2">
      <c r="A22" s="239"/>
      <c r="B22" s="240"/>
      <c r="C22" s="220" t="s">
        <v>9</v>
      </c>
      <c r="D22" s="21">
        <f>StateCalculations!R8</f>
        <v>1898</v>
      </c>
      <c r="E22" s="28">
        <f t="shared" si="0"/>
        <v>9.1602316602316602E-2</v>
      </c>
      <c r="F22" s="241"/>
      <c r="G22" s="240"/>
      <c r="H22" s="220" t="str">
        <f>Data!H22</f>
        <v xml:space="preserve">Portuguese                                                                      </v>
      </c>
      <c r="I22" s="21">
        <f>StateCalculations!S34</f>
        <v>6</v>
      </c>
      <c r="J22" s="49" t="str">
        <f t="shared" si="1"/>
        <v>*</v>
      </c>
      <c r="K22" s="242"/>
    </row>
    <row r="23" spans="1:11" s="205" customFormat="1" ht="13.5" customHeight="1" x14ac:dyDescent="0.2">
      <c r="A23" s="239"/>
      <c r="B23" s="240"/>
      <c r="C23" s="220" t="s">
        <v>11</v>
      </c>
      <c r="D23" s="21">
        <f>StateCalculations!R7</f>
        <v>77</v>
      </c>
      <c r="E23" s="28" t="str">
        <f t="shared" si="0"/>
        <v>*</v>
      </c>
      <c r="F23" s="241"/>
      <c r="G23" s="240"/>
      <c r="H23" s="220" t="str">
        <f>Data!H23</f>
        <v>Haitian Creole</v>
      </c>
      <c r="I23" s="21">
        <f>StateCalculations!S28</f>
        <v>0</v>
      </c>
      <c r="J23" s="49" t="str">
        <f t="shared" si="1"/>
        <v>*</v>
      </c>
      <c r="K23" s="242"/>
    </row>
    <row r="24" spans="1:11" s="205" customFormat="1" ht="13.5" customHeight="1" x14ac:dyDescent="0.2">
      <c r="A24" s="239"/>
      <c r="B24" s="240"/>
      <c r="C24" s="220" t="s">
        <v>13</v>
      </c>
      <c r="D24" s="21">
        <f>StateCalculations!R6</f>
        <v>38</v>
      </c>
      <c r="E24" s="28" t="str">
        <f t="shared" si="0"/>
        <v>*</v>
      </c>
      <c r="F24" s="241"/>
      <c r="G24" s="240"/>
      <c r="H24" s="220" t="str">
        <f>Data!H24</f>
        <v>Cape Verdean Creole</v>
      </c>
      <c r="I24" s="21">
        <f>StateCalculations!S22</f>
        <v>3</v>
      </c>
      <c r="J24" s="49" t="str">
        <f t="shared" si="1"/>
        <v>*</v>
      </c>
      <c r="K24" s="242"/>
    </row>
    <row r="25" spans="1:11" s="205" customFormat="1" ht="13.5" customHeight="1" x14ac:dyDescent="0.2">
      <c r="A25" s="239"/>
      <c r="B25" s="240"/>
      <c r="C25" s="220" t="s">
        <v>15</v>
      </c>
      <c r="D25" s="21">
        <f>StateCalculations!R12</f>
        <v>8</v>
      </c>
      <c r="E25" s="28" t="str">
        <f t="shared" si="0"/>
        <v>*</v>
      </c>
      <c r="F25" s="241"/>
      <c r="G25" s="240"/>
      <c r="H25" s="220" t="str">
        <f>Data!H25</f>
        <v>Vietnamese</v>
      </c>
      <c r="I25" s="21">
        <f>StateCalculations!S39</f>
        <v>13</v>
      </c>
      <c r="J25" s="49" t="str">
        <f t="shared" si="1"/>
        <v>*</v>
      </c>
      <c r="K25" s="242"/>
    </row>
    <row r="26" spans="1:11" s="205" customFormat="1" ht="13.5" customHeight="1" x14ac:dyDescent="0.2">
      <c r="A26" s="244"/>
      <c r="B26" s="240"/>
      <c r="C26" s="220" t="s">
        <v>17</v>
      </c>
      <c r="D26" s="21">
        <f>StateCalculations!R11</f>
        <v>625</v>
      </c>
      <c r="E26" s="28">
        <f t="shared" si="0"/>
        <v>3.0164092664092663E-2</v>
      </c>
      <c r="F26" s="241"/>
      <c r="G26" s="240"/>
      <c r="H26" s="220" t="str">
        <f>Data!H26</f>
        <v>Chinese</v>
      </c>
      <c r="I26" s="21">
        <f>StateCalculations!S23</f>
        <v>10</v>
      </c>
      <c r="J26" s="49" t="str">
        <f t="shared" si="1"/>
        <v>*</v>
      </c>
      <c r="K26" s="245"/>
    </row>
    <row r="27" spans="1:11" s="205" customFormat="1" ht="12" customHeight="1" x14ac:dyDescent="0.2">
      <c r="A27" s="244"/>
      <c r="B27" s="240"/>
      <c r="C27" s="220" t="str">
        <f>Data!C27</f>
        <v>Unable to Determine</v>
      </c>
      <c r="D27" s="21">
        <f>StateCalculations!R13</f>
        <v>905</v>
      </c>
      <c r="E27" s="28">
        <f t="shared" si="0"/>
        <v>4.3677606177606181E-2</v>
      </c>
      <c r="F27" s="241"/>
      <c r="G27" s="240"/>
      <c r="H27" s="220" t="str">
        <f>Data!H27</f>
        <v>Lao</v>
      </c>
      <c r="I27" s="21">
        <f>StateCalculations!S31</f>
        <v>0</v>
      </c>
      <c r="J27" s="49" t="str">
        <f t="shared" si="1"/>
        <v>*</v>
      </c>
      <c r="K27" s="245"/>
    </row>
    <row r="28" spans="1:11" s="205" customFormat="1" ht="12" customHeight="1" x14ac:dyDescent="0.2">
      <c r="A28" s="246"/>
      <c r="B28" s="240"/>
      <c r="C28" s="220" t="str">
        <f>Data!C28</f>
        <v>Missing</v>
      </c>
      <c r="D28" s="21">
        <f>StateCalculations!R15+StateCalculations!R9</f>
        <v>2556</v>
      </c>
      <c r="E28" s="28">
        <f t="shared" si="0"/>
        <v>0.12335907335907335</v>
      </c>
      <c r="F28" s="247"/>
      <c r="G28" s="240"/>
      <c r="H28" s="220" t="str">
        <f>Data!H28</f>
        <v>American Sign Language</v>
      </c>
      <c r="I28" s="21">
        <f>StateCalculations!S21</f>
        <v>12</v>
      </c>
      <c r="J28" s="49" t="str">
        <f t="shared" si="1"/>
        <v>*</v>
      </c>
      <c r="K28" s="248"/>
    </row>
    <row r="29" spans="1:11" s="205" customFormat="1" ht="15" customHeight="1" x14ac:dyDescent="0.2">
      <c r="A29" s="219"/>
      <c r="B29" s="233"/>
      <c r="C29" s="249" t="s">
        <v>23</v>
      </c>
      <c r="D29" s="67">
        <f>SUM(D20:D28)</f>
        <v>20720</v>
      </c>
      <c r="E29" s="61">
        <f t="shared" si="0"/>
        <v>1</v>
      </c>
      <c r="F29" s="222"/>
      <c r="G29" s="240"/>
      <c r="H29" s="220" t="str">
        <f>Data!H29</f>
        <v>Other</v>
      </c>
      <c r="I29" s="21">
        <f>StateCalculations!S25+StateCalculations!S26+StateCalculations!S27+StateCalculations!S29+StateCalculations!S32+StateCalculations!S33+StateCalculations!S35+StateCalculations!S37+StateCalculations!S40</f>
        <v>308</v>
      </c>
      <c r="J29" s="49">
        <f t="shared" si="1"/>
        <v>1.4864864864864866E-2</v>
      </c>
      <c r="K29" s="224"/>
    </row>
    <row r="30" spans="1:11" ht="12" customHeight="1" x14ac:dyDescent="0.25">
      <c r="A30" s="250"/>
      <c r="B30" s="233"/>
      <c r="C30" s="251" t="s">
        <v>25</v>
      </c>
      <c r="D30" s="34"/>
      <c r="E30" s="64"/>
      <c r="F30" s="247"/>
      <c r="G30" s="220"/>
      <c r="H30" s="220" t="str">
        <f>Data!H30</f>
        <v>English/Unspecified</v>
      </c>
      <c r="I30" s="21">
        <f>StateCalculations!S24+StateCalculations!S38</f>
        <v>18920</v>
      </c>
      <c r="J30" s="49">
        <f t="shared" si="1"/>
        <v>0.91312741312741308</v>
      </c>
      <c r="K30" s="252"/>
    </row>
    <row r="31" spans="1:11" ht="12" customHeight="1" x14ac:dyDescent="0.25">
      <c r="A31" s="250"/>
      <c r="B31" s="233"/>
      <c r="C31" s="66" t="s">
        <v>27</v>
      </c>
      <c r="D31" s="34"/>
      <c r="E31" s="64"/>
      <c r="F31" s="247"/>
      <c r="G31" s="220"/>
      <c r="H31" s="225" t="s">
        <v>23</v>
      </c>
      <c r="I31" s="67">
        <f>SUM(I20:I30)</f>
        <v>20720</v>
      </c>
      <c r="J31" s="68">
        <v>1</v>
      </c>
      <c r="K31" s="252"/>
    </row>
    <row r="32" spans="1:11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56"/>
      <c r="J32" s="256"/>
      <c r="K32" s="257"/>
    </row>
    <row r="33" spans="1:13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231"/>
    </row>
    <row r="34" spans="1:13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56"/>
      <c r="J34" s="256"/>
      <c r="K34" s="252"/>
    </row>
    <row r="35" spans="1:13" s="205" customFormat="1" ht="12" customHeight="1" x14ac:dyDescent="0.2">
      <c r="A35" s="239"/>
      <c r="B35" s="222"/>
      <c r="C35" s="220" t="str">
        <f>Data!C35</f>
        <v>Protective</v>
      </c>
      <c r="D35" s="21">
        <f>StateCalculations!R53+StateCalculations!L53</f>
        <v>1724</v>
      </c>
      <c r="E35" s="49">
        <f>IF(D35/$D$41&lt;0.01,"*",D35/$D$41)</f>
        <v>0.92192513368983953</v>
      </c>
      <c r="F35" s="259"/>
      <c r="G35" s="222"/>
      <c r="H35" s="220" t="str">
        <f>Data!H35</f>
        <v>0 - 2 Years Old</v>
      </c>
      <c r="I35" s="21">
        <f>StateCalculations!L63</f>
        <v>416</v>
      </c>
      <c r="J35" s="49">
        <f>IF(I35/$I$39&lt;0.01,"*",I35/$I$39)</f>
        <v>0.22245989304812835</v>
      </c>
      <c r="K35" s="242"/>
    </row>
    <row r="36" spans="1:13" s="205" customFormat="1" ht="12" customHeight="1" x14ac:dyDescent="0.2">
      <c r="A36" s="239"/>
      <c r="B36" s="234"/>
      <c r="C36" s="220" t="str">
        <f>Data!C36</f>
        <v>Alternative Response</v>
      </c>
      <c r="D36" s="21">
        <f>StateCalculations!M53</f>
        <v>58</v>
      </c>
      <c r="E36" s="49">
        <f t="shared" ref="E36:E40" si="2">IF(D36/$D$41&lt;0.01,"*",D36/$D$41)</f>
        <v>3.1016042780748664E-2</v>
      </c>
      <c r="F36" s="259"/>
      <c r="G36" s="222"/>
      <c r="H36" s="220" t="str">
        <f>Data!H36</f>
        <v>3 - 5 Years Old</v>
      </c>
      <c r="I36" s="21">
        <f>StateCalculations!M63</f>
        <v>371</v>
      </c>
      <c r="J36" s="49">
        <f>IF(I36/$I$39&lt;0.01,"*",I36/$I$39)</f>
        <v>0.19839572192513369</v>
      </c>
      <c r="K36" s="242"/>
    </row>
    <row r="37" spans="1:13" s="205" customFormat="1" ht="12" customHeight="1" x14ac:dyDescent="0.2">
      <c r="A37" s="239"/>
      <c r="B37" s="234"/>
      <c r="C37" s="220" t="str">
        <f>Data!C37</f>
        <v>Voluntary Request</v>
      </c>
      <c r="D37" s="21">
        <f>StateCalculations!T53+StateCalculations!U53</f>
        <v>28</v>
      </c>
      <c r="E37" s="49">
        <f t="shared" si="2"/>
        <v>1.4973262032085561E-2</v>
      </c>
      <c r="F37" s="259"/>
      <c r="G37" s="222"/>
      <c r="H37" s="220" t="str">
        <f>Data!H37</f>
        <v>6 - 11 Years Old</v>
      </c>
      <c r="I37" s="21">
        <f>StateCalculations!N63</f>
        <v>514</v>
      </c>
      <c r="J37" s="49">
        <f t="shared" ref="J37:J38" si="3">IF(I37/$I$39&lt;0.01,"*",I37/$I$39)</f>
        <v>0.27486631016042778</v>
      </c>
      <c r="K37" s="242"/>
    </row>
    <row r="38" spans="1:13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StateCalculations!O53+StateCalculations!N53</f>
        <v>30</v>
      </c>
      <c r="E38" s="49">
        <f t="shared" si="2"/>
        <v>1.6042780748663103E-2</v>
      </c>
      <c r="F38" s="259"/>
      <c r="G38" s="222"/>
      <c r="H38" s="220" t="str">
        <f>Data!H38</f>
        <v>12 - 17 Years Old</v>
      </c>
      <c r="I38" s="21">
        <f>StateCalculations!O63</f>
        <v>569</v>
      </c>
      <c r="J38" s="49">
        <f t="shared" si="3"/>
        <v>0.30427807486631014</v>
      </c>
      <c r="K38" s="242"/>
      <c r="M38" s="371"/>
    </row>
    <row r="39" spans="1:13" s="205" customFormat="1" ht="12" customHeight="1" x14ac:dyDescent="0.2">
      <c r="A39" s="244"/>
      <c r="B39" s="234"/>
      <c r="C39" s="220" t="str">
        <f>Data!C39</f>
        <v>Court Referral</v>
      </c>
      <c r="D39" s="21">
        <f>StateCalculations!P53</f>
        <v>18</v>
      </c>
      <c r="E39" s="49" t="str">
        <f t="shared" si="2"/>
        <v>*</v>
      </c>
      <c r="F39" s="259"/>
      <c r="G39" s="222"/>
      <c r="H39" s="249" t="s">
        <v>38</v>
      </c>
      <c r="I39" s="67">
        <f>SUM(I35:I38)</f>
        <v>1870</v>
      </c>
      <c r="J39" s="68">
        <f>IF(I39/$I$39&lt;0.01,"*",I39/$I$39)</f>
        <v>1</v>
      </c>
      <c r="K39" s="245"/>
    </row>
    <row r="40" spans="1:13" s="205" customFormat="1" ht="12" customHeight="1" x14ac:dyDescent="0.2">
      <c r="A40" s="246"/>
      <c r="B40" s="222"/>
      <c r="C40" s="220" t="str">
        <f>Data!C40</f>
        <v>Other/Unspecified</v>
      </c>
      <c r="D40" s="21">
        <f>StateCalculations!Q53+StateCalculations!S53+StateCalculations!V53</f>
        <v>12</v>
      </c>
      <c r="E40" s="49" t="str">
        <f t="shared" si="2"/>
        <v>*</v>
      </c>
      <c r="F40" s="260"/>
      <c r="G40" s="222"/>
      <c r="H40" s="249"/>
      <c r="I40" s="76"/>
      <c r="J40" s="77"/>
      <c r="K40" s="248"/>
    </row>
    <row r="41" spans="1:13" s="205" customFormat="1" ht="12" customHeight="1" x14ac:dyDescent="0.2">
      <c r="A41" s="246"/>
      <c r="B41" s="222"/>
      <c r="C41" s="249" t="s">
        <v>38</v>
      </c>
      <c r="D41" s="67">
        <f>SUM(D35:D40)</f>
        <v>1870</v>
      </c>
      <c r="E41" s="68">
        <v>1</v>
      </c>
      <c r="F41" s="260"/>
      <c r="G41" s="222"/>
      <c r="H41" s="222"/>
      <c r="I41" s="222"/>
      <c r="J41" s="222"/>
      <c r="K41" s="248"/>
    </row>
    <row r="42" spans="1:13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48"/>
    </row>
    <row r="43" spans="1:13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8"/>
      <c r="J43" s="238"/>
      <c r="K43" s="218"/>
    </row>
    <row r="44" spans="1:13" s="205" customFormat="1" ht="12" customHeight="1" x14ac:dyDescent="0.2">
      <c r="A44" s="239"/>
      <c r="B44" s="222"/>
      <c r="C44" s="220" t="str">
        <f>Data!C44</f>
        <v>Foster Care - Kinship</v>
      </c>
      <c r="D44" s="21">
        <f>StateCalculations!AP86</f>
        <v>506</v>
      </c>
      <c r="E44" s="49">
        <f>IF(D44/$D$57&lt;0.01,"*",D44/$D$57)</f>
        <v>0.27058823529411763</v>
      </c>
      <c r="F44" s="259"/>
      <c r="G44" s="222"/>
      <c r="H44" s="220" t="str">
        <f>Data!H44</f>
        <v>.5 Years or Less</v>
      </c>
      <c r="I44" s="21">
        <f>StateCalculations!L74</f>
        <v>495</v>
      </c>
      <c r="J44" s="49">
        <f>IF(I44/$I$49&lt;0.01,"*",I44/$I$49)</f>
        <v>0.26470588235294118</v>
      </c>
      <c r="K44" s="242"/>
    </row>
    <row r="45" spans="1:13" s="205" customFormat="1" ht="12" customHeight="1" x14ac:dyDescent="0.2">
      <c r="A45" s="239"/>
      <c r="B45" s="222"/>
      <c r="C45" s="220" t="str">
        <f>Data!C45</f>
        <v>Foster Care - Child-Specific</v>
      </c>
      <c r="D45" s="21">
        <f>StateCalculations!AN86</f>
        <v>137</v>
      </c>
      <c r="E45" s="49">
        <f t="shared" ref="E45:E56" si="4">IF(D45/$D$57&lt;0.01,"*",D45/$D$57)</f>
        <v>7.3262032085561493E-2</v>
      </c>
      <c r="F45" s="259"/>
      <c r="G45" s="222"/>
      <c r="H45" s="220" t="str">
        <f>Data!H45</f>
        <v>&gt;.5 Years - 1 Year</v>
      </c>
      <c r="I45" s="21">
        <f>StateCalculations!M74</f>
        <v>346</v>
      </c>
      <c r="J45" s="49">
        <f t="shared" ref="J45:J48" si="5">IF(I45/$I$49&lt;0.01,"*",I45/$I$49)</f>
        <v>0.18502673796791444</v>
      </c>
      <c r="K45" s="242"/>
    </row>
    <row r="46" spans="1:13" s="205" customFormat="1" ht="12" customHeight="1" x14ac:dyDescent="0.2">
      <c r="A46" s="239"/>
      <c r="B46" s="222"/>
      <c r="C46" s="220" t="str">
        <f>Data!C46</f>
        <v>Foster Care - Unrestricted</v>
      </c>
      <c r="D46" s="21">
        <f>StateCalculations!AR86</f>
        <v>493</v>
      </c>
      <c r="E46" s="49">
        <f t="shared" si="4"/>
        <v>0.26363636363636361</v>
      </c>
      <c r="F46" s="259"/>
      <c r="G46" s="222"/>
      <c r="H46" s="220" t="str">
        <f>Data!H46</f>
        <v>&gt;1 Year - 2 Years</v>
      </c>
      <c r="I46" s="21">
        <f>StateCalculations!N74+StateCalculations!O74</f>
        <v>443</v>
      </c>
      <c r="J46" s="49">
        <f t="shared" si="5"/>
        <v>0.23689839572192514</v>
      </c>
      <c r="K46" s="242"/>
    </row>
    <row r="47" spans="1:13" s="205" customFormat="1" ht="12" customHeight="1" x14ac:dyDescent="0.2">
      <c r="A47" s="239"/>
      <c r="B47" s="222"/>
      <c r="C47" s="220" t="str">
        <f>Data!C47</f>
        <v>Foster Care - Pre-adoptive</v>
      </c>
      <c r="D47" s="21">
        <f>StateCalculations!AQ86</f>
        <v>99</v>
      </c>
      <c r="E47" s="49">
        <f t="shared" si="4"/>
        <v>5.2941176470588235E-2</v>
      </c>
      <c r="F47" s="259"/>
      <c r="G47" s="222"/>
      <c r="H47" s="220" t="str">
        <f>Data!H47</f>
        <v>&gt;2 Years - 4 Years</v>
      </c>
      <c r="I47" s="21">
        <f>StateCalculations!P74</f>
        <v>388</v>
      </c>
      <c r="J47" s="49">
        <f t="shared" si="5"/>
        <v>0.20748663101604278</v>
      </c>
      <c r="K47" s="242"/>
    </row>
    <row r="48" spans="1:13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StateCalculations!AO86</f>
        <v>1</v>
      </c>
      <c r="E48" s="28" t="str">
        <f t="shared" si="4"/>
        <v>*</v>
      </c>
      <c r="F48" s="259"/>
      <c r="G48" s="222"/>
      <c r="H48" s="220" t="str">
        <f>Data!H48</f>
        <v>&gt;4 Years</v>
      </c>
      <c r="I48" s="21">
        <f>StateCalculations!Q74</f>
        <v>198</v>
      </c>
      <c r="J48" s="49">
        <f t="shared" si="5"/>
        <v>0.10588235294117647</v>
      </c>
      <c r="K48" s="242"/>
    </row>
    <row r="49" spans="1:13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SUM(StateCalculations!Z86:AM86)</f>
        <v>307</v>
      </c>
      <c r="E49" s="49">
        <f t="shared" si="4"/>
        <v>0.16417112299465242</v>
      </c>
      <c r="F49" s="259"/>
      <c r="G49" s="222"/>
      <c r="H49" s="249" t="s">
        <v>38</v>
      </c>
      <c r="I49" s="67">
        <f>SUM(I44:I48)</f>
        <v>1870</v>
      </c>
      <c r="J49" s="68">
        <v>1</v>
      </c>
      <c r="K49" s="242"/>
    </row>
    <row r="50" spans="1:13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SUM(StateCalculations!K86:Q86)</f>
        <v>144</v>
      </c>
      <c r="E50" s="49">
        <f t="shared" si="4"/>
        <v>7.7005347593582893E-2</v>
      </c>
      <c r="F50" s="185"/>
      <c r="G50" s="185"/>
      <c r="H50" s="185"/>
      <c r="I50" s="185"/>
      <c r="J50" s="185"/>
      <c r="K50" s="242"/>
    </row>
    <row r="51" spans="1:13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SUM(StateCalculations!W86:Y86)</f>
        <v>3</v>
      </c>
      <c r="E51" s="28" t="str">
        <f t="shared" si="4"/>
        <v>*</v>
      </c>
      <c r="F51" s="259"/>
      <c r="G51" s="233" t="str">
        <f>Data!G51</f>
        <v>Gender  (09/30/2016)</v>
      </c>
      <c r="H51" s="240"/>
      <c r="I51" s="262"/>
      <c r="J51" s="262"/>
      <c r="K51" s="263"/>
    </row>
    <row r="52" spans="1:13" s="205" customFormat="1" ht="12" customHeight="1" x14ac:dyDescent="0.2">
      <c r="A52" s="264"/>
      <c r="B52" s="222"/>
      <c r="C52" s="220" t="str">
        <f>Data!C52</f>
        <v>Congregate Care - Residential</v>
      </c>
      <c r="D52" s="21">
        <f>StateCalculations!R86</f>
        <v>83</v>
      </c>
      <c r="E52" s="49">
        <f>IF(D52/$D$57&lt;0.01,"*",D52/$D$57)</f>
        <v>4.4385026737967917E-2</v>
      </c>
      <c r="F52" s="259"/>
      <c r="G52" s="222"/>
      <c r="H52" s="220" t="str">
        <f>Data!H52</f>
        <v>Male</v>
      </c>
      <c r="I52" s="21">
        <f>StateCalculations!O98</f>
        <v>940</v>
      </c>
      <c r="J52" s="49">
        <f>IF(I52/$I$55&lt;0.01,"*",I52/$I$55)</f>
        <v>0.50267379679144386</v>
      </c>
      <c r="K52" s="265"/>
      <c r="L52" s="220"/>
    </row>
    <row r="53" spans="1:13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StateCalculations!S86</f>
        <v>74</v>
      </c>
      <c r="E53" s="49">
        <f t="shared" si="4"/>
        <v>3.9572192513368985E-2</v>
      </c>
      <c r="F53" s="259"/>
      <c r="G53" s="222"/>
      <c r="H53" s="220" t="str">
        <f>Data!H53</f>
        <v>Female</v>
      </c>
      <c r="I53" s="21">
        <f>StateCalculations!N98</f>
        <v>930</v>
      </c>
      <c r="J53" s="49">
        <f t="shared" ref="J53:J54" si="6">IF(I53/$I$55&lt;0.01,"*",I53/$I$55)</f>
        <v>0.49732620320855614</v>
      </c>
      <c r="K53" s="267"/>
    </row>
    <row r="54" spans="1:13" s="205" customFormat="1" ht="12" customHeight="1" x14ac:dyDescent="0.2">
      <c r="A54" s="219"/>
      <c r="B54" s="222"/>
      <c r="C54" s="220" t="str">
        <f>Data!C54</f>
        <v>Congregate Care - Teen Parenting</v>
      </c>
      <c r="D54" s="21">
        <f>StateCalculations!T86+StateCalculations!U86+StateCalculations!V86</f>
        <v>2</v>
      </c>
      <c r="E54" s="28" t="str">
        <f t="shared" si="4"/>
        <v>*</v>
      </c>
      <c r="F54" s="259"/>
      <c r="G54" s="185"/>
      <c r="H54" s="220" t="str">
        <f>Data!H54</f>
        <v>Unspecified</v>
      </c>
      <c r="I54" s="21">
        <f>StateCalculations!P97</f>
        <v>0</v>
      </c>
      <c r="J54" s="49" t="str">
        <f t="shared" si="6"/>
        <v>*</v>
      </c>
      <c r="K54" s="224"/>
    </row>
    <row r="55" spans="1:13" s="205" customFormat="1" ht="12" customHeight="1" x14ac:dyDescent="0.2">
      <c r="A55" s="268"/>
      <c r="B55" s="222"/>
      <c r="C55" s="220" t="str">
        <f>Data!C55</f>
        <v>Non-Referral Location</v>
      </c>
      <c r="D55" s="21">
        <f>SUM(StateCalculations!AS86:AW86)</f>
        <v>21</v>
      </c>
      <c r="E55" s="49">
        <f t="shared" si="4"/>
        <v>1.1229946524064172E-2</v>
      </c>
      <c r="F55" s="269"/>
      <c r="G55" s="185"/>
      <c r="H55" s="249" t="s">
        <v>38</v>
      </c>
      <c r="I55" s="67">
        <f>SUM(I52:I54)</f>
        <v>1870</v>
      </c>
      <c r="J55" s="68">
        <v>1</v>
      </c>
      <c r="K55" s="270"/>
    </row>
    <row r="56" spans="1:13" s="205" customFormat="1" ht="12" customHeight="1" x14ac:dyDescent="0.2">
      <c r="A56" s="268"/>
      <c r="B56" s="222"/>
      <c r="C56" s="220" t="str">
        <f>Data!C56</f>
        <v>"On Run" from Placement</v>
      </c>
      <c r="D56" s="21">
        <f>StateCalculations!AX86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270"/>
    </row>
    <row r="57" spans="1:13" ht="15" customHeight="1" x14ac:dyDescent="0.25">
      <c r="A57" s="272"/>
      <c r="B57" s="185"/>
      <c r="C57" s="249" t="s">
        <v>38</v>
      </c>
      <c r="D57" s="67">
        <f>SUM(D44:D56)</f>
        <v>1870</v>
      </c>
      <c r="E57" s="68">
        <v>1</v>
      </c>
      <c r="F57" s="271"/>
      <c r="G57" s="233" t="str">
        <f>Data!G57</f>
        <v>Service Plan Goal  (09/30/2016)</v>
      </c>
      <c r="H57" s="234"/>
      <c r="I57" s="186"/>
      <c r="J57" s="221"/>
      <c r="K57" s="273"/>
    </row>
    <row r="58" spans="1:13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1">
        <f>StateCalculations!R120</f>
        <v>761</v>
      </c>
      <c r="J58" s="49">
        <f>IF(I58/$I$65&lt;0.01,"*",I58/$I$65)</f>
        <v>0.40695187165775398</v>
      </c>
      <c r="K58" s="242"/>
      <c r="M58" s="220"/>
    </row>
    <row r="59" spans="1:13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1">
        <f>StateCalculations!O120</f>
        <v>642</v>
      </c>
      <c r="J59" s="49">
        <f t="shared" ref="J59:J64" si="7">IF(I59/$I$65&lt;0.01,"*",I59/$I$65)</f>
        <v>0.34331550802139038</v>
      </c>
      <c r="K59" s="242"/>
    </row>
    <row r="60" spans="1:13" s="205" customFormat="1" ht="13.5" customHeight="1" x14ac:dyDescent="0.2">
      <c r="A60" s="239"/>
      <c r="B60" s="240"/>
      <c r="C60" s="220" t="s">
        <v>5</v>
      </c>
      <c r="D60" s="21">
        <f>StateCalculations!V109</f>
        <v>790</v>
      </c>
      <c r="E60" s="28">
        <f>IF(D60/$D$68&lt;0.01,"*",D60/$D$68)</f>
        <v>0.42245989304812837</v>
      </c>
      <c r="F60" s="259"/>
      <c r="G60" s="222"/>
      <c r="H60" s="220" t="str">
        <f>Data!H60</f>
        <v>Guardianship</v>
      </c>
      <c r="I60" s="21">
        <f>StateCalculations!Q120</f>
        <v>173</v>
      </c>
      <c r="J60" s="49">
        <f t="shared" si="7"/>
        <v>9.251336898395722E-2</v>
      </c>
      <c r="K60" s="242"/>
      <c r="M60" s="220"/>
    </row>
    <row r="61" spans="1:13" s="205" customFormat="1" ht="14.4" customHeight="1" x14ac:dyDescent="0.2">
      <c r="A61" s="239"/>
      <c r="C61" s="220" t="s">
        <v>7</v>
      </c>
      <c r="D61" s="21">
        <f>StateCalculations!R109</f>
        <v>607</v>
      </c>
      <c r="E61" s="28">
        <f t="shared" ref="E61:E67" si="8">IF(D61/$D$68&lt;0.01,"*",D61/$D$68)</f>
        <v>0.32459893048128341</v>
      </c>
      <c r="F61" s="259"/>
      <c r="G61" s="222"/>
      <c r="H61" s="220" t="s">
        <v>64</v>
      </c>
      <c r="I61" s="21">
        <f>StateCalculations!N120</f>
        <v>84</v>
      </c>
      <c r="J61" s="49">
        <f t="shared" si="7"/>
        <v>4.4919786096256686E-2</v>
      </c>
      <c r="K61" s="242"/>
      <c r="M61" s="220"/>
    </row>
    <row r="62" spans="1:13" s="205" customFormat="1" ht="13.5" customHeight="1" x14ac:dyDescent="0.2">
      <c r="A62" s="239"/>
      <c r="C62" s="220" t="s">
        <v>400</v>
      </c>
      <c r="D62" s="21">
        <f>StateCalculations!P109</f>
        <v>178</v>
      </c>
      <c r="E62" s="28">
        <f t="shared" si="8"/>
        <v>9.5187165775401067E-2</v>
      </c>
      <c r="F62" s="259"/>
      <c r="G62" s="222"/>
      <c r="H62" s="220" t="str">
        <f>Data!H62</f>
        <v>Permanent Care with Kin</v>
      </c>
      <c r="I62" s="21">
        <f>StateCalculations!P120</f>
        <v>73</v>
      </c>
      <c r="J62" s="49">
        <f t="shared" si="7"/>
        <v>3.9037433155080216E-2</v>
      </c>
      <c r="K62" s="242"/>
      <c r="M62" s="220"/>
    </row>
    <row r="63" spans="1:13" s="205" customFormat="1" ht="13.5" customHeight="1" x14ac:dyDescent="0.2">
      <c r="A63" s="239"/>
      <c r="B63" s="240"/>
      <c r="C63" s="220" t="s">
        <v>11</v>
      </c>
      <c r="D63" s="21">
        <f>StateCalculations!O109</f>
        <v>8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1">
        <f>StateCalculations!S120</f>
        <v>92</v>
      </c>
      <c r="J63" s="49">
        <f t="shared" si="7"/>
        <v>4.9197860962566842E-2</v>
      </c>
      <c r="K63" s="242"/>
      <c r="M63" s="220"/>
    </row>
    <row r="64" spans="1:13" s="205" customFormat="1" ht="13.5" customHeight="1" x14ac:dyDescent="0.2">
      <c r="A64" s="239"/>
      <c r="B64" s="240"/>
      <c r="C64" s="220" t="s">
        <v>13</v>
      </c>
      <c r="D64" s="21">
        <f>StateCalculations!N109</f>
        <v>7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1">
        <f>StateCalculations!T120</f>
        <v>45</v>
      </c>
      <c r="J64" s="49">
        <f t="shared" si="7"/>
        <v>2.4064171122994651E-2</v>
      </c>
      <c r="K64" s="242"/>
      <c r="M64" s="220"/>
    </row>
    <row r="65" spans="1:13" s="205" customFormat="1" ht="13.5" customHeight="1" x14ac:dyDescent="0.2">
      <c r="A65" s="239"/>
      <c r="B65" s="240"/>
      <c r="C65" s="220" t="s">
        <v>15</v>
      </c>
      <c r="D65" s="21">
        <f>StateCalculations!T109</f>
        <v>0</v>
      </c>
      <c r="E65" s="28" t="str">
        <f t="shared" si="8"/>
        <v>*</v>
      </c>
      <c r="F65" s="259"/>
      <c r="G65" s="222"/>
      <c r="H65" s="249" t="s">
        <v>38</v>
      </c>
      <c r="I65" s="67">
        <f>SUM(I58:I64)</f>
        <v>1870</v>
      </c>
      <c r="J65" s="68">
        <v>1</v>
      </c>
      <c r="K65" s="242"/>
      <c r="M65" s="220"/>
    </row>
    <row r="66" spans="1:13" s="205" customFormat="1" ht="13.5" customHeight="1" x14ac:dyDescent="0.2">
      <c r="A66" s="239"/>
      <c r="B66" s="240"/>
      <c r="C66" s="220" t="s">
        <v>17</v>
      </c>
      <c r="D66" s="21">
        <f>StateCalculations!S109</f>
        <v>164</v>
      </c>
      <c r="E66" s="28">
        <f t="shared" si="8"/>
        <v>8.7700534759358295E-2</v>
      </c>
      <c r="F66" s="259"/>
      <c r="G66" s="222"/>
      <c r="H66" s="274" t="s">
        <v>68</v>
      </c>
      <c r="K66" s="242"/>
      <c r="M66" s="220"/>
    </row>
    <row r="67" spans="1:13" s="205" customFormat="1" ht="12" customHeight="1" x14ac:dyDescent="0.2">
      <c r="A67" s="239"/>
      <c r="B67" s="240"/>
      <c r="C67" s="220" t="str">
        <f>Data!C67</f>
        <v>Unable to Determine</v>
      </c>
      <c r="D67" s="21">
        <f>StateCalculations!W109+StateCalculations!U109+StateCalculations!Q109</f>
        <v>116</v>
      </c>
      <c r="E67" s="28">
        <f t="shared" si="8"/>
        <v>6.2032085561497328E-2</v>
      </c>
      <c r="F67" s="259"/>
      <c r="G67" s="222"/>
      <c r="H67" s="274"/>
      <c r="I67" s="185"/>
      <c r="J67" s="185"/>
      <c r="K67" s="242"/>
      <c r="L67" s="220"/>
      <c r="M67" s="220"/>
    </row>
    <row r="68" spans="1:13" s="205" customFormat="1" ht="12" customHeight="1" x14ac:dyDescent="0.2">
      <c r="A68" s="239"/>
      <c r="B68" s="240"/>
      <c r="C68" s="249" t="str">
        <f>Data!C68</f>
        <v>Total Children in Placement</v>
      </c>
      <c r="D68" s="67">
        <f>SUM(D60:D67)</f>
        <v>1870</v>
      </c>
      <c r="E68" s="61">
        <v>1</v>
      </c>
      <c r="F68" s="259"/>
      <c r="G68" s="275" t="s">
        <v>69</v>
      </c>
      <c r="I68" s="185"/>
      <c r="J68" s="185"/>
      <c r="K68" s="242"/>
      <c r="L68" s="220"/>
      <c r="M68" s="220"/>
    </row>
    <row r="69" spans="1:13" s="205" customFormat="1" ht="12" customHeight="1" x14ac:dyDescent="0.25">
      <c r="A69" s="239"/>
      <c r="B69" s="240"/>
      <c r="C69" s="251" t="s">
        <v>25</v>
      </c>
      <c r="D69" s="95"/>
      <c r="E69" s="96"/>
      <c r="F69" s="259"/>
      <c r="G69" s="276" t="s">
        <v>70</v>
      </c>
      <c r="I69" s="185"/>
      <c r="J69" s="185"/>
      <c r="K69" s="242"/>
      <c r="L69" s="220"/>
      <c r="M69" s="220"/>
    </row>
    <row r="70" spans="1:13" s="205" customFormat="1" ht="12" customHeight="1" x14ac:dyDescent="0.2">
      <c r="A70" s="246"/>
      <c r="B70" s="233"/>
      <c r="C70" s="66" t="s">
        <v>27</v>
      </c>
      <c r="D70" s="34"/>
      <c r="E70" s="64"/>
      <c r="F70" s="259"/>
      <c r="G70" s="275" t="s">
        <v>71</v>
      </c>
      <c r="I70" s="185"/>
      <c r="J70" s="185"/>
      <c r="K70" s="242"/>
    </row>
    <row r="71" spans="1:13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2"/>
    </row>
    <row r="72" spans="1:13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2"/>
    </row>
    <row r="73" spans="1:13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38"/>
      <c r="K73" s="218"/>
    </row>
    <row r="74" spans="1:13" ht="12" customHeight="1" x14ac:dyDescent="0.25">
      <c r="A74" s="239"/>
      <c r="B74" s="234"/>
      <c r="C74" s="220" t="s">
        <v>29</v>
      </c>
      <c r="D74" s="21">
        <f>StateCalculations!N146+StateCalculations!T146</f>
        <v>7346</v>
      </c>
      <c r="E74" s="49">
        <f>IF(D74/$D$80&lt;0.01,"*",D74/$D$80)</f>
        <v>0.88102662508994967</v>
      </c>
      <c r="F74" s="259"/>
      <c r="G74" s="222"/>
      <c r="H74" s="220" t="s">
        <v>30</v>
      </c>
      <c r="I74" s="21">
        <f>SUM(StateCalculations!N132:P132)</f>
        <v>1644</v>
      </c>
      <c r="J74" s="49">
        <f>IF(I74/$I$79&lt;0.01,"*",I74/$I$79)</f>
        <v>0.19716958503238186</v>
      </c>
      <c r="K74" s="242"/>
    </row>
    <row r="75" spans="1:13" ht="12" customHeight="1" x14ac:dyDescent="0.25">
      <c r="A75" s="239"/>
      <c r="B75" s="234"/>
      <c r="C75" s="220" t="s">
        <v>31</v>
      </c>
      <c r="D75" s="21">
        <f>StateCalculations!O146</f>
        <v>769</v>
      </c>
      <c r="E75" s="49">
        <f t="shared" ref="E75:E80" si="9">IF(D75/$D$80&lt;0.01,"*",D75/$D$80)</f>
        <v>9.2228352122811219E-2</v>
      </c>
      <c r="F75" s="259"/>
      <c r="G75" s="234"/>
      <c r="H75" s="220" t="s">
        <v>32</v>
      </c>
      <c r="I75" s="21">
        <f>SUM(StateCalculations!Q132:S132)</f>
        <v>1533</v>
      </c>
      <c r="J75" s="49">
        <f t="shared" ref="J75:J78" si="10">IF(I75/$I$79&lt;0.01,"*",I75/$I$79)</f>
        <v>0.18385704005756776</v>
      </c>
      <c r="K75" s="242"/>
    </row>
    <row r="76" spans="1:13" ht="12" customHeight="1" x14ac:dyDescent="0.25">
      <c r="A76" s="239"/>
      <c r="B76" s="234"/>
      <c r="C76" s="220" t="s">
        <v>33</v>
      </c>
      <c r="D76" s="21">
        <f>StateCalculations!W146+StateCalculations!V146</f>
        <v>50</v>
      </c>
      <c r="E76" s="49" t="str">
        <f t="shared" si="9"/>
        <v>*</v>
      </c>
      <c r="F76" s="259"/>
      <c r="G76" s="220"/>
      <c r="H76" s="220" t="s">
        <v>34</v>
      </c>
      <c r="I76" s="21">
        <f>SUM(StateCalculations!T132:Y132)</f>
        <v>2912</v>
      </c>
      <c r="J76" s="49">
        <f t="shared" si="10"/>
        <v>0.3492444231230511</v>
      </c>
      <c r="K76" s="242"/>
    </row>
    <row r="77" spans="1:13" s="205" customFormat="1" ht="12" customHeight="1" x14ac:dyDescent="0.2">
      <c r="A77" s="239"/>
      <c r="B77" s="222"/>
      <c r="C77" s="220" t="s">
        <v>35</v>
      </c>
      <c r="D77" s="21">
        <f>StateCalculations!P146+StateCalculations!Q146</f>
        <v>110</v>
      </c>
      <c r="E77" s="49">
        <f t="shared" si="9"/>
        <v>1.3192612137203167E-2</v>
      </c>
      <c r="F77" s="259"/>
      <c r="G77" s="234"/>
      <c r="H77" s="220" t="s">
        <v>36</v>
      </c>
      <c r="I77" s="21">
        <f>SUM(StateCalculations!Z132:AE132)</f>
        <v>2248</v>
      </c>
      <c r="J77" s="49">
        <f t="shared" si="10"/>
        <v>0.26960901894938832</v>
      </c>
      <c r="K77" s="242"/>
    </row>
    <row r="78" spans="1:13" s="205" customFormat="1" ht="12" customHeight="1" x14ac:dyDescent="0.2">
      <c r="A78" s="244"/>
      <c r="B78" s="222"/>
      <c r="C78" s="220" t="s">
        <v>37</v>
      </c>
      <c r="D78" s="21">
        <f>StateCalculations!R146</f>
        <v>47</v>
      </c>
      <c r="E78" s="49" t="str">
        <f t="shared" si="9"/>
        <v>*</v>
      </c>
      <c r="F78" s="259"/>
      <c r="G78" s="222"/>
      <c r="H78" s="220" t="s">
        <v>58</v>
      </c>
      <c r="I78" s="21">
        <f>StateCalculations!AF132</f>
        <v>1</v>
      </c>
      <c r="J78" s="49" t="str">
        <f t="shared" si="10"/>
        <v>*</v>
      </c>
      <c r="K78" s="242"/>
    </row>
    <row r="79" spans="1:13" s="205" customFormat="1" ht="12" customHeight="1" x14ac:dyDescent="0.2">
      <c r="A79" s="244"/>
      <c r="B79" s="222"/>
      <c r="C79" s="220" t="s">
        <v>39</v>
      </c>
      <c r="D79" s="21">
        <f>StateCalculations!S146+StateCalculations!U146+StateCalculations!X146</f>
        <v>16</v>
      </c>
      <c r="E79" s="49" t="str">
        <f t="shared" si="9"/>
        <v>*</v>
      </c>
      <c r="F79" s="260"/>
      <c r="G79" s="222"/>
      <c r="H79" s="249" t="s">
        <v>73</v>
      </c>
      <c r="I79" s="67">
        <f>SUM(I74:I78)</f>
        <v>8338</v>
      </c>
      <c r="J79" s="68">
        <v>1</v>
      </c>
      <c r="K79" s="245"/>
    </row>
    <row r="80" spans="1:13" s="205" customFormat="1" ht="12" customHeight="1" x14ac:dyDescent="0.2">
      <c r="A80" s="219"/>
      <c r="B80" s="234"/>
      <c r="C80" s="249" t="s">
        <v>73</v>
      </c>
      <c r="D80" s="67">
        <f>SUM(D74:D79)</f>
        <v>8338</v>
      </c>
      <c r="E80" s="68">
        <f t="shared" si="9"/>
        <v>1</v>
      </c>
      <c r="F80" s="260"/>
      <c r="G80" s="222"/>
      <c r="H80" s="249"/>
      <c r="I80" s="108"/>
      <c r="J80" s="109"/>
      <c r="K80" s="245"/>
    </row>
    <row r="81" spans="1:11" s="205" customFormat="1" ht="4.2" customHeight="1" x14ac:dyDescent="0.2">
      <c r="A81" s="219"/>
      <c r="B81" s="234"/>
      <c r="C81" s="249"/>
      <c r="D81" s="67"/>
      <c r="E81" s="68"/>
      <c r="F81" s="260"/>
      <c r="G81" s="222"/>
      <c r="H81" s="249"/>
      <c r="I81" s="108"/>
      <c r="J81" s="109"/>
      <c r="K81" s="245"/>
    </row>
    <row r="82" spans="1:11" s="205" customFormat="1" ht="12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4"/>
      <c r="K82" s="286"/>
    </row>
    <row r="83" spans="1:11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8"/>
      <c r="J83" s="185"/>
      <c r="K83" s="185"/>
    </row>
    <row r="84" spans="1:11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8"/>
      <c r="J84" s="185"/>
      <c r="K84" s="185"/>
    </row>
    <row r="85" spans="1:11" x14ac:dyDescent="0.25">
      <c r="A85" s="185"/>
      <c r="J85" s="185"/>
      <c r="K85" s="185"/>
    </row>
    <row r="86" spans="1:11" x14ac:dyDescent="0.25">
      <c r="J86" s="185"/>
      <c r="K86" s="185"/>
    </row>
  </sheetData>
  <mergeCells count="3">
    <mergeCell ref="B18:J18"/>
    <mergeCell ref="B33:J33"/>
    <mergeCell ref="B72:K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87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875" style="287" customWidth="1"/>
    <col min="10" max="10" width="7.25" style="288" customWidth="1"/>
    <col min="11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76</v>
      </c>
      <c r="D1" s="290"/>
      <c r="E1" s="207"/>
      <c r="F1" s="291"/>
      <c r="G1" s="292"/>
      <c r="H1" s="289"/>
      <c r="I1" s="293" t="s">
        <v>77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WesternRegionCalculations!C6</f>
        <v>629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VLOOKUP(I1,ChildrenPendingResponse!$A$1:$C$40,3,FALSE)</f>
        <v>56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(WesternRegionCalculations!C16+WesternRegionCalculations!C26)/WesternRegionCalculations!C6</f>
        <v>0.46581875993640698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WesternRegionCalculations!C84</f>
        <v>1204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WesternRegionCalculations!C84-WesternRegionCalculations!C90</f>
        <v>324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WesternRegionCalculations!C136</f>
        <v>233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0.26910299003322258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WesternRegionCalculations!C55/D4</f>
        <v>0.14626391096979333</v>
      </c>
      <c r="E9" s="226"/>
      <c r="F9" s="226"/>
      <c r="G9" s="222"/>
      <c r="H9" s="220" t="str">
        <f>Data!H9</f>
        <v>Clinical Cases (09/30/2016)</v>
      </c>
      <c r="I9" s="220"/>
      <c r="J9" s="596">
        <f>WesternRegionCalculations!C100</f>
        <v>681</v>
      </c>
      <c r="K9" s="223"/>
      <c r="L9" s="224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WesternRegionCalculations!C127</f>
        <v>38</v>
      </c>
      <c r="E11" s="226"/>
      <c r="F11" s="226"/>
      <c r="G11" s="222"/>
      <c r="H11" s="220" t="str">
        <f>Data!H11</f>
        <v>Adoption Cases (09/30/2016)</v>
      </c>
      <c r="I11" s="220"/>
      <c r="J11" s="596">
        <f>WesternRegionCalculations!C99</f>
        <v>93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WesternRegionCalculations!C108</f>
        <v>139</v>
      </c>
      <c r="K12" s="223"/>
      <c r="L12" s="224"/>
      <c r="M12" s="295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0.20411160058737152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WesternRegionCalculations!C75</f>
        <v>33.666666666666664</v>
      </c>
      <c r="E15" s="226"/>
      <c r="F15" s="226"/>
      <c r="G15" s="222"/>
      <c r="H15" s="220" t="str">
        <f>Data!H15</f>
        <v>Adoptions Legalized (Q1, FY'2017)</v>
      </c>
      <c r="I15" s="220"/>
      <c r="J15" s="596">
        <f>WesternRegionCalculations!C114</f>
        <v>9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WesternRegionCalculations!C65</f>
        <v>44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WesternRegionCalculations!D114</f>
        <v>4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WesternRegionCalculations!P14</f>
        <v>1475</v>
      </c>
      <c r="E20" s="28">
        <f>IF(D20/$D$29&lt;0.01,"*",D20/$D$29)</f>
        <v>0.58323448003163303</v>
      </c>
      <c r="F20" s="241"/>
      <c r="G20" s="240"/>
      <c r="H20" s="220" t="str">
        <f>Data!H20</f>
        <v>Spanish</v>
      </c>
      <c r="I20" s="220"/>
      <c r="J20" s="21">
        <f>WesternRegionCalculations!P35</f>
        <v>89</v>
      </c>
      <c r="K20" s="49">
        <f>IF(J20/$J$31&lt;0.01,"*",J20/$J$31)</f>
        <v>3.5191775405298539E-2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WesternRegionCalculations!P10</f>
        <v>362</v>
      </c>
      <c r="E21" s="28">
        <f t="shared" ref="E21:E28" si="0">IF(D21/$D$29&lt;0.01,"*",D21/$D$29)</f>
        <v>0.14313958086200079</v>
      </c>
      <c r="F21" s="241"/>
      <c r="G21" s="240"/>
      <c r="H21" s="220" t="str">
        <f>Data!H21</f>
        <v>Khmer (Cambodian)</v>
      </c>
      <c r="I21" s="220"/>
      <c r="J21" s="21">
        <f>WesternRegionCalculations!P29</f>
        <v>1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WesternRegionCalculations!P8</f>
        <v>111</v>
      </c>
      <c r="E22" s="28">
        <f t="shared" si="0"/>
        <v>4.3890865954922892E-2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WesternRegionCalculations!P33</f>
        <v>0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WesternRegionCalculations!P7</f>
        <v>15</v>
      </c>
      <c r="E23" s="28" t="str">
        <f t="shared" si="0"/>
        <v>*</v>
      </c>
      <c r="F23" s="241"/>
      <c r="G23" s="240"/>
      <c r="H23" s="220" t="str">
        <f>Data!H23</f>
        <v>Haitian Creole</v>
      </c>
      <c r="I23" s="220"/>
      <c r="J23" s="21">
        <f>WesternRegionCalculations!P27</f>
        <v>0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WesternRegionCalculations!P6</f>
        <v>8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WesternRegionCalculations!P22</f>
        <v>2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WesternRegionCalculations!P12</f>
        <v>6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WesternRegionCalculations!P38</f>
        <v>6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WesternRegionCalculations!P11</f>
        <v>86</v>
      </c>
      <c r="E26" s="28">
        <f t="shared" si="0"/>
        <v>3.4005535784895215E-2</v>
      </c>
      <c r="F26" s="241"/>
      <c r="G26" s="240"/>
      <c r="H26" s="243" t="str">
        <f>Data!H26</f>
        <v>Chinese</v>
      </c>
      <c r="I26" s="243"/>
      <c r="J26" s="21">
        <f>WesternRegionCalculations!P23</f>
        <v>0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WesternRegionCalculations!P13</f>
        <v>119</v>
      </c>
      <c r="E27" s="28">
        <f t="shared" si="0"/>
        <v>4.7054171609331751E-2</v>
      </c>
      <c r="F27" s="241"/>
      <c r="G27" s="240"/>
      <c r="H27" s="243" t="str">
        <f>Data!H27</f>
        <v>Lao</v>
      </c>
      <c r="I27" s="243"/>
      <c r="J27" s="21">
        <f>WesternRegionCalculations!P30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WesternRegionCalculations!P15+WesternRegionCalculations!P9</f>
        <v>347</v>
      </c>
      <c r="E28" s="28">
        <f t="shared" si="0"/>
        <v>0.13720838275998418</v>
      </c>
      <c r="F28" s="247"/>
      <c r="G28" s="240"/>
      <c r="H28" s="243" t="str">
        <f>Data!H28</f>
        <v>American Sign Language</v>
      </c>
      <c r="I28" s="243"/>
      <c r="J28" s="21">
        <f>WesternRegionCalculations!P21</f>
        <v>1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2529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WesternRegionCalculations!P25+WesternRegionCalculations!P26+WesternRegionCalculations!P28+WesternRegionCalculations!P31+WesternRegionCalculations!P32+WesternRegionCalculations!P34+WesternRegionCalculations!P36+WesternRegionCalculations!P39</f>
        <v>43</v>
      </c>
      <c r="K29" s="49">
        <f t="shared" si="1"/>
        <v>1.7002767892447607E-2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WesternRegionCalculations!P24+WesternRegionCalculations!P37</f>
        <v>2387</v>
      </c>
      <c r="K30" s="49">
        <f t="shared" si="1"/>
        <v>0.94385132463424282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2529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WesternRegionCalculations!O58+WesternRegionCalculations!U58</f>
        <v>291</v>
      </c>
      <c r="E35" s="49">
        <f>IF(D35/$D$41&lt;0.01,"*",D35/$D$41)</f>
        <v>0.89814814814814814</v>
      </c>
      <c r="F35" s="259"/>
      <c r="G35" s="222"/>
      <c r="H35" s="220" t="str">
        <f>Data!H35</f>
        <v>0 - 2 Years Old</v>
      </c>
      <c r="I35" s="220"/>
      <c r="J35" s="21">
        <f>WesternRegionCalculations!O72</f>
        <v>64</v>
      </c>
      <c r="K35" s="49">
        <f>IF(J35/$J$39&lt;0.01,"*",J35/$J$39)</f>
        <v>0.19753086419753085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WesternRegionCalculations!P58</f>
        <v>15</v>
      </c>
      <c r="E36" s="49">
        <f t="shared" ref="E36:E40" si="2">IF(D36/$D$41&lt;0.01,"*",D36/$D$41)</f>
        <v>4.6296296296296294E-2</v>
      </c>
      <c r="F36" s="259"/>
      <c r="G36" s="222"/>
      <c r="H36" s="220" t="str">
        <f>Data!H36</f>
        <v>3 - 5 Years Old</v>
      </c>
      <c r="I36" s="220"/>
      <c r="J36" s="21">
        <f>WesternRegionCalculations!P72</f>
        <v>57</v>
      </c>
      <c r="K36" s="49">
        <f t="shared" ref="K36:K38" si="3">IF(J36/$J$39&lt;0.01,"*",J36/$J$39)</f>
        <v>0.17592592592592593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WesternRegionCalculations!W58+WesternRegionCalculations!X58</f>
        <v>9</v>
      </c>
      <c r="E37" s="49">
        <f t="shared" si="2"/>
        <v>2.7777777777777776E-2</v>
      </c>
      <c r="F37" s="259"/>
      <c r="G37" s="222"/>
      <c r="H37" s="220" t="str">
        <f>Data!H37</f>
        <v>6 - 11 Years Old</v>
      </c>
      <c r="I37" s="220"/>
      <c r="J37" s="21">
        <f>WesternRegionCalculations!Q72</f>
        <v>104</v>
      </c>
      <c r="K37" s="49">
        <f t="shared" si="3"/>
        <v>0.32098765432098764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WesternRegionCalculations!Q58+WesternRegionCalculations!R58</f>
        <v>3</v>
      </c>
      <c r="E38" s="49" t="str">
        <f t="shared" si="2"/>
        <v>*</v>
      </c>
      <c r="F38" s="259"/>
      <c r="G38" s="222"/>
      <c r="H38" s="220" t="str">
        <f>Data!H38</f>
        <v>12 - 17 Years Old</v>
      </c>
      <c r="I38" s="220"/>
      <c r="J38" s="21">
        <f>WesternRegionCalculations!R72</f>
        <v>99</v>
      </c>
      <c r="K38" s="49">
        <f t="shared" si="3"/>
        <v>0.30555555555555558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WesternRegionCalculations!S58</f>
        <v>2</v>
      </c>
      <c r="E39" s="49" t="str">
        <f t="shared" si="2"/>
        <v>*</v>
      </c>
      <c r="F39" s="259"/>
      <c r="G39" s="222"/>
      <c r="H39" s="249" t="s">
        <v>38</v>
      </c>
      <c r="I39" s="249"/>
      <c r="J39" s="67">
        <f>SUM(J35:J38)</f>
        <v>324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WesternRegionCalculations!T58+WesternRegionCalculations!V58+WesternRegionCalculations!Y58</f>
        <v>4</v>
      </c>
      <c r="E40" s="49">
        <f t="shared" si="2"/>
        <v>1.2345679012345678E-2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324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WesternRegionCalculations!AP100</f>
        <v>114</v>
      </c>
      <c r="E44" s="49">
        <f>IF(D44/$D$57&lt;0.01,"*",D44/$D$57)</f>
        <v>0.35185185185185186</v>
      </c>
      <c r="F44" s="259"/>
      <c r="G44" s="222"/>
      <c r="H44" s="220" t="str">
        <f>Data!H44</f>
        <v>.5 Years or Less</v>
      </c>
      <c r="I44" s="220"/>
      <c r="J44" s="21">
        <f>WesternRegionCalculations!O85</f>
        <v>75</v>
      </c>
      <c r="K44" s="49">
        <f>IF(J44/$J$49&lt;0.01,"*",J44/$J$49)</f>
        <v>0.23148148148148148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WesternRegionCalculations!AN100</f>
        <v>33</v>
      </c>
      <c r="E45" s="49">
        <f t="shared" ref="E45:E56" si="4">IF(D45/$D$57&lt;0.01,"*",D45/$D$57)</f>
        <v>0.10185185185185185</v>
      </c>
      <c r="F45" s="259"/>
      <c r="G45" s="222"/>
      <c r="H45" s="220" t="str">
        <f>Data!H45</f>
        <v>&gt;.5 Years - 1 Year</v>
      </c>
      <c r="I45" s="220"/>
      <c r="J45" s="21">
        <f>WesternRegionCalculations!P85</f>
        <v>57</v>
      </c>
      <c r="K45" s="49">
        <f t="shared" ref="K45:K48" si="5">IF(J45/$J$49&lt;0.01,"*",J45/$J$49)</f>
        <v>0.17592592592592593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WesternRegionCalculations!AR100</f>
        <v>72</v>
      </c>
      <c r="E46" s="49">
        <f t="shared" si="4"/>
        <v>0.22222222222222221</v>
      </c>
      <c r="F46" s="259"/>
      <c r="G46" s="222"/>
      <c r="H46" s="220" t="str">
        <f>Data!H46</f>
        <v>&gt;1 Year - 2 Years</v>
      </c>
      <c r="I46" s="220"/>
      <c r="J46" s="21">
        <f>WesternRegionCalculations!Q85+WesternRegionCalculations!R85</f>
        <v>77</v>
      </c>
      <c r="K46" s="49">
        <f t="shared" si="5"/>
        <v>0.23765432098765432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WesternRegionCalculations!AQ100</f>
        <v>22</v>
      </c>
      <c r="E47" s="49">
        <f t="shared" si="4"/>
        <v>6.7901234567901231E-2</v>
      </c>
      <c r="F47" s="259"/>
      <c r="G47" s="222"/>
      <c r="H47" s="220" t="str">
        <f>Data!H47</f>
        <v>&gt;2 Years - 4 Years</v>
      </c>
      <c r="I47" s="220"/>
      <c r="J47" s="21">
        <f>WesternRegionCalculations!S85</f>
        <v>82</v>
      </c>
      <c r="K47" s="49">
        <f t="shared" si="5"/>
        <v>0.25308641975308643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WesternRegionCalculations!AO100</f>
        <v>1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WesternRegionCalculations!T85</f>
        <v>33</v>
      </c>
      <c r="K48" s="49">
        <f t="shared" si="5"/>
        <v>0.10185185185185185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SUM(WesternRegionCalculations!AC100:AM100)</f>
        <v>33</v>
      </c>
      <c r="E49" s="49">
        <f t="shared" si="4"/>
        <v>0.10185185185185185</v>
      </c>
      <c r="F49" s="259"/>
      <c r="G49" s="222"/>
      <c r="H49" s="249" t="s">
        <v>38</v>
      </c>
      <c r="I49" s="220"/>
      <c r="J49" s="67">
        <f>SUM(J44:J48)</f>
        <v>324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SUM(WesternRegionCalculations!N100:T100)</f>
        <v>24</v>
      </c>
      <c r="E50" s="49">
        <f t="shared" si="4"/>
        <v>7.407407407407407E-2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SUM(WesternRegionCalculations!Z100:AB100)</f>
        <v>0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WesternRegionCalculations!U100</f>
        <v>11</v>
      </c>
      <c r="E52" s="49">
        <f>IF(D52/$D$57&lt;0.01,"*",D52/$D$57)</f>
        <v>3.3950617283950615E-2</v>
      </c>
      <c r="F52" s="259"/>
      <c r="G52" s="222"/>
      <c r="H52" s="220" t="str">
        <f>Data!H52</f>
        <v>Male</v>
      </c>
      <c r="I52" s="249"/>
      <c r="J52" s="21">
        <f>WesternRegionCalculations!P116</f>
        <v>168</v>
      </c>
      <c r="K52" s="49">
        <f>IF(J52/$J$55&lt;0.01,"*",J52/$J$55)</f>
        <v>0.51851851851851849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WesternRegionCalculations!V100</f>
        <v>11</v>
      </c>
      <c r="E53" s="49">
        <f t="shared" si="4"/>
        <v>3.3950617283950615E-2</v>
      </c>
      <c r="F53" s="259"/>
      <c r="G53" s="222"/>
      <c r="H53" s="220" t="str">
        <f>Data!H53</f>
        <v>Female</v>
      </c>
      <c r="I53" s="249"/>
      <c r="J53" s="21">
        <f>WesternRegionCalculations!O116</f>
        <v>156</v>
      </c>
      <c r="K53" s="49">
        <f t="shared" ref="K53:K54" si="6">IF(J53/$J$55&lt;0.01,"*",J53/$J$55)</f>
        <v>0.48148148148148145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SUM(WesternRegionCalculations!W100:Y100)</f>
        <v>0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WesternRegionCalculations!Q116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SUM(WesternRegionCalculations!AS100:AW100)</f>
        <v>3</v>
      </c>
      <c r="E55" s="49" t="str">
        <f t="shared" si="4"/>
        <v>*</v>
      </c>
      <c r="F55" s="269"/>
      <c r="G55" s="185"/>
      <c r="H55" s="249" t="s">
        <v>38</v>
      </c>
      <c r="I55" s="185"/>
      <c r="J55" s="67">
        <f>SUM(J52:J54)</f>
        <v>324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WesternRegionCalculations!AX100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324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WesternRegionCalculations!S145</f>
        <v>109</v>
      </c>
      <c r="K58" s="49">
        <f>IF(J58/$J$65&lt;0.01,"*",J58/$J$65)</f>
        <v>0.33641975308641975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WesternRegionCalculations!P145</f>
        <v>131</v>
      </c>
      <c r="K59" s="49">
        <f t="shared" ref="K59:K64" si="7">IF(J59/$J$65&lt;0.01,"*",J59/$J$65)</f>
        <v>0.40432098765432101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WesternRegionCalculations!W131</f>
        <v>195</v>
      </c>
      <c r="E60" s="28">
        <f>IF(D60/$D$68&lt;0.01,"*",D60/$D$68)</f>
        <v>0.60185185185185186</v>
      </c>
      <c r="F60" s="259"/>
      <c r="G60" s="222"/>
      <c r="H60" s="220" t="str">
        <f>Data!H60</f>
        <v>Guardianship</v>
      </c>
      <c r="I60" s="220"/>
      <c r="J60" s="21">
        <f>WesternRegionCalculations!R145</f>
        <v>36</v>
      </c>
      <c r="K60" s="49">
        <f t="shared" si="7"/>
        <v>0.1111111111111111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WesternRegionCalculations!S131</f>
        <v>56</v>
      </c>
      <c r="E61" s="28">
        <f t="shared" ref="E61:E67" si="8">IF(D61/$D$68&lt;0.01,"*",D61/$D$68)</f>
        <v>0.1728395061728395</v>
      </c>
      <c r="F61" s="259"/>
      <c r="G61" s="222"/>
      <c r="H61" s="220" t="s">
        <v>64</v>
      </c>
      <c r="I61" s="220"/>
      <c r="J61" s="21">
        <f>WesternRegionCalculations!O145</f>
        <v>12</v>
      </c>
      <c r="K61" s="49">
        <f t="shared" si="7"/>
        <v>3.7037037037037035E-2</v>
      </c>
      <c r="L61" s="242"/>
      <c r="N61" s="220"/>
    </row>
    <row r="62" spans="1:14" s="205" customFormat="1" ht="13.5" customHeight="1" x14ac:dyDescent="0.2">
      <c r="A62" s="239"/>
      <c r="C62" s="220" t="s">
        <v>400</v>
      </c>
      <c r="D62" s="21">
        <f>WesternRegionCalculations!Q131</f>
        <v>13</v>
      </c>
      <c r="E62" s="28">
        <f t="shared" si="8"/>
        <v>4.0123456790123455E-2</v>
      </c>
      <c r="F62" s="259"/>
      <c r="G62" s="222"/>
      <c r="H62" s="220" t="str">
        <f>Data!H62</f>
        <v>Permanent Care with Kin</v>
      </c>
      <c r="I62" s="220"/>
      <c r="J62" s="21">
        <f>WesternRegionCalculations!Q145</f>
        <v>16</v>
      </c>
      <c r="K62" s="49">
        <f t="shared" si="7"/>
        <v>4.9382716049382713E-2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WesternRegionCalculations!P131</f>
        <v>4</v>
      </c>
      <c r="E63" s="28">
        <f t="shared" si="8"/>
        <v>1.2345679012345678E-2</v>
      </c>
      <c r="F63" s="259"/>
      <c r="G63" s="222"/>
      <c r="H63" s="220" t="str">
        <f>Data!H63</f>
        <v>Stabilize Intact Family</v>
      </c>
      <c r="I63" s="220"/>
      <c r="J63" s="21">
        <f>WesternRegionCalculations!T145</f>
        <v>7</v>
      </c>
      <c r="K63" s="49">
        <f t="shared" si="7"/>
        <v>2.1604938271604937E-2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WesternRegionCalculations!O131</f>
        <v>1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WesternRegionCalculations!U145</f>
        <v>13</v>
      </c>
      <c r="K64" s="49">
        <f t="shared" si="7"/>
        <v>4.0123456790123455E-2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WesternRegionCalculations!U131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324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WesternRegionCalculations!T131</f>
        <v>26</v>
      </c>
      <c r="E66" s="28">
        <f t="shared" si="8"/>
        <v>8.0246913580246909E-2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WesternRegionCalculations!R131+WesternRegionCalculations!V131+WesternRegionCalculations!X131</f>
        <v>29</v>
      </c>
      <c r="E67" s="28">
        <f t="shared" si="8"/>
        <v>8.9506172839506168E-2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324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WesternRegionCalculations!O177+WesternRegionCalculations!U177</f>
        <v>751</v>
      </c>
      <c r="E74" s="49">
        <f>IF(D74/$D$80&lt;0.01,"*",D74/$D$80)</f>
        <v>0.85340909090909089</v>
      </c>
      <c r="F74" s="259"/>
      <c r="G74" s="222"/>
      <c r="H74" s="220" t="str">
        <f>Data!H74</f>
        <v>0 - 2 Years Old</v>
      </c>
      <c r="I74" s="220"/>
      <c r="J74" s="21">
        <f>SUM(WesternRegionCalculations!O162:Q162)</f>
        <v>199</v>
      </c>
      <c r="K74" s="49">
        <f>IF(J74/$J$79&lt;0.01,"*",J74/$J$79)</f>
        <v>0.22613636363636364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WesternRegionCalculations!P177</f>
        <v>107</v>
      </c>
      <c r="E75" s="49">
        <f t="shared" ref="E75:E80" si="9">IF(D75/$D$80&lt;0.01,"*",D75/$D$80)</f>
        <v>0.1215909090909091</v>
      </c>
      <c r="F75" s="259"/>
      <c r="G75" s="234"/>
      <c r="H75" s="220" t="str">
        <f>Data!H75</f>
        <v>3 - 5 Years Old</v>
      </c>
      <c r="I75" s="220"/>
      <c r="J75" s="21">
        <f>SUM(WesternRegionCalculations!R162:T162)</f>
        <v>160</v>
      </c>
      <c r="K75" s="49">
        <f t="shared" ref="K75:K78" si="10">IF(J75/$J$79&lt;0.01,"*",J75/$J$79)</f>
        <v>0.18181818181818182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WesternRegionCalculations!W177+WesternRegionCalculations!V177</f>
        <v>6</v>
      </c>
      <c r="E76" s="28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SUM(WesternRegionCalculations!U162:Z162)</f>
        <v>306</v>
      </c>
      <c r="K76" s="49">
        <f t="shared" si="10"/>
        <v>0.34772727272727272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WesternRegionCalculations!Q177+WesternRegionCalculations!R177</f>
        <v>9</v>
      </c>
      <c r="E77" s="49">
        <f t="shared" si="9"/>
        <v>1.0227272727272727E-2</v>
      </c>
      <c r="F77" s="259"/>
      <c r="G77" s="234"/>
      <c r="H77" s="220" t="str">
        <f>Data!H77</f>
        <v>12 - 17 Years Old</v>
      </c>
      <c r="I77" s="220"/>
      <c r="J77" s="21">
        <f>SUM(WesternRegionCalculations!AA162:AF162)</f>
        <v>215</v>
      </c>
      <c r="K77" s="49">
        <f t="shared" si="10"/>
        <v>0.24431818181818182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WesternRegionCalculations!S177</f>
        <v>4</v>
      </c>
      <c r="E78" s="49" t="str">
        <f t="shared" si="9"/>
        <v>*</v>
      </c>
      <c r="F78" s="259"/>
      <c r="G78" s="222"/>
      <c r="H78" s="220" t="str">
        <f>Data!H78</f>
        <v>Unspecified</v>
      </c>
      <c r="I78" s="220"/>
      <c r="J78" s="21">
        <f>WesternRegionCalculations!AG162</f>
        <v>0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WesternRegionCalculations!T177+WesternRegionCalculations!X177+WesternRegionCalculations!Y177</f>
        <v>3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880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880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5.4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4.4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7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37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76</v>
      </c>
      <c r="D1" s="290"/>
      <c r="E1" s="207"/>
      <c r="F1" s="291"/>
      <c r="G1" s="292"/>
      <c r="H1" s="289"/>
      <c r="I1" s="293" t="s">
        <v>78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WesternRegionCalculations!C7</f>
        <v>726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VLOOKUP(I1,ChildrenPendingResponse!$A$1:$C$40,3,FALSE)</f>
        <v>161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(WesternRegionCalculations!C17+WesternRegionCalculations!C27)/WesternRegionCalculations!C7</f>
        <v>0.68870523415977958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WesternRegionCalculations!D84</f>
        <v>1737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WesternRegionCalculations!D84-WesternRegionCalculations!D90</f>
        <v>319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WesternRegionCalculations!C137</f>
        <v>343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0.18364997121473806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WesternRegionCalculations!C56/D4</f>
        <v>0.19696969696969696</v>
      </c>
      <c r="E9" s="226"/>
      <c r="F9" s="226"/>
      <c r="G9" s="222"/>
      <c r="H9" s="220" t="str">
        <f>Data!H9</f>
        <v>Clinical Cases (09/30/2016)</v>
      </c>
      <c r="I9" s="220"/>
      <c r="J9" s="596">
        <f>WesternRegionCalculations!D100</f>
        <v>900</v>
      </c>
      <c r="K9" s="223"/>
      <c r="L9" s="224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WesternRegionCalculations!C128</f>
        <v>38</v>
      </c>
      <c r="E11" s="226"/>
      <c r="F11" s="226"/>
      <c r="G11" s="222"/>
      <c r="H11" s="220" t="str">
        <f>Data!H11</f>
        <v>Adoption Cases (09/30/2016)</v>
      </c>
      <c r="I11" s="220"/>
      <c r="J11" s="596">
        <f>WesternRegionCalculations!D99</f>
        <v>73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WesternRegionCalculations!D108</f>
        <v>151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0.16777777777777778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WesternRegionCalculations!C76</f>
        <v>41.333333333333336</v>
      </c>
      <c r="E15" s="226"/>
      <c r="F15" s="226"/>
      <c r="G15" s="222"/>
      <c r="H15" s="220" t="str">
        <f>Data!H15</f>
        <v>Adoptions Legalized (Q1, FY'2017)</v>
      </c>
      <c r="I15" s="220"/>
      <c r="J15" s="596">
        <f>WesternRegionCalculations!C115</f>
        <v>4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WesternRegionCalculations!C66</f>
        <v>55.666666666666664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WesternRegionCalculations!D115</f>
        <v>1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WesternRegionCalculations!Q14</f>
        <v>1344</v>
      </c>
      <c r="E20" s="28">
        <f>IF(D20/$D$29&lt;0.01,"*",D20/$D$29)</f>
        <v>0.37489539748953976</v>
      </c>
      <c r="F20" s="241"/>
      <c r="G20" s="240"/>
      <c r="H20" s="220" t="str">
        <f>Data!H20</f>
        <v>Spanish</v>
      </c>
      <c r="I20" s="220"/>
      <c r="J20" s="21">
        <f>WesternRegionCalculations!Q35</f>
        <v>411</v>
      </c>
      <c r="K20" s="49">
        <f>IF(J20/$J$31&lt;0.01,"*",J20/$J$31)</f>
        <v>0.11464435146443515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WesternRegionCalculations!Q10</f>
        <v>1557</v>
      </c>
      <c r="E21" s="28">
        <f t="shared" ref="E21:E28" si="0">IF(D21/$D$29&lt;0.01,"*",D21/$D$29)</f>
        <v>0.43430962343096235</v>
      </c>
      <c r="F21" s="241"/>
      <c r="G21" s="240"/>
      <c r="H21" s="220" t="str">
        <f>Data!H21</f>
        <v>Khmer (Cambodian)</v>
      </c>
      <c r="I21" s="220"/>
      <c r="J21" s="21">
        <f>WesternRegionCalculations!Q29</f>
        <v>0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WesternRegionCalculations!Q8</f>
        <v>152</v>
      </c>
      <c r="E22" s="28">
        <f t="shared" si="0"/>
        <v>4.2398884239888426E-2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WesternRegionCalculations!Q33</f>
        <v>0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WesternRegionCalculations!Q7</f>
        <v>15</v>
      </c>
      <c r="E23" s="28" t="str">
        <f t="shared" si="0"/>
        <v>*</v>
      </c>
      <c r="F23" s="241"/>
      <c r="G23" s="240"/>
      <c r="H23" s="220" t="str">
        <f>Data!H23</f>
        <v>Haitian Creole</v>
      </c>
      <c r="I23" s="220"/>
      <c r="J23" s="21">
        <f>WesternRegionCalculations!Q27</f>
        <v>0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WesternRegionCalculations!Q6</f>
        <v>6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WesternRegionCalculations!Q22</f>
        <v>0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WesternRegionCalculations!Q12</f>
        <v>0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WesternRegionCalculations!Q38</f>
        <v>0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WesternRegionCalculations!Q11</f>
        <v>37</v>
      </c>
      <c r="E26" s="28">
        <f t="shared" si="0"/>
        <v>1.0320781032078103E-2</v>
      </c>
      <c r="F26" s="241"/>
      <c r="G26" s="240"/>
      <c r="H26" s="243" t="str">
        <f>Data!H26</f>
        <v>Chinese</v>
      </c>
      <c r="I26" s="243"/>
      <c r="J26" s="21">
        <f>WesternRegionCalculations!Q23</f>
        <v>4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WesternRegionCalculations!Q13</f>
        <v>126</v>
      </c>
      <c r="E27" s="28">
        <f t="shared" si="0"/>
        <v>3.5146443514644354E-2</v>
      </c>
      <c r="F27" s="241"/>
      <c r="G27" s="240"/>
      <c r="H27" s="243" t="str">
        <f>Data!H27</f>
        <v>Lao</v>
      </c>
      <c r="I27" s="243"/>
      <c r="J27" s="21">
        <f>WesternRegionCalculations!Q30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WesternRegionCalculations!Q15+WesternRegionCalculations!Q9</f>
        <v>348</v>
      </c>
      <c r="E28" s="28">
        <f t="shared" si="0"/>
        <v>9.7071129707112971E-2</v>
      </c>
      <c r="F28" s="247"/>
      <c r="G28" s="240"/>
      <c r="H28" s="243" t="str">
        <f>Data!H28</f>
        <v>American Sign Language</v>
      </c>
      <c r="I28" s="243"/>
      <c r="J28" s="21">
        <f>WesternRegionCalculations!Q21</f>
        <v>0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3585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WesternRegionCalculations!Q25+WesternRegionCalculations!Q26+WesternRegionCalculations!Q28+WesternRegionCalculations!Q31+WesternRegionCalculations!Q32+WesternRegionCalculations!Q34+WesternRegionCalculations!Q36+WesternRegionCalculations!Q39</f>
        <v>89</v>
      </c>
      <c r="K29" s="49">
        <f t="shared" si="1"/>
        <v>2.4825662482566249E-2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WesternRegionCalculations!Q24+WesternRegionCalculations!Q37</f>
        <v>3081</v>
      </c>
      <c r="K30" s="49">
        <f t="shared" si="1"/>
        <v>0.85941422594142258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3585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WesternRegionCalculations!O59+WesternRegionCalculations!U59</f>
        <v>302</v>
      </c>
      <c r="E35" s="49">
        <f>IF(D35/$D$41&lt;0.01,"*",D35/$D$41)</f>
        <v>0.94670846394984332</v>
      </c>
      <c r="F35" s="259"/>
      <c r="G35" s="222"/>
      <c r="H35" s="220" t="str">
        <f>Data!H35</f>
        <v>0 - 2 Years Old</v>
      </c>
      <c r="I35" s="220"/>
      <c r="J35" s="21">
        <f>WesternRegionCalculations!O73</f>
        <v>73</v>
      </c>
      <c r="K35" s="49">
        <f>IF(J35/$J$39&lt;0.01,"*",J35/$J$39)</f>
        <v>0.22884012539184953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WesternRegionCalculations!P59</f>
        <v>2</v>
      </c>
      <c r="E36" s="49" t="str">
        <f t="shared" ref="E36:E40" si="2">IF(D36/$D$41&lt;0.01,"*",D36/$D$41)</f>
        <v>*</v>
      </c>
      <c r="F36" s="259"/>
      <c r="G36" s="222"/>
      <c r="H36" s="220" t="str">
        <f>Data!H36</f>
        <v>3 - 5 Years Old</v>
      </c>
      <c r="I36" s="220"/>
      <c r="J36" s="21">
        <f>WesternRegionCalculations!P73</f>
        <v>78</v>
      </c>
      <c r="K36" s="49">
        <f t="shared" ref="K36:K38" si="3">IF(J36/$J$39&lt;0.01,"*",J36/$J$39)</f>
        <v>0.2445141065830721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WesternRegionCalculations!W59+WesternRegionCalculations!X59</f>
        <v>3</v>
      </c>
      <c r="E37" s="49" t="str">
        <f t="shared" si="2"/>
        <v>*</v>
      </c>
      <c r="F37" s="259"/>
      <c r="G37" s="222"/>
      <c r="H37" s="220" t="str">
        <f>Data!H37</f>
        <v>6 - 11 Years Old</v>
      </c>
      <c r="I37" s="220"/>
      <c r="J37" s="21">
        <f>WesternRegionCalculations!Q73</f>
        <v>80</v>
      </c>
      <c r="K37" s="49">
        <f t="shared" si="3"/>
        <v>0.2507836990595611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WesternRegionCalculations!Q59+WesternRegionCalculations!R59</f>
        <v>5</v>
      </c>
      <c r="E38" s="49">
        <f t="shared" si="2"/>
        <v>1.5673981191222569E-2</v>
      </c>
      <c r="F38" s="259"/>
      <c r="G38" s="222"/>
      <c r="H38" s="220" t="str">
        <f>Data!H38</f>
        <v>12 - 17 Years Old</v>
      </c>
      <c r="I38" s="220"/>
      <c r="J38" s="21">
        <f>WesternRegionCalculations!R73</f>
        <v>88</v>
      </c>
      <c r="K38" s="49">
        <f t="shared" si="3"/>
        <v>0.27586206896551724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WesternRegionCalculations!S59</f>
        <v>4</v>
      </c>
      <c r="E39" s="49">
        <f t="shared" si="2"/>
        <v>1.2539184952978056E-2</v>
      </c>
      <c r="F39" s="259"/>
      <c r="G39" s="222"/>
      <c r="H39" s="249" t="s">
        <v>38</v>
      </c>
      <c r="I39" s="249"/>
      <c r="J39" s="67">
        <f>SUM(J35:J38)</f>
        <v>319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WesternRegionCalculations!T59+WesternRegionCalculations!V59+WesternRegionCalculations!Y59</f>
        <v>3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319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WesternRegionCalculations!AP101</f>
        <v>69</v>
      </c>
      <c r="E44" s="49">
        <f>IF(D44/$D$57&lt;0.01,"*",D44/$D$57)</f>
        <v>0.21630094043887146</v>
      </c>
      <c r="F44" s="259"/>
      <c r="G44" s="222"/>
      <c r="H44" s="220" t="str">
        <f>Data!H44</f>
        <v>.5 Years or Less</v>
      </c>
      <c r="I44" s="220"/>
      <c r="J44" s="21">
        <f>WesternRegionCalculations!O86</f>
        <v>75</v>
      </c>
      <c r="K44" s="49">
        <f>IF(J44/$J$49&lt;0.01,"*",J44/$J$49)</f>
        <v>0.23510971786833856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WesternRegionCalculations!AN101</f>
        <v>24</v>
      </c>
      <c r="E45" s="49">
        <f t="shared" ref="E45:E56" si="4">IF(D45/$D$57&lt;0.01,"*",D45/$D$57)</f>
        <v>7.5235109717868343E-2</v>
      </c>
      <c r="F45" s="259"/>
      <c r="G45" s="222"/>
      <c r="H45" s="220" t="str">
        <f>Data!H45</f>
        <v>&gt;.5 Years - 1 Year</v>
      </c>
      <c r="I45" s="220"/>
      <c r="J45" s="21">
        <f>WesternRegionCalculations!P86</f>
        <v>65</v>
      </c>
      <c r="K45" s="49">
        <f t="shared" ref="K45:K48" si="5">IF(J45/$J$49&lt;0.01,"*",J45/$J$49)</f>
        <v>0.20376175548589343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WesternRegionCalculations!AR101</f>
        <v>112</v>
      </c>
      <c r="E46" s="49">
        <f t="shared" si="4"/>
        <v>0.35109717868338558</v>
      </c>
      <c r="F46" s="259"/>
      <c r="G46" s="222"/>
      <c r="H46" s="220" t="str">
        <f>Data!H46</f>
        <v>&gt;1 Year - 2 Years</v>
      </c>
      <c r="I46" s="220"/>
      <c r="J46" s="21">
        <f>WesternRegionCalculations!Q86+WesternRegionCalculations!R86</f>
        <v>87</v>
      </c>
      <c r="K46" s="49">
        <f t="shared" si="5"/>
        <v>0.27272727272727271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WesternRegionCalculations!AQ101</f>
        <v>13</v>
      </c>
      <c r="E47" s="49">
        <f t="shared" si="4"/>
        <v>4.0752351097178681E-2</v>
      </c>
      <c r="F47" s="259"/>
      <c r="G47" s="222"/>
      <c r="H47" s="220" t="str">
        <f>Data!H47</f>
        <v>&gt;2 Years - 4 Years</v>
      </c>
      <c r="I47" s="220"/>
      <c r="J47" s="21">
        <f>WesternRegionCalculations!S86</f>
        <v>70</v>
      </c>
      <c r="K47" s="49">
        <f t="shared" si="5"/>
        <v>0.21943573667711599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WesternRegionCalculations!AO101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WesternRegionCalculations!T86</f>
        <v>22</v>
      </c>
      <c r="K48" s="49">
        <f t="shared" si="5"/>
        <v>6.8965517241379309E-2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SUM(WesternRegionCalculations!AC101:AM101)</f>
        <v>49</v>
      </c>
      <c r="E49" s="49">
        <f t="shared" si="4"/>
        <v>0.15360501567398119</v>
      </c>
      <c r="F49" s="259"/>
      <c r="G49" s="222"/>
      <c r="H49" s="249" t="s">
        <v>38</v>
      </c>
      <c r="I49" s="220"/>
      <c r="J49" s="67">
        <f>SUM(J44:J48)</f>
        <v>319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SUM(WesternRegionCalculations!N101:T101)</f>
        <v>26</v>
      </c>
      <c r="E50" s="49">
        <f t="shared" si="4"/>
        <v>8.1504702194357362E-2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SUM(WesternRegionCalculations!Z101:AB101)</f>
        <v>1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WesternRegionCalculations!U101</f>
        <v>12</v>
      </c>
      <c r="E52" s="49">
        <f>IF(D52/$D$57&lt;0.01,"*",D52/$D$57)</f>
        <v>3.7617554858934171E-2</v>
      </c>
      <c r="F52" s="259"/>
      <c r="G52" s="222"/>
      <c r="H52" s="220" t="str">
        <f>Data!H52</f>
        <v>Male</v>
      </c>
      <c r="I52" s="249"/>
      <c r="J52" s="21">
        <f>WesternRegionCalculations!P117</f>
        <v>176</v>
      </c>
      <c r="K52" s="49">
        <f>IF(J52/$J$55&lt;0.01,"*",J52/$J$55)</f>
        <v>0.55172413793103448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WesternRegionCalculations!V101</f>
        <v>11</v>
      </c>
      <c r="E53" s="49">
        <f t="shared" si="4"/>
        <v>3.4482758620689655E-2</v>
      </c>
      <c r="F53" s="259"/>
      <c r="G53" s="222"/>
      <c r="H53" s="220" t="str">
        <f>Data!H53</f>
        <v>Female</v>
      </c>
      <c r="I53" s="249"/>
      <c r="J53" s="21">
        <f>WesternRegionCalculations!O117</f>
        <v>143</v>
      </c>
      <c r="K53" s="49">
        <f t="shared" ref="K53:K54" si="6">IF(J53/$J$55&lt;0.01,"*",J53/$J$55)</f>
        <v>0.44827586206896552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SUM(WesternRegionCalculations!W101:Y101)</f>
        <v>0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WesternRegionCalculations!Q117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SUM(WesternRegionCalculations!AS101:AW101)</f>
        <v>2</v>
      </c>
      <c r="E55" s="49" t="str">
        <f t="shared" si="4"/>
        <v>*</v>
      </c>
      <c r="F55" s="269"/>
      <c r="G55" s="185"/>
      <c r="H55" s="249" t="s">
        <v>38</v>
      </c>
      <c r="I55" s="185"/>
      <c r="J55" s="67">
        <f>SUM(J52:J54)</f>
        <v>319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WesternRegionCalculations!AX101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319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WesternRegionCalculations!S146</f>
        <v>132</v>
      </c>
      <c r="K58" s="49">
        <f>IF(J58/$J$65&lt;0.01,"*",J58/$J$65)</f>
        <v>0.41379310344827586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WesternRegionCalculations!P146</f>
        <v>107</v>
      </c>
      <c r="K59" s="49">
        <f t="shared" ref="K59:K64" si="7">IF(J59/$J$65&lt;0.01,"*",J59/$J$65)</f>
        <v>0.33542319749216298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WesternRegionCalculations!W132</f>
        <v>125</v>
      </c>
      <c r="E60" s="28">
        <f>IF(D60/$D$68&lt;0.01,"*",D60/$D$68)</f>
        <v>0.39184952978056425</v>
      </c>
      <c r="F60" s="259"/>
      <c r="G60" s="222"/>
      <c r="H60" s="220" t="str">
        <f>Data!H60</f>
        <v>Guardianship</v>
      </c>
      <c r="I60" s="220"/>
      <c r="J60" s="21">
        <f>WesternRegionCalculations!R146</f>
        <v>33</v>
      </c>
      <c r="K60" s="49">
        <f t="shared" si="7"/>
        <v>0.10344827586206896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WesternRegionCalculations!S132</f>
        <v>158</v>
      </c>
      <c r="E61" s="28">
        <f t="shared" ref="E61:E67" si="8">IF(D61/$D$68&lt;0.01,"*",D61/$D$68)</f>
        <v>0.4952978056426332</v>
      </c>
      <c r="F61" s="259"/>
      <c r="G61" s="222"/>
      <c r="H61" s="220" t="s">
        <v>64</v>
      </c>
      <c r="I61" s="220"/>
      <c r="J61" s="21">
        <f>WesternRegionCalculations!O146</f>
        <v>13</v>
      </c>
      <c r="K61" s="49">
        <f t="shared" si="7"/>
        <v>4.0752351097178681E-2</v>
      </c>
      <c r="L61" s="242"/>
      <c r="N61" s="220"/>
    </row>
    <row r="62" spans="1:14" s="205" customFormat="1" ht="13.5" customHeight="1" x14ac:dyDescent="0.2">
      <c r="A62" s="239"/>
      <c r="C62" s="220" t="s">
        <v>400</v>
      </c>
      <c r="D62" s="21">
        <f>WesternRegionCalculations!Q132</f>
        <v>18</v>
      </c>
      <c r="E62" s="28">
        <f t="shared" si="8"/>
        <v>5.6426332288401257E-2</v>
      </c>
      <c r="F62" s="259"/>
      <c r="G62" s="222"/>
      <c r="H62" s="220" t="str">
        <f>Data!H62</f>
        <v>Permanent Care with Kin</v>
      </c>
      <c r="I62" s="220"/>
      <c r="J62" s="21">
        <f>WesternRegionCalculations!Q146</f>
        <v>6</v>
      </c>
      <c r="K62" s="49">
        <f t="shared" si="7"/>
        <v>1.8808777429467086E-2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WesternRegionCalculations!P132</f>
        <v>0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WesternRegionCalculations!T146</f>
        <v>21</v>
      </c>
      <c r="K63" s="49">
        <f t="shared" si="7"/>
        <v>6.5830721003134793E-2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WesternRegionCalculations!O132</f>
        <v>1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WesternRegionCalculations!U146</f>
        <v>7</v>
      </c>
      <c r="K64" s="49">
        <f t="shared" si="7"/>
        <v>2.1943573667711599E-2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WesternRegionCalculations!U132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319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WesternRegionCalculations!T132</f>
        <v>8</v>
      </c>
      <c r="E66" s="28">
        <f t="shared" si="8"/>
        <v>2.5078369905956112E-2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WesternRegionCalculations!R132+WesternRegionCalculations!V132+WesternRegionCalculations!X132</f>
        <v>9</v>
      </c>
      <c r="E67" s="28">
        <f t="shared" si="8"/>
        <v>2.8213166144200628E-2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319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WesternRegionCalculations!O178+WesternRegionCalculations!U178</f>
        <v>1287</v>
      </c>
      <c r="E74" s="49">
        <f>IF(D74/$D$80&lt;0.01,"*",D74/$D$80)</f>
        <v>0.90761636107193233</v>
      </c>
      <c r="F74" s="259"/>
      <c r="G74" s="222"/>
      <c r="H74" s="220" t="str">
        <f>Data!H74</f>
        <v>0 - 2 Years Old</v>
      </c>
      <c r="I74" s="220"/>
      <c r="J74" s="21">
        <f>SUM(WesternRegionCalculations!O163:Q163)</f>
        <v>270</v>
      </c>
      <c r="K74" s="49">
        <f>IF(J74/$J$79&lt;0.01,"*",J74/$J$79)</f>
        <v>0.19040902679830748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WesternRegionCalculations!P178</f>
        <v>81</v>
      </c>
      <c r="E75" s="49">
        <f t="shared" ref="E75:E80" si="9">IF(D75/$D$80&lt;0.01,"*",D75/$D$80)</f>
        <v>5.7122708039492244E-2</v>
      </c>
      <c r="F75" s="259"/>
      <c r="G75" s="234"/>
      <c r="H75" s="220" t="str">
        <f>Data!H75</f>
        <v>3 - 5 Years Old</v>
      </c>
      <c r="I75" s="220"/>
      <c r="J75" s="21">
        <f>SUM(WesternRegionCalculations!R163:T163)</f>
        <v>256</v>
      </c>
      <c r="K75" s="49">
        <f t="shared" ref="K75:K78" si="10">IF(J75/$J$79&lt;0.01,"*",J75/$J$79)</f>
        <v>0.18053596614950634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WesternRegionCalculations!W178+WesternRegionCalculations!V178</f>
        <v>24</v>
      </c>
      <c r="E76" s="28">
        <f t="shared" si="9"/>
        <v>1.6925246826516221E-2</v>
      </c>
      <c r="F76" s="259"/>
      <c r="G76" s="220"/>
      <c r="H76" s="220" t="str">
        <f>Data!H76</f>
        <v>6 - 11 Years Old</v>
      </c>
      <c r="I76" s="220"/>
      <c r="J76" s="21">
        <f>SUM(WesternRegionCalculations!U163:Z163)</f>
        <v>534</v>
      </c>
      <c r="K76" s="49">
        <f t="shared" si="10"/>
        <v>0.37658674188998592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WesternRegionCalculations!Q178+WesternRegionCalculations!R178</f>
        <v>6</v>
      </c>
      <c r="E77" s="49" t="str">
        <f t="shared" si="9"/>
        <v>*</v>
      </c>
      <c r="F77" s="259"/>
      <c r="G77" s="234"/>
      <c r="H77" s="220" t="str">
        <f>Data!H77</f>
        <v>12 - 17 Years Old</v>
      </c>
      <c r="I77" s="220"/>
      <c r="J77" s="21">
        <f>SUM(WesternRegionCalculations!AA163:AF163)</f>
        <v>358</v>
      </c>
      <c r="K77" s="49">
        <f t="shared" si="10"/>
        <v>0.25246826516220028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WesternRegionCalculations!S178</f>
        <v>17</v>
      </c>
      <c r="E78" s="49">
        <f t="shared" si="9"/>
        <v>1.1988716502115656E-2</v>
      </c>
      <c r="F78" s="259"/>
      <c r="G78" s="222"/>
      <c r="H78" s="220" t="str">
        <f>Data!H78</f>
        <v>Unspecified</v>
      </c>
      <c r="I78" s="220"/>
      <c r="J78" s="21">
        <f>WesternRegionCalculations!AG163</f>
        <v>0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WesternRegionCalculations!T178+WesternRegionCalculations!X178+WesternRegionCalculations!Y178</f>
        <v>3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1418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1418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3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3.2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2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375" style="287" customWidth="1"/>
    <col min="10" max="11" width="7" style="288" customWidth="1"/>
    <col min="12" max="12" width="1.375" style="288" customWidth="1"/>
    <col min="13" max="16384" width="9.125" style="209"/>
  </cols>
  <sheetData>
    <row r="1" spans="1:14" ht="16.5" customHeight="1" x14ac:dyDescent="0.25">
      <c r="A1" s="206"/>
      <c r="B1" s="324"/>
      <c r="C1" s="289" t="s">
        <v>76</v>
      </c>
      <c r="D1" s="290"/>
      <c r="E1" s="207"/>
      <c r="F1" s="291"/>
      <c r="G1" s="292"/>
      <c r="H1" s="289"/>
      <c r="I1" s="293" t="s">
        <v>80</v>
      </c>
      <c r="J1" s="207"/>
      <c r="K1" s="207"/>
      <c r="L1" s="208"/>
    </row>
    <row r="2" spans="1:14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4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4" s="205" customFormat="1" ht="12" customHeight="1" x14ac:dyDescent="0.2">
      <c r="A4" s="219"/>
      <c r="B4" s="220" t="str">
        <f>Data!B4</f>
        <v>51A Reports (Q1, FY'2017)</v>
      </c>
      <c r="C4" s="220"/>
      <c r="D4" s="21">
        <f>WesternRegionCalculations!C8</f>
        <v>868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VLOOKUP(I1,ChildrenPendingResponse!$A$1:$C$40,3,FALSE)</f>
        <v>75</v>
      </c>
      <c r="K4" s="223"/>
      <c r="L4" s="224"/>
      <c r="M4" s="116"/>
    </row>
    <row r="5" spans="1:14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(WesternRegionCalculations!C28+WesternRegionCalculations!C18)/WesternRegionCalculations!C8</f>
        <v>0.47004608294930877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WesternRegionCalculations!E84</f>
        <v>1508</v>
      </c>
      <c r="K5" s="223"/>
      <c r="L5" s="224"/>
    </row>
    <row r="6" spans="1:14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WesternRegionCalculations!E84-WesternRegionCalculations!E90</f>
        <v>359</v>
      </c>
      <c r="K6" s="223"/>
      <c r="L6" s="224"/>
    </row>
    <row r="7" spans="1:14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4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WesternRegionCalculations!C138</f>
        <v>309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0.23806366047745359</v>
      </c>
      <c r="K8" s="223"/>
      <c r="L8" s="224"/>
      <c r="N8" s="295"/>
    </row>
    <row r="9" spans="1:14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WesternRegionCalculations!C57/D4</f>
        <v>0.13364055299539171</v>
      </c>
      <c r="E9" s="226"/>
      <c r="F9" s="226"/>
      <c r="G9" s="222"/>
      <c r="H9" s="220" t="str">
        <f>Data!H9</f>
        <v>Clinical Cases (09/30/2016)</v>
      </c>
      <c r="I9" s="220"/>
      <c r="J9" s="596">
        <f>WesternRegionCalculations!E100</f>
        <v>833</v>
      </c>
      <c r="K9" s="223"/>
      <c r="L9" s="224"/>
    </row>
    <row r="10" spans="1:14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4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WesternRegionCalculations!C129</f>
        <v>62</v>
      </c>
      <c r="E11" s="226"/>
      <c r="F11" s="226"/>
      <c r="G11" s="222"/>
      <c r="H11" s="220" t="str">
        <f>Data!H11</f>
        <v>Adoption Cases (09/30/2016)</v>
      </c>
      <c r="I11" s="220"/>
      <c r="J11" s="596">
        <f>WesternRegionCalculations!E99</f>
        <v>94</v>
      </c>
      <c r="K11" s="223"/>
      <c r="L11" s="224"/>
    </row>
    <row r="12" spans="1:14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WesternRegionCalculations!E108</f>
        <v>171</v>
      </c>
      <c r="K12" s="223"/>
      <c r="L12" s="224"/>
    </row>
    <row r="13" spans="1:14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0.20528211284513806</v>
      </c>
      <c r="K13" s="223"/>
      <c r="L13" s="224"/>
    </row>
    <row r="14" spans="1:14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4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WesternRegionCalculations!C77</f>
        <v>49</v>
      </c>
      <c r="E15" s="226"/>
      <c r="F15" s="226"/>
      <c r="G15" s="222"/>
      <c r="H15" s="220" t="str">
        <f>Data!H15</f>
        <v>Adoptions Legalized (Q1, FY'2017)</v>
      </c>
      <c r="I15" s="220"/>
      <c r="J15" s="596">
        <f>WesternRegionCalculations!C116</f>
        <v>9</v>
      </c>
      <c r="K15" s="223"/>
      <c r="L15" s="224"/>
    </row>
    <row r="16" spans="1:14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WesternRegionCalculations!C67</f>
        <v>61.666666666666664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WesternRegionCalculations!D116</f>
        <v>4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WesternRegionCalculations!R14</f>
        <v>1979</v>
      </c>
      <c r="E20" s="28">
        <f>IF(D20/$D$29&lt;0.01,"*",D20/$D$29)</f>
        <v>0.62115505335844323</v>
      </c>
      <c r="F20" s="241"/>
      <c r="G20" s="240"/>
      <c r="H20" s="220" t="str">
        <f>Data!H20</f>
        <v>Spanish</v>
      </c>
      <c r="I20" s="220"/>
      <c r="J20" s="21">
        <f>WesternRegionCalculations!R35</f>
        <v>45</v>
      </c>
      <c r="K20" s="49">
        <f>IF(J20/$J$31&lt;0.01,"*",J20/$J$31)</f>
        <v>1.4124293785310734E-2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WesternRegionCalculations!R10</f>
        <v>266</v>
      </c>
      <c r="E21" s="28">
        <f t="shared" ref="E21:E28" si="0">IF(D21/$D$29&lt;0.01,"*",D21/$D$29)</f>
        <v>8.3490269930947894E-2</v>
      </c>
      <c r="F21" s="241"/>
      <c r="G21" s="240"/>
      <c r="H21" s="220" t="str">
        <f>Data!H21</f>
        <v>Khmer (Cambodian)</v>
      </c>
      <c r="I21" s="220"/>
      <c r="J21" s="21">
        <f>WesternRegionCalculations!R29</f>
        <v>0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WesternRegionCalculations!R8</f>
        <v>175</v>
      </c>
      <c r="E22" s="28">
        <f t="shared" si="0"/>
        <v>5.4927809165097298E-2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WesternRegionCalculations!R33</f>
        <v>0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WesternRegionCalculations!R7</f>
        <v>1</v>
      </c>
      <c r="E23" s="28" t="str">
        <f t="shared" si="0"/>
        <v>*</v>
      </c>
      <c r="F23" s="241"/>
      <c r="G23" s="240"/>
      <c r="H23" s="220" t="str">
        <f>Data!H23</f>
        <v>Haitian Creole</v>
      </c>
      <c r="I23" s="220"/>
      <c r="J23" s="21">
        <f>WesternRegionCalculations!R27</f>
        <v>0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WesternRegionCalculations!R6</f>
        <v>2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WesternRegionCalculations!R22</f>
        <v>0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WesternRegionCalculations!R12</f>
        <v>1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WesternRegionCalculations!R38</f>
        <v>1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WesternRegionCalculations!R11</f>
        <v>219</v>
      </c>
      <c r="E26" s="28">
        <f t="shared" si="0"/>
        <v>6.8738229755178903E-2</v>
      </c>
      <c r="F26" s="241"/>
      <c r="G26" s="240"/>
      <c r="H26" s="243" t="str">
        <f>Data!H26</f>
        <v>Chinese</v>
      </c>
      <c r="I26" s="243"/>
      <c r="J26" s="21">
        <f>WesternRegionCalculations!R23</f>
        <v>0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WesternRegionCalculations!R13</f>
        <v>88</v>
      </c>
      <c r="E27" s="28">
        <f t="shared" si="0"/>
        <v>2.7620841180163214E-2</v>
      </c>
      <c r="F27" s="241"/>
      <c r="G27" s="240"/>
      <c r="H27" s="243" t="str">
        <f>Data!H27</f>
        <v>Lao</v>
      </c>
      <c r="I27" s="243"/>
      <c r="J27" s="21">
        <f>WesternRegionCalculations!R30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WesternRegionCalculations!R15+WesternRegionCalculations!R9</f>
        <v>455</v>
      </c>
      <c r="E28" s="28">
        <f t="shared" si="0"/>
        <v>0.14281230382925297</v>
      </c>
      <c r="F28" s="247"/>
      <c r="G28" s="240"/>
      <c r="H28" s="243" t="str">
        <f>Data!H28</f>
        <v>American Sign Language</v>
      </c>
      <c r="I28" s="243"/>
      <c r="J28" s="21">
        <f>WesternRegionCalculations!R21</f>
        <v>0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3186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WesternRegionCalculations!R25+WesternRegionCalculations!R26+WesternRegionCalculations!R28+WesternRegionCalculations!R31+WesternRegionCalculations!R32+WesternRegionCalculations!R34+WesternRegionCalculations!R36+WesternRegionCalculations!R39</f>
        <v>36</v>
      </c>
      <c r="K29" s="49">
        <f t="shared" si="1"/>
        <v>1.1299435028248588E-2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WesternRegionCalculations!R24+WesternRegionCalculations!R37</f>
        <v>3104</v>
      </c>
      <c r="K30" s="49">
        <f t="shared" si="1"/>
        <v>0.9742623979912115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3186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WesternRegionCalculations!O60+WesternRegionCalculations!U60</f>
        <v>322</v>
      </c>
      <c r="E35" s="49">
        <f>IF(D35/$D$41&lt;0.01,"*",D35/$D$41)</f>
        <v>0.89693593314763231</v>
      </c>
      <c r="F35" s="259"/>
      <c r="G35" s="222"/>
      <c r="H35" s="220" t="str">
        <f>Data!H35</f>
        <v>0 - 2 Years Old</v>
      </c>
      <c r="I35" s="220"/>
      <c r="J35" s="21">
        <f>WesternRegionCalculations!O74</f>
        <v>89</v>
      </c>
      <c r="K35" s="49">
        <f>IF(J35/$J$39&lt;0.01,"*",J35/$J$39)</f>
        <v>0.24791086350974931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WesternRegionCalculations!P60</f>
        <v>13</v>
      </c>
      <c r="E36" s="49">
        <f t="shared" ref="E36:E40" si="2">IF(D36/$D$41&lt;0.01,"*",D36/$D$41)</f>
        <v>3.6211699164345405E-2</v>
      </c>
      <c r="F36" s="259"/>
      <c r="G36" s="222"/>
      <c r="H36" s="220" t="str">
        <f>Data!H36</f>
        <v>3 - 5 Years Old</v>
      </c>
      <c r="I36" s="220"/>
      <c r="J36" s="21">
        <f>WesternRegionCalculations!P74</f>
        <v>72</v>
      </c>
      <c r="K36" s="49">
        <f t="shared" ref="K36:K38" si="3">IF(J36/$J$39&lt;0.01,"*",J36/$J$39)</f>
        <v>0.20055710306406685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WesternRegionCalculations!W60+WesternRegionCalculations!X60</f>
        <v>10</v>
      </c>
      <c r="E37" s="49">
        <f t="shared" si="2"/>
        <v>2.7855153203342618E-2</v>
      </c>
      <c r="F37" s="259"/>
      <c r="G37" s="222"/>
      <c r="H37" s="220" t="str">
        <f>Data!H37</f>
        <v>6 - 11 Years Old</v>
      </c>
      <c r="I37" s="220"/>
      <c r="J37" s="21">
        <f>WesternRegionCalculations!Q74</f>
        <v>84</v>
      </c>
      <c r="K37" s="49">
        <f t="shared" si="3"/>
        <v>0.23398328690807799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WesternRegionCalculations!Q60+WesternRegionCalculations!R60</f>
        <v>8</v>
      </c>
      <c r="E38" s="49">
        <f t="shared" si="2"/>
        <v>2.2284122562674095E-2</v>
      </c>
      <c r="F38" s="259"/>
      <c r="G38" s="222"/>
      <c r="H38" s="220" t="str">
        <f>Data!H38</f>
        <v>12 - 17 Years Old</v>
      </c>
      <c r="I38" s="220"/>
      <c r="J38" s="21">
        <f>WesternRegionCalculations!R74</f>
        <v>114</v>
      </c>
      <c r="K38" s="49">
        <f t="shared" si="3"/>
        <v>0.31754874651810583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WesternRegionCalculations!S60</f>
        <v>5</v>
      </c>
      <c r="E39" s="49">
        <f t="shared" si="2"/>
        <v>1.3927576601671309E-2</v>
      </c>
      <c r="F39" s="259"/>
      <c r="G39" s="222"/>
      <c r="H39" s="249" t="s">
        <v>38</v>
      </c>
      <c r="I39" s="249"/>
      <c r="J39" s="67">
        <f>SUM(J35:J38)</f>
        <v>359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WesternRegionCalculations!T60+WesternRegionCalculations!V60+WesternRegionCalculations!Y60</f>
        <v>1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359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WesternRegionCalculations!AP102</f>
        <v>107</v>
      </c>
      <c r="E44" s="49">
        <f>IF(D44/$D$57&lt;0.01,"*",D44/$D$57)</f>
        <v>0.29805013927576601</v>
      </c>
      <c r="F44" s="259"/>
      <c r="G44" s="222"/>
      <c r="H44" s="220" t="str">
        <f>Data!H44</f>
        <v>.5 Years or Less</v>
      </c>
      <c r="I44" s="220"/>
      <c r="J44" s="21">
        <f>WesternRegionCalculations!O87</f>
        <v>83</v>
      </c>
      <c r="K44" s="49">
        <f>IF(J44/$J$49&lt;0.01,"*",J44/$J$49)</f>
        <v>0.23119777158774374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WesternRegionCalculations!AN102</f>
        <v>30</v>
      </c>
      <c r="E45" s="49">
        <f t="shared" ref="E45:E56" si="4">IF(D45/$D$57&lt;0.01,"*",D45/$D$57)</f>
        <v>8.3565459610027856E-2</v>
      </c>
      <c r="F45" s="259"/>
      <c r="G45" s="222"/>
      <c r="H45" s="220" t="str">
        <f>Data!H45</f>
        <v>&gt;.5 Years - 1 Year</v>
      </c>
      <c r="I45" s="220"/>
      <c r="J45" s="21">
        <f>WesternRegionCalculations!P87</f>
        <v>75</v>
      </c>
      <c r="K45" s="49">
        <f t="shared" ref="K45:K48" si="5">IF(J45/$J$49&lt;0.01,"*",J45/$J$49)</f>
        <v>0.20891364902506965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WesternRegionCalculations!AR102</f>
        <v>126</v>
      </c>
      <c r="E46" s="49">
        <f t="shared" si="4"/>
        <v>0.35097493036211697</v>
      </c>
      <c r="F46" s="259"/>
      <c r="G46" s="222"/>
      <c r="H46" s="220" t="str">
        <f>Data!H46</f>
        <v>&gt;1 Year - 2 Years</v>
      </c>
      <c r="I46" s="220"/>
      <c r="J46" s="21">
        <f>WesternRegionCalculations!Q87+WesternRegionCalculations!R87</f>
        <v>89</v>
      </c>
      <c r="K46" s="49">
        <f t="shared" si="5"/>
        <v>0.24791086350974931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WesternRegionCalculations!AQ102</f>
        <v>7</v>
      </c>
      <c r="E47" s="49">
        <f t="shared" si="4"/>
        <v>1.9498607242339833E-2</v>
      </c>
      <c r="F47" s="259"/>
      <c r="G47" s="222"/>
      <c r="H47" s="220" t="str">
        <f>Data!H47</f>
        <v>&gt;2 Years - 4 Years</v>
      </c>
      <c r="I47" s="220"/>
      <c r="J47" s="21">
        <f>WesternRegionCalculations!S87</f>
        <v>74</v>
      </c>
      <c r="K47" s="49">
        <f t="shared" si="5"/>
        <v>0.20612813370473537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WesternRegionCalculations!AO102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WesternRegionCalculations!T87</f>
        <v>38</v>
      </c>
      <c r="K48" s="49">
        <f t="shared" si="5"/>
        <v>0.10584958217270195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SUM(WesternRegionCalculations!AC102:AM102)</f>
        <v>29</v>
      </c>
      <c r="E49" s="49">
        <f t="shared" si="4"/>
        <v>8.0779944289693595E-2</v>
      </c>
      <c r="F49" s="259"/>
      <c r="G49" s="222"/>
      <c r="H49" s="249" t="s">
        <v>38</v>
      </c>
      <c r="I49" s="220"/>
      <c r="J49" s="67">
        <f>SUM(J44:J48)</f>
        <v>359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SUM(WesternRegionCalculations!N102:T102)</f>
        <v>29</v>
      </c>
      <c r="E50" s="49">
        <f t="shared" si="4"/>
        <v>8.0779944289693595E-2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SUM(WesternRegionCalculations!Z102:AB102)</f>
        <v>1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WesternRegionCalculations!U102</f>
        <v>15</v>
      </c>
      <c r="E52" s="49">
        <f>IF(D52/$D$57&lt;0.01,"*",D52/$D$57)</f>
        <v>4.1782729805013928E-2</v>
      </c>
      <c r="F52" s="259"/>
      <c r="G52" s="222"/>
      <c r="H52" s="220" t="str">
        <f>Data!H52</f>
        <v>Male</v>
      </c>
      <c r="I52" s="249"/>
      <c r="J52" s="21">
        <f>WesternRegionCalculations!P118</f>
        <v>180</v>
      </c>
      <c r="K52" s="49">
        <f>IF(J52/$J$55&lt;0.01,"*",J52/$J$55)</f>
        <v>0.50139275766016711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WesternRegionCalculations!V102</f>
        <v>13</v>
      </c>
      <c r="E53" s="49">
        <f t="shared" si="4"/>
        <v>3.6211699164345405E-2</v>
      </c>
      <c r="F53" s="259"/>
      <c r="G53" s="222"/>
      <c r="H53" s="220" t="str">
        <f>Data!H53</f>
        <v>Female</v>
      </c>
      <c r="I53" s="249"/>
      <c r="J53" s="21">
        <f>WesternRegionCalculations!O118</f>
        <v>179</v>
      </c>
      <c r="K53" s="49">
        <f t="shared" ref="K53:K54" si="6">IF(J53/$J$55&lt;0.01,"*",J53/$J$55)</f>
        <v>0.49860724233983289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SUM(WesternRegionCalculations!W102:Y102)</f>
        <v>0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WesternRegionCalculations!Q120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SUM(WesternRegionCalculations!AS102:AW102)</f>
        <v>2</v>
      </c>
      <c r="E55" s="49" t="str">
        <f t="shared" si="4"/>
        <v>*</v>
      </c>
      <c r="F55" s="269"/>
      <c r="G55" s="185"/>
      <c r="H55" s="249" t="s">
        <v>38</v>
      </c>
      <c r="I55" s="185"/>
      <c r="J55" s="67">
        <f>SUM(J52:J54)</f>
        <v>359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WesternRegionCalculations!AX102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359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WesternRegionCalculations!S147</f>
        <v>138</v>
      </c>
      <c r="K58" s="49">
        <f>IF(J58/$J$65&lt;0.01,"*",J58/$J$65)</f>
        <v>0.38440111420612816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WesternRegionCalculations!P147</f>
        <v>118</v>
      </c>
      <c r="K59" s="49">
        <f t="shared" ref="K59:K64" si="7">IF(J59/$J$65&lt;0.01,"*",J59/$J$65)</f>
        <v>0.32869080779944287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WesternRegionCalculations!W133</f>
        <v>216</v>
      </c>
      <c r="E60" s="28">
        <f>IF(D60/$D$68&lt;0.01,"*",D60/$D$68)</f>
        <v>0.60167130919220058</v>
      </c>
      <c r="F60" s="259"/>
      <c r="G60" s="222"/>
      <c r="H60" s="220" t="str">
        <f>Data!H60</f>
        <v>Guardianship</v>
      </c>
      <c r="I60" s="220"/>
      <c r="J60" s="21">
        <f>WesternRegionCalculations!R147</f>
        <v>34</v>
      </c>
      <c r="K60" s="49">
        <f t="shared" si="7"/>
        <v>9.4707520891364902E-2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WesternRegionCalculations!S133</f>
        <v>40</v>
      </c>
      <c r="E61" s="28">
        <f t="shared" ref="E61:E67" si="8">IF(D61/$D$68&lt;0.01,"*",D61/$D$68)</f>
        <v>0.11142061281337047</v>
      </c>
      <c r="F61" s="259"/>
      <c r="G61" s="222"/>
      <c r="H61" s="220" t="s">
        <v>64</v>
      </c>
      <c r="I61" s="220"/>
      <c r="J61" s="21">
        <f>WesternRegionCalculations!O147</f>
        <v>17</v>
      </c>
      <c r="K61" s="49">
        <f t="shared" si="7"/>
        <v>4.7353760445682451E-2</v>
      </c>
      <c r="L61" s="242"/>
      <c r="N61" s="220"/>
    </row>
    <row r="62" spans="1:14" s="205" customFormat="1" ht="13.5" customHeight="1" x14ac:dyDescent="0.2">
      <c r="A62" s="239"/>
      <c r="C62" s="220" t="s">
        <v>400</v>
      </c>
      <c r="D62" s="21">
        <f>WesternRegionCalculations!Q133</f>
        <v>20</v>
      </c>
      <c r="E62" s="28">
        <f t="shared" si="8"/>
        <v>5.5710306406685235E-2</v>
      </c>
      <c r="F62" s="259"/>
      <c r="G62" s="222"/>
      <c r="H62" s="220" t="str">
        <f>Data!H62</f>
        <v>Permanent Care with Kin</v>
      </c>
      <c r="I62" s="220"/>
      <c r="J62" s="21">
        <f>WesternRegionCalculations!Q147</f>
        <v>23</v>
      </c>
      <c r="K62" s="49">
        <f t="shared" si="7"/>
        <v>6.4066852367688026E-2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WesternRegionCalculations!P133</f>
        <v>0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WesternRegionCalculations!T147</f>
        <v>22</v>
      </c>
      <c r="K63" s="49">
        <f t="shared" si="7"/>
        <v>6.1281337047353758E-2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WesternRegionCalculations!O133</f>
        <v>0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WesternRegionCalculations!U147</f>
        <v>7</v>
      </c>
      <c r="K64" s="49">
        <f t="shared" si="7"/>
        <v>1.9498607242339833E-2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WesternRegionCalculations!U133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359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WesternRegionCalculations!T133</f>
        <v>61</v>
      </c>
      <c r="E66" s="28">
        <f t="shared" si="8"/>
        <v>0.16991643454038996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WesternRegionCalculations!R133+WesternRegionCalculations!V133+WesternRegionCalculations!X133</f>
        <v>22</v>
      </c>
      <c r="E67" s="28">
        <f t="shared" si="8"/>
        <v>6.1281337047353758E-2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359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WesternRegionCalculations!O179+WesternRegionCalculations!U179</f>
        <v>1031</v>
      </c>
      <c r="E74" s="49">
        <f>IF(D74/$D$80&lt;0.01,"*",D74/$D$80)</f>
        <v>0.89730200174064401</v>
      </c>
      <c r="F74" s="259"/>
      <c r="G74" s="222"/>
      <c r="H74" s="220" t="str">
        <f>Data!H74</f>
        <v>0 - 2 Years Old</v>
      </c>
      <c r="I74" s="220"/>
      <c r="J74" s="21">
        <f>SUM(WesternRegionCalculations!O164:Q164)</f>
        <v>258</v>
      </c>
      <c r="K74" s="49">
        <f>IF(J74/$J$79&lt;0.01,"*",J74/$J$79)</f>
        <v>0.22454308093994779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WesternRegionCalculations!P179</f>
        <v>69</v>
      </c>
      <c r="E75" s="49">
        <f t="shared" ref="E75:E80" si="9">IF(D75/$D$80&lt;0.01,"*",D75/$D$80)</f>
        <v>6.0052219321148827E-2</v>
      </c>
      <c r="F75" s="259"/>
      <c r="G75" s="234"/>
      <c r="H75" s="220" t="str">
        <f>Data!H75</f>
        <v>3 - 5 Years Old</v>
      </c>
      <c r="I75" s="220"/>
      <c r="J75" s="21">
        <f>SUM(WesternRegionCalculations!R164:T164)</f>
        <v>248</v>
      </c>
      <c r="K75" s="49">
        <f t="shared" ref="K75:K78" si="10">IF(J75/$J$79&lt;0.01,"*",J75/$J$79)</f>
        <v>0.21583986074847694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WesternRegionCalculations!W179+WesternRegionCalculations!V179</f>
        <v>9</v>
      </c>
      <c r="E76" s="28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SUM(WesternRegionCalculations!U164:Z164)</f>
        <v>371</v>
      </c>
      <c r="K76" s="49">
        <f t="shared" si="10"/>
        <v>0.32288946910356831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WesternRegionCalculations!Q179+WesternRegionCalculations!R179</f>
        <v>29</v>
      </c>
      <c r="E77" s="49">
        <f t="shared" si="9"/>
        <v>2.5239338555265448E-2</v>
      </c>
      <c r="F77" s="259"/>
      <c r="G77" s="234"/>
      <c r="H77" s="220" t="str">
        <f>Data!H77</f>
        <v>12 - 17 Years Old</v>
      </c>
      <c r="I77" s="220"/>
      <c r="J77" s="21">
        <f>SUM(WesternRegionCalculations!AA164:AF164)</f>
        <v>272</v>
      </c>
      <c r="K77" s="49">
        <f t="shared" si="10"/>
        <v>0.23672758920800696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WesternRegionCalculations!S179</f>
        <v>8</v>
      </c>
      <c r="E78" s="49" t="str">
        <f t="shared" si="9"/>
        <v>*</v>
      </c>
      <c r="F78" s="259"/>
      <c r="G78" s="222"/>
      <c r="H78" s="220" t="str">
        <f>Data!H78</f>
        <v>Unspecified</v>
      </c>
      <c r="I78" s="220"/>
      <c r="J78" s="21">
        <f>WesternRegionCalculations!AG164</f>
        <v>0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WesternRegionCalculations!T179+WesternRegionCalculations!X179++WesternRegionCalculations!Y179</f>
        <v>3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1149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1149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4.95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4.4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0.75" style="288" customWidth="1"/>
    <col min="2" max="2" width="5.25" style="287" customWidth="1"/>
    <col min="3" max="3" width="46.875" style="287" customWidth="1"/>
    <col min="4" max="4" width="8" style="288" customWidth="1"/>
    <col min="5" max="5" width="7" style="288" customWidth="1"/>
    <col min="6" max="6" width="2.125" style="288" customWidth="1"/>
    <col min="7" max="7" width="4.125" style="287" customWidth="1"/>
    <col min="8" max="8" width="25.125" style="287" customWidth="1"/>
    <col min="9" max="9" width="21.25" style="287" customWidth="1"/>
    <col min="10" max="10" width="8.375" style="288" customWidth="1"/>
    <col min="11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479" t="s">
        <v>317</v>
      </c>
      <c r="C1" s="387"/>
      <c r="D1" s="386"/>
      <c r="E1" s="387"/>
      <c r="F1" s="392"/>
      <c r="G1" s="384"/>
      <c r="H1" s="389"/>
      <c r="I1" s="396" t="s">
        <v>109</v>
      </c>
      <c r="J1" s="386"/>
      <c r="K1" s="390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StateCalculations!D6</f>
        <v>2156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477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(StateCalculations!D19+StateCalculations!D32)/StateCalculations!D6</f>
        <v>0.69758812615955468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StateCalculations!D104</f>
        <v>6684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StateCalculations!D104-StateCalculations!D110</f>
        <v>1211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StateCalculations!D153</f>
        <v>1238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0.18117893476959904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StateCalculations!D61/D4</f>
        <v>0.28014842300556586</v>
      </c>
      <c r="E9" s="226"/>
      <c r="F9" s="226"/>
      <c r="G9" s="222"/>
      <c r="H9" s="220" t="str">
        <f>Data!H9</f>
        <v>Clinical Cases (09/30/2016)</v>
      </c>
      <c r="I9" s="220"/>
      <c r="J9" s="596">
        <f>StateCalculations!D120</f>
        <v>3554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StateCalculations!D146</f>
        <v>167</v>
      </c>
      <c r="E11" s="226"/>
      <c r="F11" s="226"/>
      <c r="G11" s="222"/>
      <c r="H11" s="220" t="str">
        <f>Data!H11</f>
        <v>Adoption Cases (09/30/2016)</v>
      </c>
      <c r="I11" s="220"/>
      <c r="J11" s="596">
        <f>StateCalculations!D119</f>
        <v>221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StateCalculations!E127</f>
        <v>651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0.18317388857625211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StateCalculations!D93</f>
        <v>198</v>
      </c>
      <c r="E15" s="226"/>
      <c r="F15" s="226"/>
      <c r="G15" s="222"/>
      <c r="H15" s="220" t="str">
        <f>Data!H15</f>
        <v>Adoptions Legalized (Q1, FY'2017)</v>
      </c>
      <c r="I15" s="220"/>
      <c r="J15" s="596">
        <f>StateCalculations!D135</f>
        <v>8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StateCalculations!D76</f>
        <v>269.33333333333331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StateCalculations!E135</f>
        <v>12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StateCalculations!M14</f>
        <v>1888</v>
      </c>
      <c r="E20" s="28">
        <f>IF(D20/$D$29&lt;0.01,"*",D20/$D$29)</f>
        <v>0.14341055829851879</v>
      </c>
      <c r="F20" s="241"/>
      <c r="G20" s="240"/>
      <c r="H20" s="220" t="str">
        <f>Data!H20</f>
        <v>Spanish</v>
      </c>
      <c r="I20" s="220"/>
      <c r="J20" s="21">
        <f>StateCalculations!M36</f>
        <v>1342</v>
      </c>
      <c r="K20" s="49">
        <f>IF(J20/$J$31&lt;0.01,"*",J20/$J$31)</f>
        <v>0.1019369540448158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StateCalculations!M10</f>
        <v>4206</v>
      </c>
      <c r="E21" s="28">
        <f t="shared" ref="E21:E28" si="0">IF(D21/$D$29&lt;0.01,"*",D21/$D$29)</f>
        <v>0.31948347892138246</v>
      </c>
      <c r="F21" s="241"/>
      <c r="G21" s="240"/>
      <c r="H21" s="220" t="str">
        <f>Data!H21</f>
        <v>Khmer (Cambodian)</v>
      </c>
      <c r="I21" s="220"/>
      <c r="J21" s="21">
        <f>StateCalculations!M30</f>
        <v>3</v>
      </c>
      <c r="K21" s="28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StateCalculations!M8</f>
        <v>4687</v>
      </c>
      <c r="E22" s="28">
        <f t="shared" si="0"/>
        <v>0.3560197493353589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StateCalculations!M34</f>
        <v>40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StateCalculations!M7</f>
        <v>198</v>
      </c>
      <c r="E23" s="28">
        <f t="shared" si="0"/>
        <v>1.5039878465628561E-2</v>
      </c>
      <c r="F23" s="241"/>
      <c r="G23" s="240"/>
      <c r="H23" s="220" t="str">
        <f>Data!H23</f>
        <v>Haitian Creole</v>
      </c>
      <c r="I23" s="220"/>
      <c r="J23" s="21">
        <f>StateCalculations!M28</f>
        <v>133</v>
      </c>
      <c r="K23" s="49">
        <f t="shared" si="1"/>
        <v>1.0102544625902012E-2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StateCalculations!M6</f>
        <v>25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StateCalculations!M22</f>
        <v>94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StateCalculations!M12</f>
        <v>4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StateCalculations!M39</f>
        <v>55</v>
      </c>
      <c r="K25" s="28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StateCalculations!M11</f>
        <v>271</v>
      </c>
      <c r="E26" s="28">
        <f t="shared" si="0"/>
        <v>2.0584884162552223E-2</v>
      </c>
      <c r="F26" s="241"/>
      <c r="G26" s="240"/>
      <c r="H26" s="243" t="str">
        <f>Data!H26</f>
        <v>Chinese</v>
      </c>
      <c r="I26" s="243"/>
      <c r="J26" s="21">
        <f>StateCalculations!M23</f>
        <v>33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StateCalculations!M13</f>
        <v>585</v>
      </c>
      <c r="E27" s="28">
        <f t="shared" si="0"/>
        <v>4.4436004557538926E-2</v>
      </c>
      <c r="F27" s="241"/>
      <c r="G27" s="240"/>
      <c r="H27" s="243" t="str">
        <f>Data!H27</f>
        <v>Lao</v>
      </c>
      <c r="I27" s="243"/>
      <c r="J27" s="21">
        <f>StateCalculations!M31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StateCalculations!M15+StateCalculations!M9</f>
        <v>1301</v>
      </c>
      <c r="E28" s="28">
        <f t="shared" si="0"/>
        <v>9.8822635776680587E-2</v>
      </c>
      <c r="F28" s="247"/>
      <c r="G28" s="240"/>
      <c r="H28" s="243" t="str">
        <f>Data!H28</f>
        <v>American Sign Language</v>
      </c>
      <c r="I28" s="243"/>
      <c r="J28" s="21">
        <f>StateCalculations!M21</f>
        <v>9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13165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StateCalculations!M25+StateCalculations!M26+StateCalculations!M27+StateCalculations!M29+StateCalculations!M32+StateCalculations!M33+StateCalculations!M35+StateCalculations!M37+StateCalculations!M40</f>
        <v>184</v>
      </c>
      <c r="K29" s="49">
        <f t="shared" si="1"/>
        <v>1.3976452715533612E-2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StateCalculations!M24+StateCalculations!M38</f>
        <v>11272</v>
      </c>
      <c r="K30" s="49">
        <f t="shared" si="1"/>
        <v>0.85620964679073297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13165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5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5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5" s="205" customFormat="1" ht="12" customHeight="1" x14ac:dyDescent="0.2">
      <c r="A35" s="239"/>
      <c r="B35" s="222"/>
      <c r="C35" s="220" t="str">
        <f>Data!C35</f>
        <v>Protective</v>
      </c>
      <c r="D35" s="21">
        <f>StateCalculations!R48+StateCalculations!L48</f>
        <v>1107</v>
      </c>
      <c r="E35" s="49">
        <f>IF(D35/$D$41&lt;0.01,"*",D35/$D$41)</f>
        <v>0.91412056151940546</v>
      </c>
      <c r="F35" s="259"/>
      <c r="G35" s="222"/>
      <c r="H35" s="220" t="str">
        <f>Data!H35</f>
        <v>0 - 2 Years Old</v>
      </c>
      <c r="I35" s="220"/>
      <c r="J35" s="21">
        <f>StateCalculations!L59</f>
        <v>245</v>
      </c>
      <c r="K35" s="49">
        <f>IF(J35/$J$39&lt;0.01,"*",J35/$J$39)</f>
        <v>0.20231213872832371</v>
      </c>
      <c r="L35" s="242"/>
      <c r="O35" s="371"/>
    </row>
    <row r="36" spans="1:15" s="205" customFormat="1" ht="12" customHeight="1" x14ac:dyDescent="0.2">
      <c r="A36" s="239"/>
      <c r="B36" s="234"/>
      <c r="C36" s="220" t="str">
        <f>Data!C36</f>
        <v>Alternative Response</v>
      </c>
      <c r="D36" s="21">
        <f>StateCalculations!M48</f>
        <v>25</v>
      </c>
      <c r="E36" s="49">
        <f t="shared" ref="E36:E40" si="2">IF(D36/$D$41&lt;0.01,"*",D36/$D$41)</f>
        <v>2.0644095788604461E-2</v>
      </c>
      <c r="F36" s="259"/>
      <c r="G36" s="222"/>
      <c r="H36" s="220" t="str">
        <f>Data!H36</f>
        <v>3 - 5 Years Old</v>
      </c>
      <c r="I36" s="220"/>
      <c r="J36" s="21">
        <f>StateCalculations!M59</f>
        <v>193</v>
      </c>
      <c r="K36" s="49">
        <f t="shared" ref="K36:K38" si="3">IF(J36/$J$39&lt;0.01,"*",J36/$J$39)</f>
        <v>0.15937241948802641</v>
      </c>
      <c r="L36" s="242"/>
    </row>
    <row r="37" spans="1:15" s="205" customFormat="1" ht="12" customHeight="1" x14ac:dyDescent="0.2">
      <c r="A37" s="239"/>
      <c r="B37" s="234"/>
      <c r="C37" s="220" t="str">
        <f>Data!C37</f>
        <v>Voluntary Request</v>
      </c>
      <c r="D37" s="21">
        <f>StateCalculations!T48+StateCalculations!U48</f>
        <v>19</v>
      </c>
      <c r="E37" s="49">
        <f t="shared" si="2"/>
        <v>1.5689512799339389E-2</v>
      </c>
      <c r="F37" s="259"/>
      <c r="G37" s="222"/>
      <c r="H37" s="220" t="str">
        <f>Data!H37</f>
        <v>6 - 11 Years Old</v>
      </c>
      <c r="I37" s="220"/>
      <c r="J37" s="21">
        <f>StateCalculations!N59</f>
        <v>337</v>
      </c>
      <c r="K37" s="49">
        <f t="shared" si="3"/>
        <v>0.2782824112303881</v>
      </c>
      <c r="L37" s="242"/>
    </row>
    <row r="38" spans="1:15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StateCalculations!O48+StateCalculations!N48</f>
        <v>45</v>
      </c>
      <c r="E38" s="49">
        <f t="shared" si="2"/>
        <v>3.7159372419488024E-2</v>
      </c>
      <c r="F38" s="259"/>
      <c r="G38" s="222"/>
      <c r="H38" s="220" t="str">
        <f>Data!H38</f>
        <v>12 - 17 Years Old</v>
      </c>
      <c r="I38" s="220"/>
      <c r="J38" s="21">
        <f>StateCalculations!O59</f>
        <v>436</v>
      </c>
      <c r="K38" s="49">
        <f t="shared" si="3"/>
        <v>0.36003303055326175</v>
      </c>
      <c r="L38" s="242"/>
    </row>
    <row r="39" spans="1:15" s="205" customFormat="1" ht="12" customHeight="1" x14ac:dyDescent="0.2">
      <c r="A39" s="244"/>
      <c r="B39" s="234"/>
      <c r="C39" s="220" t="str">
        <f>Data!C39</f>
        <v>Court Referral</v>
      </c>
      <c r="D39" s="21">
        <f>StateCalculations!P48</f>
        <v>10</v>
      </c>
      <c r="E39" s="49" t="str">
        <f t="shared" si="2"/>
        <v>*</v>
      </c>
      <c r="F39" s="259"/>
      <c r="G39" s="222"/>
      <c r="H39" s="249" t="s">
        <v>38</v>
      </c>
      <c r="I39" s="249"/>
      <c r="J39" s="67">
        <f>SUM(J35:J38)</f>
        <v>1211</v>
      </c>
      <c r="K39" s="68">
        <v>1</v>
      </c>
      <c r="L39" s="245"/>
    </row>
    <row r="40" spans="1:15" s="205" customFormat="1" ht="12" customHeight="1" x14ac:dyDescent="0.2">
      <c r="A40" s="246"/>
      <c r="B40" s="222"/>
      <c r="C40" s="220" t="str">
        <f>Data!C40</f>
        <v>Other/Unspecified</v>
      </c>
      <c r="D40" s="21">
        <f>StateCalculations!Q48+StateCalculations!S48+StateCalculations!V48</f>
        <v>5</v>
      </c>
      <c r="E40" s="28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5" s="205" customFormat="1" ht="12" customHeight="1" x14ac:dyDescent="0.2">
      <c r="A41" s="246"/>
      <c r="B41" s="222"/>
      <c r="C41" s="249" t="s">
        <v>38</v>
      </c>
      <c r="D41" s="67">
        <f>SUM(D35:D40)</f>
        <v>1211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5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5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5" s="205" customFormat="1" ht="12" customHeight="1" x14ac:dyDescent="0.2">
      <c r="A44" s="239"/>
      <c r="B44" s="222"/>
      <c r="C44" s="220" t="str">
        <f>Data!C44</f>
        <v>Foster Care - Kinship</v>
      </c>
      <c r="D44" s="21">
        <f>StateCalculations!AP81</f>
        <v>411</v>
      </c>
      <c r="E44" s="49">
        <f>IF(D44/$D$57&lt;0.01,"*",D44/$D$57)</f>
        <v>0.33938893476465731</v>
      </c>
      <c r="F44" s="259"/>
      <c r="G44" s="222"/>
      <c r="H44" s="220" t="str">
        <f>Data!H44</f>
        <v>.5 Years or Less</v>
      </c>
      <c r="I44" s="220"/>
      <c r="J44" s="21">
        <f>StateCalculations!L69</f>
        <v>284</v>
      </c>
      <c r="K44" s="49">
        <f>IF(J44/$J$49&lt;0.01,"*",J44/$J$49)</f>
        <v>0.23451692815854666</v>
      </c>
      <c r="L44" s="242"/>
    </row>
    <row r="45" spans="1:15" s="205" customFormat="1" ht="12" customHeight="1" x14ac:dyDescent="0.2">
      <c r="A45" s="239"/>
      <c r="B45" s="222"/>
      <c r="C45" s="220" t="str">
        <f>Data!C45</f>
        <v>Foster Care - Child-Specific</v>
      </c>
      <c r="D45" s="21">
        <f>StateCalculations!AN81</f>
        <v>54</v>
      </c>
      <c r="E45" s="49">
        <f t="shared" ref="E45:E56" si="4">IF(D45/$D$57&lt;0.01,"*",D45/$D$57)</f>
        <v>4.4591246903385631E-2</v>
      </c>
      <c r="F45" s="259"/>
      <c r="G45" s="222"/>
      <c r="H45" s="220" t="str">
        <f>Data!H45</f>
        <v>&gt;.5 Years - 1 Year</v>
      </c>
      <c r="I45" s="220"/>
      <c r="J45" s="21">
        <f>StateCalculations!M69</f>
        <v>261</v>
      </c>
      <c r="K45" s="49">
        <f t="shared" ref="K45:K48" si="5">IF(J45/$J$49&lt;0.01,"*",J45/$J$49)</f>
        <v>0.21552436003303055</v>
      </c>
      <c r="L45" s="242"/>
    </row>
    <row r="46" spans="1:15" s="205" customFormat="1" ht="12" customHeight="1" x14ac:dyDescent="0.2">
      <c r="A46" s="239"/>
      <c r="B46" s="222"/>
      <c r="C46" s="220" t="str">
        <f>Data!C46</f>
        <v>Foster Care - Unrestricted</v>
      </c>
      <c r="D46" s="21">
        <f>StateCalculations!AR81</f>
        <v>244</v>
      </c>
      <c r="E46" s="49">
        <f t="shared" si="4"/>
        <v>0.20148637489677951</v>
      </c>
      <c r="F46" s="259"/>
      <c r="G46" s="222"/>
      <c r="H46" s="220" t="str">
        <f>Data!H46</f>
        <v>&gt;1 Year - 2 Years</v>
      </c>
      <c r="I46" s="220"/>
      <c r="J46" s="21">
        <f>StateCalculations!N69+StateCalculations!O69</f>
        <v>288</v>
      </c>
      <c r="K46" s="49">
        <f t="shared" si="5"/>
        <v>0.23781998348472336</v>
      </c>
      <c r="L46" s="242"/>
    </row>
    <row r="47" spans="1:15" s="205" customFormat="1" ht="12" customHeight="1" x14ac:dyDescent="0.2">
      <c r="A47" s="239"/>
      <c r="B47" s="222"/>
      <c r="C47" s="220" t="str">
        <f>Data!C47</f>
        <v>Foster Care - Pre-adoptive</v>
      </c>
      <c r="D47" s="21">
        <f>StateCalculations!AQ81</f>
        <v>18</v>
      </c>
      <c r="E47" s="49">
        <f t="shared" si="4"/>
        <v>1.486374896779521E-2</v>
      </c>
      <c r="F47" s="259"/>
      <c r="G47" s="222"/>
      <c r="H47" s="220" t="str">
        <f>Data!H47</f>
        <v>&gt;2 Years - 4 Years</v>
      </c>
      <c r="I47" s="220"/>
      <c r="J47" s="21">
        <f>StateCalculations!P69</f>
        <v>268</v>
      </c>
      <c r="K47" s="49">
        <f t="shared" si="5"/>
        <v>0.22130470685383979</v>
      </c>
      <c r="L47" s="242"/>
    </row>
    <row r="48" spans="1:15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StateCalculations!AO81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StateCalculations!Q69</f>
        <v>110</v>
      </c>
      <c r="K48" s="49">
        <f t="shared" si="5"/>
        <v>9.0834021469859624E-2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SUM(StateCalculations!Z81:AM81)</f>
        <v>173</v>
      </c>
      <c r="E49" s="49">
        <f t="shared" si="4"/>
        <v>0.14285714285714285</v>
      </c>
      <c r="F49" s="259"/>
      <c r="G49" s="222"/>
      <c r="H49" s="249" t="s">
        <v>38</v>
      </c>
      <c r="I49" s="220"/>
      <c r="J49" s="67">
        <f>SUM(J44:J48)</f>
        <v>1211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SUM(StateCalculations!K81:Q81)</f>
        <v>135</v>
      </c>
      <c r="E50" s="49">
        <f t="shared" si="4"/>
        <v>0.11147811725846409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SUM(StateCalculations!W81:Y81)</f>
        <v>9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StateCalculations!R81</f>
        <v>88</v>
      </c>
      <c r="E52" s="49">
        <f>IF(D52/$D$57&lt;0.01,"*",D52/$D$57)</f>
        <v>7.2667217175887699E-2</v>
      </c>
      <c r="F52" s="259"/>
      <c r="G52" s="222"/>
      <c r="H52" s="220" t="str">
        <f>Data!H52</f>
        <v>Male</v>
      </c>
      <c r="I52" s="249"/>
      <c r="J52" s="21">
        <f>StateCalculations!O93</f>
        <v>627</v>
      </c>
      <c r="K52" s="49">
        <f>IF(J52/$J$55&lt;0.01,"*",J52/$J$55)</f>
        <v>0.51775392237819984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StateCalculations!S81</f>
        <v>48</v>
      </c>
      <c r="E53" s="49">
        <f t="shared" si="4"/>
        <v>3.963666391412056E-2</v>
      </c>
      <c r="F53" s="259"/>
      <c r="G53" s="222"/>
      <c r="H53" s="220" t="str">
        <f>Data!H53</f>
        <v>Female</v>
      </c>
      <c r="I53" s="249"/>
      <c r="J53" s="21">
        <f>StateCalculations!N93</f>
        <v>584</v>
      </c>
      <c r="K53" s="49">
        <f t="shared" ref="K53:K54" si="6">IF(J53/$J$55&lt;0.01,"*",J53/$J$55)</f>
        <v>0.48224607762180016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StateCalculations!T81+StateCalculations!U81+StateCalculations!V81</f>
        <v>2</v>
      </c>
      <c r="E54" s="28" t="str">
        <f t="shared" si="4"/>
        <v>*</v>
      </c>
      <c r="F54" s="259"/>
      <c r="G54" s="185"/>
      <c r="H54" s="258" t="str">
        <f>Data!H54</f>
        <v>Unspecified</v>
      </c>
      <c r="J54" s="21">
        <f>StateCalculations!P93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SUM(StateCalculations!AS81:AW81)</f>
        <v>29</v>
      </c>
      <c r="E55" s="49">
        <f t="shared" si="4"/>
        <v>2.3947151114781174E-2</v>
      </c>
      <c r="F55" s="269"/>
      <c r="G55" s="185"/>
      <c r="H55" s="249" t="s">
        <v>38</v>
      </c>
      <c r="I55" s="185"/>
      <c r="J55" s="67">
        <f>SUM(J52:J54)</f>
        <v>1211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StateCalculations!AX81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1211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StateCalculations!R115</f>
        <v>593</v>
      </c>
      <c r="K58" s="49">
        <f>IF(J58/$J$65&lt;0.01,"*",J58/$J$65)</f>
        <v>0.48967795210569776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StateCalculations!O115</f>
        <v>307</v>
      </c>
      <c r="K59" s="49">
        <f t="shared" ref="K59:K64" si="7">IF(J59/$J$65&lt;0.01,"*",J59/$J$65)</f>
        <v>0.25350949628406277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StateCalculations!V104</f>
        <v>198</v>
      </c>
      <c r="E60" s="28">
        <f>IF(D60/$D$68&lt;0.01,"*",D60/$D$68)</f>
        <v>0.16350123864574731</v>
      </c>
      <c r="F60" s="259"/>
      <c r="G60" s="222"/>
      <c r="H60" s="220" t="str">
        <f>Data!H60</f>
        <v>Guardianship</v>
      </c>
      <c r="I60" s="220"/>
      <c r="J60" s="21">
        <f>StateCalculations!Q115</f>
        <v>118</v>
      </c>
      <c r="K60" s="49">
        <f t="shared" si="7"/>
        <v>9.7440132122213044E-2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StateCalculations!R104</f>
        <v>351</v>
      </c>
      <c r="E61" s="28">
        <f t="shared" ref="E61:E67" si="8">IF(D61/$D$68&lt;0.01,"*",D61/$D$68)</f>
        <v>0.2898431048720066</v>
      </c>
      <c r="F61" s="259"/>
      <c r="G61" s="222"/>
      <c r="H61" s="220" t="s">
        <v>64</v>
      </c>
      <c r="I61" s="220"/>
      <c r="J61" s="21">
        <f>StateCalculations!N115</f>
        <v>74</v>
      </c>
      <c r="K61" s="49">
        <f t="shared" si="7"/>
        <v>6.1106523534269201E-2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StateCalculations!P104</f>
        <v>518</v>
      </c>
      <c r="E62" s="28">
        <f t="shared" si="8"/>
        <v>0.4277456647398844</v>
      </c>
      <c r="F62" s="259"/>
      <c r="G62" s="222"/>
      <c r="H62" s="220" t="str">
        <f>Data!H62</f>
        <v>Permanent Care with Kin</v>
      </c>
      <c r="I62" s="220"/>
      <c r="J62" s="21">
        <f>StateCalculations!P115</f>
        <v>35</v>
      </c>
      <c r="K62" s="49">
        <f t="shared" si="7"/>
        <v>2.8901734104046242E-2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StateCalculations!O104</f>
        <v>10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StateCalculations!S115</f>
        <v>52</v>
      </c>
      <c r="K63" s="49">
        <f t="shared" si="7"/>
        <v>4.2939719240297276E-2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StateCalculations!N104</f>
        <v>3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StateCalculations!T115</f>
        <v>32</v>
      </c>
      <c r="K64" s="49">
        <f t="shared" si="7"/>
        <v>2.6424442609413706E-2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StateCalculations!T104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1211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StateCalculations!S104</f>
        <v>53</v>
      </c>
      <c r="E66" s="28">
        <f t="shared" si="8"/>
        <v>4.376548307184145E-2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">
        <v>19</v>
      </c>
      <c r="D67" s="21">
        <f>StateCalculations!W104+StateCalculations!U104+StateCalculations!Q104</f>
        <v>78</v>
      </c>
      <c r="E67" s="28">
        <f t="shared" si="8"/>
        <v>6.4409578860445918E-2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1211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25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27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StateCalculations!N140+StateCalculations!T140</f>
        <v>4919</v>
      </c>
      <c r="E74" s="49">
        <f>IF(D74/$D$80&lt;0.01,"*",D74/$D$80)</f>
        <v>0.89877580851452588</v>
      </c>
      <c r="F74" s="259"/>
      <c r="G74" s="222"/>
      <c r="H74" s="220" t="str">
        <f>Data!H74</f>
        <v>0 - 2 Years Old</v>
      </c>
      <c r="I74" s="220"/>
      <c r="J74" s="21">
        <f>SUM(StateCalculations!N126:P126)</f>
        <v>995</v>
      </c>
      <c r="K74" s="49">
        <f>IF(J74/$J$79&lt;0.01,"*",J74/$J$79)</f>
        <v>0.18180157135026492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StateCalculations!O140</f>
        <v>290</v>
      </c>
      <c r="E75" s="49">
        <f t="shared" ref="E75:E80" si="9">IF(D75/$D$80&lt;0.01,"*",D75/$D$80)</f>
        <v>5.2987392654851084E-2</v>
      </c>
      <c r="F75" s="259"/>
      <c r="G75" s="234"/>
      <c r="H75" s="220" t="str">
        <f>Data!H75</f>
        <v>3 - 5 Years Old</v>
      </c>
      <c r="I75" s="220"/>
      <c r="J75" s="21">
        <f>SUM(StateCalculations!Q126:S126)</f>
        <v>946</v>
      </c>
      <c r="K75" s="49">
        <f t="shared" ref="K75:K78" si="10">IF(J75/$J$79&lt;0.01,"*",J75/$J$79)</f>
        <v>0.17284852914306595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StateCalculations!W140+StateCalculations!V140</f>
        <v>45</v>
      </c>
      <c r="E76" s="49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SUM(StateCalculations!T126:Y126)</f>
        <v>1849</v>
      </c>
      <c r="K76" s="49">
        <f t="shared" si="10"/>
        <v>0.33784030696144712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StateCalculations!P140+StateCalculations!Q140</f>
        <v>173</v>
      </c>
      <c r="E77" s="49">
        <f t="shared" si="9"/>
        <v>3.1609720445824961E-2</v>
      </c>
      <c r="F77" s="259"/>
      <c r="G77" s="234"/>
      <c r="H77" s="220" t="str">
        <f>Data!H77</f>
        <v>12 - 17 Years Old</v>
      </c>
      <c r="I77" s="220"/>
      <c r="J77" s="21">
        <f>SUM(StateCalculations!Z126:AE126)</f>
        <v>1677</v>
      </c>
      <c r="K77" s="49">
        <f t="shared" si="10"/>
        <v>0.30641330166270786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StateCalculations!R140</f>
        <v>45</v>
      </c>
      <c r="E78" s="49" t="str">
        <f t="shared" si="9"/>
        <v>*</v>
      </c>
      <c r="F78" s="259"/>
      <c r="G78" s="222"/>
      <c r="H78" s="220" t="str">
        <f>Data!H78</f>
        <v>Unspecified</v>
      </c>
      <c r="I78" s="220"/>
      <c r="J78" s="21">
        <f>StateCalculations!AF126</f>
        <v>6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StateCalculations!S140+StateCalculations!U140+StateCalculations!X140</f>
        <v>1</v>
      </c>
      <c r="E79" s="28" t="str">
        <f t="shared" si="9"/>
        <v>*</v>
      </c>
      <c r="F79" s="260"/>
      <c r="G79" s="222"/>
      <c r="H79" s="249" t="s">
        <v>73</v>
      </c>
      <c r="I79" s="249"/>
      <c r="J79" s="67">
        <f>SUM(J74:J78)</f>
        <v>5473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5473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3.6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2.6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8.12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62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76</v>
      </c>
      <c r="D1" s="290"/>
      <c r="E1" s="207"/>
      <c r="F1" s="291"/>
      <c r="G1" s="292"/>
      <c r="H1" s="289"/>
      <c r="I1" s="293" t="s">
        <v>81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WesternRegionCalculations!C9</f>
        <v>975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VLOOKUP(I1,ChildrenPendingResponse!$A$1:$C$40,3,FALSE)</f>
        <v>193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(WesternRegionCalculations!C29+WesternRegionCalculations!C19)/WesternRegionCalculations!C9</f>
        <v>0.66358974358974354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WesternRegionCalculations!F84</f>
        <v>2805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WesternRegionCalculations!F84-WesternRegionCalculations!F90</f>
        <v>387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WesternRegionCalculations!C139</f>
        <v>467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0.13796791443850268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WesternRegionCalculations!C58/D4</f>
        <v>0.19897435897435897</v>
      </c>
      <c r="E9" s="226"/>
      <c r="F9" s="226"/>
      <c r="G9" s="222"/>
      <c r="H9" s="220" t="str">
        <f>Data!H9</f>
        <v>Clinical Cases (09/30/2016)</v>
      </c>
      <c r="I9" s="220"/>
      <c r="J9" s="596">
        <f>WesternRegionCalculations!F100</f>
        <v>1463</v>
      </c>
      <c r="K9" s="223"/>
      <c r="L9" s="224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WesternRegionCalculations!C130</f>
        <v>153</v>
      </c>
      <c r="E11" s="226"/>
      <c r="F11" s="226"/>
      <c r="G11" s="222"/>
      <c r="H11" s="220" t="str">
        <f>Data!H11</f>
        <v>Adoption Cases (09/30/2016)</v>
      </c>
      <c r="I11" s="220"/>
      <c r="J11" s="596">
        <f>WesternRegionCalculations!F99</f>
        <v>80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WesternRegionCalculations!F108</f>
        <v>202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0.13807245386192754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WesternRegionCalculations!C78</f>
        <v>85</v>
      </c>
      <c r="E15" s="226"/>
      <c r="F15" s="226"/>
      <c r="G15" s="222"/>
      <c r="H15" s="220" t="str">
        <f>Data!H15</f>
        <v>Adoptions Legalized (Q1, FY'2017)</v>
      </c>
      <c r="I15" s="220"/>
      <c r="J15" s="596">
        <f>WesternRegionCalculations!C117</f>
        <v>2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WesternRegionCalculations!C68</f>
        <v>92.666666666666671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WesternRegionCalculations!D117</f>
        <v>7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WesternRegionCalculations!S14</f>
        <v>2327</v>
      </c>
      <c r="E20" s="28">
        <f>IF(D20/$D$29&lt;0.01,"*",D20/$D$29)</f>
        <v>0.40051635111876077</v>
      </c>
      <c r="F20" s="241"/>
      <c r="G20" s="240"/>
      <c r="H20" s="220" t="str">
        <f>Data!H20</f>
        <v>Spanish</v>
      </c>
      <c r="I20" s="220"/>
      <c r="J20" s="21">
        <f>WesternRegionCalculations!S35</f>
        <v>233</v>
      </c>
      <c r="K20" s="49">
        <f>IF(J20/$J$31&lt;0.01,"*",J20/$J$31)</f>
        <v>4.0103270223752152E-2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WesternRegionCalculations!S10</f>
        <v>1689</v>
      </c>
      <c r="E21" s="28">
        <f t="shared" ref="E21:E28" si="0">IF(D21/$D$29&lt;0.01,"*",D21/$D$29)</f>
        <v>0.29070567986230639</v>
      </c>
      <c r="F21" s="241"/>
      <c r="G21" s="240"/>
      <c r="H21" s="220" t="str">
        <f>Data!H21</f>
        <v>Khmer (Cambodian)</v>
      </c>
      <c r="I21" s="220"/>
      <c r="J21" s="21">
        <f>WesternRegionCalculations!S29</f>
        <v>0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WesternRegionCalculations!S8</f>
        <v>509</v>
      </c>
      <c r="E22" s="28">
        <f t="shared" si="0"/>
        <v>8.7607573149741824E-2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WesternRegionCalculations!S33</f>
        <v>3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WesternRegionCalculations!S7</f>
        <v>26</v>
      </c>
      <c r="E23" s="28" t="str">
        <f t="shared" si="0"/>
        <v>*</v>
      </c>
      <c r="F23" s="241"/>
      <c r="G23" s="240"/>
      <c r="H23" s="220" t="str">
        <f>Data!H23</f>
        <v>Haitian Creole</v>
      </c>
      <c r="I23" s="220"/>
      <c r="J23" s="21">
        <f>WesternRegionCalculations!S27</f>
        <v>0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WesternRegionCalculations!S6</f>
        <v>9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WesternRegionCalculations!S22</f>
        <v>0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WesternRegionCalculations!S12</f>
        <v>1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WesternRegionCalculations!S38</f>
        <v>0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WesternRegionCalculations!S11</f>
        <v>174</v>
      </c>
      <c r="E26" s="28">
        <f t="shared" si="0"/>
        <v>2.9948364888123923E-2</v>
      </c>
      <c r="F26" s="241"/>
      <c r="G26" s="240"/>
      <c r="H26" s="243" t="str">
        <f>Data!H26</f>
        <v>Chinese</v>
      </c>
      <c r="I26" s="243"/>
      <c r="J26" s="21">
        <f>WesternRegionCalculations!S23</f>
        <v>6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WesternRegionCalculations!S13</f>
        <v>264</v>
      </c>
      <c r="E27" s="28">
        <f t="shared" si="0"/>
        <v>4.5438898450946646E-2</v>
      </c>
      <c r="F27" s="241"/>
      <c r="G27" s="240"/>
      <c r="H27" s="243" t="str">
        <f>Data!H27</f>
        <v>Lao</v>
      </c>
      <c r="I27" s="243"/>
      <c r="J27" s="21">
        <f>WesternRegionCalculations!S30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WesternRegionCalculations!S15+WesternRegionCalculations!S9</f>
        <v>811</v>
      </c>
      <c r="E28" s="28">
        <f t="shared" si="0"/>
        <v>0.13958691910499138</v>
      </c>
      <c r="F28" s="247"/>
      <c r="G28" s="240"/>
      <c r="H28" s="243" t="str">
        <f>Data!H28</f>
        <v>American Sign Language</v>
      </c>
      <c r="I28" s="243"/>
      <c r="J28" s="21">
        <f>WesternRegionCalculations!S21</f>
        <v>3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5810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WesternRegionCalculations!S25+WesternRegionCalculations!S26+WesternRegionCalculations!S28+WesternRegionCalculations!S31+WesternRegionCalculations!S32+WesternRegionCalculations!S34+WesternRegionCalculations!S36+WesternRegionCalculations!S39</f>
        <v>74</v>
      </c>
      <c r="K29" s="49">
        <f t="shared" si="1"/>
        <v>1.2736660929432014E-2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WesternRegionCalculations!S24+WesternRegionCalculations!S37</f>
        <v>5491</v>
      </c>
      <c r="K30" s="49">
        <f t="shared" si="1"/>
        <v>0.94509466437177281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5810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WesternRegionCalculations!O61+WesternRegionCalculations!U61</f>
        <v>349</v>
      </c>
      <c r="E35" s="49">
        <f>IF(D35/$D$41&lt;0.01,"*",D35/$D$41)</f>
        <v>0.90180878552971577</v>
      </c>
      <c r="F35" s="259"/>
      <c r="G35" s="222"/>
      <c r="H35" s="220" t="str">
        <f>Data!H35</f>
        <v>0 - 2 Years Old</v>
      </c>
      <c r="I35" s="220"/>
      <c r="J35" s="21">
        <f>WesternRegionCalculations!O75</f>
        <v>86</v>
      </c>
      <c r="K35" s="49">
        <f>IF(J35/$J$39&lt;0.01,"*",J35/$J$39)</f>
        <v>0.22222222222222221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WesternRegionCalculations!P61</f>
        <v>20</v>
      </c>
      <c r="E36" s="49">
        <f t="shared" ref="E36:E40" si="2">IF(D36/$D$41&lt;0.01,"*",D36/$D$41)</f>
        <v>5.1679586563307491E-2</v>
      </c>
      <c r="F36" s="259"/>
      <c r="G36" s="222"/>
      <c r="H36" s="220" t="str">
        <f>Data!H36</f>
        <v>3 - 5 Years Old</v>
      </c>
      <c r="I36" s="220"/>
      <c r="J36" s="21">
        <f>WesternRegionCalculations!P75</f>
        <v>71</v>
      </c>
      <c r="K36" s="49">
        <f t="shared" ref="K36:K38" si="3">IF(J36/$J$39&lt;0.01,"*",J36/$J$39)</f>
        <v>0.1834625322997416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WesternRegionCalculations!W61+WesternRegionCalculations!X61</f>
        <v>5</v>
      </c>
      <c r="E37" s="49">
        <f t="shared" si="2"/>
        <v>1.2919896640826873E-2</v>
      </c>
      <c r="F37" s="259"/>
      <c r="G37" s="222"/>
      <c r="H37" s="220" t="str">
        <f>Data!H37</f>
        <v>6 - 11 Years Old</v>
      </c>
      <c r="I37" s="220"/>
      <c r="J37" s="21">
        <f>WesternRegionCalculations!Q75</f>
        <v>105</v>
      </c>
      <c r="K37" s="49">
        <f t="shared" si="3"/>
        <v>0.27131782945736432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WesternRegionCalculations!Q61+WesternRegionCalculations!R61</f>
        <v>7</v>
      </c>
      <c r="E38" s="49">
        <f t="shared" si="2"/>
        <v>1.8087855297157621E-2</v>
      </c>
      <c r="F38" s="259"/>
      <c r="G38" s="222"/>
      <c r="H38" s="220" t="str">
        <f>Data!H38</f>
        <v>12 - 17 Years Old</v>
      </c>
      <c r="I38" s="220"/>
      <c r="J38" s="21">
        <f>WesternRegionCalculations!R75</f>
        <v>125</v>
      </c>
      <c r="K38" s="49">
        <f t="shared" si="3"/>
        <v>0.32299741602067183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WesternRegionCalculations!S61</f>
        <v>5</v>
      </c>
      <c r="E39" s="49">
        <f t="shared" si="2"/>
        <v>1.2919896640826873E-2</v>
      </c>
      <c r="F39" s="259"/>
      <c r="G39" s="222"/>
      <c r="H39" s="249" t="s">
        <v>38</v>
      </c>
      <c r="I39" s="249"/>
      <c r="J39" s="67">
        <f>SUM(J35:J38)</f>
        <v>387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WesternRegionCalculations!T61+WesternRegionCalculations!V61+WesternRegionCalculations!Y61</f>
        <v>1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387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WesternRegionCalculations!AP103</f>
        <v>104</v>
      </c>
      <c r="E44" s="49">
        <f>IF(D44/$D$57&lt;0.01,"*",D44/$D$57)</f>
        <v>0.26873385012919898</v>
      </c>
      <c r="F44" s="259"/>
      <c r="G44" s="222"/>
      <c r="H44" s="220" t="str">
        <f>Data!H44</f>
        <v>.5 Years or Less</v>
      </c>
      <c r="I44" s="220"/>
      <c r="J44" s="21">
        <f>WesternRegionCalculations!O88</f>
        <v>133</v>
      </c>
      <c r="K44" s="49">
        <f>IF(J44/$J$49&lt;0.01,"*",J44/$J$49)</f>
        <v>0.34366925064599485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WesternRegionCalculations!AN103</f>
        <v>22</v>
      </c>
      <c r="E45" s="49">
        <f t="shared" ref="E45:E56" si="4">IF(D45/$D$57&lt;0.01,"*",D45/$D$57)</f>
        <v>5.6847545219638244E-2</v>
      </c>
      <c r="F45" s="259"/>
      <c r="G45" s="222"/>
      <c r="H45" s="220" t="str">
        <f>Data!H45</f>
        <v>&gt;.5 Years - 1 Year</v>
      </c>
      <c r="I45" s="220"/>
      <c r="J45" s="21">
        <f>WesternRegionCalculations!P88</f>
        <v>83</v>
      </c>
      <c r="K45" s="49">
        <f t="shared" ref="K45:K48" si="5">IF(J45/$J$49&lt;0.01,"*",J45/$J$49)</f>
        <v>0.2144702842377261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WesternRegionCalculations!AR103</f>
        <v>67</v>
      </c>
      <c r="E46" s="49">
        <f t="shared" si="4"/>
        <v>0.1731266149870801</v>
      </c>
      <c r="F46" s="259"/>
      <c r="G46" s="222"/>
      <c r="H46" s="220" t="str">
        <f>Data!H46</f>
        <v>&gt;1 Year - 2 Years</v>
      </c>
      <c r="I46" s="220"/>
      <c r="J46" s="21">
        <f>WesternRegionCalculations!Q88+WesternRegionCalculations!R88</f>
        <v>80</v>
      </c>
      <c r="K46" s="49">
        <f t="shared" si="5"/>
        <v>0.20671834625322996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WesternRegionCalculations!AQ103</f>
        <v>27</v>
      </c>
      <c r="E47" s="49">
        <f t="shared" si="4"/>
        <v>6.9767441860465115E-2</v>
      </c>
      <c r="F47" s="259"/>
      <c r="G47" s="222"/>
      <c r="H47" s="220" t="str">
        <f>Data!H47</f>
        <v>&gt;2 Years - 4 Years</v>
      </c>
      <c r="I47" s="220"/>
      <c r="J47" s="21">
        <f>WesternRegionCalculations!S88</f>
        <v>59</v>
      </c>
      <c r="K47" s="49">
        <f t="shared" si="5"/>
        <v>0.15245478036175711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WesternRegionCalculations!AO103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WesternRegionCalculations!T88</f>
        <v>32</v>
      </c>
      <c r="K48" s="49">
        <f t="shared" si="5"/>
        <v>8.2687338501291993E-2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SUM(WesternRegionCalculations!AC103:AM103)</f>
        <v>81</v>
      </c>
      <c r="E49" s="49">
        <f t="shared" si="4"/>
        <v>0.20930232558139536</v>
      </c>
      <c r="F49" s="259"/>
      <c r="G49" s="222"/>
      <c r="H49" s="249" t="s">
        <v>38</v>
      </c>
      <c r="I49" s="220"/>
      <c r="J49" s="67">
        <f>SUM(J44:J48)</f>
        <v>387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SUM(WesternRegionCalculations!N103:T103)</f>
        <v>40</v>
      </c>
      <c r="E50" s="49">
        <f t="shared" si="4"/>
        <v>0.10335917312661498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SUM(WesternRegionCalculations!Z103:AB103)</f>
        <v>1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WesternRegionCalculations!U103</f>
        <v>20</v>
      </c>
      <c r="E52" s="49">
        <f>IF(D52/$D$57&lt;0.01,"*",D52/$D$57)</f>
        <v>5.1679586563307491E-2</v>
      </c>
      <c r="F52" s="259"/>
      <c r="G52" s="222"/>
      <c r="H52" s="220" t="str">
        <f>Data!H52</f>
        <v>Male</v>
      </c>
      <c r="I52" s="249"/>
      <c r="J52" s="21">
        <f>WesternRegionCalculations!P119</f>
        <v>186</v>
      </c>
      <c r="K52" s="49">
        <f>IF(J52/$J$55&lt;0.01,"*",J52/$J$55)</f>
        <v>0.48062015503875971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WesternRegionCalculations!V103</f>
        <v>18</v>
      </c>
      <c r="E53" s="49">
        <f t="shared" si="4"/>
        <v>4.6511627906976744E-2</v>
      </c>
      <c r="F53" s="259"/>
      <c r="G53" s="222"/>
      <c r="H53" s="220" t="str">
        <f>Data!H53</f>
        <v>Female</v>
      </c>
      <c r="I53" s="249"/>
      <c r="J53" s="21">
        <f>WesternRegionCalculations!O119</f>
        <v>201</v>
      </c>
      <c r="K53" s="49">
        <f t="shared" ref="K53:K54" si="6">IF(J53/$J$55&lt;0.01,"*",J53/$J$55)</f>
        <v>0.51937984496124034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SUM(WesternRegionCalculations!W103:Y103)</f>
        <v>1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WesternRegionCalculations!Q119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SUM(WesternRegionCalculations!AS103:AW103)</f>
        <v>6</v>
      </c>
      <c r="E55" s="49">
        <f t="shared" si="4"/>
        <v>1.5503875968992248E-2</v>
      </c>
      <c r="F55" s="269"/>
      <c r="G55" s="185"/>
      <c r="H55" s="249" t="s">
        <v>38</v>
      </c>
      <c r="I55" s="185"/>
      <c r="J55" s="67">
        <f>SUM(J52:J54)</f>
        <v>387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WesternRegionCalculations!AX103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387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WesternRegionCalculations!S148</f>
        <v>182</v>
      </c>
      <c r="K58" s="49">
        <f>IF(J58/$J$65&lt;0.01,"*",J58/$J$65)</f>
        <v>0.47028423772609818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WesternRegionCalculations!P148</f>
        <v>109</v>
      </c>
      <c r="K59" s="49">
        <f t="shared" ref="K59:K64" si="7">IF(J59/$J$65&lt;0.01,"*",J59/$J$65)</f>
        <v>0.28165374677002586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WesternRegionCalculations!W134</f>
        <v>180</v>
      </c>
      <c r="E60" s="28">
        <f>IF(D60/$D$68&lt;0.01,"*",D60/$D$68)</f>
        <v>0.46511627906976744</v>
      </c>
      <c r="F60" s="259"/>
      <c r="G60" s="222"/>
      <c r="H60" s="220" t="str">
        <f>Data!H60</f>
        <v>Guardianship</v>
      </c>
      <c r="I60" s="220"/>
      <c r="J60" s="21">
        <f>WesternRegionCalculations!R148</f>
        <v>29</v>
      </c>
      <c r="K60" s="49">
        <f t="shared" si="7"/>
        <v>7.4935400516795869E-2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WesternRegionCalculations!S134</f>
        <v>104</v>
      </c>
      <c r="E61" s="28">
        <f t="shared" ref="E61:E67" si="8">IF(D61/$D$68&lt;0.01,"*",D61/$D$68)</f>
        <v>0.26873385012919898</v>
      </c>
      <c r="F61" s="259"/>
      <c r="G61" s="222"/>
      <c r="H61" s="220" t="s">
        <v>64</v>
      </c>
      <c r="I61" s="220"/>
      <c r="J61" s="21">
        <f>WesternRegionCalculations!O148</f>
        <v>13</v>
      </c>
      <c r="K61" s="49">
        <f t="shared" si="7"/>
        <v>3.3591731266149873E-2</v>
      </c>
      <c r="L61" s="242"/>
      <c r="N61" s="220"/>
    </row>
    <row r="62" spans="1:14" s="205" customFormat="1" ht="13.5" customHeight="1" x14ac:dyDescent="0.2">
      <c r="A62" s="239"/>
      <c r="C62" s="220" t="s">
        <v>400</v>
      </c>
      <c r="D62" s="21">
        <f>WesternRegionCalculations!Q134</f>
        <v>41</v>
      </c>
      <c r="E62" s="28">
        <f t="shared" si="8"/>
        <v>0.10594315245478036</v>
      </c>
      <c r="F62" s="259"/>
      <c r="G62" s="222"/>
      <c r="H62" s="220" t="str">
        <f>Data!H62</f>
        <v>Permanent Care with Kin</v>
      </c>
      <c r="I62" s="220"/>
      <c r="J62" s="21">
        <f>WesternRegionCalculations!Q148</f>
        <v>12</v>
      </c>
      <c r="K62" s="49">
        <f t="shared" si="7"/>
        <v>3.1007751937984496E-2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WesternRegionCalculations!P134</f>
        <v>1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WesternRegionCalculations!T148</f>
        <v>31</v>
      </c>
      <c r="K63" s="49">
        <f t="shared" si="7"/>
        <v>8.0103359173126609E-2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WesternRegionCalculations!O134</f>
        <v>2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WesternRegionCalculations!U148</f>
        <v>11</v>
      </c>
      <c r="K64" s="49">
        <f t="shared" si="7"/>
        <v>2.8423772609819122E-2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WesternRegionCalculations!U134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387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WesternRegionCalculations!T134</f>
        <v>37</v>
      </c>
      <c r="E66" s="28">
        <f t="shared" si="8"/>
        <v>9.5607235142118857E-2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WesternRegionCalculations!R134+WesternRegionCalculations!V134+WesternRegionCalculations!X134</f>
        <v>22</v>
      </c>
      <c r="E67" s="28">
        <f t="shared" si="8"/>
        <v>5.6847545219638244E-2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387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WesternRegionCalculations!O180+WesternRegionCalculations!U180</f>
        <v>2042</v>
      </c>
      <c r="E74" s="49">
        <f>IF(D74/$D$80&lt;0.01,"*",D74/$D$80)</f>
        <v>0.84449958643507028</v>
      </c>
      <c r="F74" s="259"/>
      <c r="G74" s="222"/>
      <c r="H74" s="220" t="str">
        <f>Data!H74</f>
        <v>0 - 2 Years Old</v>
      </c>
      <c r="I74" s="220"/>
      <c r="J74" s="21">
        <f>SUM(WesternRegionCalculations!O165:Q165)</f>
        <v>445</v>
      </c>
      <c r="K74" s="49">
        <f>IF(J74/$J$79&lt;0.01,"*",J74/$J$79)</f>
        <v>0.18403639371381306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WesternRegionCalculations!P180</f>
        <v>336</v>
      </c>
      <c r="E75" s="49">
        <f t="shared" ref="E75:E80" si="9">IF(D75/$D$80&lt;0.01,"*",D75/$D$80)</f>
        <v>0.13895781637717122</v>
      </c>
      <c r="F75" s="259"/>
      <c r="G75" s="234"/>
      <c r="H75" s="220" t="str">
        <f>Data!H75</f>
        <v>3 - 5 Years Old</v>
      </c>
      <c r="I75" s="220"/>
      <c r="J75" s="21">
        <f>SUM(WesternRegionCalculations!R165:T165)</f>
        <v>432</v>
      </c>
      <c r="K75" s="49">
        <f t="shared" ref="K75:K78" si="10">IF(J75/$J$79&lt;0.01,"*",J75/$J$79)</f>
        <v>0.17866004962779156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WesternRegionCalculations!W180+WesternRegionCalculations!V180</f>
        <v>8</v>
      </c>
      <c r="E76" s="28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SUM(WesternRegionCalculations!U165:Z165)</f>
        <v>838</v>
      </c>
      <c r="K76" s="49">
        <f t="shared" si="10"/>
        <v>0.34656741108354011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WesternRegionCalculations!Q180+WesternRegionCalculations!R180</f>
        <v>22</v>
      </c>
      <c r="E77" s="49" t="str">
        <f t="shared" si="9"/>
        <v>*</v>
      </c>
      <c r="F77" s="259"/>
      <c r="G77" s="234"/>
      <c r="H77" s="220" t="str">
        <f>Data!H77</f>
        <v>12 - 17 Years Old</v>
      </c>
      <c r="I77" s="220"/>
      <c r="J77" s="21">
        <f>SUM(WesternRegionCalculations!AA165:AF165)</f>
        <v>702</v>
      </c>
      <c r="K77" s="49">
        <f t="shared" si="10"/>
        <v>0.29032258064516131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WesternRegionCalculations!S180</f>
        <v>10</v>
      </c>
      <c r="E78" s="49" t="str">
        <f t="shared" si="9"/>
        <v>*</v>
      </c>
      <c r="F78" s="259"/>
      <c r="G78" s="222"/>
      <c r="H78" s="220" t="str">
        <f>Data!H78</f>
        <v>Unspecified</v>
      </c>
      <c r="I78" s="220"/>
      <c r="J78" s="21">
        <f>WesternRegionCalculations!AG165</f>
        <v>1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WesternRegionCalculations!T180+WesternRegionCalculations!X180</f>
        <v>0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2418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2418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2.4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3.95" customHeight="1" x14ac:dyDescent="0.2">
      <c r="A82" s="277"/>
      <c r="B82" s="377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378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2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37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76</v>
      </c>
      <c r="D1" s="290"/>
      <c r="E1" s="207"/>
      <c r="F1" s="291"/>
      <c r="G1" s="292"/>
      <c r="H1" s="289"/>
      <c r="I1" s="293" t="s">
        <v>110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WesternRegionCalculations!C10</f>
        <v>1010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VLOOKUP(I1,ChildrenPendingResponse!$A$1:$C$40,3,FALSE)</f>
        <v>243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(WesternRegionCalculations!C30+WesternRegionCalculations!C20)/WesternRegionCalculations!C10</f>
        <v>0.73069306930693068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WesternRegionCalculations!G84</f>
        <v>2936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WesternRegionCalculations!G84-WesternRegionCalculations!G90</f>
        <v>479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WesternRegionCalculations!C140</f>
        <v>469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0.16314713896457766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WesternRegionCalculations!C59/D4</f>
        <v>0.23366336633663368</v>
      </c>
      <c r="E9" s="226"/>
      <c r="F9" s="226"/>
      <c r="G9" s="222"/>
      <c r="H9" s="220" t="str">
        <f>Data!H9</f>
        <v>Clinical Cases (09/30/2016)</v>
      </c>
      <c r="I9" s="220"/>
      <c r="J9" s="596">
        <f>WesternRegionCalculations!G100</f>
        <v>1291</v>
      </c>
      <c r="K9" s="223"/>
      <c r="L9" s="224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WesternRegionCalculations!C131</f>
        <v>29</v>
      </c>
      <c r="E11" s="226"/>
      <c r="F11" s="226"/>
      <c r="G11" s="222"/>
      <c r="H11" s="220" t="str">
        <f>Data!H11</f>
        <v>Adoption Cases (09/30/2016)</v>
      </c>
      <c r="I11" s="220"/>
      <c r="J11" s="596">
        <f>WesternRegionCalculations!G99</f>
        <v>111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WesternRegionCalculations!G108</f>
        <v>198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0.1533694810224632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WesternRegionCalculations!C79</f>
        <v>62.333333333333336</v>
      </c>
      <c r="E15" s="226"/>
      <c r="F15" s="226"/>
      <c r="G15" s="222"/>
      <c r="H15" s="220" t="str">
        <f>Data!H15</f>
        <v>Adoptions Legalized (Q1, FY'2017)</v>
      </c>
      <c r="I15" s="220"/>
      <c r="J15" s="596">
        <f>WesternRegionCalculations!C118</f>
        <v>8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WesternRegionCalculations!C69</f>
        <v>113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WesternRegionCalculations!D118</f>
        <v>7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WesternRegionCalculations!T14</f>
        <v>574</v>
      </c>
      <c r="E20" s="28">
        <f>IF(D20/$D$29&lt;0.01,"*",D20/$D$29)</f>
        <v>0.10294117647058823</v>
      </c>
      <c r="F20" s="241"/>
      <c r="G20" s="240"/>
      <c r="H20" s="220" t="str">
        <f>Data!H20</f>
        <v>Spanish</v>
      </c>
      <c r="I20" s="220"/>
      <c r="J20" s="21">
        <f>WesternRegionCalculations!T35</f>
        <v>667</v>
      </c>
      <c r="K20" s="49">
        <f>IF(J20/$J$31&lt;0.01,"*",J20/$J$31)</f>
        <v>0.11961979913916786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WesternRegionCalculations!T10</f>
        <v>3017</v>
      </c>
      <c r="E21" s="28">
        <f t="shared" ref="E21:E28" si="0">IF(D21/$D$29&lt;0.01,"*",D21/$D$29)</f>
        <v>0.5410688665710186</v>
      </c>
      <c r="F21" s="241"/>
      <c r="G21" s="240"/>
      <c r="H21" s="220" t="str">
        <f>Data!H21</f>
        <v>Khmer (Cambodian)</v>
      </c>
      <c r="I21" s="220"/>
      <c r="J21" s="21">
        <f>WesternRegionCalculations!T29</f>
        <v>1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WesternRegionCalculations!T8</f>
        <v>947</v>
      </c>
      <c r="E22" s="28">
        <f t="shared" si="0"/>
        <v>0.16983500717360114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WesternRegionCalculations!T33</f>
        <v>3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WesternRegionCalculations!T7</f>
        <v>20</v>
      </c>
      <c r="E23" s="28" t="str">
        <f t="shared" si="0"/>
        <v>*</v>
      </c>
      <c r="F23" s="241"/>
      <c r="G23" s="240"/>
      <c r="H23" s="220" t="str">
        <f>Data!H23</f>
        <v>Haitian Creole</v>
      </c>
      <c r="I23" s="220"/>
      <c r="J23" s="21">
        <f>WesternRegionCalculations!T27</f>
        <v>0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WesternRegionCalculations!T6</f>
        <v>13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WesternRegionCalculations!T22</f>
        <v>1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WesternRegionCalculations!T12</f>
        <v>0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WesternRegionCalculations!T38</f>
        <v>6</v>
      </c>
      <c r="K25" s="49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WesternRegionCalculations!T11</f>
        <v>109</v>
      </c>
      <c r="E26" s="28">
        <f t="shared" si="0"/>
        <v>1.9548063127690099E-2</v>
      </c>
      <c r="F26" s="241"/>
      <c r="G26" s="240"/>
      <c r="H26" s="243" t="str">
        <f>Data!H26</f>
        <v>Chinese</v>
      </c>
      <c r="I26" s="243"/>
      <c r="J26" s="21">
        <f>WesternRegionCalculations!T23</f>
        <v>0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WesternRegionCalculations!T13</f>
        <v>303</v>
      </c>
      <c r="E27" s="28">
        <f t="shared" si="0"/>
        <v>5.4340028694404588E-2</v>
      </c>
      <c r="F27" s="241"/>
      <c r="G27" s="240"/>
      <c r="H27" s="243" t="str">
        <f>Data!H27</f>
        <v>Lao</v>
      </c>
      <c r="I27" s="243"/>
      <c r="J27" s="21">
        <f>WesternRegionCalculations!T30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WesternRegionCalculations!T15+WesternRegionCalculations!T9</f>
        <v>593</v>
      </c>
      <c r="E28" s="28">
        <f t="shared" si="0"/>
        <v>0.10634863701578193</v>
      </c>
      <c r="F28" s="247"/>
      <c r="G28" s="240"/>
      <c r="H28" s="243" t="str">
        <f>Data!H28</f>
        <v>American Sign Language</v>
      </c>
      <c r="I28" s="243"/>
      <c r="J28" s="21">
        <f>WesternRegionCalculations!T21</f>
        <v>8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5576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WesternRegionCalculations!T25+WesternRegionCalculations!T26+WesternRegionCalculations!T28+WesternRegionCalculations!T31+WesternRegionCalculations!T32+WesternRegionCalculations!T34+WesternRegionCalculations!T36+WesternRegionCalculations!T39</f>
        <v>65</v>
      </c>
      <c r="K29" s="49">
        <f t="shared" si="1"/>
        <v>1.1657101865136299E-2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WesternRegionCalculations!T24+WesternRegionCalculations!T37</f>
        <v>4825</v>
      </c>
      <c r="K30" s="49">
        <f t="shared" si="1"/>
        <v>0.86531563845050219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5576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WesternRegionCalculations!O62+WesternRegionCalculations!U62</f>
        <v>459</v>
      </c>
      <c r="E35" s="49">
        <f>IF(D35/$D$41&lt;0.01,"*",D35/$D$41)</f>
        <v>0.95824634655532359</v>
      </c>
      <c r="F35" s="259"/>
      <c r="G35" s="222"/>
      <c r="H35" s="220" t="str">
        <f>Data!H35</f>
        <v>0 - 2 Years Old</v>
      </c>
      <c r="I35" s="220"/>
      <c r="J35" s="21">
        <f>WesternRegionCalculations!O76</f>
        <v>103</v>
      </c>
      <c r="K35" s="49">
        <f>IF(J35/$J$39&lt;0.01,"*",J35/$J$39)</f>
        <v>0.21503131524008351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WesternRegionCalculations!P62</f>
        <v>8</v>
      </c>
      <c r="E36" s="49">
        <f t="shared" ref="E36:E40" si="2">IF(D36/$D$41&lt;0.01,"*",D36/$D$41)</f>
        <v>1.6701461377870562E-2</v>
      </c>
      <c r="F36" s="259"/>
      <c r="G36" s="222"/>
      <c r="H36" s="220" t="str">
        <f>Data!H36</f>
        <v>3 - 5 Years Old</v>
      </c>
      <c r="I36" s="220"/>
      <c r="J36" s="21">
        <f>WesternRegionCalculations!P76</f>
        <v>93</v>
      </c>
      <c r="K36" s="49">
        <f t="shared" ref="K36:K38" si="3">IF(J36/$J$39&lt;0.01,"*",J36/$J$39)</f>
        <v>0.19415448851774531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WesternRegionCalculations!W62+WesternRegionCalculations!X62</f>
        <v>1</v>
      </c>
      <c r="E37" s="49" t="str">
        <f t="shared" si="2"/>
        <v>*</v>
      </c>
      <c r="F37" s="259"/>
      <c r="G37" s="222"/>
      <c r="H37" s="220" t="str">
        <f>Data!H37</f>
        <v>6 - 11 Years Old</v>
      </c>
      <c r="I37" s="220"/>
      <c r="J37" s="21">
        <f>WesternRegionCalculations!Q76</f>
        <v>141</v>
      </c>
      <c r="K37" s="49">
        <f t="shared" si="3"/>
        <v>0.29436325678496866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WesternRegionCalculations!Q62+WesternRegionCalculations!R62</f>
        <v>6</v>
      </c>
      <c r="E38" s="49">
        <f t="shared" si="2"/>
        <v>1.2526096033402923E-2</v>
      </c>
      <c r="F38" s="259"/>
      <c r="G38" s="222"/>
      <c r="H38" s="220" t="str">
        <f>Data!H38</f>
        <v>12 - 17 Years Old</v>
      </c>
      <c r="I38" s="220"/>
      <c r="J38" s="21">
        <f>WesternRegionCalculations!R76</f>
        <v>142</v>
      </c>
      <c r="K38" s="49">
        <f t="shared" si="3"/>
        <v>0.29645093945720252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WesternRegionCalculations!S62</f>
        <v>2</v>
      </c>
      <c r="E39" s="49" t="str">
        <f t="shared" si="2"/>
        <v>*</v>
      </c>
      <c r="F39" s="259"/>
      <c r="G39" s="222"/>
      <c r="H39" s="249" t="s">
        <v>38</v>
      </c>
      <c r="I39" s="249"/>
      <c r="J39" s="67">
        <f>SUM(J35:J38)</f>
        <v>479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WesternRegionCalculations!T62+WesternRegionCalculations!V62+WesternRegionCalculations!Y62</f>
        <v>3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479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WesternRegionCalculations!AP104</f>
        <v>111</v>
      </c>
      <c r="E44" s="49">
        <f>IF(D44/$D$57&lt;0.01,"*",D44/$D$57)</f>
        <v>0.23173277661795408</v>
      </c>
      <c r="F44" s="259"/>
      <c r="G44" s="222"/>
      <c r="H44" s="220" t="str">
        <f>Data!H44</f>
        <v>.5 Years or Less</v>
      </c>
      <c r="I44" s="220"/>
      <c r="J44" s="21">
        <f>WesternRegionCalculations!O89</f>
        <v>127</v>
      </c>
      <c r="K44" s="49">
        <f>IF(J44/$J$49&lt;0.01,"*",J44/$J$49)</f>
        <v>0.26513569937369519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WesternRegionCalculations!AN104</f>
        <v>28</v>
      </c>
      <c r="E45" s="49">
        <f t="shared" ref="E45:E56" si="4">IF(D45/$D$57&lt;0.01,"*",D45/$D$57)</f>
        <v>5.845511482254697E-2</v>
      </c>
      <c r="F45" s="259"/>
      <c r="G45" s="222"/>
      <c r="H45" s="220" t="str">
        <f>Data!H45</f>
        <v>&gt;.5 Years - 1 Year</v>
      </c>
      <c r="I45" s="220"/>
      <c r="J45" s="21">
        <f>WesternRegionCalculations!P89</f>
        <v>66</v>
      </c>
      <c r="K45" s="49">
        <f t="shared" ref="K45:K48" si="5">IF(J45/$J$49&lt;0.01,"*",J45/$J$49)</f>
        <v>0.13778705636743216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WesternRegionCalculations!AR104</f>
        <v>116</v>
      </c>
      <c r="E46" s="49">
        <f t="shared" si="4"/>
        <v>0.24217118997912318</v>
      </c>
      <c r="F46" s="259"/>
      <c r="G46" s="222"/>
      <c r="H46" s="220" t="str">
        <f>Data!H46</f>
        <v>&gt;1 Year - 2 Years</v>
      </c>
      <c r="I46" s="220"/>
      <c r="J46" s="21">
        <f>WesternRegionCalculations!Q89+WesternRegionCalculations!R89</f>
        <v>110</v>
      </c>
      <c r="K46" s="49">
        <f t="shared" si="5"/>
        <v>0.22964509394572025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WesternRegionCalculations!AQ104</f>
        <v>30</v>
      </c>
      <c r="E47" s="49">
        <f t="shared" si="4"/>
        <v>6.2630480167014613E-2</v>
      </c>
      <c r="F47" s="259"/>
      <c r="G47" s="222"/>
      <c r="H47" s="220" t="str">
        <f>Data!H47</f>
        <v>&gt;2 Years - 4 Years</v>
      </c>
      <c r="I47" s="220"/>
      <c r="J47" s="21">
        <f>WesternRegionCalculations!S89</f>
        <v>103</v>
      </c>
      <c r="K47" s="49">
        <f t="shared" si="5"/>
        <v>0.21503131524008351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WesternRegionCalculations!AO104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WesternRegionCalculations!T89</f>
        <v>73</v>
      </c>
      <c r="K48" s="49">
        <f t="shared" si="5"/>
        <v>0.1524008350730689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SUM(WesternRegionCalculations!AC104:AM104)</f>
        <v>115</v>
      </c>
      <c r="E49" s="49">
        <f t="shared" si="4"/>
        <v>0.24008350730688935</v>
      </c>
      <c r="F49" s="259"/>
      <c r="G49" s="222"/>
      <c r="H49" s="249" t="s">
        <v>38</v>
      </c>
      <c r="I49" s="220"/>
      <c r="J49" s="67">
        <f>SUM(J44:J48)</f>
        <v>479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SUM(WesternRegionCalculations!N104:T104)</f>
        <v>25</v>
      </c>
      <c r="E50" s="49">
        <f t="shared" si="4"/>
        <v>5.2192066805845511E-2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SUM(WesternRegionCalculations!Z104:AB104)</f>
        <v>0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WesternRegionCalculations!U104</f>
        <v>25</v>
      </c>
      <c r="E52" s="49">
        <f>IF(D52/$D$57&lt;0.01,"*",D52/$D$57)</f>
        <v>5.2192066805845511E-2</v>
      </c>
      <c r="F52" s="259"/>
      <c r="G52" s="222"/>
      <c r="H52" s="220" t="str">
        <f>Data!H52</f>
        <v>Male</v>
      </c>
      <c r="I52" s="249"/>
      <c r="J52" s="21">
        <f>WesternRegionCalculations!P120</f>
        <v>228</v>
      </c>
      <c r="K52" s="49">
        <f>IF(J52/$J$55&lt;0.01,"*",J52/$J$55)</f>
        <v>0.47599164926931109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WesternRegionCalculations!V104</f>
        <v>20</v>
      </c>
      <c r="E53" s="49">
        <f t="shared" si="4"/>
        <v>4.1753653444676408E-2</v>
      </c>
      <c r="F53" s="259"/>
      <c r="G53" s="222"/>
      <c r="H53" s="220" t="str">
        <f>Data!H53</f>
        <v>Female</v>
      </c>
      <c r="I53" s="249"/>
      <c r="J53" s="21">
        <f>WesternRegionCalculations!O120</f>
        <v>251</v>
      </c>
      <c r="K53" s="49">
        <f t="shared" ref="K53:K54" si="6">IF(J53/$J$55&lt;0.01,"*",J53/$J$55)</f>
        <v>0.52400835073068897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SUM(WesternRegionCalculations!W104:Y104)</f>
        <v>1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WesternRegionCalculations!Q120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SUM(WesternRegionCalculations!AS104:AW104)</f>
        <v>8</v>
      </c>
      <c r="E55" s="49">
        <f t="shared" si="4"/>
        <v>1.6701461377870562E-2</v>
      </c>
      <c r="F55" s="269"/>
      <c r="G55" s="185"/>
      <c r="H55" s="249" t="s">
        <v>38</v>
      </c>
      <c r="I55" s="185"/>
      <c r="J55" s="67">
        <f>SUM(J52:J54)</f>
        <v>479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WesternRegionCalculations!AX104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479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WesternRegionCalculations!S149</f>
        <v>199</v>
      </c>
      <c r="K58" s="49">
        <f>IF(J58/$J$65&lt;0.01,"*",J58/$J$65)</f>
        <v>0.41544885177453028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WesternRegionCalculations!P149</f>
        <v>177</v>
      </c>
      <c r="K59" s="49">
        <f t="shared" ref="K59:K64" si="7">IF(J59/$J$65&lt;0.01,"*",J59/$J$65)</f>
        <v>0.36951983298538621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WesternRegionCalculations!W135</f>
        <v>72</v>
      </c>
      <c r="E60" s="28">
        <f>IF(D60/$D$68&lt;0.01,"*",D60/$D$68)</f>
        <v>0.15031315240083507</v>
      </c>
      <c r="F60" s="259"/>
      <c r="G60" s="222"/>
      <c r="H60" s="220" t="str">
        <f>Data!H60</f>
        <v>Guardianship</v>
      </c>
      <c r="I60" s="220"/>
      <c r="J60" s="21">
        <f>WesternRegionCalculations!R149</f>
        <v>41</v>
      </c>
      <c r="K60" s="49">
        <f t="shared" si="7"/>
        <v>8.5594989561586635E-2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WesternRegionCalculations!S135</f>
        <v>249</v>
      </c>
      <c r="E61" s="28">
        <f t="shared" ref="E61:E67" si="8">IF(D61/$D$68&lt;0.01,"*",D61/$D$68)</f>
        <v>0.51983298538622125</v>
      </c>
      <c r="F61" s="259"/>
      <c r="G61" s="222"/>
      <c r="H61" s="220" t="s">
        <v>64</v>
      </c>
      <c r="I61" s="220"/>
      <c r="J61" s="21">
        <f>WesternRegionCalculations!O149</f>
        <v>29</v>
      </c>
      <c r="K61" s="49">
        <f t="shared" si="7"/>
        <v>6.0542797494780795E-2</v>
      </c>
      <c r="L61" s="242"/>
      <c r="N61" s="220"/>
    </row>
    <row r="62" spans="1:14" s="205" customFormat="1" ht="13.5" customHeight="1" x14ac:dyDescent="0.2">
      <c r="A62" s="239"/>
      <c r="C62" s="220" t="s">
        <v>400</v>
      </c>
      <c r="D62" s="21">
        <f>WesternRegionCalculations!Q135</f>
        <v>86</v>
      </c>
      <c r="E62" s="28">
        <f t="shared" si="8"/>
        <v>0.17954070981210857</v>
      </c>
      <c r="F62" s="259"/>
      <c r="G62" s="222"/>
      <c r="H62" s="220" t="str">
        <f>Data!H62</f>
        <v>Permanent Care with Kin</v>
      </c>
      <c r="I62" s="220"/>
      <c r="J62" s="21">
        <f>WesternRegionCalculations!Q149</f>
        <v>16</v>
      </c>
      <c r="K62" s="49">
        <f t="shared" si="7"/>
        <v>3.3402922755741124E-2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WesternRegionCalculations!P135</f>
        <v>3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WesternRegionCalculations!T149</f>
        <v>11</v>
      </c>
      <c r="K63" s="49">
        <f t="shared" si="7"/>
        <v>2.2964509394572025E-2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WesternRegionCalculations!O135</f>
        <v>3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WesternRegionCalculations!U149</f>
        <v>6</v>
      </c>
      <c r="K64" s="49">
        <f t="shared" si="7"/>
        <v>1.2526096033402923E-2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WesternRegionCalculations!U135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479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WesternRegionCalculations!T135</f>
        <v>32</v>
      </c>
      <c r="E66" s="28">
        <f t="shared" si="8"/>
        <v>6.6805845511482248E-2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WesternRegionCalculations!R135+WesternRegionCalculations!V135+WesternRegionCalculations!X135</f>
        <v>34</v>
      </c>
      <c r="E67" s="28">
        <f t="shared" si="8"/>
        <v>7.0981210855949897E-2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479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WesternRegionCalculations!O181+WesternRegionCalculations!U181</f>
        <v>2220</v>
      </c>
      <c r="E74" s="49">
        <f>IF(D74/$D$80&lt;0.01,"*",D74/$D$80)</f>
        <v>0.90354090354090355</v>
      </c>
      <c r="F74" s="259"/>
      <c r="G74" s="222"/>
      <c r="H74" s="220" t="str">
        <f>Data!H74</f>
        <v>0 - 2 Years Old</v>
      </c>
      <c r="I74" s="220"/>
      <c r="J74" s="21">
        <f>SUM(WesternRegionCalculations!O166:Q166)</f>
        <v>466</v>
      </c>
      <c r="K74" s="49">
        <f>IF(J74/$J$79&lt;0.01,"*",J74/$J$79)</f>
        <v>0.18966218966218967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WesternRegionCalculations!P181</f>
        <v>176</v>
      </c>
      <c r="E75" s="49">
        <f t="shared" ref="E75:E80" si="9">IF(D75/$D$80&lt;0.01,"*",D75/$D$80)</f>
        <v>7.1632071632071637E-2</v>
      </c>
      <c r="F75" s="259"/>
      <c r="G75" s="234"/>
      <c r="H75" s="220" t="str">
        <f>Data!H75</f>
        <v>3 - 5 Years Old</v>
      </c>
      <c r="I75" s="220"/>
      <c r="J75" s="21">
        <f>SUM(WesternRegionCalculations!R166:T166)</f>
        <v>435</v>
      </c>
      <c r="K75" s="49">
        <f t="shared" ref="K75:K78" si="10">IF(J75/$J$79&lt;0.01,"*",J75/$J$79)</f>
        <v>0.17704517704517705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WesternRegionCalculations!W181+WesternRegionCalculations!V181</f>
        <v>3</v>
      </c>
      <c r="E76" s="28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SUM(WesternRegionCalculations!U166:Z166)</f>
        <v>858</v>
      </c>
      <c r="K76" s="49">
        <f t="shared" si="10"/>
        <v>0.34920634920634919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WesternRegionCalculations!Q181+WesternRegionCalculations!R181</f>
        <v>43</v>
      </c>
      <c r="E77" s="49">
        <f t="shared" si="9"/>
        <v>1.7501017501017502E-2</v>
      </c>
      <c r="F77" s="259"/>
      <c r="G77" s="234"/>
      <c r="H77" s="220" t="str">
        <f>Data!H77</f>
        <v>12 - 17 Years Old</v>
      </c>
      <c r="I77" s="220"/>
      <c r="J77" s="21">
        <f>SUM(WesternRegionCalculations!AA166:AF166)</f>
        <v>698</v>
      </c>
      <c r="K77" s="49">
        <f t="shared" si="10"/>
        <v>0.28408628408628411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WesternRegionCalculations!S181</f>
        <v>8</v>
      </c>
      <c r="E78" s="49" t="str">
        <f t="shared" si="9"/>
        <v>*</v>
      </c>
      <c r="F78" s="259"/>
      <c r="G78" s="222"/>
      <c r="H78" s="220" t="str">
        <f>Data!H78</f>
        <v>Unspecified</v>
      </c>
      <c r="I78" s="220"/>
      <c r="J78" s="21">
        <f>WesternRegionCalculations!AG166</f>
        <v>0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WesternRegionCalculations!T181+WesternRegionCalculations!X181++WesternRegionCalculations!Y181</f>
        <v>7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2457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2457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4.2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3.95" customHeight="1" x14ac:dyDescent="0.2">
      <c r="A82" s="277"/>
      <c r="B82" s="376" t="s">
        <v>281</v>
      </c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9"/>
  <sheetViews>
    <sheetView topLeftCell="A101" zoomScale="80" zoomScaleNormal="80" workbookViewId="0">
      <selection activeCell="I114" sqref="I114"/>
    </sheetView>
  </sheetViews>
  <sheetFormatPr defaultRowHeight="11.4" x14ac:dyDescent="0.2"/>
  <cols>
    <col min="1" max="1" width="28.75" customWidth="1"/>
    <col min="2" max="2" width="47.375" customWidth="1"/>
    <col min="3" max="3" width="20.75" customWidth="1"/>
    <col min="4" max="4" width="28.375" customWidth="1"/>
    <col min="5" max="5" width="28" customWidth="1"/>
    <col min="6" max="10" width="28.25" customWidth="1"/>
    <col min="11" max="11" width="27" customWidth="1"/>
    <col min="12" max="12" width="13.125" customWidth="1"/>
    <col min="13" max="13" width="29" customWidth="1"/>
    <col min="14" max="14" width="32.75" customWidth="1"/>
    <col min="15" max="15" width="21" customWidth="1"/>
    <col min="16" max="16" width="39.375" customWidth="1"/>
    <col min="17" max="17" width="19.375" customWidth="1"/>
    <col min="18" max="18" width="50" customWidth="1"/>
    <col min="19" max="19" width="54.125" customWidth="1"/>
    <col min="20" max="20" width="30.625" customWidth="1"/>
    <col min="21" max="21" width="32.375" customWidth="1"/>
    <col min="22" max="22" width="30.875" customWidth="1"/>
    <col min="23" max="23" width="29.25" customWidth="1"/>
    <col min="24" max="24" width="25.875" customWidth="1"/>
    <col min="25" max="25" width="19.25" customWidth="1"/>
    <col min="26" max="26" width="32.375" customWidth="1"/>
    <col min="27" max="27" width="29.375" customWidth="1"/>
    <col min="28" max="28" width="31.625" customWidth="1"/>
    <col min="29" max="29" width="31.125" customWidth="1"/>
    <col min="30" max="30" width="35.75" customWidth="1"/>
    <col min="31" max="31" width="36.375" customWidth="1"/>
    <col min="32" max="32" width="15.375" style="548" customWidth="1"/>
    <col min="33" max="33" width="22.625" style="548" customWidth="1"/>
    <col min="34" max="34" width="25.25" style="548" customWidth="1"/>
    <col min="35" max="35" width="12.125" customWidth="1"/>
    <col min="36" max="36" width="25.625" style="548" customWidth="1"/>
    <col min="37" max="37" width="30" style="548" customWidth="1"/>
    <col min="38" max="38" width="26.625" style="548" customWidth="1"/>
    <col min="39" max="39" width="26" style="548" customWidth="1"/>
    <col min="40" max="40" width="25.375" style="548" customWidth="1"/>
    <col min="41" max="41" width="24.875" style="548" customWidth="1"/>
    <col min="42" max="42" width="25.25" style="548" customWidth="1"/>
    <col min="43" max="43" width="27" style="548" customWidth="1"/>
    <col min="44" max="44" width="46.125" style="548" customWidth="1"/>
    <col min="45" max="45" width="30.375" style="548" customWidth="1"/>
    <col min="46" max="46" width="35.75" style="548" customWidth="1"/>
    <col min="47" max="47" width="49.75" style="548" customWidth="1"/>
    <col min="48" max="48" width="27" style="548" customWidth="1"/>
    <col min="49" max="49" width="37.625" style="548" customWidth="1"/>
    <col min="50" max="50" width="29.375" style="548" customWidth="1"/>
    <col min="51" max="51" width="26.875" style="548" customWidth="1"/>
    <col min="52" max="52" width="14" style="548" customWidth="1"/>
  </cols>
  <sheetData>
    <row r="1" spans="1:52" s="118" customFormat="1" ht="15" x14ac:dyDescent="0.35">
      <c r="AF1" s="141"/>
      <c r="AG1" s="141"/>
      <c r="AH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</row>
    <row r="2" spans="1:52" s="118" customFormat="1" ht="15" x14ac:dyDescent="0.35">
      <c r="B2" s="558" t="s">
        <v>407</v>
      </c>
      <c r="C2" s="684"/>
      <c r="AF2" s="141"/>
      <c r="AG2" s="141"/>
      <c r="AH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</row>
    <row r="3" spans="1:52" s="118" customFormat="1" ht="15.6" thickBot="1" x14ac:dyDescent="0.4">
      <c r="D3" s="118" t="s">
        <v>118</v>
      </c>
      <c r="E3" s="118" t="s">
        <v>119</v>
      </c>
      <c r="F3" s="118" t="s">
        <v>120</v>
      </c>
      <c r="L3" s="911" t="s">
        <v>149</v>
      </c>
      <c r="M3" s="912"/>
      <c r="N3" s="912"/>
      <c r="AF3" s="141"/>
      <c r="AG3" s="141"/>
      <c r="AH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</row>
    <row r="4" spans="1:52" s="118" customFormat="1" ht="15" x14ac:dyDescent="0.35">
      <c r="D4" s="432">
        <v>42552</v>
      </c>
      <c r="E4" s="434">
        <v>42583</v>
      </c>
      <c r="F4" s="435">
        <v>42614</v>
      </c>
      <c r="O4" s="181" t="s">
        <v>117</v>
      </c>
      <c r="P4" s="188" t="s">
        <v>117</v>
      </c>
      <c r="Q4" s="188" t="s">
        <v>117</v>
      </c>
      <c r="R4" s="188" t="s">
        <v>117</v>
      </c>
      <c r="S4" s="188" t="s">
        <v>117</v>
      </c>
      <c r="T4" s="189" t="s">
        <v>117</v>
      </c>
      <c r="U4" s="161"/>
      <c r="V4" s="161"/>
      <c r="AF4" s="141"/>
      <c r="AG4" s="141"/>
      <c r="AH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</row>
    <row r="5" spans="1:52" s="118" customFormat="1" ht="15" x14ac:dyDescent="0.35">
      <c r="B5" s="325" t="s">
        <v>117</v>
      </c>
      <c r="C5" s="481">
        <f>SUM(D5:F5)</f>
        <v>4208</v>
      </c>
      <c r="D5" s="858">
        <f>SUM(D6:D10)</f>
        <v>1246</v>
      </c>
      <c r="E5" s="439">
        <f t="shared" ref="E5:F5" si="0">SUM(E6:E10)</f>
        <v>1385</v>
      </c>
      <c r="F5" s="859">
        <f t="shared" si="0"/>
        <v>1577</v>
      </c>
      <c r="N5" s="141"/>
      <c r="O5" s="174" t="s">
        <v>261</v>
      </c>
      <c r="P5" s="319" t="s">
        <v>262</v>
      </c>
      <c r="Q5" s="319" t="s">
        <v>263</v>
      </c>
      <c r="R5" s="319" t="s">
        <v>265</v>
      </c>
      <c r="S5" s="319" t="s">
        <v>266</v>
      </c>
      <c r="T5" s="355" t="s">
        <v>268</v>
      </c>
      <c r="U5" s="325"/>
      <c r="V5" s="325"/>
      <c r="AF5" s="141"/>
      <c r="AG5" s="141"/>
      <c r="AH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</row>
    <row r="6" spans="1:52" s="118" customFormat="1" ht="15" x14ac:dyDescent="0.35">
      <c r="B6" s="325" t="s">
        <v>262</v>
      </c>
      <c r="C6" s="481">
        <f t="shared" ref="C6:C10" si="1">SUM(D6:F6)</f>
        <v>629</v>
      </c>
      <c r="D6" s="153">
        <v>177</v>
      </c>
      <c r="E6" s="172">
        <v>234</v>
      </c>
      <c r="F6" s="154">
        <v>218</v>
      </c>
      <c r="M6" s="118" t="s">
        <v>150</v>
      </c>
      <c r="N6" s="119">
        <f t="shared" ref="N6:N16" si="2">SUM(O6:T6)</f>
        <v>38</v>
      </c>
      <c r="O6" s="153"/>
      <c r="P6" s="172">
        <v>8</v>
      </c>
      <c r="Q6" s="172">
        <v>6</v>
      </c>
      <c r="R6" s="172">
        <v>2</v>
      </c>
      <c r="S6" s="172">
        <v>9</v>
      </c>
      <c r="T6" s="154">
        <v>13</v>
      </c>
      <c r="AF6" s="141"/>
      <c r="AG6" s="141"/>
      <c r="AH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</row>
    <row r="7" spans="1:52" s="118" customFormat="1" ht="15" x14ac:dyDescent="0.35">
      <c r="B7" s="325" t="s">
        <v>263</v>
      </c>
      <c r="C7" s="481">
        <f t="shared" si="1"/>
        <v>726</v>
      </c>
      <c r="D7" s="153">
        <v>192</v>
      </c>
      <c r="E7" s="172">
        <v>234</v>
      </c>
      <c r="F7" s="154">
        <v>300</v>
      </c>
      <c r="M7" s="118" t="s">
        <v>151</v>
      </c>
      <c r="N7" s="119">
        <f t="shared" si="2"/>
        <v>77</v>
      </c>
      <c r="O7" s="153"/>
      <c r="P7" s="172">
        <v>15</v>
      </c>
      <c r="Q7" s="172">
        <v>15</v>
      </c>
      <c r="R7" s="172">
        <v>1</v>
      </c>
      <c r="S7" s="172">
        <v>26</v>
      </c>
      <c r="T7" s="154">
        <v>20</v>
      </c>
      <c r="AF7" s="141"/>
      <c r="AG7" s="141"/>
      <c r="AH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</row>
    <row r="8" spans="1:52" s="118" customFormat="1" ht="15" x14ac:dyDescent="0.35">
      <c r="B8" s="325" t="s">
        <v>265</v>
      </c>
      <c r="C8" s="481">
        <f t="shared" si="1"/>
        <v>868</v>
      </c>
      <c r="D8" s="153">
        <v>286</v>
      </c>
      <c r="E8" s="172">
        <v>283</v>
      </c>
      <c r="F8" s="154">
        <v>299</v>
      </c>
      <c r="M8" s="118" t="s">
        <v>152</v>
      </c>
      <c r="N8" s="119">
        <f t="shared" si="2"/>
        <v>1898</v>
      </c>
      <c r="O8" s="153">
        <v>4</v>
      </c>
      <c r="P8" s="172">
        <v>111</v>
      </c>
      <c r="Q8" s="172">
        <v>152</v>
      </c>
      <c r="R8" s="172">
        <v>175</v>
      </c>
      <c r="S8" s="172">
        <v>509</v>
      </c>
      <c r="T8" s="154">
        <v>947</v>
      </c>
      <c r="AF8" s="141"/>
      <c r="AG8" s="141"/>
      <c r="AH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</row>
    <row r="9" spans="1:52" s="118" customFormat="1" ht="15" x14ac:dyDescent="0.35">
      <c r="B9" s="325" t="s">
        <v>266</v>
      </c>
      <c r="C9" s="481">
        <f t="shared" si="1"/>
        <v>975</v>
      </c>
      <c r="D9" s="153">
        <v>299</v>
      </c>
      <c r="E9" s="172">
        <v>313</v>
      </c>
      <c r="F9" s="154">
        <v>363</v>
      </c>
      <c r="M9" s="118" t="s">
        <v>153</v>
      </c>
      <c r="N9" s="119">
        <f t="shared" si="2"/>
        <v>38</v>
      </c>
      <c r="O9" s="153"/>
      <c r="P9" s="172">
        <v>5</v>
      </c>
      <c r="Q9" s="172">
        <v>3</v>
      </c>
      <c r="R9" s="172">
        <v>2</v>
      </c>
      <c r="S9" s="172">
        <v>14</v>
      </c>
      <c r="T9" s="154">
        <v>14</v>
      </c>
      <c r="AF9" s="141"/>
      <c r="AG9" s="141"/>
      <c r="AH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</row>
    <row r="10" spans="1:52" s="118" customFormat="1" ht="15" x14ac:dyDescent="0.35">
      <c r="B10" s="325" t="s">
        <v>268</v>
      </c>
      <c r="C10" s="481">
        <f t="shared" si="1"/>
        <v>1010</v>
      </c>
      <c r="D10" s="153">
        <v>292</v>
      </c>
      <c r="E10" s="172">
        <v>321</v>
      </c>
      <c r="F10" s="154">
        <v>397</v>
      </c>
      <c r="M10" s="118" t="s">
        <v>154</v>
      </c>
      <c r="N10" s="119">
        <f t="shared" si="2"/>
        <v>6896</v>
      </c>
      <c r="O10" s="153">
        <v>5</v>
      </c>
      <c r="P10" s="172">
        <v>362</v>
      </c>
      <c r="Q10" s="172">
        <v>1557</v>
      </c>
      <c r="R10" s="172">
        <v>266</v>
      </c>
      <c r="S10" s="172">
        <v>1689</v>
      </c>
      <c r="T10" s="154">
        <v>3017</v>
      </c>
      <c r="AF10" s="141"/>
      <c r="AG10" s="141"/>
      <c r="AH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</row>
    <row r="11" spans="1:52" s="118" customFormat="1" ht="15" x14ac:dyDescent="0.35">
      <c r="A11"/>
      <c r="B11"/>
      <c r="C11"/>
      <c r="D11" s="296"/>
      <c r="E11"/>
      <c r="F11"/>
      <c r="G11" s="296"/>
      <c r="H11" s="296"/>
      <c r="I11" s="296"/>
      <c r="J11" s="296"/>
      <c r="K11"/>
      <c r="M11" s="118" t="s">
        <v>155</v>
      </c>
      <c r="N11" s="119">
        <f t="shared" si="2"/>
        <v>625</v>
      </c>
      <c r="O11" s="153"/>
      <c r="P11" s="172">
        <v>86</v>
      </c>
      <c r="Q11" s="172">
        <v>37</v>
      </c>
      <c r="R11" s="172">
        <v>219</v>
      </c>
      <c r="S11" s="172">
        <v>174</v>
      </c>
      <c r="T11" s="154">
        <v>109</v>
      </c>
      <c r="AF11" s="141"/>
      <c r="AG11" s="141"/>
      <c r="AH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</row>
    <row r="12" spans="1:52" s="118" customFormat="1" ht="30" x14ac:dyDescent="0.35">
      <c r="A12"/>
      <c r="B12" s="353" t="s">
        <v>247</v>
      </c>
      <c r="C12" s="349"/>
      <c r="G12" s="296"/>
      <c r="H12" s="296"/>
      <c r="I12" s="296"/>
      <c r="J12" s="296"/>
      <c r="K12"/>
      <c r="M12" s="118" t="s">
        <v>156</v>
      </c>
      <c r="N12" s="119">
        <f t="shared" si="2"/>
        <v>8</v>
      </c>
      <c r="O12" s="153"/>
      <c r="P12" s="172">
        <v>6</v>
      </c>
      <c r="Q12" s="172"/>
      <c r="R12" s="172">
        <v>1</v>
      </c>
      <c r="S12" s="172">
        <v>1</v>
      </c>
      <c r="T12" s="154"/>
      <c r="AF12" s="141"/>
      <c r="AG12" s="141"/>
      <c r="AH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</row>
    <row r="13" spans="1:52" s="118" customFormat="1" ht="15.6" thickBot="1" x14ac:dyDescent="0.4">
      <c r="A13"/>
      <c r="D13" s="118" t="s">
        <v>118</v>
      </c>
      <c r="E13" s="118" t="s">
        <v>119</v>
      </c>
      <c r="F13" s="118" t="s">
        <v>120</v>
      </c>
      <c r="K13"/>
      <c r="M13" s="118" t="s">
        <v>19</v>
      </c>
      <c r="N13" s="119">
        <f t="shared" si="2"/>
        <v>905</v>
      </c>
      <c r="O13" s="153">
        <v>5</v>
      </c>
      <c r="P13" s="172">
        <v>119</v>
      </c>
      <c r="Q13" s="172">
        <v>126</v>
      </c>
      <c r="R13" s="172">
        <v>88</v>
      </c>
      <c r="S13" s="172">
        <v>264</v>
      </c>
      <c r="T13" s="154">
        <v>303</v>
      </c>
      <c r="AF13" s="141"/>
      <c r="AG13" s="141"/>
      <c r="AH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</row>
    <row r="14" spans="1:52" ht="24.6" customHeight="1" thickBot="1" x14ac:dyDescent="0.4">
      <c r="B14" s="118"/>
      <c r="C14" s="118"/>
      <c r="D14" s="432">
        <f>D4</f>
        <v>42552</v>
      </c>
      <c r="E14" s="434">
        <f t="shared" ref="E14:F14" si="3">E4</f>
        <v>42583</v>
      </c>
      <c r="F14" s="435">
        <f t="shared" si="3"/>
        <v>42614</v>
      </c>
      <c r="G14" s="118"/>
      <c r="H14" s="118"/>
      <c r="I14" s="118"/>
      <c r="J14" s="118"/>
      <c r="M14" s="118" t="s">
        <v>157</v>
      </c>
      <c r="N14" s="119">
        <f t="shared" si="2"/>
        <v>7717</v>
      </c>
      <c r="O14" s="153">
        <v>18</v>
      </c>
      <c r="P14" s="172">
        <v>1475</v>
      </c>
      <c r="Q14" s="172">
        <v>1344</v>
      </c>
      <c r="R14" s="172">
        <v>1979</v>
      </c>
      <c r="S14" s="172">
        <v>2327</v>
      </c>
      <c r="T14" s="175">
        <v>574</v>
      </c>
      <c r="U14" s="161"/>
      <c r="V14" s="161"/>
    </row>
    <row r="15" spans="1:52" ht="15" x14ac:dyDescent="0.35">
      <c r="B15" s="325" t="s">
        <v>117</v>
      </c>
      <c r="C15" s="119">
        <f>D15+E15+F15</f>
        <v>2130</v>
      </c>
      <c r="D15" s="350">
        <f>SUM(D16:D20)</f>
        <v>624</v>
      </c>
      <c r="E15" s="350">
        <f t="shared" ref="E15:F15" si="4">SUM(E16:E20)</f>
        <v>724</v>
      </c>
      <c r="F15" s="350">
        <f t="shared" si="4"/>
        <v>782</v>
      </c>
      <c r="G15" s="118"/>
      <c r="H15" s="118"/>
      <c r="I15" s="118"/>
      <c r="J15" s="118"/>
      <c r="M15" s="118" t="s">
        <v>21</v>
      </c>
      <c r="N15" s="119">
        <f t="shared" si="2"/>
        <v>2518</v>
      </c>
      <c r="O15" s="153">
        <v>2</v>
      </c>
      <c r="P15" s="172">
        <v>342</v>
      </c>
      <c r="Q15" s="172">
        <v>345</v>
      </c>
      <c r="R15" s="172">
        <v>453</v>
      </c>
      <c r="S15" s="172">
        <v>797</v>
      </c>
      <c r="T15" s="175">
        <v>579</v>
      </c>
      <c r="U15" s="161"/>
      <c r="V15" s="161"/>
    </row>
    <row r="16" spans="1:52" ht="30.6" customHeight="1" thickBot="1" x14ac:dyDescent="0.4">
      <c r="B16" s="325" t="s">
        <v>262</v>
      </c>
      <c r="C16" s="119">
        <f t="shared" ref="C16:C20" si="5">D16+E16+F16</f>
        <v>236</v>
      </c>
      <c r="D16" s="153">
        <v>77</v>
      </c>
      <c r="E16" s="172">
        <v>91</v>
      </c>
      <c r="F16" s="154">
        <v>68</v>
      </c>
      <c r="G16" s="118"/>
      <c r="H16" s="118"/>
      <c r="I16" s="118"/>
      <c r="J16" s="118"/>
      <c r="M16" s="118" t="s">
        <v>133</v>
      </c>
      <c r="N16" s="119">
        <f t="shared" si="2"/>
        <v>20720</v>
      </c>
      <c r="O16" s="436">
        <f>SUM(O6:O15)</f>
        <v>34</v>
      </c>
      <c r="P16" s="152">
        <f t="shared" ref="P16:T16" si="6">SUM(P6:P15)</f>
        <v>2529</v>
      </c>
      <c r="Q16" s="152">
        <f t="shared" si="6"/>
        <v>3585</v>
      </c>
      <c r="R16" s="152">
        <f>SUM(R6:R15)</f>
        <v>3186</v>
      </c>
      <c r="S16" s="152">
        <f t="shared" si="6"/>
        <v>5810</v>
      </c>
      <c r="T16" s="401">
        <f t="shared" si="6"/>
        <v>5576</v>
      </c>
      <c r="U16" s="161"/>
      <c r="V16" s="161"/>
    </row>
    <row r="17" spans="2:22" ht="15" x14ac:dyDescent="0.35">
      <c r="B17" s="325" t="s">
        <v>263</v>
      </c>
      <c r="C17" s="119">
        <f t="shared" si="5"/>
        <v>411</v>
      </c>
      <c r="D17" s="153">
        <v>104</v>
      </c>
      <c r="E17" s="172">
        <v>141</v>
      </c>
      <c r="F17" s="154">
        <v>166</v>
      </c>
      <c r="G17" s="118"/>
      <c r="H17" s="118"/>
      <c r="I17" s="118"/>
      <c r="J17" s="118"/>
      <c r="U17" s="161"/>
      <c r="V17" s="161"/>
    </row>
    <row r="18" spans="2:22" ht="15.6" thickBot="1" x14ac:dyDescent="0.4">
      <c r="B18" s="325" t="s">
        <v>265</v>
      </c>
      <c r="C18" s="119">
        <f t="shared" si="5"/>
        <v>364</v>
      </c>
      <c r="D18" s="153">
        <v>117</v>
      </c>
      <c r="E18" s="172">
        <v>128</v>
      </c>
      <c r="F18" s="154">
        <v>119</v>
      </c>
      <c r="G18" s="118"/>
      <c r="H18" s="118"/>
      <c r="I18" s="118"/>
      <c r="J18" s="118"/>
      <c r="U18" s="161"/>
      <c r="V18" s="161"/>
    </row>
    <row r="19" spans="2:22" ht="15" x14ac:dyDescent="0.35">
      <c r="B19" s="325" t="s">
        <v>266</v>
      </c>
      <c r="C19" s="119">
        <f t="shared" si="5"/>
        <v>543</v>
      </c>
      <c r="D19" s="327">
        <v>167</v>
      </c>
      <c r="E19" s="326">
        <v>175</v>
      </c>
      <c r="F19" s="328">
        <v>201</v>
      </c>
      <c r="G19" s="118"/>
      <c r="H19" s="118"/>
      <c r="I19" s="118"/>
      <c r="J19" s="118"/>
      <c r="L19" s="909" t="s">
        <v>158</v>
      </c>
      <c r="M19" s="910"/>
      <c r="O19" s="181" t="s">
        <v>117</v>
      </c>
      <c r="P19" s="188" t="s">
        <v>117</v>
      </c>
      <c r="Q19" s="188" t="s">
        <v>117</v>
      </c>
      <c r="R19" s="188" t="s">
        <v>117</v>
      </c>
      <c r="S19" s="188" t="s">
        <v>117</v>
      </c>
      <c r="T19" s="189" t="s">
        <v>117</v>
      </c>
      <c r="U19" s="161"/>
      <c r="V19" s="161"/>
    </row>
    <row r="20" spans="2:22" ht="15" x14ac:dyDescent="0.35">
      <c r="B20" s="325" t="s">
        <v>268</v>
      </c>
      <c r="C20" s="119">
        <f t="shared" si="5"/>
        <v>576</v>
      </c>
      <c r="D20" s="327">
        <v>159</v>
      </c>
      <c r="E20" s="326">
        <v>189</v>
      </c>
      <c r="F20" s="328">
        <v>228</v>
      </c>
      <c r="G20" s="124"/>
      <c r="H20" s="124"/>
      <c r="I20" s="124"/>
      <c r="J20" s="124"/>
      <c r="M20" s="118"/>
      <c r="N20" s="118"/>
      <c r="O20" s="174" t="s">
        <v>261</v>
      </c>
      <c r="P20" s="319" t="s">
        <v>262</v>
      </c>
      <c r="Q20" s="319" t="s">
        <v>263</v>
      </c>
      <c r="R20" s="319" t="s">
        <v>265</v>
      </c>
      <c r="S20" s="319" t="s">
        <v>266</v>
      </c>
      <c r="T20" s="355" t="s">
        <v>268</v>
      </c>
      <c r="U20" s="325"/>
      <c r="V20" s="325"/>
    </row>
    <row r="21" spans="2:22" ht="15" x14ac:dyDescent="0.35">
      <c r="G21" s="296"/>
      <c r="H21" s="296"/>
      <c r="I21" s="296"/>
      <c r="J21" s="296"/>
      <c r="M21" s="119" t="s">
        <v>22</v>
      </c>
      <c r="N21" s="119">
        <f t="shared" ref="N21:N40" si="7">SUM(O21:T21)</f>
        <v>12</v>
      </c>
      <c r="O21" s="153"/>
      <c r="P21" s="172">
        <v>1</v>
      </c>
      <c r="Q21" s="172"/>
      <c r="R21" s="172"/>
      <c r="S21" s="172">
        <v>3</v>
      </c>
      <c r="T21" s="184">
        <v>8</v>
      </c>
      <c r="U21" s="161"/>
      <c r="V21" s="161"/>
    </row>
    <row r="22" spans="2:22" ht="30" x14ac:dyDescent="0.35">
      <c r="B22" s="353" t="s">
        <v>248</v>
      </c>
      <c r="C22" s="349"/>
      <c r="D22" s="118"/>
      <c r="E22" s="118"/>
      <c r="F22" s="118"/>
      <c r="G22" s="118"/>
      <c r="H22" s="118"/>
      <c r="I22" s="118"/>
      <c r="J22" s="118"/>
      <c r="M22" s="119" t="s">
        <v>14</v>
      </c>
      <c r="N22" s="119">
        <f t="shared" si="7"/>
        <v>3</v>
      </c>
      <c r="O22" s="153"/>
      <c r="P22" s="172">
        <v>2</v>
      </c>
      <c r="Q22" s="172"/>
      <c r="R22" s="172"/>
      <c r="S22" s="172"/>
      <c r="T22" s="184">
        <v>1</v>
      </c>
      <c r="U22" s="161"/>
      <c r="V22" s="161"/>
    </row>
    <row r="23" spans="2:22" ht="15.6" thickBot="1" x14ac:dyDescent="0.4">
      <c r="B23" s="118"/>
      <c r="C23" s="118"/>
      <c r="D23" s="118" t="s">
        <v>118</v>
      </c>
      <c r="E23" s="118" t="s">
        <v>119</v>
      </c>
      <c r="F23" s="118" t="s">
        <v>120</v>
      </c>
      <c r="G23" s="118"/>
      <c r="H23" s="118"/>
      <c r="I23" s="118"/>
      <c r="J23" s="118"/>
      <c r="M23" s="119" t="s">
        <v>18</v>
      </c>
      <c r="N23" s="119">
        <f t="shared" si="7"/>
        <v>10</v>
      </c>
      <c r="O23" s="153"/>
      <c r="P23" s="172"/>
      <c r="Q23" s="172">
        <v>4</v>
      </c>
      <c r="R23" s="172"/>
      <c r="S23" s="172">
        <v>6</v>
      </c>
      <c r="T23" s="184"/>
      <c r="U23" s="161"/>
      <c r="V23" s="161"/>
    </row>
    <row r="24" spans="2:22" ht="15.6" thickBot="1" x14ac:dyDescent="0.4">
      <c r="B24" s="118"/>
      <c r="C24" s="118"/>
      <c r="D24" s="432">
        <f>D4</f>
        <v>42552</v>
      </c>
      <c r="E24" s="434">
        <f t="shared" ref="E24:F24" si="8">E4</f>
        <v>42583</v>
      </c>
      <c r="F24" s="435">
        <f t="shared" si="8"/>
        <v>42614</v>
      </c>
      <c r="G24" s="118"/>
      <c r="H24" s="118"/>
      <c r="I24" s="118"/>
      <c r="J24" s="118"/>
      <c r="M24" s="118" t="s">
        <v>159</v>
      </c>
      <c r="N24" s="119">
        <f t="shared" si="7"/>
        <v>14802</v>
      </c>
      <c r="O24" s="153">
        <v>24</v>
      </c>
      <c r="P24" s="172">
        <v>1991</v>
      </c>
      <c r="Q24" s="172">
        <v>2253</v>
      </c>
      <c r="R24" s="172">
        <v>2284</v>
      </c>
      <c r="S24" s="172">
        <v>4561</v>
      </c>
      <c r="T24" s="184">
        <v>3689</v>
      </c>
      <c r="U24" s="161"/>
      <c r="V24" s="161"/>
    </row>
    <row r="25" spans="2:22" ht="15" x14ac:dyDescent="0.35">
      <c r="B25" s="325" t="s">
        <v>117</v>
      </c>
      <c r="C25" s="119">
        <f t="shared" ref="C25:C30" si="9">D25+E25+F25</f>
        <v>456</v>
      </c>
      <c r="D25" s="146">
        <f>SUM(D26:D30)</f>
        <v>160</v>
      </c>
      <c r="E25" s="146">
        <f t="shared" ref="E25:F25" si="10">SUM(E26:E30)</f>
        <v>149</v>
      </c>
      <c r="F25" s="146">
        <f t="shared" si="10"/>
        <v>147</v>
      </c>
      <c r="G25" s="118"/>
      <c r="H25" s="118"/>
      <c r="I25" s="118"/>
      <c r="J25" s="118"/>
      <c r="M25" s="118" t="s">
        <v>160</v>
      </c>
      <c r="N25" s="119">
        <f t="shared" si="7"/>
        <v>1</v>
      </c>
      <c r="O25" s="153"/>
      <c r="P25" s="172"/>
      <c r="Q25" s="172"/>
      <c r="R25" s="172"/>
      <c r="S25" s="172">
        <v>1</v>
      </c>
      <c r="T25" s="184"/>
      <c r="U25" s="161"/>
      <c r="V25" s="161"/>
    </row>
    <row r="26" spans="2:22" ht="15" x14ac:dyDescent="0.35">
      <c r="B26" s="325" t="s">
        <v>262</v>
      </c>
      <c r="C26" s="119">
        <f t="shared" si="9"/>
        <v>57</v>
      </c>
      <c r="D26" s="153">
        <v>15</v>
      </c>
      <c r="E26" s="172">
        <v>22</v>
      </c>
      <c r="F26" s="154">
        <v>20</v>
      </c>
      <c r="G26" s="118"/>
      <c r="H26" s="118"/>
      <c r="I26" s="118"/>
      <c r="J26" s="118"/>
      <c r="M26" s="118" t="s">
        <v>161</v>
      </c>
      <c r="N26" s="119">
        <f t="shared" si="7"/>
        <v>0</v>
      </c>
      <c r="O26" s="153"/>
      <c r="P26" s="172"/>
      <c r="Q26" s="172"/>
      <c r="R26" s="172"/>
      <c r="S26" s="172"/>
      <c r="T26" s="184"/>
      <c r="U26" s="161"/>
      <c r="V26" s="161"/>
    </row>
    <row r="27" spans="2:22" ht="15" x14ac:dyDescent="0.35">
      <c r="B27" s="325" t="s">
        <v>263</v>
      </c>
      <c r="C27" s="119">
        <f t="shared" si="9"/>
        <v>89</v>
      </c>
      <c r="D27" s="153">
        <v>25</v>
      </c>
      <c r="E27" s="172">
        <v>33</v>
      </c>
      <c r="F27" s="154">
        <v>31</v>
      </c>
      <c r="G27" s="118"/>
      <c r="H27" s="118"/>
      <c r="I27" s="118"/>
      <c r="J27" s="118"/>
      <c r="M27" s="119" t="s">
        <v>12</v>
      </c>
      <c r="N27" s="119">
        <f t="shared" si="7"/>
        <v>0</v>
      </c>
      <c r="O27" s="153"/>
      <c r="P27" s="172"/>
      <c r="Q27" s="172"/>
      <c r="R27" s="172"/>
      <c r="S27" s="172"/>
      <c r="T27" s="184"/>
      <c r="U27" s="161"/>
      <c r="V27" s="161"/>
    </row>
    <row r="28" spans="2:22" ht="15" x14ac:dyDescent="0.35">
      <c r="B28" s="325" t="s">
        <v>265</v>
      </c>
      <c r="C28" s="119">
        <f t="shared" si="9"/>
        <v>44</v>
      </c>
      <c r="D28" s="153">
        <v>20</v>
      </c>
      <c r="E28" s="172">
        <v>14</v>
      </c>
      <c r="F28" s="154">
        <v>10</v>
      </c>
      <c r="G28" s="118"/>
      <c r="H28" s="118"/>
      <c r="I28" s="118"/>
      <c r="J28" s="118"/>
      <c r="M28" s="118" t="s">
        <v>162</v>
      </c>
      <c r="N28" s="119">
        <f t="shared" si="7"/>
        <v>0</v>
      </c>
      <c r="O28" s="153"/>
      <c r="P28" s="172"/>
      <c r="Q28" s="172"/>
      <c r="R28" s="172"/>
      <c r="S28" s="172"/>
      <c r="T28" s="184"/>
      <c r="U28" s="161"/>
      <c r="V28" s="161"/>
    </row>
    <row r="29" spans="2:22" ht="28.2" customHeight="1" x14ac:dyDescent="0.35">
      <c r="B29" s="325" t="s">
        <v>266</v>
      </c>
      <c r="C29" s="119">
        <f t="shared" si="9"/>
        <v>104</v>
      </c>
      <c r="D29" s="327">
        <v>41</v>
      </c>
      <c r="E29" s="326">
        <v>31</v>
      </c>
      <c r="F29" s="328">
        <v>32</v>
      </c>
      <c r="G29" s="124"/>
      <c r="H29" s="124"/>
      <c r="I29" s="124"/>
      <c r="J29" s="124"/>
      <c r="M29" s="119" t="s">
        <v>8</v>
      </c>
      <c r="N29" s="119">
        <f t="shared" si="7"/>
        <v>2</v>
      </c>
      <c r="O29" s="153"/>
      <c r="P29" s="172">
        <v>1</v>
      </c>
      <c r="Q29" s="172"/>
      <c r="R29" s="172"/>
      <c r="S29" s="172"/>
      <c r="T29" s="184">
        <v>1</v>
      </c>
      <c r="U29" s="161"/>
      <c r="V29" s="161"/>
    </row>
    <row r="30" spans="2:22" ht="15" x14ac:dyDescent="0.35">
      <c r="B30" s="325" t="s">
        <v>268</v>
      </c>
      <c r="C30" s="119">
        <f t="shared" si="9"/>
        <v>162</v>
      </c>
      <c r="D30" s="327">
        <v>59</v>
      </c>
      <c r="E30" s="326">
        <v>49</v>
      </c>
      <c r="F30" s="328">
        <v>54</v>
      </c>
      <c r="G30" s="124"/>
      <c r="H30" s="124"/>
      <c r="I30" s="124"/>
      <c r="J30" s="124"/>
      <c r="M30" s="119" t="s">
        <v>20</v>
      </c>
      <c r="N30" s="119">
        <f t="shared" si="7"/>
        <v>0</v>
      </c>
      <c r="O30" s="153"/>
      <c r="P30" s="172"/>
      <c r="Q30" s="172"/>
      <c r="R30" s="172"/>
      <c r="S30" s="172"/>
      <c r="T30" s="184"/>
      <c r="U30" s="161"/>
      <c r="V30" s="161"/>
    </row>
    <row r="31" spans="2:22" ht="15" x14ac:dyDescent="0.35">
      <c r="G31" s="296"/>
      <c r="H31" s="296"/>
      <c r="I31" s="296"/>
      <c r="J31" s="296"/>
      <c r="M31" s="119" t="s">
        <v>24</v>
      </c>
      <c r="N31" s="119">
        <f t="shared" si="7"/>
        <v>269</v>
      </c>
      <c r="O31" s="153">
        <v>1</v>
      </c>
      <c r="P31" s="172">
        <v>43</v>
      </c>
      <c r="Q31" s="172">
        <v>65</v>
      </c>
      <c r="R31" s="172">
        <v>35</v>
      </c>
      <c r="S31" s="172">
        <v>61</v>
      </c>
      <c r="T31" s="184">
        <v>64</v>
      </c>
      <c r="U31" s="161"/>
      <c r="V31" s="161"/>
    </row>
    <row r="32" spans="2:22" ht="30" x14ac:dyDescent="0.35">
      <c r="B32" s="559" t="s">
        <v>249</v>
      </c>
      <c r="C32" s="684"/>
      <c r="D32" s="118"/>
      <c r="E32" s="118"/>
      <c r="F32" s="118"/>
      <c r="G32" s="118"/>
      <c r="H32" s="118"/>
      <c r="I32" s="118"/>
      <c r="J32" s="118"/>
      <c r="M32" s="118" t="s">
        <v>163</v>
      </c>
      <c r="N32" s="119">
        <f t="shared" si="7"/>
        <v>4</v>
      </c>
      <c r="O32" s="153"/>
      <c r="P32" s="172"/>
      <c r="Q32" s="172">
        <v>2</v>
      </c>
      <c r="R32" s="172"/>
      <c r="S32" s="172">
        <v>2</v>
      </c>
      <c r="T32" s="184"/>
      <c r="U32" s="161"/>
      <c r="V32" s="161"/>
    </row>
    <row r="33" spans="2:25" ht="15.6" thickBot="1" x14ac:dyDescent="0.4">
      <c r="B33" s="118"/>
      <c r="C33" s="306" t="s">
        <v>126</v>
      </c>
      <c r="D33" s="118" t="s">
        <v>118</v>
      </c>
      <c r="E33" s="118" t="s">
        <v>119</v>
      </c>
      <c r="F33" s="118" t="s">
        <v>120</v>
      </c>
      <c r="G33" s="118"/>
      <c r="H33" s="118"/>
      <c r="I33" s="118"/>
      <c r="J33" s="118"/>
      <c r="M33" s="119" t="s">
        <v>164</v>
      </c>
      <c r="N33" s="119">
        <f t="shared" si="7"/>
        <v>6</v>
      </c>
      <c r="O33" s="153"/>
      <c r="P33" s="172"/>
      <c r="Q33" s="172"/>
      <c r="R33" s="172"/>
      <c r="S33" s="172">
        <v>3</v>
      </c>
      <c r="T33" s="184">
        <v>3</v>
      </c>
      <c r="U33" s="161"/>
      <c r="V33" s="161"/>
    </row>
    <row r="34" spans="2:25" ht="15.6" thickBot="1" x14ac:dyDescent="0.4">
      <c r="B34" s="118"/>
      <c r="C34" s="118"/>
      <c r="D34" s="432">
        <v>42552</v>
      </c>
      <c r="E34" s="434">
        <v>42583</v>
      </c>
      <c r="F34" s="435">
        <v>42614</v>
      </c>
      <c r="G34" s="118"/>
      <c r="H34" s="118"/>
      <c r="I34" s="118"/>
      <c r="J34" s="118"/>
      <c r="M34" s="118" t="s">
        <v>165</v>
      </c>
      <c r="N34" s="119">
        <f t="shared" si="7"/>
        <v>34</v>
      </c>
      <c r="O34" s="153"/>
      <c r="P34" s="172"/>
      <c r="Q34" s="172">
        <v>22</v>
      </c>
      <c r="R34" s="172">
        <v>1</v>
      </c>
      <c r="S34" s="172">
        <v>10</v>
      </c>
      <c r="T34" s="184">
        <v>1</v>
      </c>
      <c r="U34" s="161"/>
      <c r="V34" s="161"/>
    </row>
    <row r="35" spans="2:25" ht="23.4" customHeight="1" x14ac:dyDescent="0.35">
      <c r="B35" s="325" t="s">
        <v>117</v>
      </c>
      <c r="C35" s="119">
        <f t="shared" ref="C35:C40" si="11">D35+E35+F35</f>
        <v>0</v>
      </c>
      <c r="D35" s="146"/>
      <c r="E35" s="147"/>
      <c r="F35" s="148"/>
      <c r="G35" s="118"/>
      <c r="H35" s="118"/>
      <c r="I35" s="118"/>
      <c r="J35" s="118"/>
      <c r="M35" s="119" t="s">
        <v>6</v>
      </c>
      <c r="N35" s="119">
        <f t="shared" si="7"/>
        <v>1446</v>
      </c>
      <c r="O35" s="153">
        <v>1</v>
      </c>
      <c r="P35" s="172">
        <v>89</v>
      </c>
      <c r="Q35" s="172">
        <v>411</v>
      </c>
      <c r="R35" s="172">
        <v>45</v>
      </c>
      <c r="S35" s="172">
        <v>233</v>
      </c>
      <c r="T35" s="184">
        <v>667</v>
      </c>
      <c r="U35" s="161"/>
      <c r="V35" s="161"/>
    </row>
    <row r="36" spans="2:25" ht="15" x14ac:dyDescent="0.35">
      <c r="B36" s="325" t="s">
        <v>262</v>
      </c>
      <c r="C36" s="119">
        <f t="shared" si="11"/>
        <v>0</v>
      </c>
      <c r="D36" s="153"/>
      <c r="E36" s="172"/>
      <c r="F36" s="154"/>
      <c r="G36" s="118"/>
      <c r="H36" s="118"/>
      <c r="I36" s="118"/>
      <c r="J36" s="118"/>
      <c r="M36" s="118" t="s">
        <v>166</v>
      </c>
      <c r="N36" s="119">
        <f t="shared" si="7"/>
        <v>0</v>
      </c>
      <c r="O36" s="153"/>
      <c r="P36" s="172"/>
      <c r="Q36" s="172"/>
      <c r="R36" s="172"/>
      <c r="S36" s="172"/>
      <c r="T36" s="184"/>
      <c r="U36" s="161"/>
      <c r="V36" s="161"/>
    </row>
    <row r="37" spans="2:25" ht="15" x14ac:dyDescent="0.35">
      <c r="B37" s="325" t="s">
        <v>263</v>
      </c>
      <c r="C37" s="119">
        <f t="shared" si="11"/>
        <v>0</v>
      </c>
      <c r="D37" s="153"/>
      <c r="E37" s="172"/>
      <c r="F37" s="154"/>
      <c r="G37" s="118"/>
      <c r="H37" s="118"/>
      <c r="I37" s="118"/>
      <c r="J37" s="118"/>
      <c r="M37" s="118" t="s">
        <v>167</v>
      </c>
      <c r="N37" s="119">
        <f t="shared" si="7"/>
        <v>4118</v>
      </c>
      <c r="O37" s="153">
        <v>8</v>
      </c>
      <c r="P37" s="172">
        <v>396</v>
      </c>
      <c r="Q37" s="172">
        <v>828</v>
      </c>
      <c r="R37" s="172">
        <v>820</v>
      </c>
      <c r="S37" s="172">
        <v>930</v>
      </c>
      <c r="T37" s="184">
        <v>1136</v>
      </c>
      <c r="U37" s="161"/>
      <c r="V37" s="161"/>
    </row>
    <row r="38" spans="2:25" ht="15" x14ac:dyDescent="0.35">
      <c r="B38" s="325" t="s">
        <v>265</v>
      </c>
      <c r="C38" s="119">
        <f t="shared" si="11"/>
        <v>0</v>
      </c>
      <c r="D38" s="153"/>
      <c r="E38" s="172"/>
      <c r="F38" s="154"/>
      <c r="G38" s="118"/>
      <c r="H38" s="118"/>
      <c r="I38" s="118"/>
      <c r="J38" s="118"/>
      <c r="M38" s="119" t="s">
        <v>16</v>
      </c>
      <c r="N38" s="119">
        <f t="shared" si="7"/>
        <v>13</v>
      </c>
      <c r="O38" s="153"/>
      <c r="P38" s="172">
        <v>6</v>
      </c>
      <c r="Q38" s="172"/>
      <c r="R38" s="172">
        <v>1</v>
      </c>
      <c r="S38" s="172"/>
      <c r="T38" s="184">
        <v>6</v>
      </c>
      <c r="U38" s="161"/>
      <c r="V38" s="161"/>
    </row>
    <row r="39" spans="2:25" ht="15" x14ac:dyDescent="0.35">
      <c r="B39" s="325" t="s">
        <v>266</v>
      </c>
      <c r="C39" s="119">
        <f t="shared" si="11"/>
        <v>0</v>
      </c>
      <c r="D39" s="327"/>
      <c r="E39" s="326"/>
      <c r="F39" s="328"/>
      <c r="G39" s="124"/>
      <c r="H39" s="124"/>
      <c r="I39" s="124"/>
      <c r="J39" s="124"/>
      <c r="M39" s="118" t="s">
        <v>168</v>
      </c>
      <c r="N39" s="119">
        <f t="shared" si="7"/>
        <v>0</v>
      </c>
      <c r="O39" s="153"/>
      <c r="P39" s="172"/>
      <c r="Q39" s="172"/>
      <c r="R39" s="172"/>
      <c r="S39" s="172"/>
      <c r="T39" s="184"/>
      <c r="U39" s="161"/>
      <c r="V39" s="161"/>
    </row>
    <row r="40" spans="2:25" ht="15.6" thickBot="1" x14ac:dyDescent="0.4">
      <c r="B40" s="325" t="s">
        <v>268</v>
      </c>
      <c r="C40" s="119">
        <f t="shared" si="11"/>
        <v>0</v>
      </c>
      <c r="D40" s="327"/>
      <c r="E40" s="326"/>
      <c r="F40" s="328"/>
      <c r="G40" s="124"/>
      <c r="H40" s="124"/>
      <c r="I40" s="124"/>
      <c r="J40" s="124"/>
      <c r="M40" s="118" t="s">
        <v>133</v>
      </c>
      <c r="N40" s="119">
        <f t="shared" si="7"/>
        <v>20720</v>
      </c>
      <c r="O40" s="436">
        <f>SUM(O21:O39)</f>
        <v>34</v>
      </c>
      <c r="P40" s="152">
        <f t="shared" ref="P40:Q40" si="12">SUM(P21:P39)</f>
        <v>2529</v>
      </c>
      <c r="Q40" s="152">
        <f t="shared" si="12"/>
        <v>3585</v>
      </c>
      <c r="R40" s="152">
        <f>SUM(R21:R39)</f>
        <v>3186</v>
      </c>
      <c r="S40" s="152">
        <f>SUM(S21:S39)</f>
        <v>5810</v>
      </c>
      <c r="T40" s="164">
        <f>SUM(T21:T39)</f>
        <v>5576</v>
      </c>
      <c r="U40" s="118"/>
      <c r="V40" s="161"/>
    </row>
    <row r="41" spans="2:25" x14ac:dyDescent="0.2">
      <c r="G41" s="296"/>
      <c r="H41" s="296"/>
      <c r="I41" s="296"/>
      <c r="J41" s="296"/>
      <c r="N41">
        <v>21053</v>
      </c>
      <c r="U41" s="161"/>
      <c r="V41" s="161"/>
    </row>
    <row r="42" spans="2:25" ht="30.6" thickBot="1" x14ac:dyDescent="0.4">
      <c r="B42" s="559" t="s">
        <v>122</v>
      </c>
      <c r="C42" s="118"/>
      <c r="D42" s="897">
        <v>279</v>
      </c>
      <c r="E42" s="897">
        <v>252</v>
      </c>
      <c r="F42" s="897">
        <v>191</v>
      </c>
      <c r="G42" s="118" t="s">
        <v>411</v>
      </c>
      <c r="H42" s="118"/>
      <c r="I42" s="118"/>
      <c r="J42" s="118"/>
      <c r="K42" s="296"/>
      <c r="M42" s="306" t="s">
        <v>125</v>
      </c>
      <c r="N42" s="118"/>
      <c r="O42" s="118" t="s">
        <v>118</v>
      </c>
      <c r="P42" s="118" t="s">
        <v>119</v>
      </c>
      <c r="Q42" s="118" t="s">
        <v>120</v>
      </c>
      <c r="T42" s="161"/>
      <c r="U42" s="161"/>
      <c r="V42" s="161"/>
      <c r="W42" s="161"/>
      <c r="X42" s="161"/>
      <c r="Y42" s="161"/>
    </row>
    <row r="43" spans="2:25" ht="15.6" thickBot="1" x14ac:dyDescent="0.4">
      <c r="B43" s="118"/>
      <c r="C43" s="684" t="s">
        <v>123</v>
      </c>
      <c r="D43" s="118" t="s">
        <v>118</v>
      </c>
      <c r="E43" s="118" t="s">
        <v>119</v>
      </c>
      <c r="F43" s="118" t="s">
        <v>120</v>
      </c>
      <c r="G43" s="118"/>
      <c r="H43" s="118"/>
      <c r="I43" s="118"/>
      <c r="J43" s="118"/>
      <c r="M43" s="684"/>
      <c r="N43" s="118"/>
      <c r="O43" s="597">
        <v>42461</v>
      </c>
      <c r="P43" s="598">
        <v>42491</v>
      </c>
      <c r="Q43" s="599">
        <v>42522</v>
      </c>
      <c r="T43" s="118"/>
      <c r="U43" s="118"/>
      <c r="V43" s="118"/>
      <c r="W43" s="118"/>
      <c r="X43" s="118"/>
      <c r="Y43" s="161"/>
    </row>
    <row r="44" spans="2:25" ht="15" x14ac:dyDescent="0.35">
      <c r="B44" s="118"/>
      <c r="C44" s="118"/>
      <c r="D44" s="432">
        <v>42552</v>
      </c>
      <c r="E44" s="434">
        <v>42583</v>
      </c>
      <c r="F44" s="435">
        <v>42614</v>
      </c>
      <c r="G44" s="118"/>
      <c r="H44" s="118"/>
      <c r="I44" s="118"/>
      <c r="J44" s="118"/>
      <c r="M44" s="118" t="s">
        <v>117</v>
      </c>
      <c r="N44" s="119">
        <f>O44+P44+Q44</f>
        <v>0</v>
      </c>
      <c r="O44" s="600"/>
      <c r="P44" s="601"/>
      <c r="Q44" s="602"/>
      <c r="T44" s="118"/>
      <c r="U44" s="118"/>
      <c r="V44" s="118"/>
      <c r="W44" s="118"/>
      <c r="X44" s="118"/>
      <c r="Y44" s="161"/>
    </row>
    <row r="45" spans="2:25" ht="15" x14ac:dyDescent="0.35">
      <c r="B45" s="325" t="s">
        <v>117</v>
      </c>
      <c r="C45" s="119">
        <f>SUM(D45:F45)</f>
        <v>720</v>
      </c>
      <c r="D45" s="174">
        <f>SUM(D46:D50)</f>
        <v>278</v>
      </c>
      <c r="E45" s="174">
        <f t="shared" ref="E45:F45" si="13">SUM(E46:E50)</f>
        <v>252</v>
      </c>
      <c r="F45" s="174">
        <f t="shared" si="13"/>
        <v>190</v>
      </c>
      <c r="G45" s="118"/>
      <c r="H45" s="118"/>
      <c r="I45" s="118"/>
      <c r="J45" s="118"/>
      <c r="M45" s="118" t="s">
        <v>261</v>
      </c>
      <c r="N45" s="119">
        <f t="shared" ref="N45:N54" si="14">O45+P45+Q45</f>
        <v>0</v>
      </c>
      <c r="O45" s="600"/>
      <c r="P45" s="601"/>
      <c r="Q45" s="602"/>
      <c r="T45" s="118"/>
      <c r="U45" s="118"/>
      <c r="V45" s="118"/>
      <c r="W45" s="118"/>
      <c r="X45" s="118"/>
      <c r="Y45" s="161"/>
    </row>
    <row r="46" spans="2:25" ht="15" x14ac:dyDescent="0.35">
      <c r="B46" s="325" t="s">
        <v>262</v>
      </c>
      <c r="C46" s="119">
        <f t="shared" ref="C46:C50" si="15">SUM(D46:F46)</f>
        <v>103</v>
      </c>
      <c r="D46" s="174">
        <v>32</v>
      </c>
      <c r="E46" s="170">
        <v>45</v>
      </c>
      <c r="F46" s="175">
        <v>26</v>
      </c>
      <c r="G46" s="118"/>
      <c r="H46" s="118"/>
      <c r="I46" s="118"/>
      <c r="J46" s="118"/>
      <c r="M46" s="118" t="s">
        <v>262</v>
      </c>
      <c r="N46" s="119">
        <f t="shared" si="14"/>
        <v>0</v>
      </c>
      <c r="O46" s="600"/>
      <c r="P46" s="601"/>
      <c r="Q46" s="602"/>
      <c r="T46" s="118"/>
      <c r="U46" s="118"/>
      <c r="V46" s="118"/>
      <c r="W46" s="118"/>
      <c r="X46" s="118"/>
      <c r="Y46" s="161"/>
    </row>
    <row r="47" spans="2:25" ht="15" x14ac:dyDescent="0.35">
      <c r="B47" s="325" t="s">
        <v>263</v>
      </c>
      <c r="C47" s="119">
        <f t="shared" si="15"/>
        <v>162</v>
      </c>
      <c r="D47" s="174">
        <v>73</v>
      </c>
      <c r="E47" s="170">
        <v>47</v>
      </c>
      <c r="F47" s="175">
        <v>42</v>
      </c>
      <c r="G47" s="118"/>
      <c r="H47" s="118"/>
      <c r="I47" s="118"/>
      <c r="J47" s="118"/>
      <c r="M47" s="118" t="s">
        <v>263</v>
      </c>
      <c r="N47" s="119">
        <f t="shared" si="14"/>
        <v>0</v>
      </c>
      <c r="O47" s="600"/>
      <c r="P47" s="601"/>
      <c r="Q47" s="602"/>
      <c r="T47" s="118"/>
      <c r="U47" s="118"/>
      <c r="V47" s="118"/>
      <c r="W47" s="118"/>
      <c r="X47" s="118"/>
      <c r="Y47" s="161"/>
    </row>
    <row r="48" spans="2:25" ht="15" x14ac:dyDescent="0.35">
      <c r="B48" s="325" t="s">
        <v>265</v>
      </c>
      <c r="C48" s="119">
        <f t="shared" si="15"/>
        <v>131</v>
      </c>
      <c r="D48" s="174">
        <v>44</v>
      </c>
      <c r="E48" s="170">
        <v>48</v>
      </c>
      <c r="F48" s="175">
        <v>39</v>
      </c>
      <c r="G48" s="118"/>
      <c r="H48" s="118"/>
      <c r="I48" s="118"/>
      <c r="J48" s="118"/>
      <c r="M48" s="118" t="s">
        <v>264</v>
      </c>
      <c r="N48" s="119">
        <f t="shared" si="14"/>
        <v>0</v>
      </c>
      <c r="O48" s="600"/>
      <c r="P48" s="601"/>
      <c r="Q48" s="602"/>
      <c r="T48" s="118"/>
      <c r="U48" s="118"/>
      <c r="V48" s="118"/>
      <c r="W48" s="118"/>
      <c r="X48" s="118"/>
      <c r="Y48" s="161"/>
    </row>
    <row r="49" spans="2:26" ht="15" x14ac:dyDescent="0.35">
      <c r="B49" s="325" t="s">
        <v>266</v>
      </c>
      <c r="C49" s="119">
        <f t="shared" si="15"/>
        <v>120</v>
      </c>
      <c r="D49" s="174">
        <v>49</v>
      </c>
      <c r="E49" s="170">
        <v>44</v>
      </c>
      <c r="F49" s="175">
        <v>27</v>
      </c>
      <c r="G49" s="124"/>
      <c r="H49" s="124"/>
      <c r="I49" s="124"/>
      <c r="J49" s="124"/>
      <c r="M49" s="118" t="s">
        <v>265</v>
      </c>
      <c r="N49" s="119">
        <f t="shared" si="14"/>
        <v>0</v>
      </c>
      <c r="O49" s="603"/>
      <c r="P49" s="604"/>
      <c r="Q49" s="605"/>
      <c r="T49" s="118"/>
      <c r="U49" s="118"/>
      <c r="V49" s="118"/>
      <c r="W49" s="118"/>
      <c r="X49" s="118"/>
      <c r="Y49" s="161"/>
    </row>
    <row r="50" spans="2:26" ht="15" x14ac:dyDescent="0.35">
      <c r="B50" s="325" t="s">
        <v>268</v>
      </c>
      <c r="C50" s="119">
        <f t="shared" si="15"/>
        <v>204</v>
      </c>
      <c r="D50" s="174">
        <v>80</v>
      </c>
      <c r="E50" s="170">
        <v>68</v>
      </c>
      <c r="F50" s="175">
        <v>56</v>
      </c>
      <c r="G50" s="161"/>
      <c r="H50" s="161"/>
      <c r="I50" s="161"/>
      <c r="J50" s="161"/>
      <c r="M50" s="118" t="s">
        <v>266</v>
      </c>
      <c r="N50" s="119">
        <f t="shared" si="14"/>
        <v>0</v>
      </c>
      <c r="O50" s="603"/>
      <c r="P50" s="604"/>
      <c r="Q50" s="605"/>
      <c r="T50" s="118"/>
      <c r="U50" s="118"/>
      <c r="V50" s="161"/>
      <c r="W50" s="161"/>
      <c r="X50" s="161"/>
      <c r="Y50" s="161"/>
    </row>
    <row r="51" spans="2:26" ht="15" x14ac:dyDescent="0.35">
      <c r="G51" s="296"/>
      <c r="H51" s="296"/>
      <c r="I51" s="296"/>
      <c r="J51" s="296"/>
      <c r="M51" s="118" t="s">
        <v>267</v>
      </c>
      <c r="N51" s="119">
        <f t="shared" si="14"/>
        <v>0</v>
      </c>
      <c r="O51" s="606"/>
      <c r="P51" s="551"/>
      <c r="Q51" s="555"/>
      <c r="T51" s="118"/>
      <c r="U51" s="118"/>
      <c r="V51" s="124"/>
      <c r="W51" s="124"/>
      <c r="X51" s="124"/>
      <c r="Y51" s="161"/>
    </row>
    <row r="52" spans="2:26" ht="15.6" thickBot="1" x14ac:dyDescent="0.4">
      <c r="B52" s="440"/>
      <c r="C52" s="440" t="s">
        <v>124</v>
      </c>
      <c r="D52" s="118" t="s">
        <v>118</v>
      </c>
      <c r="E52" s="118" t="s">
        <v>119</v>
      </c>
      <c r="F52" s="118" t="s">
        <v>120</v>
      </c>
      <c r="G52" s="118"/>
      <c r="H52" s="118"/>
      <c r="I52" s="118"/>
      <c r="J52" s="118"/>
      <c r="M52" s="118" t="s">
        <v>268</v>
      </c>
      <c r="N52" s="119">
        <f t="shared" si="14"/>
        <v>0</v>
      </c>
      <c r="O52" s="603"/>
      <c r="P52" s="604"/>
      <c r="Q52" s="605"/>
      <c r="T52" s="118"/>
      <c r="U52" s="118"/>
      <c r="V52" s="124"/>
      <c r="W52" s="124"/>
      <c r="X52" s="124"/>
      <c r="Y52" s="161"/>
    </row>
    <row r="53" spans="2:26" ht="15" x14ac:dyDescent="0.35">
      <c r="B53" s="118"/>
      <c r="C53" s="118"/>
      <c r="D53" s="432">
        <v>42552</v>
      </c>
      <c r="E53" s="434">
        <v>42583</v>
      </c>
      <c r="F53" s="435">
        <v>42614</v>
      </c>
      <c r="G53" s="118"/>
      <c r="H53" s="118"/>
      <c r="I53" s="118"/>
      <c r="J53" s="118"/>
      <c r="M53" s="118" t="s">
        <v>269</v>
      </c>
      <c r="N53" s="119">
        <f t="shared" si="14"/>
        <v>0</v>
      </c>
      <c r="O53" s="606"/>
      <c r="P53" s="551"/>
      <c r="Q53" s="555"/>
      <c r="T53" s="118"/>
      <c r="U53" s="118"/>
      <c r="V53" s="124"/>
      <c r="W53" s="124"/>
      <c r="X53" s="124"/>
      <c r="Y53" s="161"/>
    </row>
    <row r="54" spans="2:26" ht="15.6" thickBot="1" x14ac:dyDescent="0.4">
      <c r="B54" s="325" t="s">
        <v>117</v>
      </c>
      <c r="C54" s="119">
        <f>SUM(D54:F54)</f>
        <v>781</v>
      </c>
      <c r="D54" s="153">
        <f>SUM(D55:D59)</f>
        <v>233</v>
      </c>
      <c r="E54" s="153">
        <f t="shared" ref="E54:F54" si="16">SUM(E55:E59)</f>
        <v>274</v>
      </c>
      <c r="F54" s="153">
        <f t="shared" si="16"/>
        <v>274</v>
      </c>
      <c r="G54" s="118"/>
      <c r="H54" s="118"/>
      <c r="I54" s="118"/>
      <c r="J54" s="118"/>
      <c r="M54" s="118" t="s">
        <v>270</v>
      </c>
      <c r="N54" s="119">
        <f t="shared" si="14"/>
        <v>0</v>
      </c>
      <c r="O54" s="607"/>
      <c r="P54" s="608"/>
      <c r="Q54" s="609"/>
    </row>
    <row r="55" spans="2:26" ht="15.6" thickBot="1" x14ac:dyDescent="0.4">
      <c r="B55" s="325" t="s">
        <v>262</v>
      </c>
      <c r="C55" s="119">
        <f t="shared" ref="C55:C59" si="17">SUM(D55:F55)</f>
        <v>92</v>
      </c>
      <c r="D55" s="153">
        <v>32</v>
      </c>
      <c r="E55" s="172">
        <v>28</v>
      </c>
      <c r="F55" s="154">
        <v>32</v>
      </c>
      <c r="G55" s="118"/>
      <c r="H55" s="118"/>
      <c r="I55" s="118"/>
      <c r="J55" s="118"/>
    </row>
    <row r="56" spans="2:26" ht="15" x14ac:dyDescent="0.35">
      <c r="B56" s="325" t="s">
        <v>263</v>
      </c>
      <c r="C56" s="119">
        <f t="shared" si="17"/>
        <v>143</v>
      </c>
      <c r="D56" s="153">
        <v>40</v>
      </c>
      <c r="E56" s="172">
        <v>46</v>
      </c>
      <c r="F56" s="154">
        <v>57</v>
      </c>
      <c r="G56" s="118"/>
      <c r="H56" s="118"/>
      <c r="I56" s="118"/>
      <c r="J56" s="118"/>
      <c r="M56" s="901"/>
      <c r="O56" s="146" t="s">
        <v>169</v>
      </c>
      <c r="P56" s="147" t="s">
        <v>170</v>
      </c>
      <c r="Q56" s="147" t="s">
        <v>171</v>
      </c>
      <c r="R56" s="147" t="s">
        <v>172</v>
      </c>
      <c r="S56" s="147" t="s">
        <v>37</v>
      </c>
      <c r="T56" s="147" t="s">
        <v>173</v>
      </c>
      <c r="U56" s="147" t="s">
        <v>29</v>
      </c>
      <c r="V56" s="147" t="s">
        <v>174</v>
      </c>
      <c r="W56" s="147" t="s">
        <v>175</v>
      </c>
      <c r="X56" s="147" t="s">
        <v>176</v>
      </c>
      <c r="Y56" s="147" t="s">
        <v>177</v>
      </c>
      <c r="Z56" s="148" t="s">
        <v>133</v>
      </c>
    </row>
    <row r="57" spans="2:26" ht="15" x14ac:dyDescent="0.35">
      <c r="B57" s="325" t="s">
        <v>265</v>
      </c>
      <c r="C57" s="119">
        <f t="shared" si="17"/>
        <v>116</v>
      </c>
      <c r="D57" s="153">
        <v>44</v>
      </c>
      <c r="E57" s="172">
        <v>38</v>
      </c>
      <c r="F57" s="154">
        <v>34</v>
      </c>
      <c r="G57" s="118"/>
      <c r="H57" s="118"/>
      <c r="I57" s="118"/>
      <c r="J57" s="118"/>
      <c r="M57" s="913" t="s">
        <v>178</v>
      </c>
      <c r="N57" s="118" t="s">
        <v>117</v>
      </c>
      <c r="O57" s="323">
        <v>677</v>
      </c>
      <c r="P57" s="323">
        <v>58</v>
      </c>
      <c r="Q57" s="323">
        <v>1</v>
      </c>
      <c r="R57" s="323">
        <v>29</v>
      </c>
      <c r="S57" s="323">
        <v>18</v>
      </c>
      <c r="T57" s="323">
        <v>1</v>
      </c>
      <c r="U57" s="323">
        <v>1047</v>
      </c>
      <c r="V57" s="323"/>
      <c r="W57" s="323">
        <v>22</v>
      </c>
      <c r="X57" s="323">
        <v>6</v>
      </c>
      <c r="Y57" s="323">
        <v>11</v>
      </c>
      <c r="Z57" s="323">
        <v>1870</v>
      </c>
    </row>
    <row r="58" spans="2:26" ht="15" x14ac:dyDescent="0.35">
      <c r="B58" s="325" t="s">
        <v>266</v>
      </c>
      <c r="C58" s="119">
        <f t="shared" si="17"/>
        <v>194</v>
      </c>
      <c r="D58" s="327">
        <v>55</v>
      </c>
      <c r="E58" s="326">
        <v>76</v>
      </c>
      <c r="F58" s="328">
        <v>63</v>
      </c>
      <c r="G58" s="124"/>
      <c r="H58" s="124"/>
      <c r="I58" s="124"/>
      <c r="J58" s="124"/>
      <c r="M58" s="165"/>
      <c r="N58" s="118" t="s">
        <v>262</v>
      </c>
      <c r="O58" s="166">
        <v>135</v>
      </c>
      <c r="P58" s="166">
        <v>15</v>
      </c>
      <c r="Q58" s="166"/>
      <c r="R58" s="166">
        <v>3</v>
      </c>
      <c r="S58" s="166">
        <v>2</v>
      </c>
      <c r="T58" s="166"/>
      <c r="U58" s="166">
        <v>156</v>
      </c>
      <c r="V58" s="166"/>
      <c r="W58" s="166">
        <v>6</v>
      </c>
      <c r="X58" s="166">
        <v>3</v>
      </c>
      <c r="Y58" s="166">
        <v>4</v>
      </c>
      <c r="Z58" s="166">
        <v>324</v>
      </c>
    </row>
    <row r="59" spans="2:26" ht="15" x14ac:dyDescent="0.35">
      <c r="B59" s="325" t="s">
        <v>268</v>
      </c>
      <c r="C59" s="119">
        <f t="shared" si="17"/>
        <v>236</v>
      </c>
      <c r="D59" s="174">
        <v>62</v>
      </c>
      <c r="E59" s="170">
        <v>86</v>
      </c>
      <c r="F59" s="175">
        <v>88</v>
      </c>
      <c r="G59" s="161"/>
      <c r="H59" s="161"/>
      <c r="I59" s="161"/>
      <c r="J59" s="161"/>
      <c r="M59" s="165"/>
      <c r="N59" s="118" t="s">
        <v>263</v>
      </c>
      <c r="O59" s="321">
        <v>117</v>
      </c>
      <c r="P59" s="321">
        <v>2</v>
      </c>
      <c r="Q59" s="321"/>
      <c r="R59" s="321">
        <v>5</v>
      </c>
      <c r="S59" s="321">
        <v>4</v>
      </c>
      <c r="T59" s="321"/>
      <c r="U59" s="321">
        <v>185</v>
      </c>
      <c r="V59" s="321"/>
      <c r="W59" s="321">
        <v>3</v>
      </c>
      <c r="X59" s="321"/>
      <c r="Y59" s="321">
        <v>3</v>
      </c>
      <c r="Z59" s="321">
        <v>319</v>
      </c>
    </row>
    <row r="60" spans="2:26" ht="15" x14ac:dyDescent="0.35">
      <c r="G60" s="296"/>
      <c r="H60" s="296"/>
      <c r="I60" s="296"/>
      <c r="J60" s="296"/>
      <c r="M60" s="165"/>
      <c r="N60" s="118" t="s">
        <v>265</v>
      </c>
      <c r="O60" s="166">
        <v>141</v>
      </c>
      <c r="P60" s="166">
        <v>13</v>
      </c>
      <c r="Q60" s="166"/>
      <c r="R60" s="166">
        <v>8</v>
      </c>
      <c r="S60" s="166">
        <v>5</v>
      </c>
      <c r="T60" s="166"/>
      <c r="U60" s="166">
        <v>181</v>
      </c>
      <c r="V60" s="166"/>
      <c r="W60" s="166">
        <v>9</v>
      </c>
      <c r="X60" s="166">
        <v>1</v>
      </c>
      <c r="Y60" s="166">
        <v>1</v>
      </c>
      <c r="Z60" s="166">
        <v>359</v>
      </c>
    </row>
    <row r="61" spans="2:26" ht="15" x14ac:dyDescent="0.35">
      <c r="B61" s="899" t="s">
        <v>134</v>
      </c>
      <c r="C61" s="404"/>
      <c r="G61" s="296"/>
      <c r="H61" s="296"/>
      <c r="I61" s="296"/>
      <c r="J61" s="296"/>
      <c r="M61" s="165"/>
      <c r="N61" s="118" t="s">
        <v>266</v>
      </c>
      <c r="O61" s="170">
        <v>110</v>
      </c>
      <c r="P61" s="170">
        <v>20</v>
      </c>
      <c r="Q61" s="170"/>
      <c r="R61" s="170">
        <v>7</v>
      </c>
      <c r="S61" s="170">
        <v>5</v>
      </c>
      <c r="T61" s="170"/>
      <c r="U61" s="170">
        <v>239</v>
      </c>
      <c r="V61" s="170"/>
      <c r="W61" s="170">
        <v>4</v>
      </c>
      <c r="X61" s="170">
        <v>1</v>
      </c>
      <c r="Y61" s="170">
        <v>1</v>
      </c>
      <c r="Z61" s="170">
        <v>387</v>
      </c>
    </row>
    <row r="62" spans="2:26" ht="15.6" thickBot="1" x14ac:dyDescent="0.4">
      <c r="D62" s="118" t="s">
        <v>118</v>
      </c>
      <c r="E62" s="118" t="s">
        <v>119</v>
      </c>
      <c r="F62" s="118" t="s">
        <v>120</v>
      </c>
      <c r="G62" s="118"/>
      <c r="H62" s="118"/>
      <c r="I62" s="118"/>
      <c r="J62" s="118"/>
      <c r="N62" s="118" t="s">
        <v>268</v>
      </c>
      <c r="O62" s="170">
        <v>174</v>
      </c>
      <c r="P62" s="170">
        <v>8</v>
      </c>
      <c r="Q62" s="170">
        <v>1</v>
      </c>
      <c r="R62" s="170">
        <v>5</v>
      </c>
      <c r="S62" s="170">
        <v>2</v>
      </c>
      <c r="T62" s="170">
        <v>1</v>
      </c>
      <c r="U62" s="170">
        <v>285</v>
      </c>
      <c r="V62" s="170"/>
      <c r="W62" s="170"/>
      <c r="X62" s="170">
        <v>1</v>
      </c>
      <c r="Y62" s="170">
        <v>2</v>
      </c>
      <c r="Z62" s="170">
        <v>479</v>
      </c>
    </row>
    <row r="63" spans="2:26" ht="15" x14ac:dyDescent="0.35">
      <c r="B63" s="118"/>
      <c r="D63" s="432">
        <v>42552</v>
      </c>
      <c r="E63" s="434">
        <v>42583</v>
      </c>
      <c r="F63" s="435">
        <v>42614</v>
      </c>
      <c r="G63" s="118"/>
      <c r="H63" s="118"/>
      <c r="I63" s="118"/>
      <c r="J63" s="118"/>
      <c r="N63" s="118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</row>
    <row r="64" spans="2:26" ht="15" x14ac:dyDescent="0.35">
      <c r="B64" s="325" t="s">
        <v>117</v>
      </c>
      <c r="C64" s="135">
        <f t="shared" ref="C64:C69" si="18">AVERAGE(D64:F64)</f>
        <v>367</v>
      </c>
      <c r="D64" s="153">
        <f>SUM(D65:D69)</f>
        <v>366</v>
      </c>
      <c r="E64" s="172">
        <f t="shared" ref="E64:F64" si="19">SUM(E65:E69)</f>
        <v>407</v>
      </c>
      <c r="F64" s="154">
        <f t="shared" si="19"/>
        <v>328</v>
      </c>
      <c r="G64" s="118"/>
      <c r="H64" s="118"/>
      <c r="I64" s="118"/>
      <c r="J64" s="118"/>
      <c r="N64" s="118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</row>
    <row r="65" spans="2:26" ht="15" x14ac:dyDescent="0.35">
      <c r="B65" s="325" t="s">
        <v>262</v>
      </c>
      <c r="C65" s="135">
        <f t="shared" si="18"/>
        <v>44</v>
      </c>
      <c r="D65" s="153">
        <v>33</v>
      </c>
      <c r="E65" s="172">
        <v>63</v>
      </c>
      <c r="F65" s="154">
        <v>36</v>
      </c>
      <c r="G65" s="118"/>
      <c r="H65" s="118"/>
      <c r="I65" s="118"/>
      <c r="J65" s="118"/>
      <c r="N65" s="118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</row>
    <row r="66" spans="2:26" ht="15" x14ac:dyDescent="0.35">
      <c r="B66" s="325" t="s">
        <v>263</v>
      </c>
      <c r="C66" s="135">
        <f t="shared" si="18"/>
        <v>55.666666666666664</v>
      </c>
      <c r="D66" s="153">
        <v>52</v>
      </c>
      <c r="E66" s="172">
        <v>62</v>
      </c>
      <c r="F66" s="154">
        <v>53</v>
      </c>
      <c r="G66" s="118"/>
      <c r="H66" s="118"/>
      <c r="I66" s="118"/>
      <c r="J66" s="118"/>
      <c r="N66" s="118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</row>
    <row r="67" spans="2:26" ht="15" x14ac:dyDescent="0.35">
      <c r="B67" s="325" t="s">
        <v>265</v>
      </c>
      <c r="C67" s="135">
        <f t="shared" si="18"/>
        <v>61.666666666666664</v>
      </c>
      <c r="D67" s="153">
        <v>54</v>
      </c>
      <c r="E67" s="172">
        <v>66</v>
      </c>
      <c r="F67" s="154">
        <v>65</v>
      </c>
      <c r="G67" s="118"/>
      <c r="H67" s="118"/>
      <c r="I67" s="118"/>
      <c r="J67" s="118"/>
      <c r="N67" s="118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</row>
    <row r="68" spans="2:26" ht="15" x14ac:dyDescent="0.35">
      <c r="B68" s="325" t="s">
        <v>266</v>
      </c>
      <c r="C68" s="135">
        <f t="shared" si="18"/>
        <v>92.666666666666671</v>
      </c>
      <c r="D68" s="153">
        <v>88</v>
      </c>
      <c r="E68" s="172">
        <v>91</v>
      </c>
      <c r="F68" s="154">
        <v>99</v>
      </c>
      <c r="G68" s="118"/>
      <c r="H68" s="118"/>
      <c r="I68" s="118"/>
      <c r="J68" s="118"/>
      <c r="M68" s="409"/>
    </row>
    <row r="69" spans="2:26" ht="13.2" x14ac:dyDescent="0.25">
      <c r="B69" s="325" t="s">
        <v>268</v>
      </c>
      <c r="C69" s="135">
        <f t="shared" si="18"/>
        <v>113</v>
      </c>
      <c r="D69" s="174">
        <v>139</v>
      </c>
      <c r="E69" s="170">
        <v>125</v>
      </c>
      <c r="F69" s="175">
        <v>75</v>
      </c>
      <c r="G69" s="161"/>
      <c r="H69" s="161"/>
      <c r="I69" s="161"/>
      <c r="J69" s="161"/>
      <c r="M69" s="312" t="s">
        <v>197</v>
      </c>
      <c r="N69" s="171"/>
      <c r="O69" s="171" t="s">
        <v>222</v>
      </c>
      <c r="P69" s="171"/>
      <c r="Q69" s="171"/>
      <c r="R69" s="171"/>
      <c r="S69" s="171"/>
    </row>
    <row r="70" spans="2:26" ht="15" x14ac:dyDescent="0.35">
      <c r="B70" s="118"/>
      <c r="C70" s="118"/>
      <c r="D70" s="124"/>
      <c r="E70" s="124"/>
      <c r="F70" s="124"/>
      <c r="G70" s="124"/>
      <c r="H70" s="124"/>
      <c r="I70" s="124"/>
      <c r="J70" s="124"/>
      <c r="M70" s="356"/>
      <c r="N70" s="171" t="s">
        <v>223</v>
      </c>
      <c r="O70" s="171" t="s">
        <v>224</v>
      </c>
      <c r="P70" s="171" t="s">
        <v>225</v>
      </c>
      <c r="Q70" s="171" t="s">
        <v>226</v>
      </c>
      <c r="R70" s="171" t="s">
        <v>227</v>
      </c>
      <c r="S70" s="171" t="s">
        <v>228</v>
      </c>
    </row>
    <row r="71" spans="2:26" ht="15" x14ac:dyDescent="0.35">
      <c r="B71" s="900" t="s">
        <v>235</v>
      </c>
      <c r="C71" s="901"/>
      <c r="G71" s="296"/>
      <c r="H71" s="296"/>
      <c r="I71" s="296"/>
      <c r="J71" s="296"/>
      <c r="N71" s="172" t="s">
        <v>117</v>
      </c>
      <c r="O71" s="342">
        <f>SUM(O72:O77)</f>
        <v>416</v>
      </c>
      <c r="P71" s="342">
        <f t="shared" ref="P71:R71" si="20">SUM(P72:P77)</f>
        <v>371</v>
      </c>
      <c r="Q71" s="342">
        <f t="shared" si="20"/>
        <v>514</v>
      </c>
      <c r="R71" s="342">
        <f t="shared" si="20"/>
        <v>569</v>
      </c>
      <c r="S71" s="342">
        <f>SUM(O71:R71)</f>
        <v>1870</v>
      </c>
      <c r="T71" s="118"/>
      <c r="U71" s="118"/>
      <c r="V71" s="124"/>
      <c r="W71" s="124"/>
      <c r="X71" s="124"/>
    </row>
    <row r="72" spans="2:26" ht="15.6" thickBot="1" x14ac:dyDescent="0.4">
      <c r="D72" s="118" t="s">
        <v>118</v>
      </c>
      <c r="E72" s="118" t="s">
        <v>119</v>
      </c>
      <c r="F72" s="118" t="s">
        <v>120</v>
      </c>
      <c r="G72" s="118"/>
      <c r="H72" s="118"/>
      <c r="I72" s="118"/>
      <c r="J72" s="118"/>
      <c r="N72" s="172" t="s">
        <v>262</v>
      </c>
      <c r="O72" s="313">
        <v>64</v>
      </c>
      <c r="P72" s="313">
        <v>57</v>
      </c>
      <c r="Q72" s="313">
        <v>104</v>
      </c>
      <c r="R72" s="313">
        <v>99</v>
      </c>
      <c r="S72" s="342">
        <f>SUM(O72:R72)</f>
        <v>324</v>
      </c>
    </row>
    <row r="73" spans="2:26" ht="15" x14ac:dyDescent="0.35">
      <c r="B73" s="118"/>
      <c r="D73" s="432">
        <v>42552</v>
      </c>
      <c r="E73" s="434">
        <v>42583</v>
      </c>
      <c r="F73" s="435">
        <v>42614</v>
      </c>
      <c r="G73" s="118"/>
      <c r="H73" s="118"/>
      <c r="I73" s="118"/>
      <c r="J73" s="118"/>
      <c r="N73" s="172" t="s">
        <v>263</v>
      </c>
      <c r="O73" s="313">
        <v>73</v>
      </c>
      <c r="P73" s="313">
        <v>78</v>
      </c>
      <c r="Q73" s="313">
        <v>80</v>
      </c>
      <c r="R73" s="313">
        <v>88</v>
      </c>
      <c r="S73" s="342">
        <f t="shared" ref="S73:S77" si="21">SUM(O73:R73)</f>
        <v>319</v>
      </c>
    </row>
    <row r="74" spans="2:26" ht="15" x14ac:dyDescent="0.35">
      <c r="B74" s="325" t="s">
        <v>117</v>
      </c>
      <c r="C74" s="135">
        <f t="shared" ref="C74:C79" si="22">AVERAGE(D74:F74)</f>
        <v>271.33333333333331</v>
      </c>
      <c r="D74" s="153">
        <f>SUM(D75:D79)</f>
        <v>256</v>
      </c>
      <c r="E74" s="153">
        <f t="shared" ref="E74:F74" si="23">SUM(E75:E79)</f>
        <v>291</v>
      </c>
      <c r="F74" s="153">
        <f t="shared" si="23"/>
        <v>267</v>
      </c>
      <c r="G74" s="118"/>
      <c r="H74" s="118"/>
      <c r="I74" s="118"/>
      <c r="J74" s="118"/>
      <c r="N74" s="172" t="s">
        <v>265</v>
      </c>
      <c r="O74" s="313">
        <v>89</v>
      </c>
      <c r="P74" s="313">
        <v>72</v>
      </c>
      <c r="Q74" s="313">
        <v>84</v>
      </c>
      <c r="R74" s="313">
        <v>114</v>
      </c>
      <c r="S74" s="342">
        <f t="shared" si="21"/>
        <v>359</v>
      </c>
    </row>
    <row r="75" spans="2:26" ht="15" x14ac:dyDescent="0.35">
      <c r="B75" s="325" t="s">
        <v>262</v>
      </c>
      <c r="C75" s="135">
        <f t="shared" si="22"/>
        <v>33.666666666666664</v>
      </c>
      <c r="D75" s="153">
        <v>25</v>
      </c>
      <c r="E75" s="172">
        <v>40</v>
      </c>
      <c r="F75" s="154">
        <v>36</v>
      </c>
      <c r="G75" s="118"/>
      <c r="H75" s="118"/>
      <c r="I75" s="118"/>
      <c r="J75" s="118"/>
      <c r="N75" s="172" t="s">
        <v>266</v>
      </c>
      <c r="O75" s="313">
        <v>86</v>
      </c>
      <c r="P75" s="313">
        <v>71</v>
      </c>
      <c r="Q75" s="313">
        <v>105</v>
      </c>
      <c r="R75" s="313">
        <v>125</v>
      </c>
      <c r="S75" s="342">
        <f t="shared" si="21"/>
        <v>387</v>
      </c>
    </row>
    <row r="76" spans="2:26" ht="15" x14ac:dyDescent="0.35">
      <c r="B76" s="325" t="s">
        <v>263</v>
      </c>
      <c r="C76" s="135">
        <f t="shared" si="22"/>
        <v>41.333333333333336</v>
      </c>
      <c r="D76" s="153">
        <v>44</v>
      </c>
      <c r="E76" s="172">
        <v>40</v>
      </c>
      <c r="F76" s="154">
        <v>40</v>
      </c>
      <c r="G76" s="118"/>
      <c r="H76" s="118"/>
      <c r="I76" s="118"/>
      <c r="J76" s="118"/>
      <c r="N76" s="172" t="s">
        <v>268</v>
      </c>
      <c r="O76" s="170">
        <v>103</v>
      </c>
      <c r="P76" s="170">
        <v>93</v>
      </c>
      <c r="Q76" s="170">
        <v>141</v>
      </c>
      <c r="R76" s="170">
        <v>142</v>
      </c>
      <c r="S76" s="342">
        <f t="shared" si="21"/>
        <v>479</v>
      </c>
    </row>
    <row r="77" spans="2:26" ht="15" x14ac:dyDescent="0.35">
      <c r="B77" s="325" t="s">
        <v>265</v>
      </c>
      <c r="C77" s="135">
        <f t="shared" si="22"/>
        <v>49</v>
      </c>
      <c r="D77" s="153">
        <v>56</v>
      </c>
      <c r="E77" s="172">
        <v>44</v>
      </c>
      <c r="F77" s="154">
        <v>47</v>
      </c>
      <c r="G77" s="118"/>
      <c r="H77" s="118"/>
      <c r="I77" s="118"/>
      <c r="J77" s="118"/>
      <c r="N77" s="172" t="s">
        <v>261</v>
      </c>
      <c r="O77" s="166">
        <v>1</v>
      </c>
      <c r="P77" s="166"/>
      <c r="Q77" s="166"/>
      <c r="R77" s="166">
        <v>1</v>
      </c>
      <c r="S77" s="342">
        <f t="shared" si="21"/>
        <v>2</v>
      </c>
    </row>
    <row r="78" spans="2:26" ht="15" x14ac:dyDescent="0.35">
      <c r="B78" s="325" t="s">
        <v>266</v>
      </c>
      <c r="C78" s="135">
        <f t="shared" si="22"/>
        <v>85</v>
      </c>
      <c r="D78" s="153">
        <v>79</v>
      </c>
      <c r="E78" s="172">
        <v>93</v>
      </c>
      <c r="F78" s="154">
        <v>83</v>
      </c>
      <c r="G78" s="118"/>
      <c r="H78" s="118"/>
      <c r="I78" s="118"/>
      <c r="J78" s="118"/>
      <c r="N78" s="118"/>
      <c r="O78" s="118"/>
      <c r="P78" s="118"/>
      <c r="Q78" s="118"/>
      <c r="R78" s="118"/>
      <c r="S78" s="694"/>
      <c r="T78" s="118"/>
      <c r="U78" s="118"/>
      <c r="V78" s="118"/>
      <c r="W78" s="118"/>
      <c r="X78" s="118"/>
      <c r="Y78" s="118"/>
      <c r="Z78" s="118"/>
    </row>
    <row r="79" spans="2:26" ht="15" x14ac:dyDescent="0.35">
      <c r="B79" s="325" t="s">
        <v>268</v>
      </c>
      <c r="C79" s="135">
        <f t="shared" si="22"/>
        <v>62.333333333333336</v>
      </c>
      <c r="D79" s="174">
        <v>52</v>
      </c>
      <c r="E79" s="170">
        <v>74</v>
      </c>
      <c r="F79" s="175">
        <v>61</v>
      </c>
      <c r="G79" s="161"/>
      <c r="H79" s="161"/>
      <c r="I79" s="161"/>
      <c r="J79" s="161"/>
      <c r="M79" s="165"/>
      <c r="N79" s="118"/>
      <c r="O79" s="161"/>
      <c r="P79" s="161"/>
      <c r="Q79" s="161"/>
      <c r="R79" s="161"/>
      <c r="S79" s="694"/>
    </row>
    <row r="80" spans="2:26" ht="15" x14ac:dyDescent="0.35">
      <c r="G80" s="296"/>
      <c r="H80" s="161"/>
      <c r="I80" s="161"/>
      <c r="J80" s="296"/>
      <c r="N80" s="118"/>
      <c r="O80" s="161"/>
      <c r="P80" s="161"/>
      <c r="Q80" s="161"/>
      <c r="R80" s="161"/>
      <c r="S80" s="694"/>
      <c r="T80" s="118"/>
    </row>
    <row r="81" spans="1:55" ht="15.6" thickBot="1" x14ac:dyDescent="0.4">
      <c r="A81" s="568" t="s">
        <v>355</v>
      </c>
      <c r="B81" s="568"/>
      <c r="C81" s="686"/>
      <c r="G81" s="296"/>
      <c r="H81" s="161"/>
      <c r="I81" s="161"/>
      <c r="J81" s="296"/>
      <c r="M81" s="686"/>
      <c r="N81" s="118"/>
      <c r="O81" s="161"/>
      <c r="P81" s="161"/>
      <c r="Q81" s="161"/>
      <c r="R81" s="161"/>
      <c r="S81" s="694"/>
    </row>
    <row r="82" spans="1:55" ht="12" x14ac:dyDescent="0.25">
      <c r="C82" s="181" t="s">
        <v>117</v>
      </c>
      <c r="D82" s="188" t="s">
        <v>117</v>
      </c>
      <c r="E82" s="188" t="s">
        <v>117</v>
      </c>
      <c r="F82" s="188" t="s">
        <v>117</v>
      </c>
      <c r="G82" s="189" t="s">
        <v>117</v>
      </c>
      <c r="H82" s="130"/>
      <c r="I82" s="130"/>
      <c r="M82" s="312" t="s">
        <v>211</v>
      </c>
    </row>
    <row r="83" spans="1:55" ht="15" x14ac:dyDescent="0.35">
      <c r="B83" s="130"/>
      <c r="C83" s="354" t="s">
        <v>262</v>
      </c>
      <c r="D83" s="319" t="s">
        <v>263</v>
      </c>
      <c r="E83" s="319" t="s">
        <v>265</v>
      </c>
      <c r="F83" s="319" t="s">
        <v>266</v>
      </c>
      <c r="G83" s="355" t="s">
        <v>268</v>
      </c>
      <c r="H83" s="325"/>
      <c r="I83" s="325"/>
      <c r="L83" s="143"/>
      <c r="M83" s="170"/>
      <c r="N83" s="172" t="s">
        <v>133</v>
      </c>
      <c r="O83" s="172" t="s">
        <v>205</v>
      </c>
      <c r="P83" s="172" t="s">
        <v>206</v>
      </c>
      <c r="Q83" s="172" t="s">
        <v>207</v>
      </c>
      <c r="R83" s="172" t="s">
        <v>208</v>
      </c>
      <c r="S83" s="172" t="s">
        <v>209</v>
      </c>
      <c r="T83" s="172" t="s">
        <v>210</v>
      </c>
    </row>
    <row r="84" spans="1:55" ht="15" x14ac:dyDescent="0.35">
      <c r="A84" t="s">
        <v>143</v>
      </c>
      <c r="B84" s="139">
        <f>SUM(B85:B92)</f>
        <v>10190</v>
      </c>
      <c r="C84" s="174">
        <v>1204</v>
      </c>
      <c r="D84" s="170">
        <v>1737</v>
      </c>
      <c r="E84" s="170">
        <v>1508</v>
      </c>
      <c r="F84" s="166">
        <v>2805</v>
      </c>
      <c r="G84" s="184">
        <v>2936</v>
      </c>
      <c r="H84" s="161"/>
      <c r="I84" s="130"/>
      <c r="L84" s="118"/>
      <c r="M84" s="319" t="s">
        <v>117</v>
      </c>
      <c r="N84" s="342">
        <f>SUM(O84:T84)</f>
        <v>1870</v>
      </c>
      <c r="O84" s="171">
        <v>495</v>
      </c>
      <c r="P84" s="171">
        <v>346</v>
      </c>
      <c r="Q84" s="171">
        <v>257</v>
      </c>
      <c r="R84" s="171">
        <v>186</v>
      </c>
      <c r="S84" s="171">
        <v>388</v>
      </c>
      <c r="T84" s="171">
        <v>198</v>
      </c>
    </row>
    <row r="85" spans="1:55" ht="15" x14ac:dyDescent="0.35">
      <c r="A85" t="s">
        <v>135</v>
      </c>
      <c r="B85" s="130">
        <f>SUM(C85:G85)</f>
        <v>0</v>
      </c>
      <c r="C85" s="174"/>
      <c r="D85" s="170"/>
      <c r="E85" s="170"/>
      <c r="F85" s="166"/>
      <c r="G85" s="184"/>
      <c r="H85" s="161"/>
      <c r="I85" s="130"/>
      <c r="L85" s="118"/>
      <c r="M85" s="319" t="s">
        <v>262</v>
      </c>
      <c r="N85" s="342">
        <f t="shared" ref="N85:N89" si="24">SUM(O85:T85)</f>
        <v>324</v>
      </c>
      <c r="O85" s="171">
        <v>75</v>
      </c>
      <c r="P85" s="171">
        <v>57</v>
      </c>
      <c r="Q85" s="171">
        <v>48</v>
      </c>
      <c r="R85" s="171">
        <v>29</v>
      </c>
      <c r="S85" s="171">
        <v>82</v>
      </c>
      <c r="T85" s="171">
        <v>33</v>
      </c>
    </row>
    <row r="86" spans="1:55" ht="15" x14ac:dyDescent="0.35">
      <c r="A86" t="s">
        <v>136</v>
      </c>
      <c r="B86" s="130">
        <f t="shared" ref="B86:B92" si="25">SUM(C86:G86)</f>
        <v>2</v>
      </c>
      <c r="C86" s="174">
        <v>1</v>
      </c>
      <c r="D86" s="170"/>
      <c r="E86" s="170"/>
      <c r="F86" s="166">
        <v>1</v>
      </c>
      <c r="G86" s="184"/>
      <c r="H86" s="161"/>
      <c r="I86" s="130"/>
      <c r="L86" s="118"/>
      <c r="M86" s="319" t="s">
        <v>263</v>
      </c>
      <c r="N86" s="342">
        <f t="shared" si="24"/>
        <v>319</v>
      </c>
      <c r="O86" s="171">
        <v>75</v>
      </c>
      <c r="P86" s="171">
        <v>65</v>
      </c>
      <c r="Q86" s="171">
        <v>50</v>
      </c>
      <c r="R86" s="171">
        <v>37</v>
      </c>
      <c r="S86" s="171">
        <v>70</v>
      </c>
      <c r="T86" s="171">
        <v>22</v>
      </c>
    </row>
    <row r="87" spans="1:55" ht="15" x14ac:dyDescent="0.35">
      <c r="A87" t="s">
        <v>137</v>
      </c>
      <c r="B87" s="130">
        <f t="shared" si="25"/>
        <v>1</v>
      </c>
      <c r="C87" s="174"/>
      <c r="D87" s="170"/>
      <c r="E87" s="170">
        <v>1</v>
      </c>
      <c r="F87" s="166"/>
      <c r="G87" s="184"/>
      <c r="H87" s="161"/>
      <c r="I87" s="130"/>
      <c r="L87" s="118"/>
      <c r="M87" s="319" t="s">
        <v>265</v>
      </c>
      <c r="N87" s="342">
        <f t="shared" si="24"/>
        <v>359</v>
      </c>
      <c r="O87" s="171">
        <v>83</v>
      </c>
      <c r="P87" s="171">
        <v>75</v>
      </c>
      <c r="Q87" s="171">
        <v>50</v>
      </c>
      <c r="R87" s="171">
        <v>39</v>
      </c>
      <c r="S87" s="171">
        <v>74</v>
      </c>
      <c r="T87" s="171">
        <v>38</v>
      </c>
    </row>
    <row r="88" spans="1:55" ht="15" x14ac:dyDescent="0.35">
      <c r="A88" t="s">
        <v>138</v>
      </c>
      <c r="B88" s="130">
        <f t="shared" si="25"/>
        <v>13</v>
      </c>
      <c r="C88" s="174">
        <v>2</v>
      </c>
      <c r="D88" s="170"/>
      <c r="E88" s="170">
        <v>1</v>
      </c>
      <c r="F88" s="166">
        <v>3</v>
      </c>
      <c r="G88" s="184">
        <v>7</v>
      </c>
      <c r="H88" s="161"/>
      <c r="I88" s="130"/>
      <c r="L88" s="118"/>
      <c r="M88" s="319" t="s">
        <v>266</v>
      </c>
      <c r="N88" s="342">
        <f t="shared" si="24"/>
        <v>387</v>
      </c>
      <c r="O88" s="171">
        <v>133</v>
      </c>
      <c r="P88" s="171">
        <v>83</v>
      </c>
      <c r="Q88" s="171">
        <v>43</v>
      </c>
      <c r="R88" s="171">
        <v>37</v>
      </c>
      <c r="S88" s="171">
        <v>59</v>
      </c>
      <c r="T88" s="171">
        <v>32</v>
      </c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41"/>
      <c r="AG88" s="553"/>
    </row>
    <row r="89" spans="1:55" ht="15" x14ac:dyDescent="0.35">
      <c r="A89" t="s">
        <v>139</v>
      </c>
      <c r="B89" s="130">
        <f t="shared" si="25"/>
        <v>5</v>
      </c>
      <c r="C89" s="174"/>
      <c r="D89" s="170">
        <v>2</v>
      </c>
      <c r="E89" s="170"/>
      <c r="F89" s="166">
        <v>2</v>
      </c>
      <c r="G89" s="184">
        <v>1</v>
      </c>
      <c r="H89" s="161"/>
      <c r="I89" s="130"/>
      <c r="L89" s="118"/>
      <c r="M89" s="171" t="s">
        <v>268</v>
      </c>
      <c r="N89" s="342">
        <f t="shared" si="24"/>
        <v>479</v>
      </c>
      <c r="O89" s="171">
        <v>127</v>
      </c>
      <c r="P89" s="171">
        <v>66</v>
      </c>
      <c r="Q89" s="171">
        <v>66</v>
      </c>
      <c r="R89" s="171">
        <v>44</v>
      </c>
      <c r="S89" s="171">
        <v>103</v>
      </c>
      <c r="T89" s="171">
        <v>73</v>
      </c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41"/>
      <c r="AG89" s="553"/>
    </row>
    <row r="90" spans="1:55" ht="15" x14ac:dyDescent="0.35">
      <c r="A90" t="s">
        <v>140</v>
      </c>
      <c r="B90" s="130">
        <f t="shared" si="25"/>
        <v>8322</v>
      </c>
      <c r="C90" s="174">
        <v>880</v>
      </c>
      <c r="D90" s="170">
        <v>1418</v>
      </c>
      <c r="E90" s="170">
        <v>1149</v>
      </c>
      <c r="F90" s="166">
        <v>2418</v>
      </c>
      <c r="G90" s="184">
        <v>2457</v>
      </c>
      <c r="H90" s="161"/>
      <c r="I90" s="130"/>
      <c r="L90" s="118"/>
      <c r="M90" s="366"/>
      <c r="N90" s="366"/>
      <c r="O90" s="366"/>
      <c r="P90" s="366"/>
      <c r="Q90" s="366"/>
      <c r="R90" s="366"/>
      <c r="S90" s="366"/>
      <c r="T90" s="366"/>
    </row>
    <row r="91" spans="1:55" ht="15" x14ac:dyDescent="0.35">
      <c r="A91" t="s">
        <v>141</v>
      </c>
      <c r="B91" s="130">
        <f t="shared" si="25"/>
        <v>0</v>
      </c>
      <c r="C91" s="174"/>
      <c r="D91" s="170"/>
      <c r="E91" s="170"/>
      <c r="F91" s="166"/>
      <c r="G91" s="184"/>
      <c r="H91" s="161"/>
      <c r="I91" s="130"/>
      <c r="L91" s="118"/>
      <c r="M91" s="366"/>
      <c r="N91" s="366"/>
      <c r="O91" s="366"/>
      <c r="P91" s="366"/>
      <c r="Q91" s="366"/>
      <c r="R91" s="366"/>
      <c r="S91" s="366"/>
      <c r="T91" s="366"/>
    </row>
    <row r="92" spans="1:55" ht="15.6" thickBot="1" x14ac:dyDescent="0.4">
      <c r="A92" t="s">
        <v>142</v>
      </c>
      <c r="B92" s="130">
        <f t="shared" si="25"/>
        <v>1847</v>
      </c>
      <c r="C92" s="160">
        <v>321</v>
      </c>
      <c r="D92" s="297">
        <v>317</v>
      </c>
      <c r="E92" s="297">
        <v>357</v>
      </c>
      <c r="F92" s="330">
        <v>381</v>
      </c>
      <c r="G92" s="331">
        <v>471</v>
      </c>
      <c r="H92" s="161"/>
      <c r="I92" s="130"/>
      <c r="L92" s="118"/>
      <c r="M92" s="366"/>
      <c r="N92" s="366"/>
      <c r="O92" s="366"/>
      <c r="P92" s="366"/>
      <c r="Q92" s="366"/>
      <c r="R92" s="366"/>
      <c r="S92" s="366"/>
      <c r="T92" s="366"/>
      <c r="AZ92" s="691"/>
      <c r="BA92" s="161"/>
    </row>
    <row r="93" spans="1:55" ht="15" x14ac:dyDescent="0.35">
      <c r="F93" s="296"/>
      <c r="G93" s="296"/>
      <c r="H93" s="161"/>
      <c r="I93" s="130"/>
      <c r="L93" s="118"/>
      <c r="M93" s="325"/>
      <c r="N93" s="366"/>
      <c r="O93" s="366"/>
      <c r="P93" s="366"/>
      <c r="Q93" s="366"/>
      <c r="R93" s="366"/>
      <c r="S93" s="366"/>
      <c r="T93" s="366"/>
      <c r="AZ93" s="691"/>
      <c r="BA93" s="161"/>
    </row>
    <row r="94" spans="1:55" ht="12" x14ac:dyDescent="0.25">
      <c r="F94" s="296"/>
      <c r="G94" s="296"/>
      <c r="H94" s="161"/>
      <c r="I94" s="130"/>
      <c r="L94" s="161"/>
      <c r="M94" s="366"/>
      <c r="N94" s="366"/>
      <c r="O94" s="366"/>
      <c r="P94" s="366"/>
      <c r="Q94" s="366"/>
      <c r="R94" s="366"/>
      <c r="S94" s="366"/>
      <c r="T94" s="366"/>
      <c r="AZ94" s="691"/>
      <c r="BA94" s="161"/>
    </row>
    <row r="95" spans="1:55" ht="12" thickBot="1" x14ac:dyDescent="0.25">
      <c r="A95" s="356" t="s">
        <v>144</v>
      </c>
      <c r="B95" s="686"/>
      <c r="F95" s="296"/>
      <c r="G95" s="296"/>
      <c r="H95" s="161"/>
      <c r="I95" s="130"/>
      <c r="M95" s="875"/>
      <c r="AZ95" s="691"/>
      <c r="BA95" s="161"/>
    </row>
    <row r="96" spans="1:55" ht="15" x14ac:dyDescent="0.35">
      <c r="C96" s="181" t="s">
        <v>117</v>
      </c>
      <c r="D96" s="188" t="s">
        <v>117</v>
      </c>
      <c r="E96" s="188" t="s">
        <v>117</v>
      </c>
      <c r="F96" s="188" t="s">
        <v>117</v>
      </c>
      <c r="G96" s="189" t="s">
        <v>117</v>
      </c>
      <c r="H96" s="130"/>
      <c r="I96" s="130"/>
      <c r="M96" s="867" t="s">
        <v>204</v>
      </c>
      <c r="N96" s="118"/>
      <c r="O96" s="118"/>
      <c r="P96" s="118"/>
      <c r="Q96" s="118"/>
      <c r="R96" s="118"/>
      <c r="S96" s="118"/>
      <c r="T96" s="118"/>
      <c r="U96" s="141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41"/>
      <c r="AG96" s="141"/>
      <c r="AH96" s="141"/>
      <c r="AI96" s="118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18"/>
      <c r="BB96" s="118"/>
      <c r="BC96" s="118"/>
    </row>
    <row r="97" spans="1:55" ht="15" x14ac:dyDescent="0.35">
      <c r="C97" s="354" t="s">
        <v>262</v>
      </c>
      <c r="D97" s="319" t="s">
        <v>263</v>
      </c>
      <c r="E97" s="319" t="s">
        <v>265</v>
      </c>
      <c r="F97" s="319" t="s">
        <v>266</v>
      </c>
      <c r="G97" s="355" t="s">
        <v>268</v>
      </c>
      <c r="H97" s="325"/>
      <c r="I97" s="325"/>
      <c r="M97" s="172"/>
      <c r="N97" s="536" t="s">
        <v>201</v>
      </c>
      <c r="O97" s="145" t="s">
        <v>201</v>
      </c>
      <c r="P97" s="540" t="s">
        <v>201</v>
      </c>
      <c r="Q97" s="540" t="s">
        <v>201</v>
      </c>
      <c r="R97" s="540" t="s">
        <v>201</v>
      </c>
      <c r="S97" s="540" t="s">
        <v>201</v>
      </c>
      <c r="T97" s="540" t="s">
        <v>201</v>
      </c>
      <c r="U97" s="463" t="s">
        <v>286</v>
      </c>
      <c r="V97" s="464" t="s">
        <v>200</v>
      </c>
      <c r="W97" s="544" t="s">
        <v>202</v>
      </c>
      <c r="X97" s="926" t="s">
        <v>202</v>
      </c>
      <c r="Y97" s="544" t="s">
        <v>202</v>
      </c>
      <c r="Z97" s="546" t="s">
        <v>285</v>
      </c>
      <c r="AA97" s="546" t="s">
        <v>285</v>
      </c>
      <c r="AB97" s="546" t="s">
        <v>285</v>
      </c>
      <c r="AC97" s="461" t="s">
        <v>287</v>
      </c>
      <c r="AD97" s="461" t="s">
        <v>287</v>
      </c>
      <c r="AE97" s="461" t="s">
        <v>203</v>
      </c>
      <c r="AF97" s="461" t="s">
        <v>203</v>
      </c>
      <c r="AG97" s="461" t="s">
        <v>203</v>
      </c>
      <c r="AH97" s="461" t="s">
        <v>203</v>
      </c>
      <c r="AI97" s="461" t="s">
        <v>203</v>
      </c>
      <c r="AJ97" s="461" t="s">
        <v>203</v>
      </c>
      <c r="AK97" s="412" t="s">
        <v>203</v>
      </c>
      <c r="AL97" s="412" t="s">
        <v>203</v>
      </c>
      <c r="AM97" s="412" t="s">
        <v>300</v>
      </c>
      <c r="AN97" s="573" t="s">
        <v>301</v>
      </c>
      <c r="AO97" s="573" t="s">
        <v>301</v>
      </c>
      <c r="AP97" s="573" t="s">
        <v>301</v>
      </c>
      <c r="AQ97" s="573" t="s">
        <v>301</v>
      </c>
      <c r="AR97" s="573" t="s">
        <v>301</v>
      </c>
      <c r="AS97" s="177" t="s">
        <v>177</v>
      </c>
      <c r="AT97" s="177" t="s">
        <v>177</v>
      </c>
      <c r="AU97" s="177" t="s">
        <v>177</v>
      </c>
      <c r="AV97" s="177" t="s">
        <v>177</v>
      </c>
      <c r="AW97" s="177" t="s">
        <v>177</v>
      </c>
      <c r="AX97" s="928" t="s">
        <v>177</v>
      </c>
      <c r="AY97" s="179" t="s">
        <v>133</v>
      </c>
      <c r="AZ97" s="691"/>
      <c r="BA97" s="161"/>
      <c r="BB97" s="118"/>
      <c r="BC97" s="118"/>
    </row>
    <row r="98" spans="1:55" ht="15" x14ac:dyDescent="0.35">
      <c r="A98" t="s">
        <v>145</v>
      </c>
      <c r="C98" s="174"/>
      <c r="D98" s="170"/>
      <c r="E98" s="170"/>
      <c r="F98" s="166"/>
      <c r="G98" s="184"/>
      <c r="H98" s="161"/>
      <c r="I98" s="130"/>
      <c r="M98" s="172"/>
      <c r="N98" s="536" t="s">
        <v>323</v>
      </c>
      <c r="O98" s="536" t="s">
        <v>324</v>
      </c>
      <c r="P98" s="541" t="s">
        <v>325</v>
      </c>
      <c r="Q98" s="541" t="s">
        <v>326</v>
      </c>
      <c r="R98" s="541" t="s">
        <v>327</v>
      </c>
      <c r="S98" s="541" t="s">
        <v>328</v>
      </c>
      <c r="T98" s="541" t="s">
        <v>329</v>
      </c>
      <c r="U98" s="542" t="s">
        <v>286</v>
      </c>
      <c r="V98" s="543" t="s">
        <v>200</v>
      </c>
      <c r="W98" s="545" t="s">
        <v>330</v>
      </c>
      <c r="X98" s="927" t="s">
        <v>331</v>
      </c>
      <c r="Y98" s="545" t="s">
        <v>332</v>
      </c>
      <c r="Z98" s="547" t="s">
        <v>333</v>
      </c>
      <c r="AA98" s="547" t="s">
        <v>334</v>
      </c>
      <c r="AB98" s="547" t="s">
        <v>335</v>
      </c>
      <c r="AC98" s="412" t="s">
        <v>302</v>
      </c>
      <c r="AD98" s="412" t="s">
        <v>356</v>
      </c>
      <c r="AE98" s="412" t="s">
        <v>303</v>
      </c>
      <c r="AF98" s="412" t="s">
        <v>304</v>
      </c>
      <c r="AG98" s="412" t="s">
        <v>305</v>
      </c>
      <c r="AH98" s="412" t="s">
        <v>306</v>
      </c>
      <c r="AI98" s="412" t="s">
        <v>307</v>
      </c>
      <c r="AJ98" s="412" t="s">
        <v>308</v>
      </c>
      <c r="AK98" s="412" t="s">
        <v>309</v>
      </c>
      <c r="AL98" s="412" t="s">
        <v>310</v>
      </c>
      <c r="AM98" s="412" t="s">
        <v>313</v>
      </c>
      <c r="AN98" s="573" t="s">
        <v>289</v>
      </c>
      <c r="AO98" s="573" t="s">
        <v>290</v>
      </c>
      <c r="AP98" s="573" t="s">
        <v>291</v>
      </c>
      <c r="AQ98" s="573" t="s">
        <v>292</v>
      </c>
      <c r="AR98" s="573" t="s">
        <v>293</v>
      </c>
      <c r="AS98" s="177" t="s">
        <v>135</v>
      </c>
      <c r="AT98" s="177" t="s">
        <v>136</v>
      </c>
      <c r="AU98" s="177" t="s">
        <v>137</v>
      </c>
      <c r="AV98" s="177" t="s">
        <v>138</v>
      </c>
      <c r="AW98" s="177" t="s">
        <v>139</v>
      </c>
      <c r="AX98" s="928" t="s">
        <v>141</v>
      </c>
      <c r="AY98" s="179"/>
      <c r="AZ98" s="691"/>
      <c r="BA98" s="161"/>
      <c r="BB98" s="118"/>
      <c r="BC98" s="118"/>
    </row>
    <row r="99" spans="1:55" ht="13.2" x14ac:dyDescent="0.25">
      <c r="A99" t="s">
        <v>62</v>
      </c>
      <c r="B99">
        <f>SUM(C99:G99)</f>
        <v>451</v>
      </c>
      <c r="C99" s="174">
        <v>93</v>
      </c>
      <c r="D99" s="170">
        <v>73</v>
      </c>
      <c r="E99" s="170">
        <v>94</v>
      </c>
      <c r="F99" s="166">
        <v>80</v>
      </c>
      <c r="G99" s="184">
        <v>111</v>
      </c>
      <c r="H99" s="161"/>
      <c r="I99" s="130"/>
      <c r="M99" s="319" t="s">
        <v>117</v>
      </c>
      <c r="N99" s="368"/>
      <c r="O99" s="368"/>
      <c r="P99" s="368"/>
      <c r="Q99" s="368"/>
      <c r="R99" s="368"/>
      <c r="S99" s="368"/>
      <c r="T99" s="368"/>
      <c r="U99" s="501"/>
      <c r="V99" s="180"/>
      <c r="W99" s="321"/>
      <c r="X99" s="928"/>
      <c r="Y99" s="321"/>
      <c r="Z99" s="178"/>
      <c r="AA99" s="178"/>
      <c r="AB99" s="178"/>
      <c r="AC99" s="412"/>
      <c r="AD99" s="412"/>
      <c r="AE99" s="412"/>
      <c r="AF99" s="412"/>
      <c r="AG99" s="412"/>
      <c r="AH99" s="412"/>
      <c r="AI99" s="412"/>
      <c r="AJ99" s="412"/>
      <c r="AK99" s="412"/>
      <c r="AL99" s="412"/>
      <c r="AM99" s="412"/>
      <c r="AN99" s="573"/>
      <c r="AO99" s="573"/>
      <c r="AP99" s="573"/>
      <c r="AQ99" s="573"/>
      <c r="AR99" s="573"/>
      <c r="AS99" s="177"/>
      <c r="AT99" s="177"/>
      <c r="AU99" s="177"/>
      <c r="AV99" s="177"/>
      <c r="AW99" s="177"/>
      <c r="AX99" s="928"/>
      <c r="AY99" s="179">
        <f>SUM(N99:AX99)</f>
        <v>0</v>
      </c>
      <c r="AZ99" s="691"/>
      <c r="BA99" s="161"/>
      <c r="BB99" s="161"/>
      <c r="BC99" s="161"/>
    </row>
    <row r="100" spans="1:55" ht="13.2" x14ac:dyDescent="0.25">
      <c r="A100" t="s">
        <v>146</v>
      </c>
      <c r="B100" s="356">
        <f t="shared" ref="B100:B101" si="26">SUM(C100:G100)</f>
        <v>5168</v>
      </c>
      <c r="C100" s="174">
        <v>681</v>
      </c>
      <c r="D100" s="170">
        <v>900</v>
      </c>
      <c r="E100" s="357">
        <v>833</v>
      </c>
      <c r="F100" s="335">
        <v>1463</v>
      </c>
      <c r="G100" s="688">
        <v>1291</v>
      </c>
      <c r="H100" s="687"/>
      <c r="I100" s="402"/>
      <c r="M100" s="319" t="s">
        <v>262</v>
      </c>
      <c r="N100" s="368">
        <v>4</v>
      </c>
      <c r="O100" s="368"/>
      <c r="P100" s="368">
        <v>3</v>
      </c>
      <c r="Q100" s="368">
        <v>16</v>
      </c>
      <c r="R100" s="368">
        <v>1</v>
      </c>
      <c r="S100" s="368"/>
      <c r="T100" s="368"/>
      <c r="U100" s="501">
        <v>11</v>
      </c>
      <c r="V100" s="180">
        <v>11</v>
      </c>
      <c r="W100" s="321"/>
      <c r="X100" s="928"/>
      <c r="Y100" s="321"/>
      <c r="Z100" s="178"/>
      <c r="AA100" s="178"/>
      <c r="AB100" s="178"/>
      <c r="AC100" s="412"/>
      <c r="AD100" s="412">
        <v>1</v>
      </c>
      <c r="AE100" s="412">
        <v>2</v>
      </c>
      <c r="AF100" s="412"/>
      <c r="AG100" s="412">
        <v>30</v>
      </c>
      <c r="AH100" s="412"/>
      <c r="AI100" s="412"/>
      <c r="AJ100" s="412"/>
      <c r="AK100" s="412"/>
      <c r="AL100" s="412"/>
      <c r="AM100" s="412"/>
      <c r="AN100" s="573">
        <v>33</v>
      </c>
      <c r="AO100" s="573">
        <v>1</v>
      </c>
      <c r="AP100" s="573">
        <v>114</v>
      </c>
      <c r="AQ100" s="573">
        <v>22</v>
      </c>
      <c r="AR100" s="573">
        <v>72</v>
      </c>
      <c r="AS100" s="177"/>
      <c r="AT100" s="177">
        <v>1</v>
      </c>
      <c r="AU100" s="177"/>
      <c r="AV100" s="177">
        <v>2</v>
      </c>
      <c r="AW100" s="177"/>
      <c r="AX100" s="928"/>
      <c r="AY100" s="179">
        <f t="shared" ref="AY100:AY104" si="27">SUM(N100:AX100)</f>
        <v>324</v>
      </c>
      <c r="AZ100" s="691"/>
      <c r="BA100" s="161"/>
      <c r="BB100" s="161"/>
      <c r="BC100" s="161"/>
    </row>
    <row r="101" spans="1:55" ht="13.2" x14ac:dyDescent="0.25">
      <c r="A101" t="s">
        <v>147</v>
      </c>
      <c r="B101">
        <f t="shared" si="26"/>
        <v>0</v>
      </c>
      <c r="C101" s="174"/>
      <c r="D101" s="170"/>
      <c r="E101" s="170"/>
      <c r="F101" s="166"/>
      <c r="G101" s="184"/>
      <c r="H101" s="161"/>
      <c r="I101" s="130"/>
      <c r="L101" s="161"/>
      <c r="M101" s="319" t="s">
        <v>263</v>
      </c>
      <c r="N101" s="368">
        <v>5</v>
      </c>
      <c r="O101" s="368"/>
      <c r="P101" s="368"/>
      <c r="Q101" s="368">
        <v>21</v>
      </c>
      <c r="R101" s="368"/>
      <c r="S101" s="368"/>
      <c r="T101" s="368"/>
      <c r="U101" s="501">
        <v>12</v>
      </c>
      <c r="V101" s="180">
        <v>11</v>
      </c>
      <c r="W101" s="321"/>
      <c r="X101" s="928"/>
      <c r="Y101" s="321"/>
      <c r="Z101" s="178"/>
      <c r="AA101" s="178">
        <v>1</v>
      </c>
      <c r="AB101" s="178"/>
      <c r="AC101" s="412"/>
      <c r="AD101" s="412"/>
      <c r="AE101" s="412">
        <v>1</v>
      </c>
      <c r="AF101" s="412"/>
      <c r="AG101" s="412">
        <v>48</v>
      </c>
      <c r="AH101" s="412"/>
      <c r="AI101" s="412"/>
      <c r="AJ101" s="412"/>
      <c r="AK101" s="412"/>
      <c r="AL101" s="412"/>
      <c r="AM101" s="412"/>
      <c r="AN101" s="573">
        <v>24</v>
      </c>
      <c r="AO101" s="573"/>
      <c r="AP101" s="573">
        <v>69</v>
      </c>
      <c r="AQ101" s="573">
        <v>13</v>
      </c>
      <c r="AR101" s="573">
        <v>112</v>
      </c>
      <c r="AS101" s="177"/>
      <c r="AT101" s="177"/>
      <c r="AU101" s="177"/>
      <c r="AV101" s="177"/>
      <c r="AW101" s="177">
        <v>2</v>
      </c>
      <c r="AX101" s="928"/>
      <c r="AY101" s="179">
        <f t="shared" si="27"/>
        <v>319</v>
      </c>
      <c r="AZ101" s="691"/>
      <c r="BA101" s="161"/>
      <c r="BB101" s="161"/>
      <c r="BC101" s="161"/>
    </row>
    <row r="102" spans="1:55" ht="15.6" thickBot="1" x14ac:dyDescent="0.4">
      <c r="A102" t="s">
        <v>133</v>
      </c>
      <c r="B102">
        <f>SUM(C102:G102)</f>
        <v>5619</v>
      </c>
      <c r="C102" s="160">
        <f>SUM(C99:C101)</f>
        <v>774</v>
      </c>
      <c r="D102" s="297">
        <f t="shared" ref="D102:G102" si="28">SUM(D99:D101)</f>
        <v>973</v>
      </c>
      <c r="E102" s="297">
        <f t="shared" si="28"/>
        <v>927</v>
      </c>
      <c r="F102" s="297">
        <f t="shared" si="28"/>
        <v>1543</v>
      </c>
      <c r="G102" s="298">
        <f t="shared" si="28"/>
        <v>1402</v>
      </c>
      <c r="H102" s="402"/>
      <c r="I102" s="130"/>
      <c r="M102" s="319" t="s">
        <v>265</v>
      </c>
      <c r="N102" s="368">
        <v>1</v>
      </c>
      <c r="O102" s="368"/>
      <c r="P102" s="368"/>
      <c r="Q102" s="368">
        <v>26</v>
      </c>
      <c r="R102" s="368">
        <v>1</v>
      </c>
      <c r="S102" s="368"/>
      <c r="T102" s="368">
        <v>1</v>
      </c>
      <c r="U102" s="501">
        <v>15</v>
      </c>
      <c r="V102" s="180">
        <v>13</v>
      </c>
      <c r="W102" s="321"/>
      <c r="X102" s="928"/>
      <c r="Y102" s="321"/>
      <c r="Z102" s="178"/>
      <c r="AA102" s="178">
        <v>1</v>
      </c>
      <c r="AB102" s="178"/>
      <c r="AC102" s="461"/>
      <c r="AD102" s="461">
        <v>1</v>
      </c>
      <c r="AE102" s="461">
        <v>2</v>
      </c>
      <c r="AF102" s="461"/>
      <c r="AG102" s="461">
        <v>25</v>
      </c>
      <c r="AH102" s="461"/>
      <c r="AI102" s="461"/>
      <c r="AJ102" s="461"/>
      <c r="AK102" s="461"/>
      <c r="AL102" s="461"/>
      <c r="AM102" s="461">
        <v>1</v>
      </c>
      <c r="AN102" s="573">
        <v>30</v>
      </c>
      <c r="AO102" s="573"/>
      <c r="AP102" s="573">
        <v>107</v>
      </c>
      <c r="AQ102" s="573">
        <v>7</v>
      </c>
      <c r="AR102" s="573">
        <v>126</v>
      </c>
      <c r="AS102" s="177"/>
      <c r="AT102" s="177"/>
      <c r="AU102" s="177">
        <v>1</v>
      </c>
      <c r="AV102" s="177">
        <v>1</v>
      </c>
      <c r="AW102" s="177"/>
      <c r="AX102" s="928"/>
      <c r="AY102" s="179">
        <f t="shared" si="27"/>
        <v>359</v>
      </c>
      <c r="AZ102" s="691"/>
      <c r="BA102" s="161"/>
      <c r="BB102" s="161"/>
      <c r="BC102" s="161"/>
    </row>
    <row r="103" spans="1:55" ht="13.2" x14ac:dyDescent="0.25">
      <c r="F103" s="296"/>
      <c r="G103" s="296"/>
      <c r="H103" s="161"/>
      <c r="I103" s="130"/>
      <c r="M103" s="319" t="s">
        <v>266</v>
      </c>
      <c r="N103" s="368">
        <v>6</v>
      </c>
      <c r="O103" s="368"/>
      <c r="P103" s="368"/>
      <c r="Q103" s="368">
        <v>30</v>
      </c>
      <c r="R103" s="368"/>
      <c r="S103" s="368"/>
      <c r="T103" s="368">
        <v>4</v>
      </c>
      <c r="U103" s="501">
        <v>20</v>
      </c>
      <c r="V103" s="180">
        <v>18</v>
      </c>
      <c r="W103" s="321">
        <v>1</v>
      </c>
      <c r="X103" s="928"/>
      <c r="Y103" s="321"/>
      <c r="Z103" s="178"/>
      <c r="AA103" s="178">
        <v>1</v>
      </c>
      <c r="AB103" s="178"/>
      <c r="AC103" s="412"/>
      <c r="AD103" s="412"/>
      <c r="AE103" s="412">
        <v>2</v>
      </c>
      <c r="AF103" s="412">
        <v>5</v>
      </c>
      <c r="AG103" s="412">
        <v>73</v>
      </c>
      <c r="AH103" s="412"/>
      <c r="AI103" s="412"/>
      <c r="AJ103" s="412">
        <v>1</v>
      </c>
      <c r="AK103" s="412"/>
      <c r="AL103" s="412"/>
      <c r="AM103" s="412"/>
      <c r="AN103" s="573">
        <v>22</v>
      </c>
      <c r="AO103" s="573"/>
      <c r="AP103" s="573">
        <v>104</v>
      </c>
      <c r="AQ103" s="573">
        <v>27</v>
      </c>
      <c r="AR103" s="573">
        <v>67</v>
      </c>
      <c r="AS103" s="177"/>
      <c r="AT103" s="177">
        <v>1</v>
      </c>
      <c r="AU103" s="177"/>
      <c r="AV103" s="177">
        <v>3</v>
      </c>
      <c r="AW103" s="177">
        <v>2</v>
      </c>
      <c r="AX103" s="928"/>
      <c r="AY103" s="179">
        <f t="shared" si="27"/>
        <v>387</v>
      </c>
      <c r="AZ103" s="691"/>
      <c r="BA103" s="161"/>
      <c r="BB103" s="161"/>
      <c r="BC103" s="161"/>
    </row>
    <row r="104" spans="1:55" ht="12.6" thickBot="1" x14ac:dyDescent="0.3">
      <c r="F104" s="296"/>
      <c r="G104" s="296"/>
      <c r="H104" s="161"/>
      <c r="I104" s="130"/>
      <c r="L104" s="130"/>
      <c r="M104" s="171" t="s">
        <v>268</v>
      </c>
      <c r="N104" s="368">
        <v>3</v>
      </c>
      <c r="O104" s="368"/>
      <c r="P104" s="368"/>
      <c r="Q104" s="368">
        <v>20</v>
      </c>
      <c r="R104" s="368"/>
      <c r="S104" s="368">
        <v>2</v>
      </c>
      <c r="T104" s="368"/>
      <c r="U104" s="501">
        <v>25</v>
      </c>
      <c r="V104" s="180">
        <v>20</v>
      </c>
      <c r="W104" s="321"/>
      <c r="X104" s="928"/>
      <c r="Y104" s="321">
        <v>1</v>
      </c>
      <c r="Z104" s="178"/>
      <c r="AA104" s="178"/>
      <c r="AB104" s="178"/>
      <c r="AC104" s="412"/>
      <c r="AD104" s="412"/>
      <c r="AE104" s="412">
        <v>2</v>
      </c>
      <c r="AF104" s="412">
        <v>3</v>
      </c>
      <c r="AG104" s="412">
        <v>108</v>
      </c>
      <c r="AH104" s="412"/>
      <c r="AI104" s="412">
        <v>1</v>
      </c>
      <c r="AJ104" s="412">
        <v>1</v>
      </c>
      <c r="AK104" s="412"/>
      <c r="AL104" s="412"/>
      <c r="AM104" s="412"/>
      <c r="AN104" s="573">
        <v>28</v>
      </c>
      <c r="AO104" s="573"/>
      <c r="AP104" s="573">
        <v>111</v>
      </c>
      <c r="AQ104" s="573">
        <v>30</v>
      </c>
      <c r="AR104" s="573">
        <v>116</v>
      </c>
      <c r="AS104" s="177"/>
      <c r="AT104" s="177"/>
      <c r="AU104" s="177"/>
      <c r="AV104" s="177">
        <v>7</v>
      </c>
      <c r="AW104" s="177">
        <v>1</v>
      </c>
      <c r="AX104" s="928"/>
      <c r="AY104" s="179">
        <f t="shared" si="27"/>
        <v>479</v>
      </c>
      <c r="AZ104" s="691"/>
      <c r="BA104" s="161"/>
      <c r="BB104" s="161"/>
      <c r="BC104" s="161"/>
    </row>
    <row r="105" spans="1:55" ht="15" x14ac:dyDescent="0.35">
      <c r="A105" s="356" t="s">
        <v>148</v>
      </c>
      <c r="B105" s="686"/>
      <c r="C105" s="181" t="s">
        <v>117</v>
      </c>
      <c r="D105" s="188" t="s">
        <v>117</v>
      </c>
      <c r="E105" s="188" t="s">
        <v>117</v>
      </c>
      <c r="F105" s="188" t="s">
        <v>117</v>
      </c>
      <c r="G105" s="189" t="s">
        <v>117</v>
      </c>
      <c r="H105" s="130"/>
      <c r="I105" s="130"/>
      <c r="L105" s="130"/>
      <c r="M105" s="118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691"/>
      <c r="BA105" s="161"/>
      <c r="BB105" s="161"/>
      <c r="BC105" s="161"/>
    </row>
    <row r="106" spans="1:55" ht="15" x14ac:dyDescent="0.35">
      <c r="A106" s="118"/>
      <c r="B106" s="119" t="s">
        <v>133</v>
      </c>
      <c r="C106" s="354" t="s">
        <v>262</v>
      </c>
      <c r="D106" s="319" t="s">
        <v>263</v>
      </c>
      <c r="E106" s="319" t="s">
        <v>265</v>
      </c>
      <c r="F106" s="319" t="s">
        <v>266</v>
      </c>
      <c r="G106" s="355" t="s">
        <v>268</v>
      </c>
      <c r="H106" s="325"/>
      <c r="I106" s="325"/>
      <c r="L106" s="130"/>
      <c r="M106" s="118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691"/>
      <c r="BA106" s="161"/>
      <c r="BB106" s="161"/>
      <c r="BC106" s="161"/>
    </row>
    <row r="107" spans="1:55" ht="15" x14ac:dyDescent="0.35">
      <c r="A107" s="118" t="s">
        <v>62</v>
      </c>
      <c r="B107" s="119">
        <f>SUM(C107:G107)</f>
        <v>428</v>
      </c>
      <c r="C107" s="153">
        <v>85</v>
      </c>
      <c r="D107" s="172">
        <v>72</v>
      </c>
      <c r="E107" s="172">
        <v>90</v>
      </c>
      <c r="F107" s="166">
        <v>78</v>
      </c>
      <c r="G107" s="184">
        <v>103</v>
      </c>
      <c r="H107" s="161"/>
      <c r="I107" s="130"/>
      <c r="L107" s="130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691"/>
      <c r="BA107" s="161"/>
      <c r="BB107" s="161"/>
      <c r="BC107" s="161"/>
    </row>
    <row r="108" spans="1:55" ht="15" x14ac:dyDescent="0.35">
      <c r="A108" s="118" t="s">
        <v>146</v>
      </c>
      <c r="B108" s="119">
        <f>SUM(C108:G108)</f>
        <v>861</v>
      </c>
      <c r="C108" s="153">
        <v>139</v>
      </c>
      <c r="D108" s="172">
        <v>151</v>
      </c>
      <c r="E108" s="172">
        <v>171</v>
      </c>
      <c r="F108" s="166">
        <v>202</v>
      </c>
      <c r="G108" s="184">
        <v>198</v>
      </c>
      <c r="H108" s="161"/>
      <c r="I108" s="130"/>
      <c r="L108" s="130"/>
      <c r="AZ108" s="691"/>
      <c r="BA108" s="161"/>
      <c r="BB108" s="161"/>
      <c r="BC108" s="161"/>
    </row>
    <row r="109" spans="1:55" ht="15.6" thickBot="1" x14ac:dyDescent="0.4">
      <c r="A109" s="118" t="s">
        <v>133</v>
      </c>
      <c r="B109" s="119">
        <f>SUM(C109:G109)</f>
        <v>1289</v>
      </c>
      <c r="C109" s="436">
        <f>SUM(C107:C108)</f>
        <v>224</v>
      </c>
      <c r="D109" s="436">
        <f t="shared" ref="D109" si="29">SUM(D107:D108)</f>
        <v>223</v>
      </c>
      <c r="E109" s="436">
        <f>SUM(E107:E108)</f>
        <v>261</v>
      </c>
      <c r="F109" s="436">
        <f>SUM(F107:F108)</f>
        <v>280</v>
      </c>
      <c r="G109" s="751">
        <f>SUM(G107:G108)</f>
        <v>301</v>
      </c>
      <c r="H109" s="118"/>
      <c r="I109" s="118"/>
      <c r="L109" s="130"/>
      <c r="AZ109" s="691"/>
      <c r="BA109" s="161"/>
      <c r="BB109" s="161"/>
      <c r="BC109" s="161"/>
    </row>
    <row r="110" spans="1:55" ht="15" x14ac:dyDescent="0.35">
      <c r="G110" s="296"/>
      <c r="H110" s="161"/>
      <c r="I110" s="161"/>
      <c r="J110" s="296"/>
      <c r="L110" s="130"/>
      <c r="AZ110" s="141"/>
      <c r="BA110" s="118"/>
      <c r="BB110" s="118"/>
      <c r="BC110" s="161"/>
    </row>
    <row r="111" spans="1:55" x14ac:dyDescent="0.2">
      <c r="L111" s="130"/>
      <c r="AP111" s="711"/>
      <c r="AQ111" s="711"/>
      <c r="AR111" s="711"/>
      <c r="AS111" s="711"/>
      <c r="AT111" s="711"/>
      <c r="AZ111" s="691"/>
      <c r="BA111" s="161"/>
    </row>
    <row r="112" spans="1:55" ht="12" thickBot="1" x14ac:dyDescent="0.25">
      <c r="L112" s="130"/>
      <c r="M112" s="686"/>
      <c r="AZ112" s="691"/>
      <c r="BA112" s="161"/>
    </row>
    <row r="113" spans="2:53" ht="12.6" thickBot="1" x14ac:dyDescent="0.3">
      <c r="B113" s="561" t="s">
        <v>236</v>
      </c>
      <c r="C113" s="562" t="s">
        <v>237</v>
      </c>
      <c r="D113" s="562" t="s">
        <v>238</v>
      </c>
      <c r="E113" s="563" t="s">
        <v>233</v>
      </c>
      <c r="L113" s="130"/>
      <c r="M113" s="142" t="s">
        <v>212</v>
      </c>
      <c r="AZ113" s="691"/>
      <c r="BA113" s="161"/>
    </row>
    <row r="114" spans="2:53" ht="15" x14ac:dyDescent="0.35">
      <c r="B114" s="564" t="s">
        <v>262</v>
      </c>
      <c r="C114" s="166">
        <v>9</v>
      </c>
      <c r="D114" s="166">
        <v>4</v>
      </c>
      <c r="E114" s="184">
        <f>C114+D114</f>
        <v>13</v>
      </c>
      <c r="M114" s="181"/>
      <c r="N114" s="147" t="s">
        <v>133</v>
      </c>
      <c r="O114" s="147" t="s">
        <v>56</v>
      </c>
      <c r="P114" s="147" t="s">
        <v>54</v>
      </c>
      <c r="Q114" s="148" t="s">
        <v>58</v>
      </c>
    </row>
    <row r="115" spans="2:53" ht="13.2" x14ac:dyDescent="0.25">
      <c r="B115" s="564" t="s">
        <v>263</v>
      </c>
      <c r="C115" s="166">
        <v>4</v>
      </c>
      <c r="D115" s="166">
        <v>1</v>
      </c>
      <c r="E115" s="184">
        <f t="shared" ref="E115:E118" si="30">C115+D115</f>
        <v>5</v>
      </c>
      <c r="M115" s="354" t="s">
        <v>117</v>
      </c>
      <c r="N115" s="170">
        <f>O115+P115+Q115</f>
        <v>1870</v>
      </c>
      <c r="O115" s="183">
        <v>930</v>
      </c>
      <c r="P115" s="170">
        <v>940</v>
      </c>
      <c r="Q115" s="175"/>
    </row>
    <row r="116" spans="2:53" ht="13.2" x14ac:dyDescent="0.25">
      <c r="B116" s="564" t="s">
        <v>265</v>
      </c>
      <c r="C116" s="166">
        <v>9</v>
      </c>
      <c r="D116" s="166">
        <v>4</v>
      </c>
      <c r="E116" s="184">
        <f t="shared" si="30"/>
        <v>13</v>
      </c>
      <c r="M116" s="354" t="s">
        <v>262</v>
      </c>
      <c r="N116" s="170">
        <f t="shared" ref="N116:N117" si="31">O116+P116+Q116</f>
        <v>324</v>
      </c>
      <c r="O116" s="170">
        <v>156</v>
      </c>
      <c r="P116" s="170">
        <v>168</v>
      </c>
      <c r="Q116" s="175"/>
    </row>
    <row r="117" spans="2:53" ht="13.2" x14ac:dyDescent="0.25">
      <c r="B117" s="564" t="s">
        <v>266</v>
      </c>
      <c r="C117" s="166">
        <v>2</v>
      </c>
      <c r="D117" s="166">
        <v>7</v>
      </c>
      <c r="E117" s="184">
        <f t="shared" si="30"/>
        <v>9</v>
      </c>
      <c r="M117" s="354" t="s">
        <v>263</v>
      </c>
      <c r="N117" s="170">
        <f t="shared" si="31"/>
        <v>319</v>
      </c>
      <c r="O117" s="170">
        <v>143</v>
      </c>
      <c r="P117" s="170">
        <v>176</v>
      </c>
      <c r="Q117" s="175"/>
    </row>
    <row r="118" spans="2:53" ht="13.2" x14ac:dyDescent="0.25">
      <c r="B118" s="564" t="s">
        <v>268</v>
      </c>
      <c r="C118" s="166">
        <v>8</v>
      </c>
      <c r="D118" s="166">
        <v>7</v>
      </c>
      <c r="E118" s="184">
        <f t="shared" si="30"/>
        <v>15</v>
      </c>
      <c r="L118" s="130"/>
      <c r="M118" s="354" t="s">
        <v>265</v>
      </c>
      <c r="N118" s="170">
        <f t="shared" ref="N118:N119" si="32">O118+P118+Q118</f>
        <v>359</v>
      </c>
      <c r="O118" s="170">
        <v>179</v>
      </c>
      <c r="P118" s="170">
        <v>180</v>
      </c>
      <c r="Q118" s="175"/>
    </row>
    <row r="119" spans="2:53" ht="13.8" thickBot="1" x14ac:dyDescent="0.3">
      <c r="B119" s="565" t="s">
        <v>233</v>
      </c>
      <c r="C119" s="566">
        <f>SUM(C114:C118)</f>
        <v>32</v>
      </c>
      <c r="D119" s="566">
        <f>SUM(D114:D118)</f>
        <v>23</v>
      </c>
      <c r="E119" s="566">
        <f>SUM(E114:E118)</f>
        <v>55</v>
      </c>
      <c r="M119" s="354" t="s">
        <v>266</v>
      </c>
      <c r="N119" s="170">
        <f t="shared" si="32"/>
        <v>387</v>
      </c>
      <c r="O119" s="170">
        <v>201</v>
      </c>
      <c r="P119" s="170">
        <v>186</v>
      </c>
      <c r="Q119" s="175"/>
    </row>
    <row r="120" spans="2:53" ht="12.6" thickBot="1" x14ac:dyDescent="0.3">
      <c r="M120" s="702" t="s">
        <v>268</v>
      </c>
      <c r="N120" s="297">
        <f t="shared" ref="N120" si="33">O120+P120+Q120</f>
        <v>479</v>
      </c>
      <c r="O120" s="297">
        <v>251</v>
      </c>
      <c r="P120" s="297">
        <v>228</v>
      </c>
      <c r="Q120" s="298"/>
    </row>
    <row r="121" spans="2:53" x14ac:dyDescent="0.2">
      <c r="M121" s="161"/>
      <c r="N121" s="161"/>
      <c r="O121" s="161"/>
      <c r="P121" s="161"/>
      <c r="Q121" s="161"/>
    </row>
    <row r="122" spans="2:53" x14ac:dyDescent="0.2">
      <c r="M122" s="161"/>
      <c r="N122" s="161"/>
      <c r="O122" s="161"/>
      <c r="P122" s="161"/>
      <c r="Q122" s="161"/>
    </row>
    <row r="123" spans="2:53" ht="15" x14ac:dyDescent="0.35">
      <c r="B123" s="559" t="s">
        <v>374</v>
      </c>
      <c r="C123" s="118"/>
      <c r="D123" s="118"/>
      <c r="E123" s="118"/>
      <c r="F123" s="118"/>
      <c r="G123" s="118"/>
      <c r="H123" s="118"/>
      <c r="I123" s="118"/>
      <c r="J123" s="118"/>
      <c r="M123" s="161"/>
      <c r="N123" s="161"/>
      <c r="O123" s="161"/>
      <c r="P123" s="161"/>
      <c r="Q123" s="161"/>
    </row>
    <row r="124" spans="2:53" ht="15" x14ac:dyDescent="0.35">
      <c r="B124" s="118"/>
      <c r="C124" s="306"/>
      <c r="D124" s="118">
        <v>112</v>
      </c>
      <c r="E124" s="118">
        <v>118</v>
      </c>
      <c r="F124" s="118">
        <v>90</v>
      </c>
      <c r="M124" s="161"/>
      <c r="N124" s="161"/>
      <c r="O124" s="161"/>
      <c r="P124" s="161"/>
      <c r="Q124" s="161"/>
    </row>
    <row r="125" spans="2:53" ht="15.6" thickBot="1" x14ac:dyDescent="0.4">
      <c r="B125" s="118"/>
      <c r="C125" s="118" t="s">
        <v>392</v>
      </c>
      <c r="D125" s="118" t="s">
        <v>118</v>
      </c>
      <c r="E125" s="118" t="s">
        <v>119</v>
      </c>
      <c r="F125" s="118" t="s">
        <v>120</v>
      </c>
      <c r="M125" s="161"/>
      <c r="N125" s="161"/>
      <c r="O125" s="161"/>
      <c r="P125" s="161"/>
      <c r="Q125" s="161"/>
    </row>
    <row r="126" spans="2:53" ht="15" x14ac:dyDescent="0.35">
      <c r="B126" s="325" t="s">
        <v>117</v>
      </c>
      <c r="C126" s="863">
        <f>SUM(D126:F126)</f>
        <v>320</v>
      </c>
      <c r="D126" s="368">
        <f>SUM(D127:D131)</f>
        <v>112</v>
      </c>
      <c r="E126" s="368">
        <f t="shared" ref="E126:F126" si="34">SUM(E127:E131)</f>
        <v>118</v>
      </c>
      <c r="F126" s="368">
        <f t="shared" si="34"/>
        <v>90</v>
      </c>
      <c r="M126" s="161"/>
      <c r="N126" s="161"/>
      <c r="O126" s="161"/>
      <c r="P126" s="161"/>
      <c r="Q126" s="161"/>
    </row>
    <row r="127" spans="2:53" ht="15" x14ac:dyDescent="0.35">
      <c r="B127" s="325" t="s">
        <v>262</v>
      </c>
      <c r="C127" s="864">
        <f t="shared" ref="C127:C131" si="35">SUM(D127:F127)</f>
        <v>38</v>
      </c>
      <c r="D127" s="170">
        <v>15</v>
      </c>
      <c r="E127" s="172">
        <v>18</v>
      </c>
      <c r="F127" s="172">
        <v>5</v>
      </c>
      <c r="M127" s="686"/>
    </row>
    <row r="128" spans="2:53" ht="15.6" thickBot="1" x14ac:dyDescent="0.4">
      <c r="B128" s="325" t="s">
        <v>263</v>
      </c>
      <c r="C128" s="864">
        <f t="shared" si="35"/>
        <v>38</v>
      </c>
      <c r="D128" s="170">
        <v>16</v>
      </c>
      <c r="E128" s="172">
        <v>11</v>
      </c>
      <c r="F128" s="172">
        <v>11</v>
      </c>
      <c r="K128" s="130"/>
      <c r="M128" s="557" t="s">
        <v>220</v>
      </c>
      <c r="N128" s="55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</row>
    <row r="129" spans="1:25" ht="15" x14ac:dyDescent="0.35">
      <c r="B129" s="325" t="s">
        <v>265</v>
      </c>
      <c r="C129" s="864">
        <f t="shared" si="35"/>
        <v>62</v>
      </c>
      <c r="D129" s="170">
        <v>21</v>
      </c>
      <c r="E129" s="172">
        <v>18</v>
      </c>
      <c r="F129" s="172">
        <v>23</v>
      </c>
      <c r="K129" s="130"/>
      <c r="M129" s="181"/>
      <c r="N129" s="162" t="s">
        <v>133</v>
      </c>
      <c r="O129" s="162" t="s">
        <v>150</v>
      </c>
      <c r="P129" s="162" t="s">
        <v>151</v>
      </c>
      <c r="Q129" s="162" t="s">
        <v>152</v>
      </c>
      <c r="R129" s="162" t="s">
        <v>153</v>
      </c>
      <c r="S129" s="162" t="s">
        <v>154</v>
      </c>
      <c r="T129" s="162" t="s">
        <v>155</v>
      </c>
      <c r="U129" s="162" t="s">
        <v>156</v>
      </c>
      <c r="V129" s="162" t="s">
        <v>19</v>
      </c>
      <c r="W129" s="162" t="s">
        <v>157</v>
      </c>
      <c r="X129" s="163" t="s">
        <v>177</v>
      </c>
    </row>
    <row r="130" spans="1:25" ht="15" x14ac:dyDescent="0.35">
      <c r="B130" s="325" t="s">
        <v>266</v>
      </c>
      <c r="C130" s="865">
        <f t="shared" si="35"/>
        <v>153</v>
      </c>
      <c r="D130" s="170">
        <v>48</v>
      </c>
      <c r="E130" s="326">
        <v>62</v>
      </c>
      <c r="F130" s="326">
        <v>43</v>
      </c>
      <c r="K130" s="130"/>
      <c r="M130" s="354" t="s">
        <v>117</v>
      </c>
      <c r="N130" s="368">
        <f>SUM(O130:X130)</f>
        <v>1870</v>
      </c>
      <c r="O130" s="170">
        <v>7</v>
      </c>
      <c r="P130" s="170">
        <v>8</v>
      </c>
      <c r="Q130" s="170">
        <v>178</v>
      </c>
      <c r="R130" s="170">
        <v>6</v>
      </c>
      <c r="S130" s="170">
        <v>607</v>
      </c>
      <c r="T130" s="170">
        <v>164</v>
      </c>
      <c r="U130" s="170"/>
      <c r="V130" s="170">
        <v>108</v>
      </c>
      <c r="W130" s="170">
        <v>790</v>
      </c>
      <c r="X130" s="175">
        <v>2</v>
      </c>
    </row>
    <row r="131" spans="1:25" ht="15" x14ac:dyDescent="0.35">
      <c r="B131" s="325" t="s">
        <v>268</v>
      </c>
      <c r="C131" s="865">
        <f t="shared" si="35"/>
        <v>29</v>
      </c>
      <c r="D131" s="170">
        <v>12</v>
      </c>
      <c r="E131" s="326">
        <v>9</v>
      </c>
      <c r="F131" s="326">
        <v>8</v>
      </c>
      <c r="K131" s="130"/>
      <c r="M131" s="354" t="s">
        <v>262</v>
      </c>
      <c r="N131" s="368">
        <f>SUM(O131:X131)</f>
        <v>324</v>
      </c>
      <c r="O131" s="170">
        <v>1</v>
      </c>
      <c r="P131" s="170">
        <v>4</v>
      </c>
      <c r="Q131" s="170">
        <v>13</v>
      </c>
      <c r="R131" s="170">
        <v>2</v>
      </c>
      <c r="S131" s="170">
        <v>56</v>
      </c>
      <c r="T131" s="170">
        <v>26</v>
      </c>
      <c r="U131" s="170"/>
      <c r="V131" s="170">
        <v>27</v>
      </c>
      <c r="W131" s="170">
        <v>195</v>
      </c>
      <c r="X131" s="175"/>
      <c r="Y131">
        <v>324</v>
      </c>
    </row>
    <row r="132" spans="1:25" ht="13.2" x14ac:dyDescent="0.25">
      <c r="E132" s="161"/>
      <c r="F132" s="161"/>
      <c r="K132" s="130"/>
      <c r="M132" s="354" t="s">
        <v>263</v>
      </c>
      <c r="N132" s="368">
        <f t="shared" ref="N132:N135" si="36">SUM(O132:X132)</f>
        <v>319</v>
      </c>
      <c r="O132" s="170">
        <v>1</v>
      </c>
      <c r="P132" s="170"/>
      <c r="Q132" s="170">
        <v>18</v>
      </c>
      <c r="R132" s="170"/>
      <c r="S132" s="170">
        <v>158</v>
      </c>
      <c r="T132" s="170">
        <v>8</v>
      </c>
      <c r="U132" s="170"/>
      <c r="V132" s="170">
        <v>8</v>
      </c>
      <c r="W132" s="170">
        <v>125</v>
      </c>
      <c r="X132" s="175">
        <v>1</v>
      </c>
      <c r="Y132">
        <v>319</v>
      </c>
    </row>
    <row r="133" spans="1:25" ht="15" x14ac:dyDescent="0.35">
      <c r="B133" s="559" t="s">
        <v>373</v>
      </c>
      <c r="K133" s="130"/>
      <c r="M133" s="354" t="s">
        <v>265</v>
      </c>
      <c r="N133" s="368">
        <f t="shared" si="36"/>
        <v>359</v>
      </c>
      <c r="O133" s="170"/>
      <c r="P133" s="170"/>
      <c r="Q133" s="170">
        <v>20</v>
      </c>
      <c r="R133" s="170">
        <v>1</v>
      </c>
      <c r="S133" s="170">
        <v>40</v>
      </c>
      <c r="T133" s="170">
        <v>61</v>
      </c>
      <c r="U133" s="170"/>
      <c r="V133" s="170">
        <v>21</v>
      </c>
      <c r="W133" s="170">
        <v>216</v>
      </c>
      <c r="X133" s="175"/>
      <c r="Y133">
        <v>359</v>
      </c>
    </row>
    <row r="134" spans="1:25" ht="15.6" thickBot="1" x14ac:dyDescent="0.4">
      <c r="B134" s="118"/>
      <c r="C134" s="118" t="s">
        <v>392</v>
      </c>
      <c r="D134" s="118" t="s">
        <v>118</v>
      </c>
      <c r="E134" s="118" t="s">
        <v>119</v>
      </c>
      <c r="F134" s="118" t="s">
        <v>120</v>
      </c>
      <c r="M134" s="354" t="s">
        <v>266</v>
      </c>
      <c r="N134" s="368">
        <f t="shared" si="36"/>
        <v>387</v>
      </c>
      <c r="O134" s="170">
        <v>2</v>
      </c>
      <c r="P134" s="170">
        <v>1</v>
      </c>
      <c r="Q134" s="170">
        <v>41</v>
      </c>
      <c r="R134" s="170"/>
      <c r="S134" s="170">
        <v>104</v>
      </c>
      <c r="T134" s="170">
        <v>37</v>
      </c>
      <c r="U134" s="170"/>
      <c r="V134" s="170">
        <v>21</v>
      </c>
      <c r="W134" s="170">
        <v>180</v>
      </c>
      <c r="X134" s="175">
        <v>1</v>
      </c>
      <c r="Y134">
        <v>387</v>
      </c>
    </row>
    <row r="135" spans="1:25" ht="15" x14ac:dyDescent="0.35">
      <c r="A135" s="686"/>
      <c r="B135" s="325" t="s">
        <v>117</v>
      </c>
      <c r="C135" s="725">
        <f t="shared" ref="C135:C140" si="37">SUM(D135:F135)</f>
        <v>1821</v>
      </c>
      <c r="D135" s="170">
        <f>D126+D54+D45</f>
        <v>623</v>
      </c>
      <c r="E135" s="172">
        <f>E126+E54+E45</f>
        <v>644</v>
      </c>
      <c r="F135" s="172">
        <f>F126+F54+F45</f>
        <v>554</v>
      </c>
      <c r="M135" s="354" t="s">
        <v>268</v>
      </c>
      <c r="N135" s="368">
        <f t="shared" si="36"/>
        <v>479</v>
      </c>
      <c r="O135" s="170">
        <v>3</v>
      </c>
      <c r="P135" s="170">
        <v>3</v>
      </c>
      <c r="Q135" s="170">
        <v>86</v>
      </c>
      <c r="R135" s="170">
        <v>3</v>
      </c>
      <c r="S135" s="170">
        <v>249</v>
      </c>
      <c r="T135" s="170">
        <v>32</v>
      </c>
      <c r="U135" s="170"/>
      <c r="V135" s="170">
        <v>31</v>
      </c>
      <c r="W135" s="170">
        <v>72</v>
      </c>
      <c r="X135" s="175"/>
      <c r="Y135">
        <v>479</v>
      </c>
    </row>
    <row r="136" spans="1:25" ht="15.6" thickBot="1" x14ac:dyDescent="0.4">
      <c r="B136" s="325" t="s">
        <v>262</v>
      </c>
      <c r="C136" s="726">
        <f t="shared" si="37"/>
        <v>233</v>
      </c>
      <c r="D136" s="170">
        <f t="shared" ref="D136:F136" si="38">D127+D55+D46</f>
        <v>79</v>
      </c>
      <c r="E136" s="172">
        <f t="shared" si="38"/>
        <v>91</v>
      </c>
      <c r="F136" s="172">
        <f t="shared" si="38"/>
        <v>63</v>
      </c>
      <c r="L136" s="130"/>
      <c r="M136" s="716" t="s">
        <v>133</v>
      </c>
      <c r="N136" s="370">
        <f>SUM(O136:X136)</f>
        <v>1868</v>
      </c>
      <c r="O136" s="370">
        <f>SUM(O131:O135)</f>
        <v>7</v>
      </c>
      <c r="P136" s="370">
        <f>SUM(P131:P135)</f>
        <v>8</v>
      </c>
      <c r="Q136" s="370">
        <f t="shared" ref="Q136:X136" si="39">SUM(Q131:Q135)</f>
        <v>178</v>
      </c>
      <c r="R136" s="370">
        <f t="shared" si="39"/>
        <v>6</v>
      </c>
      <c r="S136" s="370">
        <f t="shared" si="39"/>
        <v>607</v>
      </c>
      <c r="T136" s="370">
        <f t="shared" si="39"/>
        <v>164</v>
      </c>
      <c r="U136" s="370">
        <f t="shared" si="39"/>
        <v>0</v>
      </c>
      <c r="V136" s="370">
        <f t="shared" si="39"/>
        <v>108</v>
      </c>
      <c r="W136" s="370">
        <f t="shared" si="39"/>
        <v>788</v>
      </c>
      <c r="X136" s="401">
        <f t="shared" si="39"/>
        <v>2</v>
      </c>
    </row>
    <row r="137" spans="1:25" ht="15" x14ac:dyDescent="0.35">
      <c r="B137" s="325" t="s">
        <v>263</v>
      </c>
      <c r="C137" s="726">
        <f t="shared" si="37"/>
        <v>343</v>
      </c>
      <c r="D137" s="170">
        <f t="shared" ref="D137:F137" si="40">D128+D56+D47</f>
        <v>129</v>
      </c>
      <c r="E137" s="172">
        <f t="shared" si="40"/>
        <v>104</v>
      </c>
      <c r="F137" s="172">
        <f t="shared" si="40"/>
        <v>110</v>
      </c>
      <c r="G137" s="130"/>
      <c r="H137" s="130"/>
      <c r="I137" s="130"/>
      <c r="J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</row>
    <row r="138" spans="1:25" ht="15" x14ac:dyDescent="0.35">
      <c r="B138" s="325" t="s">
        <v>265</v>
      </c>
      <c r="C138" s="726">
        <f t="shared" si="37"/>
        <v>309</v>
      </c>
      <c r="D138" s="170">
        <f t="shared" ref="D138:F138" si="41">D129+D57+D48</f>
        <v>109</v>
      </c>
      <c r="E138" s="172">
        <f t="shared" si="41"/>
        <v>104</v>
      </c>
      <c r="F138" s="172">
        <f t="shared" si="41"/>
        <v>96</v>
      </c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</row>
    <row r="139" spans="1:25" ht="15" x14ac:dyDescent="0.35">
      <c r="B139" s="325" t="s">
        <v>266</v>
      </c>
      <c r="C139" s="727">
        <f t="shared" si="37"/>
        <v>467</v>
      </c>
      <c r="D139" s="170">
        <f t="shared" ref="D139:F139" si="42">D130+D58+D49</f>
        <v>152</v>
      </c>
      <c r="E139" s="172">
        <f t="shared" si="42"/>
        <v>182</v>
      </c>
      <c r="F139" s="172">
        <f t="shared" si="42"/>
        <v>133</v>
      </c>
      <c r="G139" s="130"/>
      <c r="H139" s="130"/>
      <c r="I139" s="130"/>
      <c r="J139" s="130"/>
      <c r="K139" s="130"/>
      <c r="L139" s="337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</row>
    <row r="140" spans="1:25" ht="15" x14ac:dyDescent="0.35">
      <c r="B140" s="325" t="s">
        <v>268</v>
      </c>
      <c r="C140" s="727">
        <f t="shared" si="37"/>
        <v>469</v>
      </c>
      <c r="D140" s="170">
        <f t="shared" ref="D140:F140" si="43">D131+D59+D50</f>
        <v>154</v>
      </c>
      <c r="E140" s="172">
        <f t="shared" si="43"/>
        <v>163</v>
      </c>
      <c r="F140" s="172">
        <f t="shared" si="43"/>
        <v>152</v>
      </c>
      <c r="G140" s="130"/>
      <c r="H140" s="130"/>
      <c r="I140" s="130"/>
      <c r="J140" s="130"/>
      <c r="K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</row>
    <row r="141" spans="1:25" x14ac:dyDescent="0.2">
      <c r="G141" s="130"/>
      <c r="H141" s="130"/>
      <c r="I141" s="130"/>
      <c r="J141" s="130"/>
      <c r="K141" s="130"/>
      <c r="M141" s="974" t="s">
        <v>213</v>
      </c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</row>
    <row r="142" spans="1:25" ht="15.6" thickBot="1" x14ac:dyDescent="0.4">
      <c r="G142" s="130"/>
      <c r="H142" s="130"/>
      <c r="I142" s="130"/>
      <c r="J142" s="130"/>
      <c r="K142" s="130"/>
      <c r="M142" s="975"/>
      <c r="N142" s="118"/>
      <c r="O142" s="118"/>
      <c r="P142" s="118"/>
      <c r="Q142" s="118"/>
      <c r="R142" s="118"/>
      <c r="S142" s="118"/>
      <c r="T142" s="118"/>
      <c r="U142" s="118"/>
    </row>
    <row r="143" spans="1:25" ht="15.6" thickBot="1" x14ac:dyDescent="0.4">
      <c r="G143" s="130"/>
      <c r="H143" s="130"/>
      <c r="I143" s="130"/>
      <c r="J143" s="130"/>
      <c r="K143" s="130"/>
      <c r="M143" s="132"/>
      <c r="N143" s="752" t="s">
        <v>133</v>
      </c>
      <c r="O143" s="332" t="s">
        <v>214</v>
      </c>
      <c r="P143" s="332" t="s">
        <v>215</v>
      </c>
      <c r="Q143" s="332" t="s">
        <v>216</v>
      </c>
      <c r="R143" s="332" t="s">
        <v>217</v>
      </c>
      <c r="S143" s="332" t="s">
        <v>218</v>
      </c>
      <c r="T143" s="332" t="s">
        <v>219</v>
      </c>
      <c r="U143" s="333" t="s">
        <v>67</v>
      </c>
    </row>
    <row r="144" spans="1:25" ht="13.2" x14ac:dyDescent="0.25">
      <c r="M144" s="354" t="s">
        <v>117</v>
      </c>
      <c r="N144" s="753">
        <f>SUM(O144:U144)</f>
        <v>1870</v>
      </c>
      <c r="O144" s="187">
        <v>84</v>
      </c>
      <c r="P144" s="187">
        <v>642</v>
      </c>
      <c r="Q144" s="187">
        <v>73</v>
      </c>
      <c r="R144" s="187">
        <v>173</v>
      </c>
      <c r="S144" s="187">
        <v>761</v>
      </c>
      <c r="T144" s="187">
        <v>92</v>
      </c>
      <c r="U144" s="336">
        <v>45</v>
      </c>
      <c r="Y144" s="161"/>
    </row>
    <row r="145" spans="7:33" ht="13.2" x14ac:dyDescent="0.25">
      <c r="M145" s="354" t="s">
        <v>262</v>
      </c>
      <c r="N145" s="753">
        <f t="shared" ref="N145:N149" si="44">SUM(O145:U145)</f>
        <v>324</v>
      </c>
      <c r="O145" s="166">
        <v>12</v>
      </c>
      <c r="P145" s="166">
        <v>131</v>
      </c>
      <c r="Q145" s="166">
        <v>16</v>
      </c>
      <c r="R145" s="166">
        <v>36</v>
      </c>
      <c r="S145" s="166">
        <v>109</v>
      </c>
      <c r="T145" s="166">
        <v>7</v>
      </c>
      <c r="U145" s="184">
        <v>13</v>
      </c>
      <c r="Y145" s="161"/>
    </row>
    <row r="146" spans="7:33" ht="13.2" x14ac:dyDescent="0.25">
      <c r="G146" s="130"/>
      <c r="H146" s="130"/>
      <c r="I146" s="130"/>
      <c r="J146" s="130"/>
      <c r="M146" s="354" t="s">
        <v>263</v>
      </c>
      <c r="N146" s="753">
        <f t="shared" si="44"/>
        <v>319</v>
      </c>
      <c r="O146" s="166">
        <v>13</v>
      </c>
      <c r="P146" s="166">
        <v>107</v>
      </c>
      <c r="Q146" s="166">
        <v>6</v>
      </c>
      <c r="R146" s="166">
        <v>33</v>
      </c>
      <c r="S146" s="166">
        <v>132</v>
      </c>
      <c r="T146" s="166">
        <v>21</v>
      </c>
      <c r="U146" s="184">
        <v>7</v>
      </c>
      <c r="Y146" s="161"/>
    </row>
    <row r="147" spans="7:33" ht="15" x14ac:dyDescent="0.35">
      <c r="G147" s="130"/>
      <c r="H147" s="130"/>
      <c r="I147" s="130"/>
      <c r="J147" s="130"/>
      <c r="K147" s="118"/>
      <c r="M147" s="354" t="s">
        <v>265</v>
      </c>
      <c r="N147" s="753">
        <f t="shared" si="44"/>
        <v>359</v>
      </c>
      <c r="O147" s="172">
        <v>17</v>
      </c>
      <c r="P147" s="172">
        <v>118</v>
      </c>
      <c r="Q147" s="172">
        <v>23</v>
      </c>
      <c r="R147" s="172">
        <v>34</v>
      </c>
      <c r="S147" s="172">
        <v>138</v>
      </c>
      <c r="T147" s="172">
        <v>22</v>
      </c>
      <c r="U147" s="154">
        <v>7</v>
      </c>
      <c r="Y147" s="161"/>
    </row>
    <row r="148" spans="7:33" ht="15" x14ac:dyDescent="0.35">
      <c r="G148" s="118"/>
      <c r="H148" s="118"/>
      <c r="I148" s="118"/>
      <c r="J148" s="118"/>
      <c r="K148" s="118"/>
      <c r="M148" s="354" t="s">
        <v>266</v>
      </c>
      <c r="N148" s="753">
        <f t="shared" si="44"/>
        <v>387</v>
      </c>
      <c r="O148" s="166">
        <v>13</v>
      </c>
      <c r="P148" s="166">
        <v>109</v>
      </c>
      <c r="Q148" s="166">
        <v>12</v>
      </c>
      <c r="R148" s="166">
        <v>29</v>
      </c>
      <c r="S148" s="166">
        <v>182</v>
      </c>
      <c r="T148" s="166">
        <v>31</v>
      </c>
      <c r="U148" s="184">
        <v>11</v>
      </c>
      <c r="Y148" s="161"/>
    </row>
    <row r="149" spans="7:33" ht="15" x14ac:dyDescent="0.35">
      <c r="G149" s="118"/>
      <c r="H149" s="118"/>
      <c r="I149" s="118"/>
      <c r="J149" s="118"/>
      <c r="K149" s="118"/>
      <c r="M149" s="365" t="s">
        <v>268</v>
      </c>
      <c r="N149" s="753">
        <f t="shared" si="44"/>
        <v>479</v>
      </c>
      <c r="O149" s="170">
        <v>29</v>
      </c>
      <c r="P149" s="170">
        <v>177</v>
      </c>
      <c r="Q149" s="170">
        <v>16</v>
      </c>
      <c r="R149" s="170">
        <v>41</v>
      </c>
      <c r="S149" s="170">
        <v>199</v>
      </c>
      <c r="T149" s="170">
        <v>11</v>
      </c>
      <c r="U149" s="175">
        <v>6</v>
      </c>
      <c r="Y149" s="161"/>
    </row>
    <row r="150" spans="7:33" ht="15.6" thickBot="1" x14ac:dyDescent="0.4">
      <c r="G150" s="118"/>
      <c r="H150" s="118"/>
      <c r="I150" s="118"/>
      <c r="J150" s="118"/>
      <c r="K150" s="118"/>
      <c r="M150" s="329" t="s">
        <v>133</v>
      </c>
      <c r="N150" s="754">
        <f>SUM(N145:N149)</f>
        <v>1868</v>
      </c>
      <c r="O150" s="370">
        <f>SUM(O145:O149)</f>
        <v>84</v>
      </c>
      <c r="P150" s="370">
        <f t="shared" ref="P150:U150" si="45">SUM(P145:P149)</f>
        <v>642</v>
      </c>
      <c r="Q150" s="370">
        <f t="shared" si="45"/>
        <v>73</v>
      </c>
      <c r="R150" s="370">
        <f t="shared" si="45"/>
        <v>173</v>
      </c>
      <c r="S150" s="370">
        <f t="shared" si="45"/>
        <v>760</v>
      </c>
      <c r="T150" s="370">
        <f t="shared" si="45"/>
        <v>92</v>
      </c>
      <c r="U150" s="401">
        <f t="shared" si="45"/>
        <v>44</v>
      </c>
      <c r="Y150" s="161"/>
    </row>
    <row r="151" spans="7:33" x14ac:dyDescent="0.2">
      <c r="M151" s="161"/>
      <c r="N151" s="161"/>
      <c r="O151" s="161"/>
      <c r="P151" s="161"/>
      <c r="Q151" s="161"/>
      <c r="R151" s="161"/>
      <c r="S151" s="161"/>
      <c r="T151" s="161"/>
      <c r="U151" s="161"/>
    </row>
    <row r="152" spans="7:33" ht="12" x14ac:dyDescent="0.25">
      <c r="M152" s="366"/>
      <c r="N152" s="161"/>
      <c r="O152" s="130"/>
      <c r="P152" s="130"/>
      <c r="Q152" s="130"/>
      <c r="R152" s="130"/>
      <c r="S152" s="130"/>
      <c r="T152" s="130"/>
      <c r="U152" s="130"/>
    </row>
    <row r="153" spans="7:33" ht="15" x14ac:dyDescent="0.35">
      <c r="M153" s="161"/>
      <c r="N153" s="161"/>
      <c r="O153" s="161"/>
      <c r="P153" s="161"/>
      <c r="Q153" s="161"/>
      <c r="R153" s="161"/>
      <c r="S153" s="161"/>
      <c r="T153" s="161"/>
      <c r="U153" s="161"/>
      <c r="V153" s="118"/>
    </row>
    <row r="154" spans="7:33" x14ac:dyDescent="0.2">
      <c r="M154" s="161"/>
      <c r="N154" s="161"/>
      <c r="O154" s="161"/>
      <c r="P154" s="161"/>
      <c r="Q154" s="161"/>
      <c r="R154" s="161"/>
      <c r="S154" s="161"/>
      <c r="T154" s="161"/>
      <c r="U154" s="161"/>
    </row>
    <row r="155" spans="7:33" x14ac:dyDescent="0.2">
      <c r="M155" s="161"/>
      <c r="N155" s="161"/>
      <c r="O155" s="161"/>
      <c r="P155" s="161"/>
      <c r="Q155" s="161"/>
      <c r="R155" s="161"/>
      <c r="S155" s="161"/>
      <c r="T155" s="161"/>
      <c r="U155" s="161"/>
    </row>
    <row r="157" spans="7:33" x14ac:dyDescent="0.2">
      <c r="M157" s="686"/>
    </row>
    <row r="158" spans="7:33" ht="12.6" thickBot="1" x14ac:dyDescent="0.3">
      <c r="M158" s="707" t="s">
        <v>221</v>
      </c>
      <c r="N158" s="314"/>
    </row>
    <row r="159" spans="7:33" ht="12.6" thickBot="1" x14ac:dyDescent="0.3">
      <c r="M159" s="193"/>
      <c r="N159" s="756" t="s">
        <v>133</v>
      </c>
      <c r="O159" s="358" t="s">
        <v>179</v>
      </c>
      <c r="P159" s="359" t="s">
        <v>180</v>
      </c>
      <c r="Q159" s="359" t="s">
        <v>181</v>
      </c>
      <c r="R159" s="359" t="s">
        <v>182</v>
      </c>
      <c r="S159" s="359" t="s">
        <v>183</v>
      </c>
      <c r="T159" s="359" t="s">
        <v>184</v>
      </c>
      <c r="U159" s="359" t="s">
        <v>185</v>
      </c>
      <c r="V159" s="359" t="s">
        <v>186</v>
      </c>
      <c r="W159" s="359" t="s">
        <v>187</v>
      </c>
      <c r="X159" s="359" t="s">
        <v>188</v>
      </c>
      <c r="Y159" s="359" t="s">
        <v>189</v>
      </c>
      <c r="Z159" s="359" t="s">
        <v>190</v>
      </c>
      <c r="AA159" s="359" t="s">
        <v>191</v>
      </c>
      <c r="AB159" s="359" t="s">
        <v>192</v>
      </c>
      <c r="AC159" s="359" t="s">
        <v>193</v>
      </c>
      <c r="AD159" s="359" t="s">
        <v>194</v>
      </c>
      <c r="AE159" s="359" t="s">
        <v>195</v>
      </c>
      <c r="AF159" s="549" t="s">
        <v>196</v>
      </c>
      <c r="AG159" s="554" t="s">
        <v>58</v>
      </c>
    </row>
    <row r="160" spans="7:33" ht="13.2" x14ac:dyDescent="0.25">
      <c r="M160" s="364" t="s">
        <v>117</v>
      </c>
      <c r="N160" s="757">
        <f>SUM(N161:N166)</f>
        <v>8322</v>
      </c>
      <c r="O160" s="755">
        <f t="shared" ref="O160:AG160" si="46">SUM(O161:O166)</f>
        <v>540</v>
      </c>
      <c r="P160" s="755">
        <f t="shared" si="46"/>
        <v>559</v>
      </c>
      <c r="Q160" s="755">
        <f t="shared" si="46"/>
        <v>539</v>
      </c>
      <c r="R160" s="755">
        <f t="shared" si="46"/>
        <v>491</v>
      </c>
      <c r="S160" s="755">
        <f t="shared" si="46"/>
        <v>527</v>
      </c>
      <c r="T160" s="755">
        <f t="shared" si="46"/>
        <v>513</v>
      </c>
      <c r="U160" s="755">
        <f t="shared" si="46"/>
        <v>501</v>
      </c>
      <c r="V160" s="755">
        <f t="shared" si="46"/>
        <v>528</v>
      </c>
      <c r="W160" s="755">
        <f t="shared" si="46"/>
        <v>498</v>
      </c>
      <c r="X160" s="755">
        <f t="shared" si="46"/>
        <v>447</v>
      </c>
      <c r="Y160" s="755">
        <f t="shared" si="46"/>
        <v>493</v>
      </c>
      <c r="Z160" s="755">
        <f t="shared" si="46"/>
        <v>440</v>
      </c>
      <c r="AA160" s="755">
        <f t="shared" si="46"/>
        <v>379</v>
      </c>
      <c r="AB160" s="755">
        <f t="shared" si="46"/>
        <v>378</v>
      </c>
      <c r="AC160" s="755">
        <f t="shared" si="46"/>
        <v>403</v>
      </c>
      <c r="AD160" s="755">
        <f t="shared" si="46"/>
        <v>369</v>
      </c>
      <c r="AE160" s="755">
        <f t="shared" si="46"/>
        <v>383</v>
      </c>
      <c r="AF160" s="757">
        <f t="shared" si="46"/>
        <v>333</v>
      </c>
      <c r="AG160" s="761">
        <f t="shared" si="46"/>
        <v>1</v>
      </c>
    </row>
    <row r="161" spans="13:33" ht="13.2" x14ac:dyDescent="0.25">
      <c r="M161" s="354" t="s">
        <v>261</v>
      </c>
      <c r="N161" s="758">
        <f>SUM(O161:AG161)</f>
        <v>0</v>
      </c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551"/>
      <c r="AG161" s="555"/>
    </row>
    <row r="162" spans="13:33" ht="13.2" x14ac:dyDescent="0.25">
      <c r="M162" s="354" t="s">
        <v>262</v>
      </c>
      <c r="N162" s="758">
        <f t="shared" ref="N162:N163" si="47">SUM(O162:AG162)</f>
        <v>880</v>
      </c>
      <c r="O162" s="170">
        <v>66</v>
      </c>
      <c r="P162" s="170">
        <v>67</v>
      </c>
      <c r="Q162" s="170">
        <v>66</v>
      </c>
      <c r="R162" s="170">
        <v>44</v>
      </c>
      <c r="S162" s="170">
        <v>59</v>
      </c>
      <c r="T162" s="170">
        <v>57</v>
      </c>
      <c r="U162" s="170">
        <v>61</v>
      </c>
      <c r="V162" s="170">
        <v>58</v>
      </c>
      <c r="W162" s="170">
        <v>51</v>
      </c>
      <c r="X162" s="170">
        <v>41</v>
      </c>
      <c r="Y162" s="170">
        <v>47</v>
      </c>
      <c r="Z162" s="170">
        <v>48</v>
      </c>
      <c r="AA162" s="170">
        <v>45</v>
      </c>
      <c r="AB162" s="170">
        <v>30</v>
      </c>
      <c r="AC162" s="170">
        <v>40</v>
      </c>
      <c r="AD162" s="170">
        <v>38</v>
      </c>
      <c r="AE162" s="170">
        <v>39</v>
      </c>
      <c r="AF162" s="551">
        <v>23</v>
      </c>
      <c r="AG162" s="555"/>
    </row>
    <row r="163" spans="13:33" ht="13.2" x14ac:dyDescent="0.25">
      <c r="M163" s="354" t="s">
        <v>263</v>
      </c>
      <c r="N163" s="758">
        <f t="shared" si="47"/>
        <v>1418</v>
      </c>
      <c r="O163" s="170">
        <v>78</v>
      </c>
      <c r="P163" s="170">
        <v>102</v>
      </c>
      <c r="Q163" s="170">
        <v>90</v>
      </c>
      <c r="R163" s="170">
        <v>90</v>
      </c>
      <c r="S163" s="170">
        <v>76</v>
      </c>
      <c r="T163" s="170">
        <v>90</v>
      </c>
      <c r="U163" s="170">
        <v>87</v>
      </c>
      <c r="V163" s="170">
        <v>99</v>
      </c>
      <c r="W163" s="170">
        <v>96</v>
      </c>
      <c r="X163" s="170">
        <v>87</v>
      </c>
      <c r="Y163" s="170">
        <v>89</v>
      </c>
      <c r="Z163" s="170">
        <v>76</v>
      </c>
      <c r="AA163" s="170">
        <v>59</v>
      </c>
      <c r="AB163" s="170">
        <v>59</v>
      </c>
      <c r="AC163" s="170">
        <v>57</v>
      </c>
      <c r="AD163" s="170">
        <v>55</v>
      </c>
      <c r="AE163" s="170">
        <v>64</v>
      </c>
      <c r="AF163" s="551">
        <v>64</v>
      </c>
      <c r="AG163" s="555"/>
    </row>
    <row r="164" spans="13:33" ht="13.2" x14ac:dyDescent="0.25">
      <c r="M164" s="354" t="s">
        <v>265</v>
      </c>
      <c r="N164" s="758">
        <f t="shared" ref="N164:N165" si="48">SUM(O164:AG164)</f>
        <v>1149</v>
      </c>
      <c r="O164" s="170">
        <v>80</v>
      </c>
      <c r="P164" s="170">
        <v>96</v>
      </c>
      <c r="Q164" s="170">
        <v>82</v>
      </c>
      <c r="R164" s="170">
        <v>78</v>
      </c>
      <c r="S164" s="170">
        <v>84</v>
      </c>
      <c r="T164" s="170">
        <v>86</v>
      </c>
      <c r="U164" s="170">
        <v>84</v>
      </c>
      <c r="V164" s="170">
        <v>66</v>
      </c>
      <c r="W164" s="170">
        <v>55</v>
      </c>
      <c r="X164" s="170">
        <v>54</v>
      </c>
      <c r="Y164" s="170">
        <v>57</v>
      </c>
      <c r="Z164" s="170">
        <v>55</v>
      </c>
      <c r="AA164" s="170">
        <v>50</v>
      </c>
      <c r="AB164" s="170">
        <v>51</v>
      </c>
      <c r="AC164" s="170">
        <v>46</v>
      </c>
      <c r="AD164" s="170">
        <v>38</v>
      </c>
      <c r="AE164" s="170">
        <v>45</v>
      </c>
      <c r="AF164" s="551">
        <v>42</v>
      </c>
      <c r="AG164" s="555"/>
    </row>
    <row r="165" spans="13:33" ht="13.2" x14ac:dyDescent="0.25">
      <c r="M165" s="354" t="s">
        <v>266</v>
      </c>
      <c r="N165" s="758">
        <f t="shared" si="48"/>
        <v>2418</v>
      </c>
      <c r="O165" s="170">
        <v>161</v>
      </c>
      <c r="P165" s="170">
        <v>138</v>
      </c>
      <c r="Q165" s="170">
        <v>146</v>
      </c>
      <c r="R165" s="170">
        <v>141</v>
      </c>
      <c r="S165" s="170">
        <v>157</v>
      </c>
      <c r="T165" s="170">
        <v>134</v>
      </c>
      <c r="U165" s="170">
        <v>121</v>
      </c>
      <c r="V165" s="170">
        <v>144</v>
      </c>
      <c r="W165" s="170">
        <v>146</v>
      </c>
      <c r="X165" s="170">
        <v>137</v>
      </c>
      <c r="Y165" s="170">
        <v>150</v>
      </c>
      <c r="Z165" s="170">
        <v>140</v>
      </c>
      <c r="AA165" s="170">
        <v>109</v>
      </c>
      <c r="AB165" s="170">
        <v>129</v>
      </c>
      <c r="AC165" s="170">
        <v>127</v>
      </c>
      <c r="AD165" s="170">
        <v>115</v>
      </c>
      <c r="AE165" s="170">
        <v>123</v>
      </c>
      <c r="AF165" s="551">
        <v>99</v>
      </c>
      <c r="AG165" s="555">
        <v>1</v>
      </c>
    </row>
    <row r="166" spans="13:33" ht="12" x14ac:dyDescent="0.25">
      <c r="M166" s="365" t="s">
        <v>268</v>
      </c>
      <c r="N166" s="758">
        <f t="shared" ref="N166" si="49">SUM(O166:AG166)</f>
        <v>2457</v>
      </c>
      <c r="O166" s="170">
        <v>155</v>
      </c>
      <c r="P166" s="170">
        <v>156</v>
      </c>
      <c r="Q166" s="170">
        <v>155</v>
      </c>
      <c r="R166" s="170">
        <v>138</v>
      </c>
      <c r="S166" s="170">
        <v>151</v>
      </c>
      <c r="T166" s="170">
        <v>146</v>
      </c>
      <c r="U166" s="170">
        <v>148</v>
      </c>
      <c r="V166" s="170">
        <v>161</v>
      </c>
      <c r="W166" s="170">
        <v>150</v>
      </c>
      <c r="X166" s="170">
        <v>128</v>
      </c>
      <c r="Y166" s="170">
        <v>150</v>
      </c>
      <c r="Z166" s="170">
        <v>121</v>
      </c>
      <c r="AA166" s="170">
        <v>116</v>
      </c>
      <c r="AB166" s="170">
        <v>109</v>
      </c>
      <c r="AC166" s="170">
        <v>133</v>
      </c>
      <c r="AD166" s="170">
        <v>123</v>
      </c>
      <c r="AE166" s="170">
        <v>112</v>
      </c>
      <c r="AF166" s="551">
        <v>105</v>
      </c>
      <c r="AG166" s="555"/>
    </row>
    <row r="167" spans="13:33" ht="12" thickBot="1" x14ac:dyDescent="0.25">
      <c r="M167" s="329" t="s">
        <v>133</v>
      </c>
      <c r="N167" s="759">
        <f>SUM(O167:AG167)</f>
        <v>8322</v>
      </c>
      <c r="O167" s="370">
        <f>SUM(O161:O166)</f>
        <v>540</v>
      </c>
      <c r="P167" s="370">
        <f t="shared" ref="P167:AG167" si="50">SUM(P161:P166)</f>
        <v>559</v>
      </c>
      <c r="Q167" s="370">
        <f t="shared" si="50"/>
        <v>539</v>
      </c>
      <c r="R167" s="370">
        <f t="shared" si="50"/>
        <v>491</v>
      </c>
      <c r="S167" s="370">
        <f t="shared" si="50"/>
        <v>527</v>
      </c>
      <c r="T167" s="370">
        <f t="shared" si="50"/>
        <v>513</v>
      </c>
      <c r="U167" s="370">
        <f t="shared" si="50"/>
        <v>501</v>
      </c>
      <c r="V167" s="370">
        <f t="shared" si="50"/>
        <v>528</v>
      </c>
      <c r="W167" s="370">
        <f t="shared" si="50"/>
        <v>498</v>
      </c>
      <c r="X167" s="370">
        <f t="shared" si="50"/>
        <v>447</v>
      </c>
      <c r="Y167" s="370">
        <f t="shared" si="50"/>
        <v>493</v>
      </c>
      <c r="Z167" s="370">
        <f t="shared" si="50"/>
        <v>440</v>
      </c>
      <c r="AA167" s="370">
        <f t="shared" si="50"/>
        <v>379</v>
      </c>
      <c r="AB167" s="370">
        <f t="shared" si="50"/>
        <v>378</v>
      </c>
      <c r="AC167" s="370">
        <f t="shared" si="50"/>
        <v>403</v>
      </c>
      <c r="AD167" s="370">
        <f t="shared" si="50"/>
        <v>369</v>
      </c>
      <c r="AE167" s="370">
        <f t="shared" si="50"/>
        <v>383</v>
      </c>
      <c r="AF167" s="754">
        <f t="shared" si="50"/>
        <v>333</v>
      </c>
      <c r="AG167" s="760">
        <f t="shared" si="50"/>
        <v>1</v>
      </c>
    </row>
    <row r="168" spans="13:33" x14ac:dyDescent="0.2">
      <c r="M168" s="161"/>
      <c r="N168" s="705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691"/>
      <c r="AG168" s="691"/>
    </row>
    <row r="169" spans="13:33" x14ac:dyDescent="0.2">
      <c r="M169" s="161"/>
      <c r="N169" s="705"/>
      <c r="O169" s="705"/>
      <c r="P169" s="705"/>
      <c r="Q169" s="705"/>
      <c r="R169" s="705"/>
      <c r="S169" s="705"/>
      <c r="T169" s="705"/>
      <c r="U169" s="705"/>
      <c r="V169" s="705"/>
      <c r="W169" s="705"/>
      <c r="X169" s="705"/>
      <c r="Y169" s="705"/>
      <c r="Z169" s="705"/>
      <c r="AA169" s="705"/>
      <c r="AB169" s="705"/>
      <c r="AC169" s="705"/>
      <c r="AD169" s="705"/>
      <c r="AE169" s="705"/>
      <c r="AF169" s="705"/>
      <c r="AG169" s="705"/>
    </row>
    <row r="170" spans="13:33" x14ac:dyDescent="0.2">
      <c r="M170" s="161"/>
      <c r="N170" s="705"/>
      <c r="O170" s="705"/>
      <c r="P170" s="705"/>
      <c r="Q170" s="705"/>
      <c r="R170" s="705"/>
      <c r="S170" s="705"/>
      <c r="T170" s="705"/>
      <c r="U170" s="705"/>
      <c r="V170" s="705"/>
      <c r="W170" s="705"/>
      <c r="X170" s="705"/>
      <c r="Y170" s="705"/>
      <c r="Z170" s="705"/>
      <c r="AA170" s="705"/>
      <c r="AB170" s="705"/>
      <c r="AC170" s="705"/>
      <c r="AD170" s="705"/>
      <c r="AE170" s="705"/>
      <c r="AF170" s="705"/>
      <c r="AG170" s="705"/>
    </row>
    <row r="171" spans="13:33" x14ac:dyDescent="0.2">
      <c r="M171" s="161"/>
      <c r="N171" s="705"/>
      <c r="O171" s="705"/>
      <c r="P171" s="705"/>
      <c r="Q171" s="705"/>
      <c r="R171" s="705"/>
      <c r="S171" s="705"/>
      <c r="T171" s="705"/>
      <c r="U171" s="705"/>
      <c r="V171" s="705"/>
      <c r="W171" s="705"/>
      <c r="X171" s="705"/>
      <c r="Y171" s="705"/>
      <c r="Z171" s="705"/>
      <c r="AA171" s="705"/>
      <c r="AB171" s="705"/>
      <c r="AC171" s="705"/>
      <c r="AD171" s="705"/>
      <c r="AE171" s="705"/>
      <c r="AF171" s="705"/>
      <c r="AG171" s="705"/>
    </row>
    <row r="172" spans="13:33" ht="12" x14ac:dyDescent="0.25">
      <c r="M172" s="717"/>
      <c r="N172" s="315"/>
      <c r="O172" s="316"/>
      <c r="P172" s="316"/>
      <c r="Q172" s="316"/>
      <c r="R172" s="316"/>
      <c r="S172" s="316"/>
      <c r="T172" s="316"/>
      <c r="U172" s="316"/>
      <c r="V172" s="316"/>
      <c r="W172" s="315"/>
      <c r="X172" s="315"/>
      <c r="Y172" s="315"/>
      <c r="Z172" s="315"/>
      <c r="AA172" s="315"/>
      <c r="AB172" s="315"/>
      <c r="AC172" s="315"/>
      <c r="AD172" s="315"/>
      <c r="AE172" s="315"/>
      <c r="AF172" s="552"/>
      <c r="AG172" s="552"/>
    </row>
    <row r="173" spans="13:33" ht="12.6" thickBot="1" x14ac:dyDescent="0.3">
      <c r="M173" s="556" t="s">
        <v>250</v>
      </c>
      <c r="N173" s="556"/>
      <c r="O173" s="556"/>
    </row>
    <row r="174" spans="13:33" ht="15.6" thickBot="1" x14ac:dyDescent="0.4">
      <c r="N174" s="338" t="s">
        <v>133</v>
      </c>
      <c r="O174" s="623" t="s">
        <v>169</v>
      </c>
      <c r="P174" s="620" t="s">
        <v>170</v>
      </c>
      <c r="Q174" s="625" t="s">
        <v>171</v>
      </c>
      <c r="R174" s="625" t="s">
        <v>172</v>
      </c>
      <c r="S174" s="626" t="s">
        <v>37</v>
      </c>
      <c r="T174" s="630" t="s">
        <v>173</v>
      </c>
      <c r="U174" s="623" t="s">
        <v>29</v>
      </c>
      <c r="V174" s="635" t="s">
        <v>174</v>
      </c>
      <c r="W174" s="640" t="s">
        <v>175</v>
      </c>
      <c r="X174" s="641" t="s">
        <v>176</v>
      </c>
      <c r="Y174" s="636" t="s">
        <v>177</v>
      </c>
      <c r="Z174" s="118"/>
    </row>
    <row r="175" spans="13:33" ht="13.8" thickBot="1" x14ac:dyDescent="0.3">
      <c r="M175" s="364" t="s">
        <v>117</v>
      </c>
      <c r="N175" s="188">
        <f>SUM(O175:Y175)</f>
        <v>8338</v>
      </c>
      <c r="O175" s="624">
        <v>76</v>
      </c>
      <c r="P175" s="619">
        <v>769</v>
      </c>
      <c r="Q175" s="615">
        <v>3</v>
      </c>
      <c r="R175" s="615">
        <v>107</v>
      </c>
      <c r="S175" s="627">
        <v>47</v>
      </c>
      <c r="T175" s="631">
        <v>1</v>
      </c>
      <c r="U175" s="624">
        <v>7270</v>
      </c>
      <c r="V175" s="631"/>
      <c r="W175" s="642">
        <v>50</v>
      </c>
      <c r="X175" s="643"/>
      <c r="Y175" s="637">
        <v>15</v>
      </c>
    </row>
    <row r="176" spans="13:33" ht="13.8" thickBot="1" x14ac:dyDescent="0.3">
      <c r="M176" s="354" t="s">
        <v>261</v>
      </c>
      <c r="N176" s="188">
        <f t="shared" ref="N176:N182" si="51">SUM(O176:Y176)</f>
        <v>0</v>
      </c>
      <c r="O176" s="180"/>
      <c r="P176" s="501"/>
      <c r="Q176" s="321"/>
      <c r="R176" s="321"/>
      <c r="S176" s="323"/>
      <c r="T176" s="632"/>
      <c r="U176" s="180"/>
      <c r="V176" s="632"/>
      <c r="W176" s="573"/>
      <c r="X176" s="644"/>
      <c r="Y176" s="638"/>
    </row>
    <row r="177" spans="13:27" ht="15.6" thickBot="1" x14ac:dyDescent="0.4">
      <c r="M177" s="354" t="s">
        <v>262</v>
      </c>
      <c r="N177" s="188">
        <f t="shared" si="51"/>
        <v>880</v>
      </c>
      <c r="O177" s="173">
        <v>14</v>
      </c>
      <c r="P177" s="431">
        <v>107</v>
      </c>
      <c r="Q177" s="462"/>
      <c r="R177" s="462">
        <v>9</v>
      </c>
      <c r="S177" s="628">
        <v>4</v>
      </c>
      <c r="T177" s="633"/>
      <c r="U177" s="173">
        <v>737</v>
      </c>
      <c r="V177" s="633"/>
      <c r="W177" s="573">
        <v>6</v>
      </c>
      <c r="X177" s="644"/>
      <c r="Y177" s="638">
        <v>3</v>
      </c>
    </row>
    <row r="178" spans="13:27" ht="13.8" thickBot="1" x14ac:dyDescent="0.3">
      <c r="M178" s="354" t="s">
        <v>263</v>
      </c>
      <c r="N178" s="188">
        <f t="shared" si="51"/>
        <v>1418</v>
      </c>
      <c r="O178" s="180">
        <v>8</v>
      </c>
      <c r="P178" s="501">
        <v>81</v>
      </c>
      <c r="Q178" s="321"/>
      <c r="R178" s="321">
        <v>6</v>
      </c>
      <c r="S178" s="323">
        <v>17</v>
      </c>
      <c r="T178" s="632"/>
      <c r="U178" s="180">
        <v>1279</v>
      </c>
      <c r="V178" s="632"/>
      <c r="W178" s="573">
        <v>24</v>
      </c>
      <c r="X178" s="644"/>
      <c r="Y178" s="638">
        <v>3</v>
      </c>
    </row>
    <row r="179" spans="13:27" ht="13.8" thickBot="1" x14ac:dyDescent="0.3">
      <c r="M179" s="354" t="s">
        <v>265</v>
      </c>
      <c r="N179" s="188">
        <f t="shared" si="51"/>
        <v>1149</v>
      </c>
      <c r="O179" s="180">
        <v>11</v>
      </c>
      <c r="P179" s="501">
        <v>69</v>
      </c>
      <c r="Q179" s="321"/>
      <c r="R179" s="321">
        <v>29</v>
      </c>
      <c r="S179" s="323">
        <v>8</v>
      </c>
      <c r="T179" s="632"/>
      <c r="U179" s="180">
        <v>1020</v>
      </c>
      <c r="V179" s="632"/>
      <c r="W179" s="573">
        <v>9</v>
      </c>
      <c r="X179" s="644"/>
      <c r="Y179" s="638">
        <v>3</v>
      </c>
    </row>
    <row r="180" spans="13:27" ht="13.8" thickBot="1" x14ac:dyDescent="0.3">
      <c r="M180" s="354" t="s">
        <v>266</v>
      </c>
      <c r="N180" s="188">
        <f t="shared" si="51"/>
        <v>2418</v>
      </c>
      <c r="O180" s="180">
        <v>15</v>
      </c>
      <c r="P180" s="501">
        <v>336</v>
      </c>
      <c r="Q180" s="321"/>
      <c r="R180" s="321">
        <v>22</v>
      </c>
      <c r="S180" s="323">
        <v>10</v>
      </c>
      <c r="T180" s="632"/>
      <c r="U180" s="180">
        <v>2027</v>
      </c>
      <c r="V180" s="632"/>
      <c r="W180" s="573">
        <v>8</v>
      </c>
      <c r="X180" s="644"/>
      <c r="Y180" s="638"/>
    </row>
    <row r="181" spans="13:27" ht="12.6" thickBot="1" x14ac:dyDescent="0.3">
      <c r="M181" s="365" t="s">
        <v>268</v>
      </c>
      <c r="N181" s="188">
        <f t="shared" si="51"/>
        <v>2457</v>
      </c>
      <c r="O181" s="180">
        <v>28</v>
      </c>
      <c r="P181" s="501">
        <v>176</v>
      </c>
      <c r="Q181" s="321">
        <v>3</v>
      </c>
      <c r="R181" s="321">
        <v>40</v>
      </c>
      <c r="S181" s="323">
        <v>8</v>
      </c>
      <c r="T181" s="632">
        <v>1</v>
      </c>
      <c r="U181" s="180">
        <v>2192</v>
      </c>
      <c r="V181" s="632"/>
      <c r="W181" s="573">
        <v>3</v>
      </c>
      <c r="X181" s="644"/>
      <c r="Y181" s="638">
        <v>6</v>
      </c>
    </row>
    <row r="182" spans="13:27" ht="12" thickBot="1" x14ac:dyDescent="0.25">
      <c r="M182" s="329" t="s">
        <v>133</v>
      </c>
      <c r="N182" s="188">
        <f t="shared" si="51"/>
        <v>8322</v>
      </c>
      <c r="O182" s="422">
        <f>SUM(O176:O181)</f>
        <v>76</v>
      </c>
      <c r="P182" s="502">
        <f t="shared" ref="P182:Y182" si="52">SUM(P176:P181)</f>
        <v>769</v>
      </c>
      <c r="Q182" s="616">
        <f t="shared" si="52"/>
        <v>3</v>
      </c>
      <c r="R182" s="616">
        <f t="shared" si="52"/>
        <v>106</v>
      </c>
      <c r="S182" s="629">
        <f t="shared" si="52"/>
        <v>47</v>
      </c>
      <c r="T182" s="634">
        <f t="shared" si="52"/>
        <v>1</v>
      </c>
      <c r="U182" s="422">
        <f t="shared" si="52"/>
        <v>7255</v>
      </c>
      <c r="V182" s="634">
        <f t="shared" si="52"/>
        <v>0</v>
      </c>
      <c r="W182" s="645">
        <f t="shared" si="52"/>
        <v>50</v>
      </c>
      <c r="X182" s="646">
        <f t="shared" si="52"/>
        <v>0</v>
      </c>
      <c r="Y182" s="639">
        <f t="shared" si="52"/>
        <v>15</v>
      </c>
    </row>
    <row r="183" spans="13:27" ht="12" x14ac:dyDescent="0.25">
      <c r="M183" s="694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296"/>
      <c r="AA183" s="296"/>
    </row>
    <row r="184" spans="13:27" x14ac:dyDescent="0.2"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296"/>
      <c r="AA184" s="296"/>
    </row>
    <row r="185" spans="13:27" x14ac:dyDescent="0.2"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296"/>
      <c r="AA185" s="296"/>
    </row>
    <row r="186" spans="13:27" x14ac:dyDescent="0.2"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296"/>
      <c r="AA186" s="296"/>
    </row>
    <row r="187" spans="13:27" x14ac:dyDescent="0.2">
      <c r="M187" s="296"/>
      <c r="N187" s="296"/>
      <c r="O187" s="296"/>
      <c r="P187" s="296"/>
      <c r="Q187" s="296"/>
      <c r="R187" s="296"/>
      <c r="S187" s="296"/>
      <c r="T187" s="296"/>
      <c r="U187" s="296"/>
      <c r="V187" s="296"/>
      <c r="W187" s="296"/>
      <c r="X187" s="296"/>
      <c r="Y187" s="296"/>
      <c r="Z187" s="296"/>
      <c r="AA187" s="296"/>
    </row>
    <row r="188" spans="13:27" x14ac:dyDescent="0.2">
      <c r="M188" s="296"/>
      <c r="N188" s="296"/>
      <c r="O188" s="296"/>
      <c r="P188" s="296"/>
      <c r="Q188" s="296"/>
      <c r="R188" s="296"/>
      <c r="S188" s="296"/>
      <c r="T188" s="296"/>
      <c r="U188" s="296"/>
      <c r="V188" s="296"/>
      <c r="W188" s="296"/>
      <c r="X188" s="296"/>
      <c r="Y188" s="296"/>
      <c r="Z188" s="296"/>
      <c r="AA188" s="296"/>
    </row>
    <row r="189" spans="13:27" x14ac:dyDescent="0.2">
      <c r="M189" s="296"/>
      <c r="N189" s="296"/>
      <c r="O189" s="296"/>
      <c r="P189" s="296"/>
      <c r="Q189" s="296"/>
      <c r="R189" s="296"/>
      <c r="S189" s="296"/>
      <c r="T189" s="296"/>
      <c r="U189" s="296"/>
      <c r="V189" s="296"/>
      <c r="W189" s="296"/>
      <c r="X189" s="296"/>
      <c r="Y189" s="296"/>
      <c r="Z189" s="296"/>
      <c r="AA189" s="296"/>
    </row>
  </sheetData>
  <mergeCells count="1">
    <mergeCell ref="M141:M142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4" sqref="J4"/>
    </sheetView>
  </sheetViews>
  <sheetFormatPr defaultRowHeight="11.4" x14ac:dyDescent="0.2"/>
  <sheetData/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4" sqref="J4"/>
    </sheetView>
  </sheetViews>
  <sheetFormatPr defaultRowHeight="11.4" x14ac:dyDescent="0.2"/>
  <sheetData/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1"/>
  <sheetViews>
    <sheetView workbookViewId="0">
      <selection activeCell="A23" sqref="A23:XFD23"/>
    </sheetView>
  </sheetViews>
  <sheetFormatPr defaultRowHeight="13.2" x14ac:dyDescent="0.25"/>
  <cols>
    <col min="1" max="2" width="41.375" style="723" customWidth="1"/>
    <col min="3" max="3" width="19.625" style="723" bestFit="1" customWidth="1"/>
    <col min="4" max="4" width="27.75" customWidth="1"/>
    <col min="5" max="5" width="10.25" bestFit="1" customWidth="1"/>
  </cols>
  <sheetData>
    <row r="1" spans="1:15" ht="17.399999999999999" x14ac:dyDescent="0.3">
      <c r="A1" s="957" t="s">
        <v>419</v>
      </c>
      <c r="B1" s="957"/>
      <c r="C1" s="958" t="s">
        <v>365</v>
      </c>
      <c r="D1" s="956" t="s">
        <v>314</v>
      </c>
      <c r="E1" s="474">
        <v>42638</v>
      </c>
      <c r="F1" s="475"/>
      <c r="G1" s="476"/>
      <c r="H1" s="380"/>
      <c r="I1" s="380"/>
      <c r="J1" s="220"/>
      <c r="K1" s="379"/>
      <c r="L1" s="381"/>
      <c r="M1" s="380"/>
      <c r="N1" s="380"/>
      <c r="O1" s="130"/>
    </row>
    <row r="2" spans="1:15" ht="15.6" x14ac:dyDescent="0.25">
      <c r="A2" s="959" t="s">
        <v>102</v>
      </c>
      <c r="B2" s="959"/>
      <c r="C2" s="960">
        <v>92</v>
      </c>
      <c r="E2" s="234"/>
      <c r="F2" s="477"/>
      <c r="G2" s="478"/>
      <c r="H2" s="238"/>
      <c r="I2" s="238"/>
      <c r="J2" s="234"/>
      <c r="K2" s="234"/>
      <c r="L2" s="234"/>
      <c r="M2" s="238"/>
      <c r="N2" s="235"/>
      <c r="O2" s="130"/>
    </row>
    <row r="3" spans="1:15" x14ac:dyDescent="0.2">
      <c r="A3" s="961" t="s">
        <v>103</v>
      </c>
      <c r="B3" s="961"/>
      <c r="C3" s="960">
        <v>147</v>
      </c>
      <c r="E3" s="234"/>
      <c r="F3" s="477"/>
      <c r="G3" s="478"/>
      <c r="H3" s="238"/>
      <c r="I3" s="238"/>
      <c r="J3" s="234"/>
      <c r="K3" s="234"/>
      <c r="L3" s="234"/>
      <c r="M3" s="238"/>
      <c r="N3" s="238"/>
      <c r="O3" s="130"/>
    </row>
    <row r="4" spans="1:15" x14ac:dyDescent="0.2">
      <c r="A4" s="961" t="s">
        <v>104</v>
      </c>
      <c r="B4" s="961"/>
      <c r="C4" s="960">
        <v>147</v>
      </c>
      <c r="E4" s="220"/>
      <c r="F4" s="477"/>
      <c r="G4" s="478"/>
      <c r="H4" s="221"/>
      <c r="I4" s="221"/>
      <c r="J4" s="222"/>
      <c r="K4" s="220"/>
      <c r="L4" s="220"/>
      <c r="M4" s="21"/>
      <c r="N4" s="223"/>
      <c r="O4" s="130"/>
    </row>
    <row r="5" spans="1:15" x14ac:dyDescent="0.25">
      <c r="A5" s="959" t="s">
        <v>105</v>
      </c>
      <c r="B5" s="959"/>
      <c r="C5" s="960">
        <v>91</v>
      </c>
      <c r="E5" s="220"/>
      <c r="F5" s="477"/>
      <c r="G5" s="478"/>
      <c r="H5" s="221"/>
      <c r="I5" s="221"/>
      <c r="J5" s="222"/>
      <c r="K5" s="220"/>
      <c r="L5" s="220"/>
      <c r="M5" s="21"/>
      <c r="N5" s="223"/>
      <c r="O5" s="130"/>
    </row>
    <row r="6" spans="1:15" ht="14.4" x14ac:dyDescent="0.3">
      <c r="A6" s="957" t="s">
        <v>109</v>
      </c>
      <c r="B6" s="957"/>
      <c r="C6" s="960">
        <v>477</v>
      </c>
      <c r="E6" s="220"/>
      <c r="F6" s="475"/>
      <c r="G6" s="476"/>
      <c r="H6" s="226"/>
      <c r="I6" s="226"/>
      <c r="J6" s="222"/>
      <c r="K6" s="220"/>
      <c r="L6" s="220"/>
      <c r="M6" s="21"/>
      <c r="N6" s="223"/>
      <c r="O6" s="130"/>
    </row>
    <row r="7" spans="1:15" x14ac:dyDescent="0.2">
      <c r="A7" s="961" t="s">
        <v>79</v>
      </c>
      <c r="B7" s="961"/>
      <c r="C7" s="960">
        <v>127</v>
      </c>
      <c r="E7" s="222"/>
      <c r="F7" s="477"/>
      <c r="G7" s="478"/>
      <c r="H7" s="226"/>
      <c r="I7" s="226"/>
      <c r="J7" s="222"/>
      <c r="K7" s="220"/>
      <c r="L7" s="220"/>
      <c r="M7" s="227"/>
      <c r="N7" s="223"/>
      <c r="O7" s="130"/>
    </row>
    <row r="8" spans="1:15" x14ac:dyDescent="0.2">
      <c r="A8" s="961" t="s">
        <v>82</v>
      </c>
      <c r="B8" s="961"/>
      <c r="C8" s="960">
        <v>148</v>
      </c>
      <c r="E8" s="220"/>
      <c r="F8" s="477"/>
      <c r="G8" s="478"/>
      <c r="H8" s="226"/>
      <c r="I8" s="226"/>
      <c r="J8" s="222"/>
      <c r="K8" s="220"/>
      <c r="L8" s="220"/>
      <c r="M8" s="28"/>
      <c r="N8" s="223"/>
      <c r="O8" s="130"/>
    </row>
    <row r="9" spans="1:15" x14ac:dyDescent="0.2">
      <c r="A9" s="961" t="s">
        <v>370</v>
      </c>
      <c r="B9" s="961"/>
      <c r="C9" s="960">
        <v>121</v>
      </c>
      <c r="E9" s="220"/>
      <c r="F9" s="477"/>
      <c r="G9" s="478"/>
      <c r="H9" s="226"/>
      <c r="I9" s="226"/>
      <c r="J9" s="222"/>
      <c r="K9" s="220"/>
      <c r="L9" s="220"/>
      <c r="M9" s="21"/>
      <c r="N9" s="223"/>
      <c r="O9" s="130"/>
    </row>
    <row r="10" spans="1:15" x14ac:dyDescent="0.2">
      <c r="A10" s="961" t="s">
        <v>371</v>
      </c>
      <c r="B10" s="961"/>
      <c r="C10" s="960">
        <v>122</v>
      </c>
      <c r="E10" s="382"/>
      <c r="F10" s="477"/>
      <c r="G10" s="478"/>
      <c r="H10" s="226"/>
      <c r="I10" s="226"/>
      <c r="J10" s="222"/>
      <c r="K10" s="220"/>
      <c r="L10" s="220"/>
      <c r="M10" s="140"/>
      <c r="N10" s="223"/>
      <c r="O10" s="130"/>
    </row>
    <row r="11" spans="1:15" x14ac:dyDescent="0.25">
      <c r="A11" s="962" t="s">
        <v>368</v>
      </c>
      <c r="B11" s="962"/>
      <c r="C11" s="960">
        <v>518</v>
      </c>
      <c r="E11" s="220"/>
      <c r="F11" s="477"/>
      <c r="G11" s="478"/>
      <c r="H11" s="226"/>
      <c r="I11" s="226"/>
      <c r="J11" s="222"/>
      <c r="K11" s="220"/>
      <c r="L11" s="220"/>
      <c r="M11" s="21"/>
      <c r="N11" s="223"/>
      <c r="O11" s="130"/>
    </row>
    <row r="12" spans="1:15" x14ac:dyDescent="0.25">
      <c r="A12" s="962" t="s">
        <v>315</v>
      </c>
      <c r="B12" s="962"/>
      <c r="C12" s="960">
        <v>63</v>
      </c>
      <c r="E12" s="383"/>
      <c r="F12" s="477"/>
      <c r="G12" s="478"/>
      <c r="H12" s="226"/>
      <c r="I12" s="226"/>
      <c r="J12" s="222"/>
      <c r="K12" s="220"/>
      <c r="L12" s="220"/>
      <c r="M12" s="21"/>
      <c r="N12" s="223"/>
      <c r="O12" s="130"/>
    </row>
    <row r="13" spans="1:15" x14ac:dyDescent="0.25">
      <c r="A13" s="962" t="s">
        <v>366</v>
      </c>
      <c r="B13" s="962"/>
      <c r="C13" s="960">
        <v>63</v>
      </c>
      <c r="E13" s="382"/>
      <c r="F13" s="477"/>
      <c r="G13" s="478"/>
      <c r="H13" s="226"/>
      <c r="I13" s="226"/>
      <c r="J13" s="222"/>
      <c r="K13" s="220"/>
      <c r="L13" s="220"/>
      <c r="M13" s="28"/>
      <c r="N13" s="223"/>
      <c r="O13" s="130"/>
    </row>
    <row r="14" spans="1:15" x14ac:dyDescent="0.2">
      <c r="A14" s="961" t="s">
        <v>83</v>
      </c>
      <c r="B14" s="961"/>
      <c r="C14" s="960">
        <v>79</v>
      </c>
      <c r="E14" s="220"/>
      <c r="F14" s="477"/>
      <c r="G14" s="478"/>
      <c r="H14" s="226"/>
      <c r="I14" s="226"/>
      <c r="J14" s="222"/>
      <c r="K14" s="220"/>
      <c r="L14" s="220"/>
      <c r="M14" s="28"/>
      <c r="N14" s="223"/>
      <c r="O14" s="130"/>
    </row>
    <row r="15" spans="1:15" ht="14.4" x14ac:dyDescent="0.3">
      <c r="A15" s="961" t="s">
        <v>84</v>
      </c>
      <c r="B15" s="961"/>
      <c r="C15" s="960">
        <v>174</v>
      </c>
      <c r="E15" s="220"/>
      <c r="F15" s="475"/>
      <c r="G15" s="476"/>
      <c r="H15" s="226"/>
      <c r="I15" s="226"/>
      <c r="J15" s="222"/>
      <c r="K15" s="220"/>
      <c r="L15" s="220"/>
      <c r="M15" s="21"/>
      <c r="N15" s="223"/>
      <c r="O15" s="130"/>
    </row>
    <row r="16" spans="1:15" x14ac:dyDescent="0.2">
      <c r="A16" s="961" t="s">
        <v>85</v>
      </c>
      <c r="B16" s="961"/>
      <c r="C16" s="960">
        <v>68</v>
      </c>
      <c r="E16" s="220"/>
      <c r="F16" s="477"/>
      <c r="G16" s="478"/>
      <c r="H16" s="226"/>
      <c r="I16" s="226"/>
      <c r="J16" s="222"/>
      <c r="K16" s="220"/>
      <c r="L16" s="220"/>
      <c r="M16" s="21"/>
      <c r="N16" s="223"/>
      <c r="O16" s="130"/>
    </row>
    <row r="17" spans="1:15" x14ac:dyDescent="0.2">
      <c r="A17" s="961" t="s">
        <v>86</v>
      </c>
      <c r="B17" s="961"/>
      <c r="C17" s="960">
        <v>137</v>
      </c>
      <c r="E17" s="130"/>
      <c r="F17" s="477"/>
      <c r="G17" s="478"/>
      <c r="H17" s="130"/>
      <c r="I17" s="130"/>
      <c r="J17" s="130"/>
      <c r="K17" s="130"/>
      <c r="L17" s="130"/>
      <c r="M17" s="130"/>
      <c r="N17" s="130"/>
      <c r="O17" s="130"/>
    </row>
    <row r="18" spans="1:15" x14ac:dyDescent="0.2">
      <c r="A18" s="961" t="s">
        <v>87</v>
      </c>
      <c r="B18" s="961"/>
      <c r="C18" s="960">
        <v>130</v>
      </c>
      <c r="E18" s="130"/>
      <c r="F18" s="477"/>
      <c r="G18" s="478"/>
      <c r="H18" s="130"/>
      <c r="I18" s="130"/>
      <c r="J18" s="130"/>
      <c r="K18" s="130"/>
      <c r="L18" s="130"/>
      <c r="M18" s="130"/>
      <c r="N18" s="130"/>
      <c r="O18" s="130"/>
    </row>
    <row r="19" spans="1:15" x14ac:dyDescent="0.2">
      <c r="A19" s="961" t="s">
        <v>88</v>
      </c>
      <c r="B19" s="961"/>
      <c r="C19" s="960">
        <v>254</v>
      </c>
      <c r="E19" s="130"/>
      <c r="F19" s="477"/>
      <c r="G19" s="478"/>
      <c r="H19" s="130"/>
      <c r="I19" s="130"/>
      <c r="J19" s="130"/>
      <c r="K19" s="130"/>
      <c r="L19" s="130"/>
      <c r="M19" s="130"/>
      <c r="N19" s="130"/>
      <c r="O19" s="130"/>
    </row>
    <row r="20" spans="1:15" x14ac:dyDescent="0.2">
      <c r="A20" s="961" t="s">
        <v>90</v>
      </c>
      <c r="B20" s="961"/>
      <c r="C20" s="960">
        <v>128</v>
      </c>
      <c r="E20" s="130"/>
      <c r="F20" s="477"/>
      <c r="G20" s="478"/>
      <c r="H20" s="130"/>
      <c r="I20" s="130"/>
      <c r="J20" s="130"/>
      <c r="K20" s="130"/>
      <c r="L20" s="130"/>
      <c r="M20" s="130"/>
      <c r="N20" s="130"/>
      <c r="O20" s="130"/>
    </row>
    <row r="21" spans="1:15" x14ac:dyDescent="0.2">
      <c r="A21" s="961" t="s">
        <v>89</v>
      </c>
      <c r="B21" s="961"/>
      <c r="C21" s="960">
        <v>62</v>
      </c>
      <c r="F21" s="477"/>
      <c r="G21" s="478"/>
    </row>
    <row r="22" spans="1:15" x14ac:dyDescent="0.2">
      <c r="A22" s="961" t="s">
        <v>107</v>
      </c>
      <c r="B22" s="961"/>
      <c r="C22" s="960">
        <v>1032</v>
      </c>
      <c r="F22" s="477"/>
      <c r="G22" s="478"/>
    </row>
    <row r="23" spans="1:15" x14ac:dyDescent="0.2">
      <c r="A23" s="961" t="s">
        <v>91</v>
      </c>
      <c r="B23" s="961"/>
      <c r="C23" s="960">
        <v>123</v>
      </c>
      <c r="F23" s="477"/>
      <c r="G23" s="478"/>
    </row>
    <row r="24" spans="1:15" ht="14.4" x14ac:dyDescent="0.3">
      <c r="A24" s="961" t="s">
        <v>92</v>
      </c>
      <c r="B24" s="961"/>
      <c r="C24" s="960">
        <v>111</v>
      </c>
      <c r="F24" s="475"/>
      <c r="G24" s="476"/>
    </row>
    <row r="25" spans="1:15" x14ac:dyDescent="0.2">
      <c r="A25" s="961" t="s">
        <v>93</v>
      </c>
      <c r="B25" s="961"/>
      <c r="C25" s="960">
        <v>101</v>
      </c>
      <c r="F25" s="477"/>
      <c r="G25" s="478"/>
    </row>
    <row r="26" spans="1:15" x14ac:dyDescent="0.2">
      <c r="A26" s="961" t="s">
        <v>94</v>
      </c>
      <c r="B26" s="961"/>
      <c r="C26" s="960">
        <v>121</v>
      </c>
      <c r="F26" s="477"/>
      <c r="G26" s="478"/>
    </row>
    <row r="27" spans="1:15" x14ac:dyDescent="0.2">
      <c r="A27" s="961" t="s">
        <v>95</v>
      </c>
      <c r="B27" s="961"/>
      <c r="C27" s="960">
        <v>122</v>
      </c>
      <c r="F27" s="477"/>
      <c r="G27" s="478"/>
    </row>
    <row r="28" spans="1:15" x14ac:dyDescent="0.2">
      <c r="A28" s="961" t="s">
        <v>96</v>
      </c>
      <c r="B28" s="961"/>
      <c r="C28" s="960">
        <v>116</v>
      </c>
      <c r="F28" s="477"/>
      <c r="G28" s="478"/>
    </row>
    <row r="29" spans="1:15" x14ac:dyDescent="0.2">
      <c r="A29" s="961" t="s">
        <v>97</v>
      </c>
      <c r="B29" s="961"/>
      <c r="C29" s="960">
        <v>126</v>
      </c>
      <c r="F29" s="477"/>
      <c r="G29" s="478"/>
    </row>
    <row r="30" spans="1:15" x14ac:dyDescent="0.2">
      <c r="A30" s="961" t="s">
        <v>98</v>
      </c>
      <c r="B30" s="961"/>
      <c r="C30" s="960">
        <v>95</v>
      </c>
      <c r="F30" s="477"/>
      <c r="G30" s="478"/>
    </row>
    <row r="31" spans="1:15" x14ac:dyDescent="0.2">
      <c r="A31" s="961" t="s">
        <v>108</v>
      </c>
      <c r="B31" s="961"/>
      <c r="C31" s="960">
        <v>915</v>
      </c>
      <c r="F31" s="477"/>
      <c r="G31" s="478"/>
    </row>
    <row r="32" spans="1:15" x14ac:dyDescent="0.25">
      <c r="A32" s="962" t="s">
        <v>316</v>
      </c>
      <c r="B32" s="962"/>
      <c r="C32" s="960">
        <v>11</v>
      </c>
      <c r="F32" s="477"/>
      <c r="G32" s="478"/>
    </row>
    <row r="33" spans="1:16384" x14ac:dyDescent="0.25">
      <c r="A33" s="962" t="s">
        <v>367</v>
      </c>
      <c r="B33" s="962"/>
      <c r="C33" s="960">
        <v>11</v>
      </c>
      <c r="F33" s="477"/>
      <c r="G33" s="478"/>
    </row>
    <row r="34" spans="1:16384" x14ac:dyDescent="0.2">
      <c r="A34" s="961" t="s">
        <v>77</v>
      </c>
      <c r="B34" s="961"/>
      <c r="C34" s="960">
        <v>56</v>
      </c>
    </row>
    <row r="35" spans="1:16384" ht="17.399999999999999" x14ac:dyDescent="0.2">
      <c r="A35" s="961" t="s">
        <v>78</v>
      </c>
      <c r="B35" s="961"/>
      <c r="C35" s="960">
        <v>161</v>
      </c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3"/>
      <c r="DN35" s="293"/>
      <c r="DO35" s="293"/>
      <c r="DP35" s="293"/>
      <c r="DQ35" s="293"/>
      <c r="DR35" s="293"/>
      <c r="DS35" s="293"/>
      <c r="DT35" s="293"/>
      <c r="DU35" s="293"/>
      <c r="DV35" s="293"/>
      <c r="DW35" s="293"/>
      <c r="DX35" s="293"/>
      <c r="DY35" s="293"/>
      <c r="DZ35" s="293"/>
      <c r="EA35" s="293"/>
      <c r="EB35" s="293"/>
      <c r="EC35" s="293"/>
      <c r="ED35" s="293"/>
      <c r="EE35" s="293"/>
      <c r="EF35" s="293"/>
      <c r="EG35" s="293"/>
      <c r="EH35" s="293"/>
      <c r="EI35" s="293"/>
      <c r="EJ35" s="293"/>
      <c r="EK35" s="293"/>
      <c r="EL35" s="293"/>
      <c r="EM35" s="293"/>
      <c r="EN35" s="293"/>
      <c r="EO35" s="293"/>
      <c r="EP35" s="293"/>
      <c r="EQ35" s="293"/>
      <c r="ER35" s="293"/>
      <c r="ES35" s="293"/>
      <c r="ET35" s="293"/>
      <c r="EU35" s="293"/>
      <c r="EV35" s="293"/>
      <c r="EW35" s="293"/>
      <c r="EX35" s="293"/>
      <c r="EY35" s="293"/>
      <c r="EZ35" s="293"/>
      <c r="FA35" s="293"/>
      <c r="FB35" s="293"/>
      <c r="FC35" s="293"/>
      <c r="FD35" s="293"/>
      <c r="FE35" s="293"/>
      <c r="FF35" s="293"/>
      <c r="FG35" s="293"/>
      <c r="FH35" s="293"/>
      <c r="FI35" s="293"/>
      <c r="FJ35" s="293"/>
      <c r="FK35" s="293"/>
      <c r="FL35" s="293"/>
      <c r="FM35" s="293"/>
      <c r="FN35" s="293"/>
      <c r="FO35" s="293"/>
      <c r="FP35" s="293"/>
      <c r="FQ35" s="293"/>
      <c r="FR35" s="293"/>
      <c r="FS35" s="293"/>
      <c r="FT35" s="293"/>
      <c r="FU35" s="293"/>
      <c r="FV35" s="293"/>
      <c r="FW35" s="293"/>
      <c r="FX35" s="293"/>
      <c r="FY35" s="293"/>
      <c r="FZ35" s="293"/>
      <c r="GA35" s="293"/>
      <c r="GB35" s="293"/>
      <c r="GC35" s="293"/>
      <c r="GD35" s="293"/>
      <c r="GE35" s="293"/>
      <c r="GF35" s="293"/>
      <c r="GG35" s="293"/>
      <c r="GH35" s="293"/>
      <c r="GI35" s="293"/>
      <c r="GJ35" s="293"/>
      <c r="GK35" s="293"/>
      <c r="GL35" s="293"/>
      <c r="GM35" s="293"/>
      <c r="GN35" s="293"/>
      <c r="GO35" s="293"/>
      <c r="GP35" s="293"/>
      <c r="GQ35" s="293"/>
      <c r="GR35" s="293"/>
      <c r="GS35" s="293"/>
      <c r="GT35" s="293"/>
      <c r="GU35" s="293"/>
      <c r="GV35" s="293"/>
      <c r="GW35" s="293"/>
      <c r="GX35" s="293"/>
      <c r="GY35" s="293"/>
      <c r="GZ35" s="293"/>
      <c r="HA35" s="293"/>
      <c r="HB35" s="293"/>
      <c r="HC35" s="293"/>
      <c r="HD35" s="293"/>
      <c r="HE35" s="293"/>
      <c r="HF35" s="293"/>
      <c r="HG35" s="293"/>
      <c r="HH35" s="293"/>
      <c r="HI35" s="293"/>
      <c r="HJ35" s="293"/>
      <c r="HK35" s="293"/>
      <c r="HL35" s="293"/>
      <c r="HM35" s="293"/>
      <c r="HN35" s="293"/>
      <c r="HO35" s="293"/>
      <c r="HP35" s="293"/>
      <c r="HQ35" s="293"/>
      <c r="HR35" s="293"/>
      <c r="HS35" s="293"/>
      <c r="HT35" s="293"/>
      <c r="HU35" s="293"/>
      <c r="HV35" s="293"/>
      <c r="HW35" s="293"/>
      <c r="HX35" s="293"/>
      <c r="HY35" s="293"/>
      <c r="HZ35" s="293"/>
      <c r="IA35" s="293"/>
      <c r="IB35" s="293"/>
      <c r="IC35" s="293"/>
      <c r="ID35" s="293"/>
      <c r="IE35" s="293"/>
      <c r="IF35" s="293"/>
      <c r="IG35" s="293"/>
      <c r="IH35" s="293"/>
      <c r="II35" s="293"/>
      <c r="IJ35" s="293"/>
      <c r="IK35" s="293"/>
      <c r="IL35" s="293"/>
      <c r="IM35" s="293"/>
      <c r="IN35" s="293"/>
      <c r="IO35" s="293"/>
      <c r="IP35" s="293"/>
      <c r="IQ35" s="293"/>
      <c r="IR35" s="293"/>
      <c r="IS35" s="293"/>
      <c r="IT35" s="293"/>
      <c r="IU35" s="293"/>
      <c r="IV35" s="293"/>
      <c r="IW35" s="293"/>
      <c r="IX35" s="293"/>
      <c r="IY35" s="293"/>
      <c r="IZ35" s="293"/>
      <c r="JA35" s="293"/>
      <c r="JB35" s="293"/>
      <c r="JC35" s="293"/>
      <c r="JD35" s="293"/>
      <c r="JE35" s="293"/>
      <c r="JF35" s="293"/>
      <c r="JG35" s="293"/>
      <c r="JH35" s="293"/>
      <c r="JI35" s="293"/>
      <c r="JJ35" s="293"/>
      <c r="JK35" s="293"/>
      <c r="JL35" s="293"/>
      <c r="JM35" s="293"/>
      <c r="JN35" s="293"/>
      <c r="JO35" s="293"/>
      <c r="JP35" s="293"/>
      <c r="JQ35" s="293"/>
      <c r="JR35" s="293"/>
      <c r="JS35" s="293"/>
      <c r="JT35" s="293"/>
      <c r="JU35" s="293"/>
      <c r="JV35" s="293"/>
      <c r="JW35" s="293"/>
      <c r="JX35" s="293"/>
      <c r="JY35" s="293"/>
      <c r="JZ35" s="293"/>
      <c r="KA35" s="293"/>
      <c r="KB35" s="293"/>
      <c r="KC35" s="293"/>
      <c r="KD35" s="293"/>
      <c r="KE35" s="293"/>
      <c r="KF35" s="293"/>
      <c r="KG35" s="293"/>
      <c r="KH35" s="293"/>
      <c r="KI35" s="293"/>
      <c r="KJ35" s="293"/>
      <c r="KK35" s="293"/>
      <c r="KL35" s="293"/>
      <c r="KM35" s="293"/>
      <c r="KN35" s="293"/>
      <c r="KO35" s="293"/>
      <c r="KP35" s="293"/>
      <c r="KQ35" s="293"/>
      <c r="KR35" s="293"/>
      <c r="KS35" s="293"/>
      <c r="KT35" s="293"/>
      <c r="KU35" s="293"/>
      <c r="KV35" s="293"/>
      <c r="KW35" s="293"/>
      <c r="KX35" s="293"/>
      <c r="KY35" s="293"/>
      <c r="KZ35" s="293"/>
      <c r="LA35" s="293"/>
      <c r="LB35" s="293"/>
      <c r="LC35" s="293"/>
      <c r="LD35" s="293"/>
      <c r="LE35" s="293"/>
      <c r="LF35" s="293"/>
      <c r="LG35" s="293"/>
      <c r="LH35" s="293"/>
      <c r="LI35" s="293"/>
      <c r="LJ35" s="293"/>
      <c r="LK35" s="293"/>
      <c r="LL35" s="293"/>
      <c r="LM35" s="293"/>
      <c r="LN35" s="293"/>
      <c r="LO35" s="293"/>
      <c r="LP35" s="293"/>
      <c r="LQ35" s="293"/>
      <c r="LR35" s="293"/>
      <c r="LS35" s="293"/>
      <c r="LT35" s="293"/>
      <c r="LU35" s="293"/>
      <c r="LV35" s="293"/>
      <c r="LW35" s="293"/>
      <c r="LX35" s="293"/>
      <c r="LY35" s="293"/>
      <c r="LZ35" s="293"/>
      <c r="MA35" s="293"/>
      <c r="MB35" s="293"/>
      <c r="MC35" s="293"/>
      <c r="MD35" s="293"/>
      <c r="ME35" s="293"/>
      <c r="MF35" s="293"/>
      <c r="MG35" s="293"/>
      <c r="MH35" s="293"/>
      <c r="MI35" s="293"/>
      <c r="MJ35" s="293"/>
      <c r="MK35" s="293"/>
      <c r="ML35" s="293"/>
      <c r="MM35" s="293"/>
      <c r="MN35" s="293"/>
      <c r="MO35" s="293"/>
      <c r="MP35" s="293"/>
      <c r="MQ35" s="293"/>
      <c r="MR35" s="293"/>
      <c r="MS35" s="293"/>
      <c r="MT35" s="293"/>
      <c r="MU35" s="293"/>
      <c r="MV35" s="293"/>
      <c r="MW35" s="293"/>
      <c r="MX35" s="293"/>
      <c r="MY35" s="293"/>
      <c r="MZ35" s="293"/>
      <c r="NA35" s="293"/>
      <c r="NB35" s="293"/>
      <c r="NC35" s="293"/>
      <c r="ND35" s="293"/>
      <c r="NE35" s="293"/>
      <c r="NF35" s="293"/>
      <c r="NG35" s="293"/>
      <c r="NH35" s="293"/>
      <c r="NI35" s="293"/>
      <c r="NJ35" s="293"/>
      <c r="NK35" s="293"/>
      <c r="NL35" s="293"/>
      <c r="NM35" s="293"/>
      <c r="NN35" s="293"/>
      <c r="NO35" s="293"/>
      <c r="NP35" s="293"/>
      <c r="NQ35" s="293"/>
      <c r="NR35" s="293"/>
      <c r="NS35" s="293"/>
      <c r="NT35" s="293"/>
      <c r="NU35" s="293"/>
      <c r="NV35" s="293"/>
      <c r="NW35" s="293"/>
      <c r="NX35" s="293"/>
      <c r="NY35" s="293"/>
      <c r="NZ35" s="293"/>
      <c r="OA35" s="293"/>
      <c r="OB35" s="293"/>
      <c r="OC35" s="293"/>
      <c r="OD35" s="293"/>
      <c r="OE35" s="293"/>
      <c r="OF35" s="293"/>
      <c r="OG35" s="293"/>
      <c r="OH35" s="293"/>
      <c r="OI35" s="293"/>
      <c r="OJ35" s="293"/>
      <c r="OK35" s="293"/>
      <c r="OL35" s="293"/>
      <c r="OM35" s="293"/>
      <c r="ON35" s="293"/>
      <c r="OO35" s="293"/>
      <c r="OP35" s="293"/>
      <c r="OQ35" s="293"/>
      <c r="OR35" s="293"/>
      <c r="OS35" s="293"/>
      <c r="OT35" s="293"/>
      <c r="OU35" s="293"/>
      <c r="OV35" s="293"/>
      <c r="OW35" s="293"/>
      <c r="OX35" s="293"/>
      <c r="OY35" s="293"/>
      <c r="OZ35" s="293"/>
      <c r="PA35" s="293"/>
      <c r="PB35" s="293"/>
      <c r="PC35" s="293"/>
      <c r="PD35" s="293"/>
      <c r="PE35" s="293"/>
      <c r="PF35" s="293"/>
      <c r="PG35" s="293"/>
      <c r="PH35" s="293"/>
      <c r="PI35" s="293"/>
      <c r="PJ35" s="293"/>
      <c r="PK35" s="293"/>
      <c r="PL35" s="293"/>
      <c r="PM35" s="293"/>
      <c r="PN35" s="293"/>
      <c r="PO35" s="293"/>
      <c r="PP35" s="293"/>
      <c r="PQ35" s="293"/>
      <c r="PR35" s="293"/>
      <c r="PS35" s="293"/>
      <c r="PT35" s="293"/>
      <c r="PU35" s="293"/>
      <c r="PV35" s="293"/>
      <c r="PW35" s="293"/>
      <c r="PX35" s="293"/>
      <c r="PY35" s="293"/>
      <c r="PZ35" s="293"/>
      <c r="QA35" s="293"/>
      <c r="QB35" s="293"/>
      <c r="QC35" s="293"/>
      <c r="QD35" s="293"/>
      <c r="QE35" s="293"/>
      <c r="QF35" s="293"/>
      <c r="QG35" s="293"/>
      <c r="QH35" s="293"/>
      <c r="QI35" s="293"/>
      <c r="QJ35" s="293"/>
      <c r="QK35" s="293"/>
      <c r="QL35" s="293"/>
      <c r="QM35" s="293"/>
      <c r="QN35" s="293"/>
      <c r="QO35" s="293"/>
      <c r="QP35" s="293"/>
      <c r="QQ35" s="293"/>
      <c r="QR35" s="293"/>
      <c r="QS35" s="293"/>
      <c r="QT35" s="293"/>
      <c r="QU35" s="293"/>
      <c r="QV35" s="293"/>
      <c r="QW35" s="293"/>
      <c r="QX35" s="293"/>
      <c r="QY35" s="293"/>
      <c r="QZ35" s="293"/>
      <c r="RA35" s="293"/>
      <c r="RB35" s="293"/>
      <c r="RC35" s="293"/>
      <c r="RD35" s="293"/>
      <c r="RE35" s="293"/>
      <c r="RF35" s="293"/>
      <c r="RG35" s="293"/>
      <c r="RH35" s="293"/>
      <c r="RI35" s="293"/>
      <c r="RJ35" s="293"/>
      <c r="RK35" s="293"/>
      <c r="RL35" s="293"/>
      <c r="RM35" s="293"/>
      <c r="RN35" s="293"/>
      <c r="RO35" s="293"/>
      <c r="RP35" s="293"/>
      <c r="RQ35" s="293"/>
      <c r="RR35" s="293"/>
      <c r="RS35" s="293"/>
      <c r="RT35" s="293"/>
      <c r="RU35" s="293"/>
      <c r="RV35" s="293"/>
      <c r="RW35" s="293"/>
      <c r="RX35" s="293"/>
      <c r="RY35" s="293"/>
      <c r="RZ35" s="293"/>
      <c r="SA35" s="293"/>
      <c r="SB35" s="293"/>
      <c r="SC35" s="293"/>
      <c r="SD35" s="293"/>
      <c r="SE35" s="293"/>
      <c r="SF35" s="293"/>
      <c r="SG35" s="293"/>
      <c r="SH35" s="293"/>
      <c r="SI35" s="293"/>
      <c r="SJ35" s="293"/>
      <c r="SK35" s="293"/>
      <c r="SL35" s="293"/>
      <c r="SM35" s="293"/>
      <c r="SN35" s="293"/>
      <c r="SO35" s="293"/>
      <c r="SP35" s="293"/>
      <c r="SQ35" s="293"/>
      <c r="SR35" s="293"/>
      <c r="SS35" s="293"/>
      <c r="ST35" s="293"/>
      <c r="SU35" s="293"/>
      <c r="SV35" s="293"/>
      <c r="SW35" s="293"/>
      <c r="SX35" s="293"/>
      <c r="SY35" s="293"/>
      <c r="SZ35" s="293"/>
      <c r="TA35" s="293"/>
      <c r="TB35" s="293"/>
      <c r="TC35" s="293"/>
      <c r="TD35" s="293"/>
      <c r="TE35" s="293"/>
      <c r="TF35" s="293"/>
      <c r="TG35" s="293"/>
      <c r="TH35" s="293"/>
      <c r="TI35" s="293"/>
      <c r="TJ35" s="293"/>
      <c r="TK35" s="293"/>
      <c r="TL35" s="293"/>
      <c r="TM35" s="293"/>
      <c r="TN35" s="293"/>
      <c r="TO35" s="293"/>
      <c r="TP35" s="293"/>
      <c r="TQ35" s="293"/>
      <c r="TR35" s="293"/>
      <c r="TS35" s="293"/>
      <c r="TT35" s="293"/>
      <c r="TU35" s="293"/>
      <c r="TV35" s="293"/>
      <c r="TW35" s="293"/>
      <c r="TX35" s="293"/>
      <c r="TY35" s="293"/>
      <c r="TZ35" s="293"/>
      <c r="UA35" s="293"/>
      <c r="UB35" s="293"/>
      <c r="UC35" s="293"/>
      <c r="UD35" s="293"/>
      <c r="UE35" s="293"/>
      <c r="UF35" s="293"/>
      <c r="UG35" s="293"/>
      <c r="UH35" s="293"/>
      <c r="UI35" s="293"/>
      <c r="UJ35" s="293"/>
      <c r="UK35" s="293"/>
      <c r="UL35" s="293"/>
      <c r="UM35" s="293"/>
      <c r="UN35" s="293"/>
      <c r="UO35" s="293"/>
      <c r="UP35" s="293"/>
      <c r="UQ35" s="293"/>
      <c r="UR35" s="293"/>
      <c r="US35" s="293"/>
      <c r="UT35" s="293"/>
      <c r="UU35" s="293"/>
      <c r="UV35" s="293"/>
      <c r="UW35" s="293"/>
      <c r="UX35" s="293"/>
      <c r="UY35" s="293"/>
      <c r="UZ35" s="293"/>
      <c r="VA35" s="293"/>
      <c r="VB35" s="293"/>
      <c r="VC35" s="293"/>
      <c r="VD35" s="293"/>
      <c r="VE35" s="293"/>
      <c r="VF35" s="293"/>
      <c r="VG35" s="293"/>
      <c r="VH35" s="293"/>
      <c r="VI35" s="293"/>
      <c r="VJ35" s="293"/>
      <c r="VK35" s="293"/>
      <c r="VL35" s="293"/>
      <c r="VM35" s="293"/>
      <c r="VN35" s="293"/>
      <c r="VO35" s="293"/>
      <c r="VP35" s="293"/>
      <c r="VQ35" s="293"/>
      <c r="VR35" s="293"/>
      <c r="VS35" s="293"/>
      <c r="VT35" s="293"/>
      <c r="VU35" s="293"/>
      <c r="VV35" s="293"/>
      <c r="VW35" s="293"/>
      <c r="VX35" s="293"/>
      <c r="VY35" s="293"/>
      <c r="VZ35" s="293"/>
      <c r="WA35" s="293"/>
      <c r="WB35" s="293"/>
      <c r="WC35" s="293"/>
      <c r="WD35" s="293"/>
      <c r="WE35" s="293"/>
      <c r="WF35" s="293"/>
      <c r="WG35" s="293"/>
      <c r="WH35" s="293"/>
      <c r="WI35" s="293"/>
      <c r="WJ35" s="293"/>
      <c r="WK35" s="293"/>
      <c r="WL35" s="293"/>
      <c r="WM35" s="293"/>
      <c r="WN35" s="293"/>
      <c r="WO35" s="293"/>
      <c r="WP35" s="293"/>
      <c r="WQ35" s="293"/>
      <c r="WR35" s="293"/>
      <c r="WS35" s="293"/>
      <c r="WT35" s="293"/>
      <c r="WU35" s="293"/>
      <c r="WV35" s="293"/>
      <c r="WW35" s="293"/>
      <c r="WX35" s="293"/>
      <c r="WY35" s="293"/>
      <c r="WZ35" s="293"/>
      <c r="XA35" s="293"/>
      <c r="XB35" s="293"/>
      <c r="XC35" s="293"/>
      <c r="XD35" s="293"/>
      <c r="XE35" s="293"/>
      <c r="XF35" s="293"/>
      <c r="XG35" s="293"/>
      <c r="XH35" s="293"/>
      <c r="XI35" s="293"/>
      <c r="XJ35" s="293"/>
      <c r="XK35" s="293"/>
      <c r="XL35" s="293"/>
      <c r="XM35" s="293"/>
      <c r="XN35" s="293"/>
      <c r="XO35" s="293"/>
      <c r="XP35" s="293"/>
      <c r="XQ35" s="293"/>
      <c r="XR35" s="293"/>
      <c r="XS35" s="293"/>
      <c r="XT35" s="293"/>
      <c r="XU35" s="293"/>
      <c r="XV35" s="293"/>
      <c r="XW35" s="293"/>
      <c r="XX35" s="293"/>
      <c r="XY35" s="293"/>
      <c r="XZ35" s="293"/>
      <c r="YA35" s="293"/>
      <c r="YB35" s="293"/>
      <c r="YC35" s="293"/>
      <c r="YD35" s="293"/>
      <c r="YE35" s="293"/>
      <c r="YF35" s="293"/>
      <c r="YG35" s="293"/>
      <c r="YH35" s="293"/>
      <c r="YI35" s="293"/>
      <c r="YJ35" s="293"/>
      <c r="YK35" s="293"/>
      <c r="YL35" s="293"/>
      <c r="YM35" s="293"/>
      <c r="YN35" s="293"/>
      <c r="YO35" s="293"/>
      <c r="YP35" s="293"/>
      <c r="YQ35" s="293"/>
      <c r="YR35" s="293"/>
      <c r="YS35" s="293"/>
      <c r="YT35" s="293"/>
      <c r="YU35" s="293"/>
      <c r="YV35" s="293"/>
      <c r="YW35" s="293"/>
      <c r="YX35" s="293"/>
      <c r="YY35" s="293"/>
      <c r="YZ35" s="293"/>
      <c r="ZA35" s="293"/>
      <c r="ZB35" s="293"/>
      <c r="ZC35" s="293"/>
      <c r="ZD35" s="293"/>
      <c r="ZE35" s="293"/>
      <c r="ZF35" s="293"/>
      <c r="ZG35" s="293"/>
      <c r="ZH35" s="293"/>
      <c r="ZI35" s="293"/>
      <c r="ZJ35" s="293"/>
      <c r="ZK35" s="293"/>
      <c r="ZL35" s="293"/>
      <c r="ZM35" s="293"/>
      <c r="ZN35" s="293"/>
      <c r="ZO35" s="293"/>
      <c r="ZP35" s="293"/>
      <c r="ZQ35" s="293"/>
      <c r="ZR35" s="293"/>
      <c r="ZS35" s="293"/>
      <c r="ZT35" s="293"/>
      <c r="ZU35" s="293"/>
      <c r="ZV35" s="293"/>
      <c r="ZW35" s="293"/>
      <c r="ZX35" s="293"/>
      <c r="ZY35" s="293"/>
      <c r="ZZ35" s="293"/>
      <c r="AAA35" s="293"/>
      <c r="AAB35" s="293"/>
      <c r="AAC35" s="293"/>
      <c r="AAD35" s="293"/>
      <c r="AAE35" s="293"/>
      <c r="AAF35" s="293"/>
      <c r="AAG35" s="293"/>
      <c r="AAH35" s="293"/>
      <c r="AAI35" s="293"/>
      <c r="AAJ35" s="293"/>
      <c r="AAK35" s="293"/>
      <c r="AAL35" s="293"/>
      <c r="AAM35" s="293"/>
      <c r="AAN35" s="293"/>
      <c r="AAO35" s="293"/>
      <c r="AAP35" s="293"/>
      <c r="AAQ35" s="293"/>
      <c r="AAR35" s="293"/>
      <c r="AAS35" s="293"/>
      <c r="AAT35" s="293"/>
      <c r="AAU35" s="293"/>
      <c r="AAV35" s="293"/>
      <c r="AAW35" s="293"/>
      <c r="AAX35" s="293"/>
      <c r="AAY35" s="293"/>
      <c r="AAZ35" s="293"/>
      <c r="ABA35" s="293"/>
      <c r="ABB35" s="293"/>
      <c r="ABC35" s="293"/>
      <c r="ABD35" s="293"/>
      <c r="ABE35" s="293"/>
      <c r="ABF35" s="293"/>
      <c r="ABG35" s="293"/>
      <c r="ABH35" s="293"/>
      <c r="ABI35" s="293"/>
      <c r="ABJ35" s="293"/>
      <c r="ABK35" s="293"/>
      <c r="ABL35" s="293"/>
      <c r="ABM35" s="293"/>
      <c r="ABN35" s="293"/>
      <c r="ABO35" s="293"/>
      <c r="ABP35" s="293"/>
      <c r="ABQ35" s="293"/>
      <c r="ABR35" s="293"/>
      <c r="ABS35" s="293"/>
      <c r="ABT35" s="293"/>
      <c r="ABU35" s="293"/>
      <c r="ABV35" s="293"/>
      <c r="ABW35" s="293"/>
      <c r="ABX35" s="293"/>
      <c r="ABY35" s="293"/>
      <c r="ABZ35" s="293"/>
      <c r="ACA35" s="293"/>
      <c r="ACB35" s="293"/>
      <c r="ACC35" s="293"/>
      <c r="ACD35" s="293"/>
      <c r="ACE35" s="293"/>
      <c r="ACF35" s="293"/>
      <c r="ACG35" s="293"/>
      <c r="ACH35" s="293"/>
      <c r="ACI35" s="293"/>
      <c r="ACJ35" s="293"/>
      <c r="ACK35" s="293"/>
      <c r="ACL35" s="293"/>
      <c r="ACM35" s="293"/>
      <c r="ACN35" s="293"/>
      <c r="ACO35" s="293"/>
      <c r="ACP35" s="293"/>
      <c r="ACQ35" s="293"/>
      <c r="ACR35" s="293"/>
      <c r="ACS35" s="293"/>
      <c r="ACT35" s="293"/>
      <c r="ACU35" s="293"/>
      <c r="ACV35" s="293"/>
      <c r="ACW35" s="293"/>
      <c r="ACX35" s="293"/>
      <c r="ACY35" s="293"/>
      <c r="ACZ35" s="293"/>
      <c r="ADA35" s="293"/>
      <c r="ADB35" s="293"/>
      <c r="ADC35" s="293"/>
      <c r="ADD35" s="293"/>
      <c r="ADE35" s="293"/>
      <c r="ADF35" s="293"/>
      <c r="ADG35" s="293"/>
      <c r="ADH35" s="293"/>
      <c r="ADI35" s="293"/>
      <c r="ADJ35" s="293"/>
      <c r="ADK35" s="293"/>
      <c r="ADL35" s="293"/>
      <c r="ADM35" s="293"/>
      <c r="ADN35" s="293"/>
      <c r="ADO35" s="293"/>
      <c r="ADP35" s="293"/>
      <c r="ADQ35" s="293"/>
      <c r="ADR35" s="293"/>
      <c r="ADS35" s="293"/>
      <c r="ADT35" s="293"/>
      <c r="ADU35" s="293"/>
      <c r="ADV35" s="293"/>
      <c r="ADW35" s="293"/>
      <c r="ADX35" s="293"/>
      <c r="ADY35" s="293"/>
      <c r="ADZ35" s="293"/>
      <c r="AEA35" s="293"/>
      <c r="AEB35" s="293"/>
      <c r="AEC35" s="293"/>
      <c r="AED35" s="293"/>
      <c r="AEE35" s="293"/>
      <c r="AEF35" s="293"/>
      <c r="AEG35" s="293"/>
      <c r="AEH35" s="293"/>
      <c r="AEI35" s="293"/>
      <c r="AEJ35" s="293"/>
      <c r="AEK35" s="293"/>
      <c r="AEL35" s="293"/>
      <c r="AEM35" s="293"/>
      <c r="AEN35" s="293"/>
      <c r="AEO35" s="293"/>
      <c r="AEP35" s="293"/>
      <c r="AEQ35" s="293"/>
      <c r="AER35" s="293"/>
      <c r="AES35" s="293"/>
      <c r="AET35" s="293"/>
      <c r="AEU35" s="293"/>
      <c r="AEV35" s="293"/>
      <c r="AEW35" s="293"/>
      <c r="AEX35" s="293"/>
      <c r="AEY35" s="293"/>
      <c r="AEZ35" s="293"/>
      <c r="AFA35" s="293"/>
      <c r="AFB35" s="293"/>
      <c r="AFC35" s="293"/>
      <c r="AFD35" s="293"/>
      <c r="AFE35" s="293"/>
      <c r="AFF35" s="293"/>
      <c r="AFG35" s="293"/>
      <c r="AFH35" s="293"/>
      <c r="AFI35" s="293"/>
      <c r="AFJ35" s="293"/>
      <c r="AFK35" s="293"/>
      <c r="AFL35" s="293"/>
      <c r="AFM35" s="293"/>
      <c r="AFN35" s="293"/>
      <c r="AFO35" s="293"/>
      <c r="AFP35" s="293"/>
      <c r="AFQ35" s="293"/>
      <c r="AFR35" s="293"/>
      <c r="AFS35" s="293"/>
      <c r="AFT35" s="293"/>
      <c r="AFU35" s="293"/>
      <c r="AFV35" s="293"/>
      <c r="AFW35" s="293"/>
      <c r="AFX35" s="293"/>
      <c r="AFY35" s="293"/>
      <c r="AFZ35" s="293"/>
      <c r="AGA35" s="293"/>
      <c r="AGB35" s="293"/>
      <c r="AGC35" s="293"/>
      <c r="AGD35" s="293"/>
      <c r="AGE35" s="293"/>
      <c r="AGF35" s="293"/>
      <c r="AGG35" s="293"/>
      <c r="AGH35" s="293"/>
      <c r="AGI35" s="293"/>
      <c r="AGJ35" s="293"/>
      <c r="AGK35" s="293"/>
      <c r="AGL35" s="293"/>
      <c r="AGM35" s="293"/>
      <c r="AGN35" s="293"/>
      <c r="AGO35" s="293"/>
      <c r="AGP35" s="293"/>
      <c r="AGQ35" s="293"/>
      <c r="AGR35" s="293"/>
      <c r="AGS35" s="293"/>
      <c r="AGT35" s="293"/>
      <c r="AGU35" s="293"/>
      <c r="AGV35" s="293"/>
      <c r="AGW35" s="293"/>
      <c r="AGX35" s="293"/>
      <c r="AGY35" s="293"/>
      <c r="AGZ35" s="293"/>
      <c r="AHA35" s="293"/>
      <c r="AHB35" s="293"/>
      <c r="AHC35" s="293"/>
      <c r="AHD35" s="293"/>
      <c r="AHE35" s="293"/>
      <c r="AHF35" s="293"/>
      <c r="AHG35" s="293"/>
      <c r="AHH35" s="293"/>
      <c r="AHI35" s="293"/>
      <c r="AHJ35" s="293"/>
      <c r="AHK35" s="293"/>
      <c r="AHL35" s="293"/>
      <c r="AHM35" s="293"/>
      <c r="AHN35" s="293"/>
      <c r="AHO35" s="293"/>
      <c r="AHP35" s="293"/>
      <c r="AHQ35" s="293"/>
      <c r="AHR35" s="293"/>
      <c r="AHS35" s="293"/>
      <c r="AHT35" s="293"/>
      <c r="AHU35" s="293"/>
      <c r="AHV35" s="293"/>
      <c r="AHW35" s="293"/>
      <c r="AHX35" s="293"/>
      <c r="AHY35" s="293"/>
      <c r="AHZ35" s="293"/>
      <c r="AIA35" s="293"/>
      <c r="AIB35" s="293"/>
      <c r="AIC35" s="293"/>
      <c r="AID35" s="293"/>
      <c r="AIE35" s="293"/>
      <c r="AIF35" s="293"/>
      <c r="AIG35" s="293"/>
      <c r="AIH35" s="293"/>
      <c r="AII35" s="293"/>
      <c r="AIJ35" s="293"/>
      <c r="AIK35" s="293"/>
      <c r="AIL35" s="293"/>
      <c r="AIM35" s="293"/>
      <c r="AIN35" s="293"/>
      <c r="AIO35" s="293"/>
      <c r="AIP35" s="293"/>
      <c r="AIQ35" s="293"/>
      <c r="AIR35" s="293"/>
      <c r="AIS35" s="293"/>
      <c r="AIT35" s="293"/>
      <c r="AIU35" s="293"/>
      <c r="AIV35" s="293"/>
      <c r="AIW35" s="293"/>
      <c r="AIX35" s="293"/>
      <c r="AIY35" s="293"/>
      <c r="AIZ35" s="293"/>
      <c r="AJA35" s="293"/>
      <c r="AJB35" s="293"/>
      <c r="AJC35" s="293"/>
      <c r="AJD35" s="293"/>
      <c r="AJE35" s="293"/>
      <c r="AJF35" s="293"/>
      <c r="AJG35" s="293"/>
      <c r="AJH35" s="293"/>
      <c r="AJI35" s="293"/>
      <c r="AJJ35" s="293"/>
      <c r="AJK35" s="293"/>
      <c r="AJL35" s="293"/>
      <c r="AJM35" s="293"/>
      <c r="AJN35" s="293"/>
      <c r="AJO35" s="293"/>
      <c r="AJP35" s="293"/>
      <c r="AJQ35" s="293"/>
      <c r="AJR35" s="293"/>
      <c r="AJS35" s="293"/>
      <c r="AJT35" s="293"/>
      <c r="AJU35" s="293"/>
      <c r="AJV35" s="293"/>
      <c r="AJW35" s="293"/>
      <c r="AJX35" s="293"/>
      <c r="AJY35" s="293"/>
      <c r="AJZ35" s="293"/>
      <c r="AKA35" s="293"/>
      <c r="AKB35" s="293"/>
      <c r="AKC35" s="293"/>
      <c r="AKD35" s="293"/>
      <c r="AKE35" s="293"/>
      <c r="AKF35" s="293"/>
      <c r="AKG35" s="293"/>
      <c r="AKH35" s="293"/>
      <c r="AKI35" s="293"/>
      <c r="AKJ35" s="293"/>
      <c r="AKK35" s="293"/>
      <c r="AKL35" s="293"/>
      <c r="AKM35" s="293"/>
      <c r="AKN35" s="293"/>
      <c r="AKO35" s="293"/>
      <c r="AKP35" s="293"/>
      <c r="AKQ35" s="293"/>
      <c r="AKR35" s="293"/>
      <c r="AKS35" s="293"/>
      <c r="AKT35" s="293"/>
      <c r="AKU35" s="293"/>
      <c r="AKV35" s="293"/>
      <c r="AKW35" s="293"/>
      <c r="AKX35" s="293"/>
      <c r="AKY35" s="293"/>
      <c r="AKZ35" s="293"/>
      <c r="ALA35" s="293"/>
      <c r="ALB35" s="293"/>
      <c r="ALC35" s="293"/>
      <c r="ALD35" s="293"/>
      <c r="ALE35" s="293"/>
      <c r="ALF35" s="293"/>
      <c r="ALG35" s="293"/>
      <c r="ALH35" s="293"/>
      <c r="ALI35" s="293"/>
      <c r="ALJ35" s="293"/>
      <c r="ALK35" s="293"/>
      <c r="ALL35" s="293"/>
      <c r="ALM35" s="293"/>
      <c r="ALN35" s="293"/>
      <c r="ALO35" s="293"/>
      <c r="ALP35" s="293"/>
      <c r="ALQ35" s="293"/>
      <c r="ALR35" s="293"/>
      <c r="ALS35" s="293"/>
      <c r="ALT35" s="293"/>
      <c r="ALU35" s="293"/>
      <c r="ALV35" s="293"/>
      <c r="ALW35" s="293"/>
      <c r="ALX35" s="293"/>
      <c r="ALY35" s="293"/>
      <c r="ALZ35" s="293"/>
      <c r="AMA35" s="293"/>
      <c r="AMB35" s="293"/>
      <c r="AMC35" s="293"/>
      <c r="AMD35" s="293"/>
      <c r="AME35" s="293"/>
      <c r="AMF35" s="293"/>
      <c r="AMG35" s="293"/>
      <c r="AMH35" s="293"/>
      <c r="AMI35" s="293"/>
      <c r="AMJ35" s="293"/>
      <c r="AMK35" s="293"/>
      <c r="AML35" s="293"/>
      <c r="AMM35" s="293"/>
      <c r="AMN35" s="293"/>
      <c r="AMO35" s="293"/>
      <c r="AMP35" s="293"/>
      <c r="AMQ35" s="293"/>
      <c r="AMR35" s="293"/>
      <c r="AMS35" s="293"/>
      <c r="AMT35" s="293"/>
      <c r="AMU35" s="293"/>
      <c r="AMV35" s="293"/>
      <c r="AMW35" s="293"/>
      <c r="AMX35" s="293"/>
      <c r="AMY35" s="293"/>
      <c r="AMZ35" s="293"/>
      <c r="ANA35" s="293"/>
      <c r="ANB35" s="293"/>
      <c r="ANC35" s="293"/>
      <c r="AND35" s="293"/>
      <c r="ANE35" s="293"/>
      <c r="ANF35" s="293"/>
      <c r="ANG35" s="293"/>
      <c r="ANH35" s="293"/>
      <c r="ANI35" s="293"/>
      <c r="ANJ35" s="293"/>
      <c r="ANK35" s="293"/>
      <c r="ANL35" s="293"/>
      <c r="ANM35" s="293"/>
      <c r="ANN35" s="293"/>
      <c r="ANO35" s="293"/>
      <c r="ANP35" s="293"/>
      <c r="ANQ35" s="293"/>
      <c r="ANR35" s="293"/>
      <c r="ANS35" s="293"/>
      <c r="ANT35" s="293"/>
      <c r="ANU35" s="293"/>
      <c r="ANV35" s="293"/>
      <c r="ANW35" s="293"/>
      <c r="ANX35" s="293"/>
      <c r="ANY35" s="293"/>
      <c r="ANZ35" s="293"/>
      <c r="AOA35" s="293"/>
      <c r="AOB35" s="293"/>
      <c r="AOC35" s="293"/>
      <c r="AOD35" s="293"/>
      <c r="AOE35" s="293"/>
      <c r="AOF35" s="293"/>
      <c r="AOG35" s="293"/>
      <c r="AOH35" s="293"/>
      <c r="AOI35" s="293"/>
      <c r="AOJ35" s="293"/>
      <c r="AOK35" s="293"/>
      <c r="AOL35" s="293"/>
      <c r="AOM35" s="293"/>
      <c r="AON35" s="293"/>
      <c r="AOO35" s="293"/>
      <c r="AOP35" s="293"/>
      <c r="AOQ35" s="293"/>
      <c r="AOR35" s="293"/>
      <c r="AOS35" s="293"/>
      <c r="AOT35" s="293"/>
      <c r="AOU35" s="293"/>
      <c r="AOV35" s="293"/>
      <c r="AOW35" s="293"/>
      <c r="AOX35" s="293"/>
      <c r="AOY35" s="293"/>
      <c r="AOZ35" s="293"/>
      <c r="APA35" s="293"/>
      <c r="APB35" s="293"/>
      <c r="APC35" s="293"/>
      <c r="APD35" s="293"/>
      <c r="APE35" s="293"/>
      <c r="APF35" s="293"/>
      <c r="APG35" s="293"/>
      <c r="APH35" s="293"/>
      <c r="API35" s="293"/>
      <c r="APJ35" s="293"/>
      <c r="APK35" s="293"/>
      <c r="APL35" s="293"/>
      <c r="APM35" s="293"/>
      <c r="APN35" s="293"/>
      <c r="APO35" s="293"/>
      <c r="APP35" s="293"/>
      <c r="APQ35" s="293"/>
      <c r="APR35" s="293"/>
      <c r="APS35" s="293"/>
      <c r="APT35" s="293"/>
      <c r="APU35" s="293"/>
      <c r="APV35" s="293"/>
      <c r="APW35" s="293"/>
      <c r="APX35" s="293"/>
      <c r="APY35" s="293"/>
      <c r="APZ35" s="293"/>
      <c r="AQA35" s="293"/>
      <c r="AQB35" s="293"/>
      <c r="AQC35" s="293"/>
      <c r="AQD35" s="293"/>
      <c r="AQE35" s="293"/>
      <c r="AQF35" s="293"/>
      <c r="AQG35" s="293"/>
      <c r="AQH35" s="293"/>
      <c r="AQI35" s="293"/>
      <c r="AQJ35" s="293"/>
      <c r="AQK35" s="293"/>
      <c r="AQL35" s="293"/>
      <c r="AQM35" s="293"/>
      <c r="AQN35" s="293"/>
      <c r="AQO35" s="293"/>
      <c r="AQP35" s="293"/>
      <c r="AQQ35" s="293"/>
      <c r="AQR35" s="293"/>
      <c r="AQS35" s="293"/>
      <c r="AQT35" s="293"/>
      <c r="AQU35" s="293"/>
      <c r="AQV35" s="293"/>
      <c r="AQW35" s="293"/>
      <c r="AQX35" s="293"/>
      <c r="AQY35" s="293"/>
      <c r="AQZ35" s="293"/>
      <c r="ARA35" s="293"/>
      <c r="ARB35" s="293"/>
      <c r="ARC35" s="293"/>
      <c r="ARD35" s="293"/>
      <c r="ARE35" s="293"/>
      <c r="ARF35" s="293"/>
      <c r="ARG35" s="293"/>
      <c r="ARH35" s="293"/>
      <c r="ARI35" s="293"/>
      <c r="ARJ35" s="293"/>
      <c r="ARK35" s="293"/>
      <c r="ARL35" s="293"/>
      <c r="ARM35" s="293"/>
      <c r="ARN35" s="293"/>
      <c r="ARO35" s="293"/>
      <c r="ARP35" s="293"/>
      <c r="ARQ35" s="293"/>
      <c r="ARR35" s="293"/>
      <c r="ARS35" s="293"/>
      <c r="ART35" s="293"/>
      <c r="ARU35" s="293"/>
      <c r="ARV35" s="293"/>
      <c r="ARW35" s="293"/>
      <c r="ARX35" s="293"/>
      <c r="ARY35" s="293"/>
      <c r="ARZ35" s="293"/>
      <c r="ASA35" s="293"/>
      <c r="ASB35" s="293"/>
      <c r="ASC35" s="293"/>
      <c r="ASD35" s="293"/>
      <c r="ASE35" s="293"/>
      <c r="ASF35" s="293"/>
      <c r="ASG35" s="293"/>
      <c r="ASH35" s="293"/>
      <c r="ASI35" s="293"/>
      <c r="ASJ35" s="293"/>
      <c r="ASK35" s="293"/>
      <c r="ASL35" s="293"/>
      <c r="ASM35" s="293"/>
      <c r="ASN35" s="293"/>
      <c r="ASO35" s="293"/>
      <c r="ASP35" s="293"/>
      <c r="ASQ35" s="293"/>
      <c r="ASR35" s="293"/>
      <c r="ASS35" s="293"/>
      <c r="AST35" s="293"/>
      <c r="ASU35" s="293"/>
      <c r="ASV35" s="293"/>
      <c r="ASW35" s="293"/>
      <c r="ASX35" s="293"/>
      <c r="ASY35" s="293"/>
      <c r="ASZ35" s="293"/>
      <c r="ATA35" s="293"/>
      <c r="ATB35" s="293"/>
      <c r="ATC35" s="293"/>
      <c r="ATD35" s="293"/>
      <c r="ATE35" s="293"/>
      <c r="ATF35" s="293"/>
      <c r="ATG35" s="293"/>
      <c r="ATH35" s="293"/>
      <c r="ATI35" s="293"/>
      <c r="ATJ35" s="293"/>
      <c r="ATK35" s="293"/>
      <c r="ATL35" s="293"/>
      <c r="ATM35" s="293"/>
      <c r="ATN35" s="293"/>
      <c r="ATO35" s="293"/>
      <c r="ATP35" s="293"/>
      <c r="ATQ35" s="293"/>
      <c r="ATR35" s="293"/>
      <c r="ATS35" s="293"/>
      <c r="ATT35" s="293"/>
      <c r="ATU35" s="293"/>
      <c r="ATV35" s="293"/>
      <c r="ATW35" s="293"/>
      <c r="ATX35" s="293"/>
      <c r="ATY35" s="293"/>
      <c r="ATZ35" s="293"/>
      <c r="AUA35" s="293"/>
      <c r="AUB35" s="293"/>
      <c r="AUC35" s="293"/>
      <c r="AUD35" s="293"/>
      <c r="AUE35" s="293"/>
      <c r="AUF35" s="293"/>
      <c r="AUG35" s="293"/>
      <c r="AUH35" s="293"/>
      <c r="AUI35" s="293"/>
      <c r="AUJ35" s="293"/>
      <c r="AUK35" s="293"/>
      <c r="AUL35" s="293"/>
      <c r="AUM35" s="293"/>
      <c r="AUN35" s="293"/>
      <c r="AUO35" s="293"/>
      <c r="AUP35" s="293"/>
      <c r="AUQ35" s="293"/>
      <c r="AUR35" s="293"/>
      <c r="AUS35" s="293"/>
      <c r="AUT35" s="293"/>
      <c r="AUU35" s="293"/>
      <c r="AUV35" s="293"/>
      <c r="AUW35" s="293"/>
      <c r="AUX35" s="293"/>
      <c r="AUY35" s="293"/>
      <c r="AUZ35" s="293"/>
      <c r="AVA35" s="293"/>
      <c r="AVB35" s="293"/>
      <c r="AVC35" s="293"/>
      <c r="AVD35" s="293"/>
      <c r="AVE35" s="293"/>
      <c r="AVF35" s="293"/>
      <c r="AVG35" s="293"/>
      <c r="AVH35" s="293"/>
      <c r="AVI35" s="293"/>
      <c r="AVJ35" s="293"/>
      <c r="AVK35" s="293"/>
      <c r="AVL35" s="293"/>
      <c r="AVM35" s="293"/>
      <c r="AVN35" s="293"/>
      <c r="AVO35" s="293"/>
      <c r="AVP35" s="293"/>
      <c r="AVQ35" s="293"/>
      <c r="AVR35" s="293"/>
      <c r="AVS35" s="293"/>
      <c r="AVT35" s="293"/>
      <c r="AVU35" s="293"/>
      <c r="AVV35" s="293"/>
      <c r="AVW35" s="293"/>
      <c r="AVX35" s="293"/>
      <c r="AVY35" s="293"/>
      <c r="AVZ35" s="293"/>
      <c r="AWA35" s="293"/>
      <c r="AWB35" s="293"/>
      <c r="AWC35" s="293"/>
      <c r="AWD35" s="293"/>
      <c r="AWE35" s="293"/>
      <c r="AWF35" s="293"/>
      <c r="AWG35" s="293"/>
      <c r="AWH35" s="293"/>
      <c r="AWI35" s="293"/>
      <c r="AWJ35" s="293"/>
      <c r="AWK35" s="293"/>
      <c r="AWL35" s="293"/>
      <c r="AWM35" s="293"/>
      <c r="AWN35" s="293"/>
      <c r="AWO35" s="293"/>
      <c r="AWP35" s="293"/>
      <c r="AWQ35" s="293"/>
      <c r="AWR35" s="293"/>
      <c r="AWS35" s="293"/>
      <c r="AWT35" s="293"/>
      <c r="AWU35" s="293"/>
      <c r="AWV35" s="293"/>
      <c r="AWW35" s="293"/>
      <c r="AWX35" s="293"/>
      <c r="AWY35" s="293"/>
      <c r="AWZ35" s="293"/>
      <c r="AXA35" s="293"/>
      <c r="AXB35" s="293"/>
      <c r="AXC35" s="293"/>
      <c r="AXD35" s="293"/>
      <c r="AXE35" s="293"/>
      <c r="AXF35" s="293"/>
      <c r="AXG35" s="293"/>
      <c r="AXH35" s="293"/>
      <c r="AXI35" s="293"/>
      <c r="AXJ35" s="293"/>
      <c r="AXK35" s="293"/>
      <c r="AXL35" s="293"/>
      <c r="AXM35" s="293"/>
      <c r="AXN35" s="293"/>
      <c r="AXO35" s="293"/>
      <c r="AXP35" s="293"/>
      <c r="AXQ35" s="293"/>
      <c r="AXR35" s="293"/>
      <c r="AXS35" s="293"/>
      <c r="AXT35" s="293"/>
      <c r="AXU35" s="293"/>
      <c r="AXV35" s="293"/>
      <c r="AXW35" s="293"/>
      <c r="AXX35" s="293"/>
      <c r="AXY35" s="293"/>
      <c r="AXZ35" s="293"/>
      <c r="AYA35" s="293"/>
      <c r="AYB35" s="293"/>
      <c r="AYC35" s="293"/>
      <c r="AYD35" s="293"/>
      <c r="AYE35" s="293"/>
      <c r="AYF35" s="293"/>
      <c r="AYG35" s="293"/>
      <c r="AYH35" s="293"/>
      <c r="AYI35" s="293"/>
      <c r="AYJ35" s="293"/>
      <c r="AYK35" s="293"/>
      <c r="AYL35" s="293"/>
      <c r="AYM35" s="293"/>
      <c r="AYN35" s="293"/>
      <c r="AYO35" s="293"/>
      <c r="AYP35" s="293"/>
      <c r="AYQ35" s="293"/>
      <c r="AYR35" s="293"/>
      <c r="AYS35" s="293"/>
      <c r="AYT35" s="293"/>
      <c r="AYU35" s="293"/>
      <c r="AYV35" s="293"/>
      <c r="AYW35" s="293"/>
      <c r="AYX35" s="293"/>
      <c r="AYY35" s="293"/>
      <c r="AYZ35" s="293"/>
      <c r="AZA35" s="293"/>
      <c r="AZB35" s="293"/>
      <c r="AZC35" s="293"/>
      <c r="AZD35" s="293"/>
      <c r="AZE35" s="293"/>
      <c r="AZF35" s="293"/>
      <c r="AZG35" s="293"/>
      <c r="AZH35" s="293"/>
      <c r="AZI35" s="293"/>
      <c r="AZJ35" s="293"/>
      <c r="AZK35" s="293"/>
      <c r="AZL35" s="293"/>
      <c r="AZM35" s="293"/>
      <c r="AZN35" s="293"/>
      <c r="AZO35" s="293"/>
      <c r="AZP35" s="293"/>
      <c r="AZQ35" s="293"/>
      <c r="AZR35" s="293"/>
      <c r="AZS35" s="293"/>
      <c r="AZT35" s="293"/>
      <c r="AZU35" s="293"/>
      <c r="AZV35" s="293"/>
      <c r="AZW35" s="293"/>
      <c r="AZX35" s="293"/>
      <c r="AZY35" s="293"/>
      <c r="AZZ35" s="293"/>
      <c r="BAA35" s="293"/>
      <c r="BAB35" s="293"/>
      <c r="BAC35" s="293"/>
      <c r="BAD35" s="293"/>
      <c r="BAE35" s="293"/>
      <c r="BAF35" s="293"/>
      <c r="BAG35" s="293"/>
      <c r="BAH35" s="293"/>
      <c r="BAI35" s="293"/>
      <c r="BAJ35" s="293"/>
      <c r="BAK35" s="293"/>
      <c r="BAL35" s="293"/>
      <c r="BAM35" s="293"/>
      <c r="BAN35" s="293"/>
      <c r="BAO35" s="293"/>
      <c r="BAP35" s="293"/>
      <c r="BAQ35" s="293"/>
      <c r="BAR35" s="293"/>
      <c r="BAS35" s="293"/>
      <c r="BAT35" s="293"/>
      <c r="BAU35" s="293"/>
      <c r="BAV35" s="293"/>
      <c r="BAW35" s="293"/>
      <c r="BAX35" s="293"/>
      <c r="BAY35" s="293"/>
      <c r="BAZ35" s="293"/>
      <c r="BBA35" s="293"/>
      <c r="BBB35" s="293"/>
      <c r="BBC35" s="293"/>
      <c r="BBD35" s="293"/>
      <c r="BBE35" s="293"/>
      <c r="BBF35" s="293"/>
      <c r="BBG35" s="293"/>
      <c r="BBH35" s="293"/>
      <c r="BBI35" s="293"/>
      <c r="BBJ35" s="293"/>
      <c r="BBK35" s="293"/>
      <c r="BBL35" s="293"/>
      <c r="BBM35" s="293"/>
      <c r="BBN35" s="293"/>
      <c r="BBO35" s="293"/>
      <c r="BBP35" s="293"/>
      <c r="BBQ35" s="293"/>
      <c r="BBR35" s="293"/>
      <c r="BBS35" s="293"/>
      <c r="BBT35" s="293"/>
      <c r="BBU35" s="293"/>
      <c r="BBV35" s="293"/>
      <c r="BBW35" s="293"/>
      <c r="BBX35" s="293"/>
      <c r="BBY35" s="293"/>
      <c r="BBZ35" s="293"/>
      <c r="BCA35" s="293"/>
      <c r="BCB35" s="293"/>
      <c r="BCC35" s="293"/>
      <c r="BCD35" s="293"/>
      <c r="BCE35" s="293"/>
      <c r="BCF35" s="293"/>
      <c r="BCG35" s="293"/>
      <c r="BCH35" s="293"/>
      <c r="BCI35" s="293"/>
      <c r="BCJ35" s="293"/>
      <c r="BCK35" s="293"/>
      <c r="BCL35" s="293"/>
      <c r="BCM35" s="293"/>
      <c r="BCN35" s="293"/>
      <c r="BCO35" s="293"/>
      <c r="BCP35" s="293"/>
      <c r="BCQ35" s="293"/>
      <c r="BCR35" s="293"/>
      <c r="BCS35" s="293"/>
      <c r="BCT35" s="293"/>
      <c r="BCU35" s="293"/>
      <c r="BCV35" s="293"/>
      <c r="BCW35" s="293"/>
      <c r="BCX35" s="293"/>
      <c r="BCY35" s="293"/>
      <c r="BCZ35" s="293"/>
      <c r="BDA35" s="293"/>
      <c r="BDB35" s="293"/>
      <c r="BDC35" s="293"/>
      <c r="BDD35" s="293"/>
      <c r="BDE35" s="293"/>
      <c r="BDF35" s="293"/>
      <c r="BDG35" s="293"/>
      <c r="BDH35" s="293"/>
      <c r="BDI35" s="293"/>
      <c r="BDJ35" s="293"/>
      <c r="BDK35" s="293"/>
      <c r="BDL35" s="293"/>
      <c r="BDM35" s="293"/>
      <c r="BDN35" s="293"/>
      <c r="BDO35" s="293"/>
      <c r="BDP35" s="293"/>
      <c r="BDQ35" s="293"/>
      <c r="BDR35" s="293"/>
      <c r="BDS35" s="293"/>
      <c r="BDT35" s="293"/>
      <c r="BDU35" s="293"/>
      <c r="BDV35" s="293"/>
      <c r="BDW35" s="293"/>
      <c r="BDX35" s="293"/>
      <c r="BDY35" s="293"/>
      <c r="BDZ35" s="293"/>
      <c r="BEA35" s="293"/>
      <c r="BEB35" s="293"/>
      <c r="BEC35" s="293"/>
      <c r="BED35" s="293"/>
      <c r="BEE35" s="293"/>
      <c r="BEF35" s="293"/>
      <c r="BEG35" s="293"/>
      <c r="BEH35" s="293"/>
      <c r="BEI35" s="293"/>
      <c r="BEJ35" s="293"/>
      <c r="BEK35" s="293"/>
      <c r="BEL35" s="293"/>
      <c r="BEM35" s="293"/>
      <c r="BEN35" s="293"/>
      <c r="BEO35" s="293"/>
      <c r="BEP35" s="293"/>
      <c r="BEQ35" s="293"/>
      <c r="BER35" s="293"/>
      <c r="BES35" s="293"/>
      <c r="BET35" s="293"/>
      <c r="BEU35" s="293"/>
      <c r="BEV35" s="293"/>
      <c r="BEW35" s="293"/>
      <c r="BEX35" s="293"/>
      <c r="BEY35" s="293"/>
      <c r="BEZ35" s="293"/>
      <c r="BFA35" s="293"/>
      <c r="BFB35" s="293"/>
      <c r="BFC35" s="293"/>
      <c r="BFD35" s="293"/>
      <c r="BFE35" s="293"/>
      <c r="BFF35" s="293"/>
      <c r="BFG35" s="293"/>
      <c r="BFH35" s="293"/>
      <c r="BFI35" s="293"/>
      <c r="BFJ35" s="293"/>
      <c r="BFK35" s="293"/>
      <c r="BFL35" s="293"/>
      <c r="BFM35" s="293"/>
      <c r="BFN35" s="293"/>
      <c r="BFO35" s="293"/>
      <c r="BFP35" s="293"/>
      <c r="BFQ35" s="293"/>
      <c r="BFR35" s="293"/>
      <c r="BFS35" s="293"/>
      <c r="BFT35" s="293"/>
      <c r="BFU35" s="293"/>
      <c r="BFV35" s="293"/>
      <c r="BFW35" s="293"/>
      <c r="BFX35" s="293"/>
      <c r="BFY35" s="293"/>
      <c r="BFZ35" s="293"/>
      <c r="BGA35" s="293"/>
      <c r="BGB35" s="293"/>
      <c r="BGC35" s="293"/>
      <c r="BGD35" s="293"/>
      <c r="BGE35" s="293"/>
      <c r="BGF35" s="293"/>
      <c r="BGG35" s="293"/>
      <c r="BGH35" s="293"/>
      <c r="BGI35" s="293"/>
      <c r="BGJ35" s="293"/>
      <c r="BGK35" s="293"/>
      <c r="BGL35" s="293"/>
      <c r="BGM35" s="293"/>
      <c r="BGN35" s="293"/>
      <c r="BGO35" s="293"/>
      <c r="BGP35" s="293"/>
      <c r="BGQ35" s="293"/>
      <c r="BGR35" s="293"/>
      <c r="BGS35" s="293"/>
      <c r="BGT35" s="293"/>
      <c r="BGU35" s="293"/>
      <c r="BGV35" s="293"/>
      <c r="BGW35" s="293"/>
      <c r="BGX35" s="293"/>
      <c r="BGY35" s="293"/>
      <c r="BGZ35" s="293"/>
      <c r="BHA35" s="293"/>
      <c r="BHB35" s="293"/>
      <c r="BHC35" s="293"/>
      <c r="BHD35" s="293"/>
      <c r="BHE35" s="293"/>
      <c r="BHF35" s="293"/>
      <c r="BHG35" s="293"/>
      <c r="BHH35" s="293"/>
      <c r="BHI35" s="293"/>
      <c r="BHJ35" s="293"/>
      <c r="BHK35" s="293"/>
      <c r="BHL35" s="293"/>
      <c r="BHM35" s="293"/>
      <c r="BHN35" s="293"/>
      <c r="BHO35" s="293"/>
      <c r="BHP35" s="293"/>
      <c r="BHQ35" s="293"/>
      <c r="BHR35" s="293"/>
      <c r="BHS35" s="293"/>
      <c r="BHT35" s="293"/>
      <c r="BHU35" s="293"/>
      <c r="BHV35" s="293"/>
      <c r="BHW35" s="293"/>
      <c r="BHX35" s="293"/>
      <c r="BHY35" s="293"/>
      <c r="BHZ35" s="293"/>
      <c r="BIA35" s="293"/>
      <c r="BIB35" s="293"/>
      <c r="BIC35" s="293"/>
      <c r="BID35" s="293"/>
      <c r="BIE35" s="293"/>
      <c r="BIF35" s="293"/>
      <c r="BIG35" s="293"/>
      <c r="BIH35" s="293"/>
      <c r="BII35" s="293"/>
      <c r="BIJ35" s="293"/>
      <c r="BIK35" s="293"/>
      <c r="BIL35" s="293"/>
      <c r="BIM35" s="293"/>
      <c r="BIN35" s="293"/>
      <c r="BIO35" s="293"/>
      <c r="BIP35" s="293"/>
      <c r="BIQ35" s="293"/>
      <c r="BIR35" s="293"/>
      <c r="BIS35" s="293"/>
      <c r="BIT35" s="293"/>
      <c r="BIU35" s="293"/>
      <c r="BIV35" s="293"/>
      <c r="BIW35" s="293"/>
      <c r="BIX35" s="293"/>
      <c r="BIY35" s="293"/>
      <c r="BIZ35" s="293"/>
      <c r="BJA35" s="293"/>
      <c r="BJB35" s="293"/>
      <c r="BJC35" s="293"/>
      <c r="BJD35" s="293"/>
      <c r="BJE35" s="293"/>
      <c r="BJF35" s="293"/>
      <c r="BJG35" s="293"/>
      <c r="BJH35" s="293"/>
      <c r="BJI35" s="293"/>
      <c r="BJJ35" s="293"/>
      <c r="BJK35" s="293"/>
      <c r="BJL35" s="293"/>
      <c r="BJM35" s="293"/>
      <c r="BJN35" s="293"/>
      <c r="BJO35" s="293"/>
      <c r="BJP35" s="293"/>
      <c r="BJQ35" s="293"/>
      <c r="BJR35" s="293"/>
      <c r="BJS35" s="293"/>
      <c r="BJT35" s="293"/>
      <c r="BJU35" s="293"/>
      <c r="BJV35" s="293"/>
      <c r="BJW35" s="293"/>
      <c r="BJX35" s="293"/>
      <c r="BJY35" s="293"/>
      <c r="BJZ35" s="293"/>
      <c r="BKA35" s="293"/>
      <c r="BKB35" s="293"/>
      <c r="BKC35" s="293"/>
      <c r="BKD35" s="293"/>
      <c r="BKE35" s="293"/>
      <c r="BKF35" s="293"/>
      <c r="BKG35" s="293"/>
      <c r="BKH35" s="293"/>
      <c r="BKI35" s="293"/>
      <c r="BKJ35" s="293"/>
      <c r="BKK35" s="293"/>
      <c r="BKL35" s="293"/>
      <c r="BKM35" s="293"/>
      <c r="BKN35" s="293"/>
      <c r="BKO35" s="293"/>
      <c r="BKP35" s="293"/>
      <c r="BKQ35" s="293"/>
      <c r="BKR35" s="293"/>
      <c r="BKS35" s="293"/>
      <c r="BKT35" s="293"/>
      <c r="BKU35" s="293"/>
      <c r="BKV35" s="293"/>
      <c r="BKW35" s="293"/>
      <c r="BKX35" s="293"/>
      <c r="BKY35" s="293"/>
      <c r="BKZ35" s="293"/>
      <c r="BLA35" s="293"/>
      <c r="BLB35" s="293"/>
      <c r="BLC35" s="293"/>
      <c r="BLD35" s="293"/>
      <c r="BLE35" s="293"/>
      <c r="BLF35" s="293"/>
      <c r="BLG35" s="293"/>
      <c r="BLH35" s="293"/>
      <c r="BLI35" s="293"/>
      <c r="BLJ35" s="293"/>
      <c r="BLK35" s="293"/>
      <c r="BLL35" s="293"/>
      <c r="BLM35" s="293"/>
      <c r="BLN35" s="293"/>
      <c r="BLO35" s="293"/>
      <c r="BLP35" s="293"/>
      <c r="BLQ35" s="293"/>
      <c r="BLR35" s="293"/>
      <c r="BLS35" s="293"/>
      <c r="BLT35" s="293"/>
      <c r="BLU35" s="293"/>
      <c r="BLV35" s="293"/>
      <c r="BLW35" s="293"/>
      <c r="BLX35" s="293"/>
      <c r="BLY35" s="293"/>
      <c r="BLZ35" s="293"/>
      <c r="BMA35" s="293"/>
      <c r="BMB35" s="293"/>
      <c r="BMC35" s="293"/>
      <c r="BMD35" s="293"/>
      <c r="BME35" s="293"/>
      <c r="BMF35" s="293"/>
      <c r="BMG35" s="293"/>
      <c r="BMH35" s="293"/>
      <c r="BMI35" s="293"/>
      <c r="BMJ35" s="293"/>
      <c r="BMK35" s="293"/>
      <c r="BML35" s="293"/>
      <c r="BMM35" s="293"/>
      <c r="BMN35" s="293"/>
      <c r="BMO35" s="293"/>
      <c r="BMP35" s="293"/>
      <c r="BMQ35" s="293"/>
      <c r="BMR35" s="293"/>
      <c r="BMS35" s="293"/>
      <c r="BMT35" s="293"/>
      <c r="BMU35" s="293"/>
      <c r="BMV35" s="293"/>
      <c r="BMW35" s="293"/>
      <c r="BMX35" s="293"/>
      <c r="BMY35" s="293"/>
      <c r="BMZ35" s="293"/>
      <c r="BNA35" s="293"/>
      <c r="BNB35" s="293"/>
      <c r="BNC35" s="293"/>
      <c r="BND35" s="293"/>
      <c r="BNE35" s="293"/>
      <c r="BNF35" s="293"/>
      <c r="BNG35" s="293"/>
      <c r="BNH35" s="293"/>
      <c r="BNI35" s="293"/>
      <c r="BNJ35" s="293"/>
      <c r="BNK35" s="293"/>
      <c r="BNL35" s="293"/>
      <c r="BNM35" s="293"/>
      <c r="BNN35" s="293"/>
      <c r="BNO35" s="293"/>
      <c r="BNP35" s="293"/>
      <c r="BNQ35" s="293"/>
      <c r="BNR35" s="293"/>
      <c r="BNS35" s="293"/>
      <c r="BNT35" s="293"/>
      <c r="BNU35" s="293"/>
      <c r="BNV35" s="293"/>
      <c r="BNW35" s="293"/>
      <c r="BNX35" s="293"/>
      <c r="BNY35" s="293"/>
      <c r="BNZ35" s="293"/>
      <c r="BOA35" s="293"/>
      <c r="BOB35" s="293"/>
      <c r="BOC35" s="293"/>
      <c r="BOD35" s="293"/>
      <c r="BOE35" s="293"/>
      <c r="BOF35" s="293"/>
      <c r="BOG35" s="293"/>
      <c r="BOH35" s="293"/>
      <c r="BOI35" s="293"/>
      <c r="BOJ35" s="293"/>
      <c r="BOK35" s="293"/>
      <c r="BOL35" s="293"/>
      <c r="BOM35" s="293"/>
      <c r="BON35" s="293"/>
      <c r="BOO35" s="293"/>
      <c r="BOP35" s="293"/>
      <c r="BOQ35" s="293"/>
      <c r="BOR35" s="293"/>
      <c r="BOS35" s="293"/>
      <c r="BOT35" s="293"/>
      <c r="BOU35" s="293"/>
      <c r="BOV35" s="293"/>
      <c r="BOW35" s="293"/>
      <c r="BOX35" s="293"/>
      <c r="BOY35" s="293"/>
      <c r="BOZ35" s="293"/>
      <c r="BPA35" s="293"/>
      <c r="BPB35" s="293"/>
      <c r="BPC35" s="293"/>
      <c r="BPD35" s="293"/>
      <c r="BPE35" s="293"/>
      <c r="BPF35" s="293"/>
      <c r="BPG35" s="293"/>
      <c r="BPH35" s="293"/>
      <c r="BPI35" s="293"/>
      <c r="BPJ35" s="293"/>
      <c r="BPK35" s="293"/>
      <c r="BPL35" s="293"/>
      <c r="BPM35" s="293"/>
      <c r="BPN35" s="293"/>
      <c r="BPO35" s="293"/>
      <c r="BPP35" s="293"/>
      <c r="BPQ35" s="293"/>
      <c r="BPR35" s="293"/>
      <c r="BPS35" s="293"/>
      <c r="BPT35" s="293"/>
      <c r="BPU35" s="293"/>
      <c r="BPV35" s="293"/>
      <c r="BPW35" s="293"/>
      <c r="BPX35" s="293"/>
      <c r="BPY35" s="293"/>
      <c r="BPZ35" s="293"/>
      <c r="BQA35" s="293"/>
      <c r="BQB35" s="293"/>
      <c r="BQC35" s="293"/>
      <c r="BQD35" s="293"/>
      <c r="BQE35" s="293"/>
      <c r="BQF35" s="293"/>
      <c r="BQG35" s="293"/>
      <c r="BQH35" s="293"/>
      <c r="BQI35" s="293"/>
      <c r="BQJ35" s="293"/>
      <c r="BQK35" s="293"/>
      <c r="BQL35" s="293"/>
      <c r="BQM35" s="293"/>
      <c r="BQN35" s="293"/>
      <c r="BQO35" s="293"/>
      <c r="BQP35" s="293"/>
      <c r="BQQ35" s="293"/>
      <c r="BQR35" s="293"/>
      <c r="BQS35" s="293"/>
      <c r="BQT35" s="293"/>
      <c r="BQU35" s="293"/>
      <c r="BQV35" s="293"/>
      <c r="BQW35" s="293"/>
      <c r="BQX35" s="293"/>
      <c r="BQY35" s="293"/>
      <c r="BQZ35" s="293"/>
      <c r="BRA35" s="293"/>
      <c r="BRB35" s="293"/>
      <c r="BRC35" s="293"/>
      <c r="BRD35" s="293"/>
      <c r="BRE35" s="293"/>
      <c r="BRF35" s="293"/>
      <c r="BRG35" s="293"/>
      <c r="BRH35" s="293"/>
      <c r="BRI35" s="293"/>
      <c r="BRJ35" s="293"/>
      <c r="BRK35" s="293"/>
      <c r="BRL35" s="293"/>
      <c r="BRM35" s="293"/>
      <c r="BRN35" s="293"/>
      <c r="BRO35" s="293"/>
      <c r="BRP35" s="293"/>
      <c r="BRQ35" s="293"/>
      <c r="BRR35" s="293"/>
      <c r="BRS35" s="293"/>
      <c r="BRT35" s="293"/>
      <c r="BRU35" s="293"/>
      <c r="BRV35" s="293"/>
      <c r="BRW35" s="293"/>
      <c r="BRX35" s="293"/>
      <c r="BRY35" s="293"/>
      <c r="BRZ35" s="293"/>
      <c r="BSA35" s="293"/>
      <c r="BSB35" s="293"/>
      <c r="BSC35" s="293"/>
      <c r="BSD35" s="293"/>
      <c r="BSE35" s="293"/>
      <c r="BSF35" s="293"/>
      <c r="BSG35" s="293"/>
      <c r="BSH35" s="293"/>
      <c r="BSI35" s="293"/>
      <c r="BSJ35" s="293"/>
      <c r="BSK35" s="293"/>
      <c r="BSL35" s="293"/>
      <c r="BSM35" s="293"/>
      <c r="BSN35" s="293"/>
      <c r="BSO35" s="293"/>
      <c r="BSP35" s="293"/>
      <c r="BSQ35" s="293"/>
      <c r="BSR35" s="293"/>
      <c r="BSS35" s="293"/>
      <c r="BST35" s="293"/>
      <c r="BSU35" s="293"/>
      <c r="BSV35" s="293"/>
      <c r="BSW35" s="293"/>
      <c r="BSX35" s="293"/>
      <c r="BSY35" s="293"/>
      <c r="BSZ35" s="293"/>
      <c r="BTA35" s="293"/>
      <c r="BTB35" s="293"/>
      <c r="BTC35" s="293"/>
      <c r="BTD35" s="293"/>
      <c r="BTE35" s="293"/>
      <c r="BTF35" s="293"/>
      <c r="BTG35" s="293"/>
      <c r="BTH35" s="293"/>
      <c r="BTI35" s="293"/>
      <c r="BTJ35" s="293"/>
      <c r="BTK35" s="293"/>
      <c r="BTL35" s="293"/>
      <c r="BTM35" s="293"/>
      <c r="BTN35" s="293"/>
      <c r="BTO35" s="293"/>
      <c r="BTP35" s="293"/>
      <c r="BTQ35" s="293"/>
      <c r="BTR35" s="293"/>
      <c r="BTS35" s="293"/>
      <c r="BTT35" s="293"/>
      <c r="BTU35" s="293"/>
      <c r="BTV35" s="293"/>
      <c r="BTW35" s="293"/>
      <c r="BTX35" s="293"/>
      <c r="BTY35" s="293"/>
      <c r="BTZ35" s="293"/>
      <c r="BUA35" s="293"/>
      <c r="BUB35" s="293"/>
      <c r="BUC35" s="293"/>
      <c r="BUD35" s="293"/>
      <c r="BUE35" s="293"/>
      <c r="BUF35" s="293"/>
      <c r="BUG35" s="293"/>
      <c r="BUH35" s="293"/>
      <c r="BUI35" s="293"/>
      <c r="BUJ35" s="293"/>
      <c r="BUK35" s="293"/>
      <c r="BUL35" s="293"/>
      <c r="BUM35" s="293"/>
      <c r="BUN35" s="293"/>
      <c r="BUO35" s="293"/>
      <c r="BUP35" s="293"/>
      <c r="BUQ35" s="293"/>
      <c r="BUR35" s="293"/>
      <c r="BUS35" s="293"/>
      <c r="BUT35" s="293"/>
      <c r="BUU35" s="293"/>
      <c r="BUV35" s="293"/>
      <c r="BUW35" s="293"/>
      <c r="BUX35" s="293"/>
      <c r="BUY35" s="293"/>
      <c r="BUZ35" s="293"/>
      <c r="BVA35" s="293"/>
      <c r="BVB35" s="293"/>
      <c r="BVC35" s="293"/>
      <c r="BVD35" s="293"/>
      <c r="BVE35" s="293"/>
      <c r="BVF35" s="293"/>
      <c r="BVG35" s="293"/>
      <c r="BVH35" s="293"/>
      <c r="BVI35" s="293"/>
      <c r="BVJ35" s="293"/>
      <c r="BVK35" s="293"/>
      <c r="BVL35" s="293"/>
      <c r="BVM35" s="293"/>
      <c r="BVN35" s="293"/>
      <c r="BVO35" s="293"/>
      <c r="BVP35" s="293"/>
      <c r="BVQ35" s="293"/>
      <c r="BVR35" s="293"/>
      <c r="BVS35" s="293"/>
      <c r="BVT35" s="293"/>
      <c r="BVU35" s="293"/>
      <c r="BVV35" s="293"/>
      <c r="BVW35" s="293"/>
      <c r="BVX35" s="293"/>
      <c r="BVY35" s="293"/>
      <c r="BVZ35" s="293"/>
      <c r="BWA35" s="293"/>
      <c r="BWB35" s="293"/>
      <c r="BWC35" s="293"/>
      <c r="BWD35" s="293"/>
      <c r="BWE35" s="293"/>
      <c r="BWF35" s="293"/>
      <c r="BWG35" s="293"/>
      <c r="BWH35" s="293"/>
      <c r="BWI35" s="293"/>
      <c r="BWJ35" s="293"/>
      <c r="BWK35" s="293"/>
      <c r="BWL35" s="293"/>
      <c r="BWM35" s="293"/>
      <c r="BWN35" s="293"/>
      <c r="BWO35" s="293"/>
      <c r="BWP35" s="293"/>
      <c r="BWQ35" s="293"/>
      <c r="BWR35" s="293"/>
      <c r="BWS35" s="293"/>
      <c r="BWT35" s="293"/>
      <c r="BWU35" s="293"/>
      <c r="BWV35" s="293"/>
      <c r="BWW35" s="293"/>
      <c r="BWX35" s="293"/>
      <c r="BWY35" s="293"/>
      <c r="BWZ35" s="293"/>
      <c r="BXA35" s="293"/>
      <c r="BXB35" s="293"/>
      <c r="BXC35" s="293"/>
      <c r="BXD35" s="293"/>
      <c r="BXE35" s="293"/>
      <c r="BXF35" s="293"/>
      <c r="BXG35" s="293"/>
      <c r="BXH35" s="293"/>
      <c r="BXI35" s="293"/>
      <c r="BXJ35" s="293"/>
      <c r="BXK35" s="293"/>
      <c r="BXL35" s="293"/>
      <c r="BXM35" s="293"/>
      <c r="BXN35" s="293"/>
      <c r="BXO35" s="293"/>
      <c r="BXP35" s="293"/>
      <c r="BXQ35" s="293"/>
      <c r="BXR35" s="293"/>
      <c r="BXS35" s="293"/>
      <c r="BXT35" s="293"/>
      <c r="BXU35" s="293"/>
      <c r="BXV35" s="293"/>
      <c r="BXW35" s="293"/>
      <c r="BXX35" s="293"/>
      <c r="BXY35" s="293"/>
      <c r="BXZ35" s="293"/>
      <c r="BYA35" s="293"/>
      <c r="BYB35" s="293"/>
      <c r="BYC35" s="293"/>
      <c r="BYD35" s="293"/>
      <c r="BYE35" s="293"/>
      <c r="BYF35" s="293"/>
      <c r="BYG35" s="293"/>
      <c r="BYH35" s="293"/>
      <c r="BYI35" s="293"/>
      <c r="BYJ35" s="293"/>
      <c r="BYK35" s="293"/>
      <c r="BYL35" s="293"/>
      <c r="BYM35" s="293"/>
      <c r="BYN35" s="293"/>
      <c r="BYO35" s="293"/>
      <c r="BYP35" s="293"/>
      <c r="BYQ35" s="293"/>
      <c r="BYR35" s="293"/>
      <c r="BYS35" s="293"/>
      <c r="BYT35" s="293"/>
      <c r="BYU35" s="293"/>
      <c r="BYV35" s="293"/>
      <c r="BYW35" s="293"/>
      <c r="BYX35" s="293"/>
      <c r="BYY35" s="293"/>
      <c r="BYZ35" s="293"/>
      <c r="BZA35" s="293"/>
      <c r="BZB35" s="293"/>
      <c r="BZC35" s="293"/>
      <c r="BZD35" s="293"/>
      <c r="BZE35" s="293"/>
      <c r="BZF35" s="293"/>
      <c r="BZG35" s="293"/>
      <c r="BZH35" s="293"/>
      <c r="BZI35" s="293"/>
      <c r="BZJ35" s="293"/>
      <c r="BZK35" s="293"/>
      <c r="BZL35" s="293"/>
      <c r="BZM35" s="293"/>
      <c r="BZN35" s="293"/>
      <c r="BZO35" s="293"/>
      <c r="BZP35" s="293"/>
      <c r="BZQ35" s="293"/>
      <c r="BZR35" s="293"/>
      <c r="BZS35" s="293"/>
      <c r="BZT35" s="293"/>
      <c r="BZU35" s="293"/>
      <c r="BZV35" s="293"/>
      <c r="BZW35" s="293"/>
      <c r="BZX35" s="293"/>
      <c r="BZY35" s="293"/>
      <c r="BZZ35" s="293"/>
      <c r="CAA35" s="293"/>
      <c r="CAB35" s="293"/>
      <c r="CAC35" s="293"/>
      <c r="CAD35" s="293"/>
      <c r="CAE35" s="293"/>
      <c r="CAF35" s="293"/>
      <c r="CAG35" s="293"/>
      <c r="CAH35" s="293"/>
      <c r="CAI35" s="293"/>
      <c r="CAJ35" s="293"/>
      <c r="CAK35" s="293"/>
      <c r="CAL35" s="293"/>
      <c r="CAM35" s="293"/>
      <c r="CAN35" s="293"/>
      <c r="CAO35" s="293"/>
      <c r="CAP35" s="293"/>
      <c r="CAQ35" s="293"/>
      <c r="CAR35" s="293"/>
      <c r="CAS35" s="293"/>
      <c r="CAT35" s="293"/>
      <c r="CAU35" s="293"/>
      <c r="CAV35" s="293"/>
      <c r="CAW35" s="293"/>
      <c r="CAX35" s="293"/>
      <c r="CAY35" s="293"/>
      <c r="CAZ35" s="293"/>
      <c r="CBA35" s="293"/>
      <c r="CBB35" s="293"/>
      <c r="CBC35" s="293"/>
      <c r="CBD35" s="293"/>
      <c r="CBE35" s="293"/>
      <c r="CBF35" s="293"/>
      <c r="CBG35" s="293"/>
      <c r="CBH35" s="293"/>
      <c r="CBI35" s="293"/>
      <c r="CBJ35" s="293"/>
      <c r="CBK35" s="293"/>
      <c r="CBL35" s="293"/>
      <c r="CBM35" s="293"/>
      <c r="CBN35" s="293"/>
      <c r="CBO35" s="293"/>
      <c r="CBP35" s="293"/>
      <c r="CBQ35" s="293"/>
      <c r="CBR35" s="293"/>
      <c r="CBS35" s="293"/>
      <c r="CBT35" s="293"/>
      <c r="CBU35" s="293"/>
      <c r="CBV35" s="293"/>
      <c r="CBW35" s="293"/>
      <c r="CBX35" s="293"/>
      <c r="CBY35" s="293"/>
      <c r="CBZ35" s="293"/>
      <c r="CCA35" s="293"/>
      <c r="CCB35" s="293"/>
      <c r="CCC35" s="293"/>
      <c r="CCD35" s="293"/>
      <c r="CCE35" s="293"/>
      <c r="CCF35" s="293"/>
      <c r="CCG35" s="293"/>
      <c r="CCH35" s="293"/>
      <c r="CCI35" s="293"/>
      <c r="CCJ35" s="293"/>
      <c r="CCK35" s="293"/>
      <c r="CCL35" s="293"/>
      <c r="CCM35" s="293"/>
      <c r="CCN35" s="293"/>
      <c r="CCO35" s="293"/>
      <c r="CCP35" s="293"/>
      <c r="CCQ35" s="293"/>
      <c r="CCR35" s="293"/>
      <c r="CCS35" s="293"/>
      <c r="CCT35" s="293"/>
      <c r="CCU35" s="293"/>
      <c r="CCV35" s="293"/>
      <c r="CCW35" s="293"/>
      <c r="CCX35" s="293"/>
      <c r="CCY35" s="293"/>
      <c r="CCZ35" s="293"/>
      <c r="CDA35" s="293"/>
      <c r="CDB35" s="293"/>
      <c r="CDC35" s="293"/>
      <c r="CDD35" s="293"/>
      <c r="CDE35" s="293"/>
      <c r="CDF35" s="293"/>
      <c r="CDG35" s="293"/>
      <c r="CDH35" s="293"/>
      <c r="CDI35" s="293"/>
      <c r="CDJ35" s="293"/>
      <c r="CDK35" s="293"/>
      <c r="CDL35" s="293"/>
      <c r="CDM35" s="293"/>
      <c r="CDN35" s="293"/>
      <c r="CDO35" s="293"/>
      <c r="CDP35" s="293"/>
      <c r="CDQ35" s="293"/>
      <c r="CDR35" s="293"/>
      <c r="CDS35" s="293"/>
      <c r="CDT35" s="293"/>
      <c r="CDU35" s="293"/>
      <c r="CDV35" s="293"/>
      <c r="CDW35" s="293"/>
      <c r="CDX35" s="293"/>
      <c r="CDY35" s="293"/>
      <c r="CDZ35" s="293"/>
      <c r="CEA35" s="293"/>
      <c r="CEB35" s="293"/>
      <c r="CEC35" s="293"/>
      <c r="CED35" s="293"/>
      <c r="CEE35" s="293"/>
      <c r="CEF35" s="293"/>
      <c r="CEG35" s="293"/>
      <c r="CEH35" s="293"/>
      <c r="CEI35" s="293"/>
      <c r="CEJ35" s="293"/>
      <c r="CEK35" s="293"/>
      <c r="CEL35" s="293"/>
      <c r="CEM35" s="293"/>
      <c r="CEN35" s="293"/>
      <c r="CEO35" s="293"/>
      <c r="CEP35" s="293"/>
      <c r="CEQ35" s="293"/>
      <c r="CER35" s="293"/>
      <c r="CES35" s="293"/>
      <c r="CET35" s="293"/>
      <c r="CEU35" s="293"/>
      <c r="CEV35" s="293"/>
      <c r="CEW35" s="293"/>
      <c r="CEX35" s="293"/>
      <c r="CEY35" s="293"/>
      <c r="CEZ35" s="293"/>
      <c r="CFA35" s="293"/>
      <c r="CFB35" s="293"/>
      <c r="CFC35" s="293"/>
      <c r="CFD35" s="293"/>
      <c r="CFE35" s="293"/>
      <c r="CFF35" s="293"/>
      <c r="CFG35" s="293"/>
      <c r="CFH35" s="293"/>
      <c r="CFI35" s="293"/>
      <c r="CFJ35" s="293"/>
      <c r="CFK35" s="293"/>
      <c r="CFL35" s="293"/>
      <c r="CFM35" s="293"/>
      <c r="CFN35" s="293"/>
      <c r="CFO35" s="293"/>
      <c r="CFP35" s="293"/>
      <c r="CFQ35" s="293"/>
      <c r="CFR35" s="293"/>
      <c r="CFS35" s="293"/>
      <c r="CFT35" s="293"/>
      <c r="CFU35" s="293"/>
      <c r="CFV35" s="293"/>
      <c r="CFW35" s="293"/>
      <c r="CFX35" s="293"/>
      <c r="CFY35" s="293"/>
      <c r="CFZ35" s="293"/>
      <c r="CGA35" s="293"/>
      <c r="CGB35" s="293"/>
      <c r="CGC35" s="293"/>
      <c r="CGD35" s="293"/>
      <c r="CGE35" s="293"/>
      <c r="CGF35" s="293"/>
      <c r="CGG35" s="293"/>
      <c r="CGH35" s="293"/>
      <c r="CGI35" s="293"/>
      <c r="CGJ35" s="293"/>
      <c r="CGK35" s="293"/>
      <c r="CGL35" s="293"/>
      <c r="CGM35" s="293"/>
      <c r="CGN35" s="293"/>
      <c r="CGO35" s="293"/>
      <c r="CGP35" s="293"/>
      <c r="CGQ35" s="293"/>
      <c r="CGR35" s="293"/>
      <c r="CGS35" s="293"/>
      <c r="CGT35" s="293"/>
      <c r="CGU35" s="293"/>
      <c r="CGV35" s="293"/>
      <c r="CGW35" s="293"/>
      <c r="CGX35" s="293"/>
      <c r="CGY35" s="293"/>
      <c r="CGZ35" s="293"/>
      <c r="CHA35" s="293"/>
      <c r="CHB35" s="293"/>
      <c r="CHC35" s="293"/>
      <c r="CHD35" s="293"/>
      <c r="CHE35" s="293"/>
      <c r="CHF35" s="293"/>
      <c r="CHG35" s="293"/>
      <c r="CHH35" s="293"/>
      <c r="CHI35" s="293"/>
      <c r="CHJ35" s="293"/>
      <c r="CHK35" s="293"/>
      <c r="CHL35" s="293"/>
      <c r="CHM35" s="293"/>
      <c r="CHN35" s="293"/>
      <c r="CHO35" s="293"/>
      <c r="CHP35" s="293"/>
      <c r="CHQ35" s="293"/>
      <c r="CHR35" s="293"/>
      <c r="CHS35" s="293"/>
      <c r="CHT35" s="293"/>
      <c r="CHU35" s="293"/>
      <c r="CHV35" s="293"/>
      <c r="CHW35" s="293"/>
      <c r="CHX35" s="293"/>
      <c r="CHY35" s="293"/>
      <c r="CHZ35" s="293"/>
      <c r="CIA35" s="293"/>
      <c r="CIB35" s="293"/>
      <c r="CIC35" s="293"/>
      <c r="CID35" s="293"/>
      <c r="CIE35" s="293"/>
      <c r="CIF35" s="293"/>
      <c r="CIG35" s="293"/>
      <c r="CIH35" s="293"/>
      <c r="CII35" s="293"/>
      <c r="CIJ35" s="293"/>
      <c r="CIK35" s="293"/>
      <c r="CIL35" s="293"/>
      <c r="CIM35" s="293"/>
      <c r="CIN35" s="293"/>
      <c r="CIO35" s="293"/>
      <c r="CIP35" s="293"/>
      <c r="CIQ35" s="293"/>
      <c r="CIR35" s="293"/>
      <c r="CIS35" s="293"/>
      <c r="CIT35" s="293"/>
      <c r="CIU35" s="293"/>
      <c r="CIV35" s="293"/>
      <c r="CIW35" s="293"/>
      <c r="CIX35" s="293"/>
      <c r="CIY35" s="293"/>
      <c r="CIZ35" s="293"/>
      <c r="CJA35" s="293"/>
      <c r="CJB35" s="293"/>
      <c r="CJC35" s="293"/>
      <c r="CJD35" s="293"/>
      <c r="CJE35" s="293"/>
      <c r="CJF35" s="293"/>
      <c r="CJG35" s="293"/>
      <c r="CJH35" s="293"/>
      <c r="CJI35" s="293"/>
      <c r="CJJ35" s="293"/>
      <c r="CJK35" s="293"/>
      <c r="CJL35" s="293"/>
      <c r="CJM35" s="293"/>
      <c r="CJN35" s="293"/>
      <c r="CJO35" s="293"/>
      <c r="CJP35" s="293"/>
      <c r="CJQ35" s="293"/>
      <c r="CJR35" s="293"/>
      <c r="CJS35" s="293"/>
      <c r="CJT35" s="293"/>
      <c r="CJU35" s="293"/>
      <c r="CJV35" s="293"/>
      <c r="CJW35" s="293"/>
      <c r="CJX35" s="293"/>
      <c r="CJY35" s="293"/>
      <c r="CJZ35" s="293"/>
      <c r="CKA35" s="293"/>
      <c r="CKB35" s="293"/>
      <c r="CKC35" s="293"/>
      <c r="CKD35" s="293"/>
      <c r="CKE35" s="293"/>
      <c r="CKF35" s="293"/>
      <c r="CKG35" s="293"/>
      <c r="CKH35" s="293"/>
      <c r="CKI35" s="293"/>
      <c r="CKJ35" s="293"/>
      <c r="CKK35" s="293"/>
      <c r="CKL35" s="293"/>
      <c r="CKM35" s="293"/>
      <c r="CKN35" s="293"/>
      <c r="CKO35" s="293"/>
      <c r="CKP35" s="293"/>
      <c r="CKQ35" s="293"/>
      <c r="CKR35" s="293"/>
      <c r="CKS35" s="293"/>
      <c r="CKT35" s="293"/>
      <c r="CKU35" s="293"/>
      <c r="CKV35" s="293"/>
      <c r="CKW35" s="293"/>
      <c r="CKX35" s="293"/>
      <c r="CKY35" s="293"/>
      <c r="CKZ35" s="293"/>
      <c r="CLA35" s="293"/>
      <c r="CLB35" s="293"/>
      <c r="CLC35" s="293"/>
      <c r="CLD35" s="293"/>
      <c r="CLE35" s="293"/>
      <c r="CLF35" s="293"/>
      <c r="CLG35" s="293"/>
      <c r="CLH35" s="293"/>
      <c r="CLI35" s="293"/>
      <c r="CLJ35" s="293"/>
      <c r="CLK35" s="293"/>
      <c r="CLL35" s="293"/>
      <c r="CLM35" s="293"/>
      <c r="CLN35" s="293"/>
      <c r="CLO35" s="293"/>
      <c r="CLP35" s="293"/>
      <c r="CLQ35" s="293"/>
      <c r="CLR35" s="293"/>
      <c r="CLS35" s="293"/>
      <c r="CLT35" s="293"/>
      <c r="CLU35" s="293"/>
      <c r="CLV35" s="293"/>
      <c r="CLW35" s="293"/>
      <c r="CLX35" s="293"/>
      <c r="CLY35" s="293"/>
      <c r="CLZ35" s="293"/>
      <c r="CMA35" s="293"/>
      <c r="CMB35" s="293"/>
      <c r="CMC35" s="293"/>
      <c r="CMD35" s="293"/>
      <c r="CME35" s="293"/>
      <c r="CMF35" s="293"/>
      <c r="CMG35" s="293"/>
      <c r="CMH35" s="293"/>
      <c r="CMI35" s="293"/>
      <c r="CMJ35" s="293"/>
      <c r="CMK35" s="293"/>
      <c r="CML35" s="293"/>
      <c r="CMM35" s="293"/>
      <c r="CMN35" s="293"/>
      <c r="CMO35" s="293"/>
      <c r="CMP35" s="293"/>
      <c r="CMQ35" s="293"/>
      <c r="CMR35" s="293"/>
      <c r="CMS35" s="293"/>
      <c r="CMT35" s="293"/>
      <c r="CMU35" s="293"/>
      <c r="CMV35" s="293"/>
      <c r="CMW35" s="293"/>
      <c r="CMX35" s="293"/>
      <c r="CMY35" s="293"/>
      <c r="CMZ35" s="293"/>
      <c r="CNA35" s="293"/>
      <c r="CNB35" s="293"/>
      <c r="CNC35" s="293"/>
      <c r="CND35" s="293"/>
      <c r="CNE35" s="293"/>
      <c r="CNF35" s="293"/>
      <c r="CNG35" s="293"/>
      <c r="CNH35" s="293"/>
      <c r="CNI35" s="293"/>
      <c r="CNJ35" s="293"/>
      <c r="CNK35" s="293"/>
      <c r="CNL35" s="293"/>
      <c r="CNM35" s="293"/>
      <c r="CNN35" s="293"/>
      <c r="CNO35" s="293"/>
      <c r="CNP35" s="293"/>
      <c r="CNQ35" s="293"/>
      <c r="CNR35" s="293"/>
      <c r="CNS35" s="293"/>
      <c r="CNT35" s="293"/>
      <c r="CNU35" s="293"/>
      <c r="CNV35" s="293"/>
      <c r="CNW35" s="293"/>
      <c r="CNX35" s="293"/>
      <c r="CNY35" s="293"/>
      <c r="CNZ35" s="293"/>
      <c r="COA35" s="293"/>
      <c r="COB35" s="293"/>
      <c r="COC35" s="293"/>
      <c r="COD35" s="293"/>
      <c r="COE35" s="293"/>
      <c r="COF35" s="293"/>
      <c r="COG35" s="293"/>
      <c r="COH35" s="293"/>
      <c r="COI35" s="293"/>
      <c r="COJ35" s="293"/>
      <c r="COK35" s="293"/>
      <c r="COL35" s="293"/>
      <c r="COM35" s="293"/>
      <c r="CON35" s="293"/>
      <c r="COO35" s="293"/>
      <c r="COP35" s="293"/>
      <c r="COQ35" s="293"/>
      <c r="COR35" s="293"/>
      <c r="COS35" s="293"/>
      <c r="COT35" s="293"/>
      <c r="COU35" s="293"/>
      <c r="COV35" s="293"/>
      <c r="COW35" s="293"/>
      <c r="COX35" s="293"/>
      <c r="COY35" s="293"/>
      <c r="COZ35" s="293"/>
      <c r="CPA35" s="293"/>
      <c r="CPB35" s="293"/>
      <c r="CPC35" s="293"/>
      <c r="CPD35" s="293"/>
      <c r="CPE35" s="293"/>
      <c r="CPF35" s="293"/>
      <c r="CPG35" s="293"/>
      <c r="CPH35" s="293"/>
      <c r="CPI35" s="293"/>
      <c r="CPJ35" s="293"/>
      <c r="CPK35" s="293"/>
      <c r="CPL35" s="293"/>
      <c r="CPM35" s="293"/>
      <c r="CPN35" s="293"/>
      <c r="CPO35" s="293"/>
      <c r="CPP35" s="293"/>
      <c r="CPQ35" s="293"/>
      <c r="CPR35" s="293"/>
      <c r="CPS35" s="293"/>
      <c r="CPT35" s="293"/>
      <c r="CPU35" s="293"/>
      <c r="CPV35" s="293"/>
      <c r="CPW35" s="293"/>
      <c r="CPX35" s="293"/>
      <c r="CPY35" s="293"/>
      <c r="CPZ35" s="293"/>
      <c r="CQA35" s="293"/>
      <c r="CQB35" s="293"/>
      <c r="CQC35" s="293"/>
      <c r="CQD35" s="293"/>
      <c r="CQE35" s="293"/>
      <c r="CQF35" s="293"/>
      <c r="CQG35" s="293"/>
      <c r="CQH35" s="293"/>
      <c r="CQI35" s="293"/>
      <c r="CQJ35" s="293"/>
      <c r="CQK35" s="293"/>
      <c r="CQL35" s="293"/>
      <c r="CQM35" s="293"/>
      <c r="CQN35" s="293"/>
      <c r="CQO35" s="293"/>
      <c r="CQP35" s="293"/>
      <c r="CQQ35" s="293"/>
      <c r="CQR35" s="293"/>
      <c r="CQS35" s="293"/>
      <c r="CQT35" s="293"/>
      <c r="CQU35" s="293"/>
      <c r="CQV35" s="293"/>
      <c r="CQW35" s="293"/>
      <c r="CQX35" s="293"/>
      <c r="CQY35" s="293"/>
      <c r="CQZ35" s="293"/>
      <c r="CRA35" s="293"/>
      <c r="CRB35" s="293"/>
      <c r="CRC35" s="293"/>
      <c r="CRD35" s="293"/>
      <c r="CRE35" s="293"/>
      <c r="CRF35" s="293"/>
      <c r="CRG35" s="293"/>
      <c r="CRH35" s="293"/>
      <c r="CRI35" s="293"/>
      <c r="CRJ35" s="293"/>
      <c r="CRK35" s="293"/>
      <c r="CRL35" s="293"/>
      <c r="CRM35" s="293"/>
      <c r="CRN35" s="293"/>
      <c r="CRO35" s="293"/>
      <c r="CRP35" s="293"/>
      <c r="CRQ35" s="293"/>
      <c r="CRR35" s="293"/>
      <c r="CRS35" s="293"/>
      <c r="CRT35" s="293"/>
      <c r="CRU35" s="293"/>
      <c r="CRV35" s="293"/>
      <c r="CRW35" s="293"/>
      <c r="CRX35" s="293"/>
      <c r="CRY35" s="293"/>
      <c r="CRZ35" s="293"/>
      <c r="CSA35" s="293"/>
      <c r="CSB35" s="293"/>
      <c r="CSC35" s="293"/>
      <c r="CSD35" s="293"/>
      <c r="CSE35" s="293"/>
      <c r="CSF35" s="293"/>
      <c r="CSG35" s="293"/>
      <c r="CSH35" s="293"/>
      <c r="CSI35" s="293"/>
      <c r="CSJ35" s="293"/>
      <c r="CSK35" s="293"/>
      <c r="CSL35" s="293"/>
      <c r="CSM35" s="293"/>
      <c r="CSN35" s="293"/>
      <c r="CSO35" s="293"/>
      <c r="CSP35" s="293"/>
      <c r="CSQ35" s="293"/>
      <c r="CSR35" s="293"/>
      <c r="CSS35" s="293"/>
      <c r="CST35" s="293"/>
      <c r="CSU35" s="293"/>
      <c r="CSV35" s="293"/>
      <c r="CSW35" s="293"/>
      <c r="CSX35" s="293"/>
      <c r="CSY35" s="293"/>
      <c r="CSZ35" s="293"/>
      <c r="CTA35" s="293"/>
      <c r="CTB35" s="293"/>
      <c r="CTC35" s="293"/>
      <c r="CTD35" s="293"/>
      <c r="CTE35" s="293"/>
      <c r="CTF35" s="293"/>
      <c r="CTG35" s="293"/>
      <c r="CTH35" s="293"/>
      <c r="CTI35" s="293"/>
      <c r="CTJ35" s="293"/>
      <c r="CTK35" s="293"/>
      <c r="CTL35" s="293"/>
      <c r="CTM35" s="293"/>
      <c r="CTN35" s="293"/>
      <c r="CTO35" s="293"/>
      <c r="CTP35" s="293"/>
      <c r="CTQ35" s="293"/>
      <c r="CTR35" s="293"/>
      <c r="CTS35" s="293"/>
      <c r="CTT35" s="293"/>
      <c r="CTU35" s="293"/>
      <c r="CTV35" s="293"/>
      <c r="CTW35" s="293"/>
      <c r="CTX35" s="293"/>
      <c r="CTY35" s="293"/>
      <c r="CTZ35" s="293"/>
      <c r="CUA35" s="293"/>
      <c r="CUB35" s="293"/>
      <c r="CUC35" s="293"/>
      <c r="CUD35" s="293"/>
      <c r="CUE35" s="293"/>
      <c r="CUF35" s="293"/>
      <c r="CUG35" s="293"/>
      <c r="CUH35" s="293"/>
      <c r="CUI35" s="293"/>
      <c r="CUJ35" s="293"/>
      <c r="CUK35" s="293"/>
      <c r="CUL35" s="293"/>
      <c r="CUM35" s="293"/>
      <c r="CUN35" s="293"/>
      <c r="CUO35" s="293"/>
      <c r="CUP35" s="293"/>
      <c r="CUQ35" s="293"/>
      <c r="CUR35" s="293"/>
      <c r="CUS35" s="293"/>
      <c r="CUT35" s="293"/>
      <c r="CUU35" s="293"/>
      <c r="CUV35" s="293"/>
      <c r="CUW35" s="293"/>
      <c r="CUX35" s="293"/>
      <c r="CUY35" s="293"/>
      <c r="CUZ35" s="293"/>
      <c r="CVA35" s="293"/>
      <c r="CVB35" s="293"/>
      <c r="CVC35" s="293"/>
      <c r="CVD35" s="293"/>
      <c r="CVE35" s="293"/>
      <c r="CVF35" s="293"/>
      <c r="CVG35" s="293"/>
      <c r="CVH35" s="293"/>
      <c r="CVI35" s="293"/>
      <c r="CVJ35" s="293"/>
      <c r="CVK35" s="293"/>
      <c r="CVL35" s="293"/>
      <c r="CVM35" s="293"/>
      <c r="CVN35" s="293"/>
      <c r="CVO35" s="293"/>
      <c r="CVP35" s="293"/>
      <c r="CVQ35" s="293"/>
      <c r="CVR35" s="293"/>
      <c r="CVS35" s="293"/>
      <c r="CVT35" s="293"/>
      <c r="CVU35" s="293"/>
      <c r="CVV35" s="293"/>
      <c r="CVW35" s="293"/>
      <c r="CVX35" s="293"/>
      <c r="CVY35" s="293"/>
      <c r="CVZ35" s="293"/>
      <c r="CWA35" s="293"/>
      <c r="CWB35" s="293"/>
      <c r="CWC35" s="293"/>
      <c r="CWD35" s="293"/>
      <c r="CWE35" s="293"/>
      <c r="CWF35" s="293"/>
      <c r="CWG35" s="293"/>
      <c r="CWH35" s="293"/>
      <c r="CWI35" s="293"/>
      <c r="CWJ35" s="293"/>
      <c r="CWK35" s="293"/>
      <c r="CWL35" s="293"/>
      <c r="CWM35" s="293"/>
      <c r="CWN35" s="293"/>
      <c r="CWO35" s="293"/>
      <c r="CWP35" s="293"/>
      <c r="CWQ35" s="293"/>
      <c r="CWR35" s="293"/>
      <c r="CWS35" s="293"/>
      <c r="CWT35" s="293"/>
      <c r="CWU35" s="293"/>
      <c r="CWV35" s="293"/>
      <c r="CWW35" s="293"/>
      <c r="CWX35" s="293"/>
      <c r="CWY35" s="293"/>
      <c r="CWZ35" s="293"/>
      <c r="CXA35" s="293"/>
      <c r="CXB35" s="293"/>
      <c r="CXC35" s="293"/>
      <c r="CXD35" s="293"/>
      <c r="CXE35" s="293"/>
      <c r="CXF35" s="293"/>
      <c r="CXG35" s="293"/>
      <c r="CXH35" s="293"/>
      <c r="CXI35" s="293"/>
      <c r="CXJ35" s="293"/>
      <c r="CXK35" s="293"/>
      <c r="CXL35" s="293"/>
      <c r="CXM35" s="293"/>
      <c r="CXN35" s="293"/>
      <c r="CXO35" s="293"/>
      <c r="CXP35" s="293"/>
      <c r="CXQ35" s="293"/>
      <c r="CXR35" s="293"/>
      <c r="CXS35" s="293"/>
      <c r="CXT35" s="293"/>
      <c r="CXU35" s="293"/>
      <c r="CXV35" s="293"/>
      <c r="CXW35" s="293"/>
      <c r="CXX35" s="293"/>
      <c r="CXY35" s="293"/>
      <c r="CXZ35" s="293"/>
      <c r="CYA35" s="293"/>
      <c r="CYB35" s="293"/>
      <c r="CYC35" s="293"/>
      <c r="CYD35" s="293"/>
      <c r="CYE35" s="293"/>
      <c r="CYF35" s="293"/>
      <c r="CYG35" s="293"/>
      <c r="CYH35" s="293"/>
      <c r="CYI35" s="293"/>
      <c r="CYJ35" s="293"/>
      <c r="CYK35" s="293"/>
      <c r="CYL35" s="293"/>
      <c r="CYM35" s="293"/>
      <c r="CYN35" s="293"/>
      <c r="CYO35" s="293"/>
      <c r="CYP35" s="293"/>
      <c r="CYQ35" s="293"/>
      <c r="CYR35" s="293"/>
      <c r="CYS35" s="293"/>
      <c r="CYT35" s="293"/>
      <c r="CYU35" s="293"/>
      <c r="CYV35" s="293"/>
      <c r="CYW35" s="293"/>
      <c r="CYX35" s="293"/>
      <c r="CYY35" s="293"/>
      <c r="CYZ35" s="293"/>
      <c r="CZA35" s="293"/>
      <c r="CZB35" s="293"/>
      <c r="CZC35" s="293"/>
      <c r="CZD35" s="293"/>
      <c r="CZE35" s="293"/>
      <c r="CZF35" s="293"/>
      <c r="CZG35" s="293"/>
      <c r="CZH35" s="293"/>
      <c r="CZI35" s="293"/>
      <c r="CZJ35" s="293"/>
      <c r="CZK35" s="293"/>
      <c r="CZL35" s="293"/>
      <c r="CZM35" s="293"/>
      <c r="CZN35" s="293"/>
      <c r="CZO35" s="293"/>
      <c r="CZP35" s="293"/>
      <c r="CZQ35" s="293"/>
      <c r="CZR35" s="293"/>
      <c r="CZS35" s="293"/>
      <c r="CZT35" s="293"/>
      <c r="CZU35" s="293"/>
      <c r="CZV35" s="293"/>
      <c r="CZW35" s="293"/>
      <c r="CZX35" s="293"/>
      <c r="CZY35" s="293"/>
      <c r="CZZ35" s="293"/>
      <c r="DAA35" s="293"/>
      <c r="DAB35" s="293"/>
      <c r="DAC35" s="293"/>
      <c r="DAD35" s="293"/>
      <c r="DAE35" s="293"/>
      <c r="DAF35" s="293"/>
      <c r="DAG35" s="293"/>
      <c r="DAH35" s="293"/>
      <c r="DAI35" s="293"/>
      <c r="DAJ35" s="293"/>
      <c r="DAK35" s="293"/>
      <c r="DAL35" s="293"/>
      <c r="DAM35" s="293"/>
      <c r="DAN35" s="293"/>
      <c r="DAO35" s="293"/>
      <c r="DAP35" s="293"/>
      <c r="DAQ35" s="293"/>
      <c r="DAR35" s="293"/>
      <c r="DAS35" s="293"/>
      <c r="DAT35" s="293"/>
      <c r="DAU35" s="293"/>
      <c r="DAV35" s="293"/>
      <c r="DAW35" s="293"/>
      <c r="DAX35" s="293"/>
      <c r="DAY35" s="293"/>
      <c r="DAZ35" s="293"/>
      <c r="DBA35" s="293"/>
      <c r="DBB35" s="293"/>
      <c r="DBC35" s="293"/>
      <c r="DBD35" s="293"/>
      <c r="DBE35" s="293"/>
      <c r="DBF35" s="293"/>
      <c r="DBG35" s="293"/>
      <c r="DBH35" s="293"/>
      <c r="DBI35" s="293"/>
      <c r="DBJ35" s="293"/>
      <c r="DBK35" s="293"/>
      <c r="DBL35" s="293"/>
      <c r="DBM35" s="293"/>
      <c r="DBN35" s="293"/>
      <c r="DBO35" s="293"/>
      <c r="DBP35" s="293"/>
      <c r="DBQ35" s="293"/>
      <c r="DBR35" s="293"/>
      <c r="DBS35" s="293"/>
      <c r="DBT35" s="293"/>
      <c r="DBU35" s="293"/>
      <c r="DBV35" s="293"/>
      <c r="DBW35" s="293"/>
      <c r="DBX35" s="293"/>
      <c r="DBY35" s="293"/>
      <c r="DBZ35" s="293"/>
      <c r="DCA35" s="293"/>
      <c r="DCB35" s="293"/>
      <c r="DCC35" s="293"/>
      <c r="DCD35" s="293"/>
      <c r="DCE35" s="293"/>
      <c r="DCF35" s="293"/>
      <c r="DCG35" s="293"/>
      <c r="DCH35" s="293"/>
      <c r="DCI35" s="293"/>
      <c r="DCJ35" s="293"/>
      <c r="DCK35" s="293"/>
      <c r="DCL35" s="293"/>
      <c r="DCM35" s="293"/>
      <c r="DCN35" s="293"/>
      <c r="DCO35" s="293"/>
      <c r="DCP35" s="293"/>
      <c r="DCQ35" s="293"/>
      <c r="DCR35" s="293"/>
      <c r="DCS35" s="293"/>
      <c r="DCT35" s="293"/>
      <c r="DCU35" s="293"/>
      <c r="DCV35" s="293"/>
      <c r="DCW35" s="293"/>
      <c r="DCX35" s="293"/>
      <c r="DCY35" s="293"/>
      <c r="DCZ35" s="293"/>
      <c r="DDA35" s="293"/>
      <c r="DDB35" s="293"/>
      <c r="DDC35" s="293"/>
      <c r="DDD35" s="293"/>
      <c r="DDE35" s="293"/>
      <c r="DDF35" s="293"/>
      <c r="DDG35" s="293"/>
      <c r="DDH35" s="293"/>
      <c r="DDI35" s="293"/>
      <c r="DDJ35" s="293"/>
      <c r="DDK35" s="293"/>
      <c r="DDL35" s="293"/>
      <c r="DDM35" s="293"/>
      <c r="DDN35" s="293"/>
      <c r="DDO35" s="293"/>
      <c r="DDP35" s="293"/>
      <c r="DDQ35" s="293"/>
      <c r="DDR35" s="293"/>
      <c r="DDS35" s="293"/>
      <c r="DDT35" s="293"/>
      <c r="DDU35" s="293"/>
      <c r="DDV35" s="293"/>
      <c r="DDW35" s="293"/>
      <c r="DDX35" s="293"/>
      <c r="DDY35" s="293"/>
      <c r="DDZ35" s="293"/>
      <c r="DEA35" s="293"/>
      <c r="DEB35" s="293"/>
      <c r="DEC35" s="293"/>
      <c r="DED35" s="293"/>
      <c r="DEE35" s="293"/>
      <c r="DEF35" s="293"/>
      <c r="DEG35" s="293"/>
      <c r="DEH35" s="293"/>
      <c r="DEI35" s="293"/>
      <c r="DEJ35" s="293"/>
      <c r="DEK35" s="293"/>
      <c r="DEL35" s="293"/>
      <c r="DEM35" s="293"/>
      <c r="DEN35" s="293"/>
      <c r="DEO35" s="293"/>
      <c r="DEP35" s="293"/>
      <c r="DEQ35" s="293"/>
      <c r="DER35" s="293"/>
      <c r="DES35" s="293"/>
      <c r="DET35" s="293"/>
      <c r="DEU35" s="293"/>
      <c r="DEV35" s="293"/>
      <c r="DEW35" s="293"/>
      <c r="DEX35" s="293"/>
      <c r="DEY35" s="293"/>
      <c r="DEZ35" s="293"/>
      <c r="DFA35" s="293"/>
      <c r="DFB35" s="293"/>
      <c r="DFC35" s="293"/>
      <c r="DFD35" s="293"/>
      <c r="DFE35" s="293"/>
      <c r="DFF35" s="293"/>
      <c r="DFG35" s="293"/>
      <c r="DFH35" s="293"/>
      <c r="DFI35" s="293"/>
      <c r="DFJ35" s="293"/>
      <c r="DFK35" s="293"/>
      <c r="DFL35" s="293"/>
      <c r="DFM35" s="293"/>
      <c r="DFN35" s="293"/>
      <c r="DFO35" s="293"/>
      <c r="DFP35" s="293"/>
      <c r="DFQ35" s="293"/>
      <c r="DFR35" s="293"/>
      <c r="DFS35" s="293"/>
      <c r="DFT35" s="293"/>
      <c r="DFU35" s="293"/>
      <c r="DFV35" s="293"/>
      <c r="DFW35" s="293"/>
      <c r="DFX35" s="293"/>
      <c r="DFY35" s="293"/>
      <c r="DFZ35" s="293"/>
      <c r="DGA35" s="293"/>
      <c r="DGB35" s="293"/>
      <c r="DGC35" s="293"/>
      <c r="DGD35" s="293"/>
      <c r="DGE35" s="293"/>
      <c r="DGF35" s="293"/>
      <c r="DGG35" s="293"/>
      <c r="DGH35" s="293"/>
      <c r="DGI35" s="293"/>
      <c r="DGJ35" s="293"/>
      <c r="DGK35" s="293"/>
      <c r="DGL35" s="293"/>
      <c r="DGM35" s="293"/>
      <c r="DGN35" s="293"/>
      <c r="DGO35" s="293"/>
      <c r="DGP35" s="293"/>
      <c r="DGQ35" s="293"/>
      <c r="DGR35" s="293"/>
      <c r="DGS35" s="293"/>
      <c r="DGT35" s="293"/>
      <c r="DGU35" s="293"/>
      <c r="DGV35" s="293"/>
      <c r="DGW35" s="293"/>
      <c r="DGX35" s="293"/>
      <c r="DGY35" s="293"/>
      <c r="DGZ35" s="293"/>
      <c r="DHA35" s="293"/>
      <c r="DHB35" s="293"/>
      <c r="DHC35" s="293"/>
      <c r="DHD35" s="293"/>
      <c r="DHE35" s="293"/>
      <c r="DHF35" s="293"/>
      <c r="DHG35" s="293"/>
      <c r="DHH35" s="293"/>
      <c r="DHI35" s="293"/>
      <c r="DHJ35" s="293"/>
      <c r="DHK35" s="293"/>
      <c r="DHL35" s="293"/>
      <c r="DHM35" s="293"/>
      <c r="DHN35" s="293"/>
      <c r="DHO35" s="293"/>
      <c r="DHP35" s="293"/>
      <c r="DHQ35" s="293"/>
      <c r="DHR35" s="293"/>
      <c r="DHS35" s="293"/>
      <c r="DHT35" s="293"/>
      <c r="DHU35" s="293"/>
      <c r="DHV35" s="293"/>
      <c r="DHW35" s="293"/>
      <c r="DHX35" s="293"/>
      <c r="DHY35" s="293"/>
      <c r="DHZ35" s="293"/>
      <c r="DIA35" s="293"/>
      <c r="DIB35" s="293"/>
      <c r="DIC35" s="293"/>
      <c r="DID35" s="293"/>
      <c r="DIE35" s="293"/>
      <c r="DIF35" s="293"/>
      <c r="DIG35" s="293"/>
      <c r="DIH35" s="293"/>
      <c r="DII35" s="293"/>
      <c r="DIJ35" s="293"/>
      <c r="DIK35" s="293"/>
      <c r="DIL35" s="293"/>
      <c r="DIM35" s="293"/>
      <c r="DIN35" s="293"/>
      <c r="DIO35" s="293"/>
      <c r="DIP35" s="293"/>
      <c r="DIQ35" s="293"/>
      <c r="DIR35" s="293"/>
      <c r="DIS35" s="293"/>
      <c r="DIT35" s="293"/>
      <c r="DIU35" s="293"/>
      <c r="DIV35" s="293"/>
      <c r="DIW35" s="293"/>
      <c r="DIX35" s="293"/>
      <c r="DIY35" s="293"/>
      <c r="DIZ35" s="293"/>
      <c r="DJA35" s="293"/>
      <c r="DJB35" s="293"/>
      <c r="DJC35" s="293"/>
      <c r="DJD35" s="293"/>
      <c r="DJE35" s="293"/>
      <c r="DJF35" s="293"/>
      <c r="DJG35" s="293"/>
      <c r="DJH35" s="293"/>
      <c r="DJI35" s="293"/>
      <c r="DJJ35" s="293"/>
      <c r="DJK35" s="293"/>
      <c r="DJL35" s="293"/>
      <c r="DJM35" s="293"/>
      <c r="DJN35" s="293"/>
      <c r="DJO35" s="293"/>
      <c r="DJP35" s="293"/>
      <c r="DJQ35" s="293"/>
      <c r="DJR35" s="293"/>
      <c r="DJS35" s="293"/>
      <c r="DJT35" s="293"/>
      <c r="DJU35" s="293"/>
      <c r="DJV35" s="293"/>
      <c r="DJW35" s="293"/>
      <c r="DJX35" s="293"/>
      <c r="DJY35" s="293"/>
      <c r="DJZ35" s="293"/>
      <c r="DKA35" s="293"/>
      <c r="DKB35" s="293"/>
      <c r="DKC35" s="293"/>
      <c r="DKD35" s="293"/>
      <c r="DKE35" s="293"/>
      <c r="DKF35" s="293"/>
      <c r="DKG35" s="293"/>
      <c r="DKH35" s="293"/>
      <c r="DKI35" s="293"/>
      <c r="DKJ35" s="293"/>
      <c r="DKK35" s="293"/>
      <c r="DKL35" s="293"/>
      <c r="DKM35" s="293"/>
      <c r="DKN35" s="293"/>
      <c r="DKO35" s="293"/>
      <c r="DKP35" s="293"/>
      <c r="DKQ35" s="293"/>
      <c r="DKR35" s="293"/>
      <c r="DKS35" s="293"/>
      <c r="DKT35" s="293"/>
      <c r="DKU35" s="293"/>
      <c r="DKV35" s="293"/>
      <c r="DKW35" s="293"/>
      <c r="DKX35" s="293"/>
      <c r="DKY35" s="293"/>
      <c r="DKZ35" s="293"/>
      <c r="DLA35" s="293"/>
      <c r="DLB35" s="293"/>
      <c r="DLC35" s="293"/>
      <c r="DLD35" s="293"/>
      <c r="DLE35" s="293"/>
      <c r="DLF35" s="293"/>
      <c r="DLG35" s="293"/>
      <c r="DLH35" s="293"/>
      <c r="DLI35" s="293"/>
      <c r="DLJ35" s="293"/>
      <c r="DLK35" s="293"/>
      <c r="DLL35" s="293"/>
      <c r="DLM35" s="293"/>
      <c r="DLN35" s="293"/>
      <c r="DLO35" s="293"/>
      <c r="DLP35" s="293"/>
      <c r="DLQ35" s="293"/>
      <c r="DLR35" s="293"/>
      <c r="DLS35" s="293"/>
      <c r="DLT35" s="293"/>
      <c r="DLU35" s="293"/>
      <c r="DLV35" s="293"/>
      <c r="DLW35" s="293"/>
      <c r="DLX35" s="293"/>
      <c r="DLY35" s="293"/>
      <c r="DLZ35" s="293"/>
      <c r="DMA35" s="293"/>
      <c r="DMB35" s="293"/>
      <c r="DMC35" s="293"/>
      <c r="DMD35" s="293"/>
      <c r="DME35" s="293"/>
      <c r="DMF35" s="293"/>
      <c r="DMG35" s="293"/>
      <c r="DMH35" s="293"/>
      <c r="DMI35" s="293"/>
      <c r="DMJ35" s="293"/>
      <c r="DMK35" s="293"/>
      <c r="DML35" s="293"/>
      <c r="DMM35" s="293"/>
      <c r="DMN35" s="293"/>
      <c r="DMO35" s="293"/>
      <c r="DMP35" s="293"/>
      <c r="DMQ35" s="293"/>
      <c r="DMR35" s="293"/>
      <c r="DMS35" s="293"/>
      <c r="DMT35" s="293"/>
      <c r="DMU35" s="293"/>
      <c r="DMV35" s="293"/>
      <c r="DMW35" s="293"/>
      <c r="DMX35" s="293"/>
      <c r="DMY35" s="293"/>
      <c r="DMZ35" s="293"/>
      <c r="DNA35" s="293"/>
      <c r="DNB35" s="293"/>
      <c r="DNC35" s="293"/>
      <c r="DND35" s="293"/>
      <c r="DNE35" s="293"/>
      <c r="DNF35" s="293"/>
      <c r="DNG35" s="293"/>
      <c r="DNH35" s="293"/>
      <c r="DNI35" s="293"/>
      <c r="DNJ35" s="293"/>
      <c r="DNK35" s="293"/>
      <c r="DNL35" s="293"/>
      <c r="DNM35" s="293"/>
      <c r="DNN35" s="293"/>
      <c r="DNO35" s="293"/>
      <c r="DNP35" s="293"/>
      <c r="DNQ35" s="293"/>
      <c r="DNR35" s="293"/>
      <c r="DNS35" s="293"/>
      <c r="DNT35" s="293"/>
      <c r="DNU35" s="293"/>
      <c r="DNV35" s="293"/>
      <c r="DNW35" s="293"/>
      <c r="DNX35" s="293"/>
      <c r="DNY35" s="293"/>
      <c r="DNZ35" s="293"/>
      <c r="DOA35" s="293"/>
      <c r="DOB35" s="293"/>
      <c r="DOC35" s="293"/>
      <c r="DOD35" s="293"/>
      <c r="DOE35" s="293"/>
      <c r="DOF35" s="293"/>
      <c r="DOG35" s="293"/>
      <c r="DOH35" s="293"/>
      <c r="DOI35" s="293"/>
      <c r="DOJ35" s="293"/>
      <c r="DOK35" s="293"/>
      <c r="DOL35" s="293"/>
      <c r="DOM35" s="293"/>
      <c r="DON35" s="293"/>
      <c r="DOO35" s="293"/>
      <c r="DOP35" s="293"/>
      <c r="DOQ35" s="293"/>
      <c r="DOR35" s="293"/>
      <c r="DOS35" s="293"/>
      <c r="DOT35" s="293"/>
      <c r="DOU35" s="293"/>
      <c r="DOV35" s="293"/>
      <c r="DOW35" s="293"/>
      <c r="DOX35" s="293"/>
      <c r="DOY35" s="293"/>
      <c r="DOZ35" s="293"/>
      <c r="DPA35" s="293"/>
      <c r="DPB35" s="293"/>
      <c r="DPC35" s="293"/>
      <c r="DPD35" s="293"/>
      <c r="DPE35" s="293"/>
      <c r="DPF35" s="293"/>
      <c r="DPG35" s="293"/>
      <c r="DPH35" s="293"/>
      <c r="DPI35" s="293"/>
      <c r="DPJ35" s="293"/>
      <c r="DPK35" s="293"/>
      <c r="DPL35" s="293"/>
      <c r="DPM35" s="293"/>
      <c r="DPN35" s="293"/>
      <c r="DPO35" s="293"/>
      <c r="DPP35" s="293"/>
      <c r="DPQ35" s="293"/>
      <c r="DPR35" s="293"/>
      <c r="DPS35" s="293"/>
      <c r="DPT35" s="293"/>
      <c r="DPU35" s="293"/>
      <c r="DPV35" s="293"/>
      <c r="DPW35" s="293"/>
      <c r="DPX35" s="293"/>
      <c r="DPY35" s="293"/>
      <c r="DPZ35" s="293"/>
      <c r="DQA35" s="293"/>
      <c r="DQB35" s="293"/>
      <c r="DQC35" s="293"/>
      <c r="DQD35" s="293"/>
      <c r="DQE35" s="293"/>
      <c r="DQF35" s="293"/>
      <c r="DQG35" s="293"/>
      <c r="DQH35" s="293"/>
      <c r="DQI35" s="293"/>
      <c r="DQJ35" s="293"/>
      <c r="DQK35" s="293"/>
      <c r="DQL35" s="293"/>
      <c r="DQM35" s="293"/>
      <c r="DQN35" s="293"/>
      <c r="DQO35" s="293"/>
      <c r="DQP35" s="293"/>
      <c r="DQQ35" s="293"/>
      <c r="DQR35" s="293"/>
      <c r="DQS35" s="293"/>
      <c r="DQT35" s="293"/>
      <c r="DQU35" s="293"/>
      <c r="DQV35" s="293"/>
      <c r="DQW35" s="293"/>
      <c r="DQX35" s="293"/>
      <c r="DQY35" s="293"/>
      <c r="DQZ35" s="293"/>
      <c r="DRA35" s="293"/>
      <c r="DRB35" s="293"/>
      <c r="DRC35" s="293"/>
      <c r="DRD35" s="293"/>
      <c r="DRE35" s="293"/>
      <c r="DRF35" s="293"/>
      <c r="DRG35" s="293"/>
      <c r="DRH35" s="293"/>
      <c r="DRI35" s="293"/>
      <c r="DRJ35" s="293"/>
      <c r="DRK35" s="293"/>
      <c r="DRL35" s="293"/>
      <c r="DRM35" s="293"/>
      <c r="DRN35" s="293"/>
      <c r="DRO35" s="293"/>
      <c r="DRP35" s="293"/>
      <c r="DRQ35" s="293"/>
      <c r="DRR35" s="293"/>
      <c r="DRS35" s="293"/>
      <c r="DRT35" s="293"/>
      <c r="DRU35" s="293"/>
      <c r="DRV35" s="293"/>
      <c r="DRW35" s="293"/>
      <c r="DRX35" s="293"/>
      <c r="DRY35" s="293"/>
      <c r="DRZ35" s="293"/>
      <c r="DSA35" s="293"/>
      <c r="DSB35" s="293"/>
      <c r="DSC35" s="293"/>
      <c r="DSD35" s="293"/>
      <c r="DSE35" s="293"/>
      <c r="DSF35" s="293"/>
      <c r="DSG35" s="293"/>
      <c r="DSH35" s="293"/>
      <c r="DSI35" s="293"/>
      <c r="DSJ35" s="293"/>
      <c r="DSK35" s="293"/>
      <c r="DSL35" s="293"/>
      <c r="DSM35" s="293"/>
      <c r="DSN35" s="293"/>
      <c r="DSO35" s="293"/>
      <c r="DSP35" s="293"/>
      <c r="DSQ35" s="293"/>
      <c r="DSR35" s="293"/>
      <c r="DSS35" s="293"/>
      <c r="DST35" s="293"/>
      <c r="DSU35" s="293"/>
      <c r="DSV35" s="293"/>
      <c r="DSW35" s="293"/>
      <c r="DSX35" s="293"/>
      <c r="DSY35" s="293"/>
      <c r="DSZ35" s="293"/>
      <c r="DTA35" s="293"/>
      <c r="DTB35" s="293"/>
      <c r="DTC35" s="293"/>
      <c r="DTD35" s="293"/>
      <c r="DTE35" s="293"/>
      <c r="DTF35" s="293"/>
      <c r="DTG35" s="293"/>
      <c r="DTH35" s="293"/>
      <c r="DTI35" s="293"/>
      <c r="DTJ35" s="293"/>
      <c r="DTK35" s="293"/>
      <c r="DTL35" s="293"/>
      <c r="DTM35" s="293"/>
      <c r="DTN35" s="293"/>
      <c r="DTO35" s="293"/>
      <c r="DTP35" s="293"/>
      <c r="DTQ35" s="293"/>
      <c r="DTR35" s="293"/>
      <c r="DTS35" s="293"/>
      <c r="DTT35" s="293"/>
      <c r="DTU35" s="293"/>
      <c r="DTV35" s="293"/>
      <c r="DTW35" s="293"/>
      <c r="DTX35" s="293"/>
      <c r="DTY35" s="293"/>
      <c r="DTZ35" s="293"/>
      <c r="DUA35" s="293"/>
      <c r="DUB35" s="293"/>
      <c r="DUC35" s="293"/>
      <c r="DUD35" s="293"/>
      <c r="DUE35" s="293"/>
      <c r="DUF35" s="293"/>
      <c r="DUG35" s="293"/>
      <c r="DUH35" s="293"/>
      <c r="DUI35" s="293"/>
      <c r="DUJ35" s="293"/>
      <c r="DUK35" s="293"/>
      <c r="DUL35" s="293"/>
      <c r="DUM35" s="293"/>
      <c r="DUN35" s="293"/>
      <c r="DUO35" s="293"/>
      <c r="DUP35" s="293"/>
      <c r="DUQ35" s="293"/>
      <c r="DUR35" s="293"/>
      <c r="DUS35" s="293"/>
      <c r="DUT35" s="293"/>
      <c r="DUU35" s="293"/>
      <c r="DUV35" s="293"/>
      <c r="DUW35" s="293"/>
      <c r="DUX35" s="293"/>
      <c r="DUY35" s="293"/>
      <c r="DUZ35" s="293"/>
      <c r="DVA35" s="293"/>
      <c r="DVB35" s="293"/>
      <c r="DVC35" s="293"/>
      <c r="DVD35" s="293"/>
      <c r="DVE35" s="293"/>
      <c r="DVF35" s="293"/>
      <c r="DVG35" s="293"/>
      <c r="DVH35" s="293"/>
      <c r="DVI35" s="293"/>
      <c r="DVJ35" s="293"/>
      <c r="DVK35" s="293"/>
      <c r="DVL35" s="293"/>
      <c r="DVM35" s="293"/>
      <c r="DVN35" s="293"/>
      <c r="DVO35" s="293"/>
      <c r="DVP35" s="293"/>
      <c r="DVQ35" s="293"/>
      <c r="DVR35" s="293"/>
      <c r="DVS35" s="293"/>
      <c r="DVT35" s="293"/>
      <c r="DVU35" s="293"/>
      <c r="DVV35" s="293"/>
      <c r="DVW35" s="293"/>
      <c r="DVX35" s="293"/>
      <c r="DVY35" s="293"/>
      <c r="DVZ35" s="293"/>
      <c r="DWA35" s="293"/>
      <c r="DWB35" s="293"/>
      <c r="DWC35" s="293"/>
      <c r="DWD35" s="293"/>
      <c r="DWE35" s="293"/>
      <c r="DWF35" s="293"/>
      <c r="DWG35" s="293"/>
      <c r="DWH35" s="293"/>
      <c r="DWI35" s="293"/>
      <c r="DWJ35" s="293"/>
      <c r="DWK35" s="293"/>
      <c r="DWL35" s="293"/>
      <c r="DWM35" s="293"/>
      <c r="DWN35" s="293"/>
      <c r="DWO35" s="293"/>
      <c r="DWP35" s="293"/>
      <c r="DWQ35" s="293"/>
      <c r="DWR35" s="293"/>
      <c r="DWS35" s="293"/>
      <c r="DWT35" s="293"/>
      <c r="DWU35" s="293"/>
      <c r="DWV35" s="293"/>
      <c r="DWW35" s="293"/>
      <c r="DWX35" s="293"/>
      <c r="DWY35" s="293"/>
      <c r="DWZ35" s="293"/>
      <c r="DXA35" s="293"/>
      <c r="DXB35" s="293"/>
      <c r="DXC35" s="293"/>
      <c r="DXD35" s="293"/>
      <c r="DXE35" s="293"/>
      <c r="DXF35" s="293"/>
      <c r="DXG35" s="293"/>
      <c r="DXH35" s="293"/>
      <c r="DXI35" s="293"/>
      <c r="DXJ35" s="293"/>
      <c r="DXK35" s="293"/>
      <c r="DXL35" s="293"/>
      <c r="DXM35" s="293"/>
      <c r="DXN35" s="293"/>
      <c r="DXO35" s="293"/>
      <c r="DXP35" s="293"/>
      <c r="DXQ35" s="293"/>
      <c r="DXR35" s="293"/>
      <c r="DXS35" s="293"/>
      <c r="DXT35" s="293"/>
      <c r="DXU35" s="293"/>
      <c r="DXV35" s="293"/>
      <c r="DXW35" s="293"/>
      <c r="DXX35" s="293"/>
      <c r="DXY35" s="293"/>
      <c r="DXZ35" s="293"/>
      <c r="DYA35" s="293"/>
      <c r="DYB35" s="293"/>
      <c r="DYC35" s="293"/>
      <c r="DYD35" s="293"/>
      <c r="DYE35" s="293"/>
      <c r="DYF35" s="293"/>
      <c r="DYG35" s="293"/>
      <c r="DYH35" s="293"/>
      <c r="DYI35" s="293"/>
      <c r="DYJ35" s="293"/>
      <c r="DYK35" s="293"/>
      <c r="DYL35" s="293"/>
      <c r="DYM35" s="293"/>
      <c r="DYN35" s="293"/>
      <c r="DYO35" s="293"/>
      <c r="DYP35" s="293"/>
      <c r="DYQ35" s="293"/>
      <c r="DYR35" s="293"/>
      <c r="DYS35" s="293"/>
      <c r="DYT35" s="293"/>
      <c r="DYU35" s="293"/>
      <c r="DYV35" s="293"/>
      <c r="DYW35" s="293"/>
      <c r="DYX35" s="293"/>
      <c r="DYY35" s="293"/>
      <c r="DYZ35" s="293"/>
      <c r="DZA35" s="293"/>
      <c r="DZB35" s="293"/>
      <c r="DZC35" s="293"/>
      <c r="DZD35" s="293"/>
      <c r="DZE35" s="293"/>
      <c r="DZF35" s="293"/>
      <c r="DZG35" s="293"/>
      <c r="DZH35" s="293"/>
      <c r="DZI35" s="293"/>
      <c r="DZJ35" s="293"/>
      <c r="DZK35" s="293"/>
      <c r="DZL35" s="293"/>
      <c r="DZM35" s="293"/>
      <c r="DZN35" s="293"/>
      <c r="DZO35" s="293"/>
      <c r="DZP35" s="293"/>
      <c r="DZQ35" s="293"/>
      <c r="DZR35" s="293"/>
      <c r="DZS35" s="293"/>
      <c r="DZT35" s="293"/>
      <c r="DZU35" s="293"/>
      <c r="DZV35" s="293"/>
      <c r="DZW35" s="293"/>
      <c r="DZX35" s="293"/>
      <c r="DZY35" s="293"/>
      <c r="DZZ35" s="293"/>
      <c r="EAA35" s="293"/>
      <c r="EAB35" s="293"/>
      <c r="EAC35" s="293"/>
      <c r="EAD35" s="293"/>
      <c r="EAE35" s="293"/>
      <c r="EAF35" s="293"/>
      <c r="EAG35" s="293"/>
      <c r="EAH35" s="293"/>
      <c r="EAI35" s="293"/>
      <c r="EAJ35" s="293"/>
      <c r="EAK35" s="293"/>
      <c r="EAL35" s="293"/>
      <c r="EAM35" s="293"/>
      <c r="EAN35" s="293"/>
      <c r="EAO35" s="293"/>
      <c r="EAP35" s="293"/>
      <c r="EAQ35" s="293"/>
      <c r="EAR35" s="293"/>
      <c r="EAS35" s="293"/>
      <c r="EAT35" s="293"/>
      <c r="EAU35" s="293"/>
      <c r="EAV35" s="293"/>
      <c r="EAW35" s="293"/>
      <c r="EAX35" s="293"/>
      <c r="EAY35" s="293"/>
      <c r="EAZ35" s="293"/>
      <c r="EBA35" s="293"/>
      <c r="EBB35" s="293"/>
      <c r="EBC35" s="293"/>
      <c r="EBD35" s="293"/>
      <c r="EBE35" s="293"/>
      <c r="EBF35" s="293"/>
      <c r="EBG35" s="293"/>
      <c r="EBH35" s="293"/>
      <c r="EBI35" s="293"/>
      <c r="EBJ35" s="293"/>
      <c r="EBK35" s="293"/>
      <c r="EBL35" s="293"/>
      <c r="EBM35" s="293"/>
      <c r="EBN35" s="293"/>
      <c r="EBO35" s="293"/>
      <c r="EBP35" s="293"/>
      <c r="EBQ35" s="293"/>
      <c r="EBR35" s="293"/>
      <c r="EBS35" s="293"/>
      <c r="EBT35" s="293"/>
      <c r="EBU35" s="293"/>
      <c r="EBV35" s="293"/>
      <c r="EBW35" s="293"/>
      <c r="EBX35" s="293"/>
      <c r="EBY35" s="293"/>
      <c r="EBZ35" s="293"/>
      <c r="ECA35" s="293"/>
      <c r="ECB35" s="293"/>
      <c r="ECC35" s="293"/>
      <c r="ECD35" s="293"/>
      <c r="ECE35" s="293"/>
      <c r="ECF35" s="293"/>
      <c r="ECG35" s="293"/>
      <c r="ECH35" s="293"/>
      <c r="ECI35" s="293"/>
      <c r="ECJ35" s="293"/>
      <c r="ECK35" s="293"/>
      <c r="ECL35" s="293"/>
      <c r="ECM35" s="293"/>
      <c r="ECN35" s="293"/>
      <c r="ECO35" s="293"/>
      <c r="ECP35" s="293"/>
      <c r="ECQ35" s="293"/>
      <c r="ECR35" s="293"/>
      <c r="ECS35" s="293"/>
      <c r="ECT35" s="293"/>
      <c r="ECU35" s="293"/>
      <c r="ECV35" s="293"/>
      <c r="ECW35" s="293"/>
      <c r="ECX35" s="293"/>
      <c r="ECY35" s="293"/>
      <c r="ECZ35" s="293"/>
      <c r="EDA35" s="293"/>
      <c r="EDB35" s="293"/>
      <c r="EDC35" s="293"/>
      <c r="EDD35" s="293"/>
      <c r="EDE35" s="293"/>
      <c r="EDF35" s="293"/>
      <c r="EDG35" s="293"/>
      <c r="EDH35" s="293"/>
      <c r="EDI35" s="293"/>
      <c r="EDJ35" s="293"/>
      <c r="EDK35" s="293"/>
      <c r="EDL35" s="293"/>
      <c r="EDM35" s="293"/>
      <c r="EDN35" s="293"/>
      <c r="EDO35" s="293"/>
      <c r="EDP35" s="293"/>
      <c r="EDQ35" s="293"/>
      <c r="EDR35" s="293"/>
      <c r="EDS35" s="293"/>
      <c r="EDT35" s="293"/>
      <c r="EDU35" s="293"/>
      <c r="EDV35" s="293"/>
      <c r="EDW35" s="293"/>
      <c r="EDX35" s="293"/>
      <c r="EDY35" s="293"/>
      <c r="EDZ35" s="293"/>
      <c r="EEA35" s="293"/>
      <c r="EEB35" s="293"/>
      <c r="EEC35" s="293"/>
      <c r="EED35" s="293"/>
      <c r="EEE35" s="293"/>
      <c r="EEF35" s="293"/>
      <c r="EEG35" s="293"/>
      <c r="EEH35" s="293"/>
      <c r="EEI35" s="293"/>
      <c r="EEJ35" s="293"/>
      <c r="EEK35" s="293"/>
      <c r="EEL35" s="293"/>
      <c r="EEM35" s="293"/>
      <c r="EEN35" s="293"/>
      <c r="EEO35" s="293"/>
      <c r="EEP35" s="293"/>
      <c r="EEQ35" s="293"/>
      <c r="EER35" s="293"/>
      <c r="EES35" s="293"/>
      <c r="EET35" s="293"/>
      <c r="EEU35" s="293"/>
      <c r="EEV35" s="293"/>
      <c r="EEW35" s="293"/>
      <c r="EEX35" s="293"/>
      <c r="EEY35" s="293"/>
      <c r="EEZ35" s="293"/>
      <c r="EFA35" s="293"/>
      <c r="EFB35" s="293"/>
      <c r="EFC35" s="293"/>
      <c r="EFD35" s="293"/>
      <c r="EFE35" s="293"/>
      <c r="EFF35" s="293"/>
      <c r="EFG35" s="293"/>
      <c r="EFH35" s="293"/>
      <c r="EFI35" s="293"/>
      <c r="EFJ35" s="293"/>
      <c r="EFK35" s="293"/>
      <c r="EFL35" s="293"/>
      <c r="EFM35" s="293"/>
      <c r="EFN35" s="293"/>
      <c r="EFO35" s="293"/>
      <c r="EFP35" s="293"/>
      <c r="EFQ35" s="293"/>
      <c r="EFR35" s="293"/>
      <c r="EFS35" s="293"/>
      <c r="EFT35" s="293"/>
      <c r="EFU35" s="293"/>
      <c r="EFV35" s="293"/>
      <c r="EFW35" s="293"/>
      <c r="EFX35" s="293"/>
      <c r="EFY35" s="293"/>
      <c r="EFZ35" s="293"/>
      <c r="EGA35" s="293"/>
      <c r="EGB35" s="293"/>
      <c r="EGC35" s="293"/>
      <c r="EGD35" s="293"/>
      <c r="EGE35" s="293"/>
      <c r="EGF35" s="293"/>
      <c r="EGG35" s="293"/>
      <c r="EGH35" s="293"/>
      <c r="EGI35" s="293"/>
      <c r="EGJ35" s="293"/>
      <c r="EGK35" s="293"/>
      <c r="EGL35" s="293"/>
      <c r="EGM35" s="293"/>
      <c r="EGN35" s="293"/>
      <c r="EGO35" s="293"/>
      <c r="EGP35" s="293"/>
      <c r="EGQ35" s="293"/>
      <c r="EGR35" s="293"/>
      <c r="EGS35" s="293"/>
      <c r="EGT35" s="293"/>
      <c r="EGU35" s="293"/>
      <c r="EGV35" s="293"/>
      <c r="EGW35" s="293"/>
      <c r="EGX35" s="293"/>
      <c r="EGY35" s="293"/>
      <c r="EGZ35" s="293"/>
      <c r="EHA35" s="293"/>
      <c r="EHB35" s="293"/>
      <c r="EHC35" s="293"/>
      <c r="EHD35" s="293"/>
      <c r="EHE35" s="293"/>
      <c r="EHF35" s="293"/>
      <c r="EHG35" s="293"/>
      <c r="EHH35" s="293"/>
      <c r="EHI35" s="293"/>
      <c r="EHJ35" s="293"/>
      <c r="EHK35" s="293"/>
      <c r="EHL35" s="293"/>
      <c r="EHM35" s="293"/>
      <c r="EHN35" s="293"/>
      <c r="EHO35" s="293"/>
      <c r="EHP35" s="293"/>
      <c r="EHQ35" s="293"/>
      <c r="EHR35" s="293"/>
      <c r="EHS35" s="293"/>
      <c r="EHT35" s="293"/>
      <c r="EHU35" s="293"/>
      <c r="EHV35" s="293"/>
      <c r="EHW35" s="293"/>
      <c r="EHX35" s="293"/>
      <c r="EHY35" s="293"/>
      <c r="EHZ35" s="293"/>
      <c r="EIA35" s="293"/>
      <c r="EIB35" s="293"/>
      <c r="EIC35" s="293"/>
      <c r="EID35" s="293"/>
      <c r="EIE35" s="293"/>
      <c r="EIF35" s="293"/>
      <c r="EIG35" s="293"/>
      <c r="EIH35" s="293"/>
      <c r="EII35" s="293"/>
      <c r="EIJ35" s="293"/>
      <c r="EIK35" s="293"/>
      <c r="EIL35" s="293"/>
      <c r="EIM35" s="293"/>
      <c r="EIN35" s="293"/>
      <c r="EIO35" s="293"/>
      <c r="EIP35" s="293"/>
      <c r="EIQ35" s="293"/>
      <c r="EIR35" s="293"/>
      <c r="EIS35" s="293"/>
      <c r="EIT35" s="293"/>
      <c r="EIU35" s="293"/>
      <c r="EIV35" s="293"/>
      <c r="EIW35" s="293"/>
      <c r="EIX35" s="293"/>
      <c r="EIY35" s="293"/>
      <c r="EIZ35" s="293"/>
      <c r="EJA35" s="293"/>
      <c r="EJB35" s="293"/>
      <c r="EJC35" s="293"/>
      <c r="EJD35" s="293"/>
      <c r="EJE35" s="293"/>
      <c r="EJF35" s="293"/>
      <c r="EJG35" s="293"/>
      <c r="EJH35" s="293"/>
      <c r="EJI35" s="293"/>
      <c r="EJJ35" s="293"/>
      <c r="EJK35" s="293"/>
      <c r="EJL35" s="293"/>
      <c r="EJM35" s="293"/>
      <c r="EJN35" s="293"/>
      <c r="EJO35" s="293"/>
      <c r="EJP35" s="293"/>
      <c r="EJQ35" s="293"/>
      <c r="EJR35" s="293"/>
      <c r="EJS35" s="293"/>
      <c r="EJT35" s="293"/>
      <c r="EJU35" s="293"/>
      <c r="EJV35" s="293"/>
      <c r="EJW35" s="293"/>
      <c r="EJX35" s="293"/>
      <c r="EJY35" s="293"/>
      <c r="EJZ35" s="293"/>
      <c r="EKA35" s="293"/>
      <c r="EKB35" s="293"/>
      <c r="EKC35" s="293"/>
      <c r="EKD35" s="293"/>
      <c r="EKE35" s="293"/>
      <c r="EKF35" s="293"/>
      <c r="EKG35" s="293"/>
      <c r="EKH35" s="293"/>
      <c r="EKI35" s="293"/>
      <c r="EKJ35" s="293"/>
      <c r="EKK35" s="293"/>
      <c r="EKL35" s="293"/>
      <c r="EKM35" s="293"/>
      <c r="EKN35" s="293"/>
      <c r="EKO35" s="293"/>
      <c r="EKP35" s="293"/>
      <c r="EKQ35" s="293"/>
      <c r="EKR35" s="293"/>
      <c r="EKS35" s="293"/>
      <c r="EKT35" s="293"/>
      <c r="EKU35" s="293"/>
      <c r="EKV35" s="293"/>
      <c r="EKW35" s="293"/>
      <c r="EKX35" s="293"/>
      <c r="EKY35" s="293"/>
      <c r="EKZ35" s="293"/>
      <c r="ELA35" s="293"/>
      <c r="ELB35" s="293"/>
      <c r="ELC35" s="293"/>
      <c r="ELD35" s="293"/>
      <c r="ELE35" s="293"/>
      <c r="ELF35" s="293"/>
      <c r="ELG35" s="293"/>
      <c r="ELH35" s="293"/>
      <c r="ELI35" s="293"/>
      <c r="ELJ35" s="293"/>
      <c r="ELK35" s="293"/>
      <c r="ELL35" s="293"/>
      <c r="ELM35" s="293"/>
      <c r="ELN35" s="293"/>
      <c r="ELO35" s="293"/>
      <c r="ELP35" s="293"/>
      <c r="ELQ35" s="293"/>
      <c r="ELR35" s="293"/>
      <c r="ELS35" s="293"/>
      <c r="ELT35" s="293"/>
      <c r="ELU35" s="293"/>
      <c r="ELV35" s="293"/>
      <c r="ELW35" s="293"/>
      <c r="ELX35" s="293"/>
      <c r="ELY35" s="293"/>
      <c r="ELZ35" s="293"/>
      <c r="EMA35" s="293"/>
      <c r="EMB35" s="293"/>
      <c r="EMC35" s="293"/>
      <c r="EMD35" s="293"/>
      <c r="EME35" s="293"/>
      <c r="EMF35" s="293"/>
      <c r="EMG35" s="293"/>
      <c r="EMH35" s="293"/>
      <c r="EMI35" s="293"/>
      <c r="EMJ35" s="293"/>
      <c r="EMK35" s="293"/>
      <c r="EML35" s="293"/>
      <c r="EMM35" s="293"/>
      <c r="EMN35" s="293"/>
      <c r="EMO35" s="293"/>
      <c r="EMP35" s="293"/>
      <c r="EMQ35" s="293"/>
      <c r="EMR35" s="293"/>
      <c r="EMS35" s="293"/>
      <c r="EMT35" s="293"/>
      <c r="EMU35" s="293"/>
      <c r="EMV35" s="293"/>
      <c r="EMW35" s="293"/>
      <c r="EMX35" s="293"/>
      <c r="EMY35" s="293"/>
      <c r="EMZ35" s="293"/>
      <c r="ENA35" s="293"/>
      <c r="ENB35" s="293"/>
      <c r="ENC35" s="293"/>
      <c r="END35" s="293"/>
      <c r="ENE35" s="293"/>
      <c r="ENF35" s="293"/>
      <c r="ENG35" s="293"/>
      <c r="ENH35" s="293"/>
      <c r="ENI35" s="293"/>
      <c r="ENJ35" s="293"/>
      <c r="ENK35" s="293"/>
      <c r="ENL35" s="293"/>
      <c r="ENM35" s="293"/>
      <c r="ENN35" s="293"/>
      <c r="ENO35" s="293"/>
      <c r="ENP35" s="293"/>
      <c r="ENQ35" s="293"/>
      <c r="ENR35" s="293"/>
      <c r="ENS35" s="293"/>
      <c r="ENT35" s="293"/>
      <c r="ENU35" s="293"/>
      <c r="ENV35" s="293"/>
      <c r="ENW35" s="293"/>
      <c r="ENX35" s="293"/>
      <c r="ENY35" s="293"/>
      <c r="ENZ35" s="293"/>
      <c r="EOA35" s="293"/>
      <c r="EOB35" s="293"/>
      <c r="EOC35" s="293"/>
      <c r="EOD35" s="293"/>
      <c r="EOE35" s="293"/>
      <c r="EOF35" s="293"/>
      <c r="EOG35" s="293"/>
      <c r="EOH35" s="293"/>
      <c r="EOI35" s="293"/>
      <c r="EOJ35" s="293"/>
      <c r="EOK35" s="293"/>
      <c r="EOL35" s="293"/>
      <c r="EOM35" s="293"/>
      <c r="EON35" s="293"/>
      <c r="EOO35" s="293"/>
      <c r="EOP35" s="293"/>
      <c r="EOQ35" s="293"/>
      <c r="EOR35" s="293"/>
      <c r="EOS35" s="293"/>
      <c r="EOT35" s="293"/>
      <c r="EOU35" s="293"/>
      <c r="EOV35" s="293"/>
      <c r="EOW35" s="293"/>
      <c r="EOX35" s="293"/>
      <c r="EOY35" s="293"/>
      <c r="EOZ35" s="293"/>
      <c r="EPA35" s="293"/>
      <c r="EPB35" s="293"/>
      <c r="EPC35" s="293"/>
      <c r="EPD35" s="293"/>
      <c r="EPE35" s="293"/>
      <c r="EPF35" s="293"/>
      <c r="EPG35" s="293"/>
      <c r="EPH35" s="293"/>
      <c r="EPI35" s="293"/>
      <c r="EPJ35" s="293"/>
      <c r="EPK35" s="293"/>
      <c r="EPL35" s="293"/>
      <c r="EPM35" s="293"/>
      <c r="EPN35" s="293"/>
      <c r="EPO35" s="293"/>
      <c r="EPP35" s="293"/>
      <c r="EPQ35" s="293"/>
      <c r="EPR35" s="293"/>
      <c r="EPS35" s="293"/>
      <c r="EPT35" s="293"/>
      <c r="EPU35" s="293"/>
      <c r="EPV35" s="293"/>
      <c r="EPW35" s="293"/>
      <c r="EPX35" s="293"/>
      <c r="EPY35" s="293"/>
      <c r="EPZ35" s="293"/>
      <c r="EQA35" s="293"/>
      <c r="EQB35" s="293"/>
      <c r="EQC35" s="293"/>
      <c r="EQD35" s="293"/>
      <c r="EQE35" s="293"/>
      <c r="EQF35" s="293"/>
      <c r="EQG35" s="293"/>
      <c r="EQH35" s="293"/>
      <c r="EQI35" s="293"/>
      <c r="EQJ35" s="293"/>
      <c r="EQK35" s="293"/>
      <c r="EQL35" s="293"/>
      <c r="EQM35" s="293"/>
      <c r="EQN35" s="293"/>
      <c r="EQO35" s="293"/>
      <c r="EQP35" s="293"/>
      <c r="EQQ35" s="293"/>
      <c r="EQR35" s="293"/>
      <c r="EQS35" s="293"/>
      <c r="EQT35" s="293"/>
      <c r="EQU35" s="293"/>
      <c r="EQV35" s="293"/>
      <c r="EQW35" s="293"/>
      <c r="EQX35" s="293"/>
      <c r="EQY35" s="293"/>
      <c r="EQZ35" s="293"/>
      <c r="ERA35" s="293"/>
      <c r="ERB35" s="293"/>
      <c r="ERC35" s="293"/>
      <c r="ERD35" s="293"/>
      <c r="ERE35" s="293"/>
      <c r="ERF35" s="293"/>
      <c r="ERG35" s="293"/>
      <c r="ERH35" s="293"/>
      <c r="ERI35" s="293"/>
      <c r="ERJ35" s="293"/>
      <c r="ERK35" s="293"/>
      <c r="ERL35" s="293"/>
      <c r="ERM35" s="293"/>
      <c r="ERN35" s="293"/>
      <c r="ERO35" s="293"/>
      <c r="ERP35" s="293"/>
      <c r="ERQ35" s="293"/>
      <c r="ERR35" s="293"/>
      <c r="ERS35" s="293"/>
      <c r="ERT35" s="293"/>
      <c r="ERU35" s="293"/>
      <c r="ERV35" s="293"/>
      <c r="ERW35" s="293"/>
      <c r="ERX35" s="293"/>
      <c r="ERY35" s="293"/>
      <c r="ERZ35" s="293"/>
      <c r="ESA35" s="293"/>
      <c r="ESB35" s="293"/>
      <c r="ESC35" s="293"/>
      <c r="ESD35" s="293"/>
      <c r="ESE35" s="293"/>
      <c r="ESF35" s="293"/>
      <c r="ESG35" s="293"/>
      <c r="ESH35" s="293"/>
      <c r="ESI35" s="293"/>
      <c r="ESJ35" s="293"/>
      <c r="ESK35" s="293"/>
      <c r="ESL35" s="293"/>
      <c r="ESM35" s="293"/>
      <c r="ESN35" s="293"/>
      <c r="ESO35" s="293"/>
      <c r="ESP35" s="293"/>
      <c r="ESQ35" s="293"/>
      <c r="ESR35" s="293"/>
      <c r="ESS35" s="293"/>
      <c r="EST35" s="293"/>
      <c r="ESU35" s="293"/>
      <c r="ESV35" s="293"/>
      <c r="ESW35" s="293"/>
      <c r="ESX35" s="293"/>
      <c r="ESY35" s="293"/>
      <c r="ESZ35" s="293"/>
      <c r="ETA35" s="293"/>
      <c r="ETB35" s="293"/>
      <c r="ETC35" s="293"/>
      <c r="ETD35" s="293"/>
      <c r="ETE35" s="293"/>
      <c r="ETF35" s="293"/>
      <c r="ETG35" s="293"/>
      <c r="ETH35" s="293"/>
      <c r="ETI35" s="293"/>
      <c r="ETJ35" s="293"/>
      <c r="ETK35" s="293"/>
      <c r="ETL35" s="293"/>
      <c r="ETM35" s="293"/>
      <c r="ETN35" s="293"/>
      <c r="ETO35" s="293"/>
      <c r="ETP35" s="293"/>
      <c r="ETQ35" s="293"/>
      <c r="ETR35" s="293"/>
      <c r="ETS35" s="293"/>
      <c r="ETT35" s="293"/>
      <c r="ETU35" s="293"/>
      <c r="ETV35" s="293"/>
      <c r="ETW35" s="293"/>
      <c r="ETX35" s="293"/>
      <c r="ETY35" s="293"/>
      <c r="ETZ35" s="293"/>
      <c r="EUA35" s="293"/>
      <c r="EUB35" s="293"/>
      <c r="EUC35" s="293"/>
      <c r="EUD35" s="293"/>
      <c r="EUE35" s="293"/>
      <c r="EUF35" s="293"/>
      <c r="EUG35" s="293"/>
      <c r="EUH35" s="293"/>
      <c r="EUI35" s="293"/>
      <c r="EUJ35" s="293"/>
      <c r="EUK35" s="293"/>
      <c r="EUL35" s="293"/>
      <c r="EUM35" s="293"/>
      <c r="EUN35" s="293"/>
      <c r="EUO35" s="293"/>
      <c r="EUP35" s="293"/>
      <c r="EUQ35" s="293"/>
      <c r="EUR35" s="293"/>
      <c r="EUS35" s="293"/>
      <c r="EUT35" s="293"/>
      <c r="EUU35" s="293"/>
      <c r="EUV35" s="293"/>
      <c r="EUW35" s="293"/>
      <c r="EUX35" s="293"/>
      <c r="EUY35" s="293"/>
      <c r="EUZ35" s="293"/>
      <c r="EVA35" s="293"/>
      <c r="EVB35" s="293"/>
      <c r="EVC35" s="293"/>
      <c r="EVD35" s="293"/>
      <c r="EVE35" s="293"/>
      <c r="EVF35" s="293"/>
      <c r="EVG35" s="293"/>
      <c r="EVH35" s="293"/>
      <c r="EVI35" s="293"/>
      <c r="EVJ35" s="293"/>
      <c r="EVK35" s="293"/>
      <c r="EVL35" s="293"/>
      <c r="EVM35" s="293"/>
      <c r="EVN35" s="293"/>
      <c r="EVO35" s="293"/>
      <c r="EVP35" s="293"/>
      <c r="EVQ35" s="293"/>
      <c r="EVR35" s="293"/>
      <c r="EVS35" s="293"/>
      <c r="EVT35" s="293"/>
      <c r="EVU35" s="293"/>
      <c r="EVV35" s="293"/>
      <c r="EVW35" s="293"/>
      <c r="EVX35" s="293"/>
      <c r="EVY35" s="293"/>
      <c r="EVZ35" s="293"/>
      <c r="EWA35" s="293"/>
      <c r="EWB35" s="293"/>
      <c r="EWC35" s="293"/>
      <c r="EWD35" s="293"/>
      <c r="EWE35" s="293"/>
      <c r="EWF35" s="293"/>
      <c r="EWG35" s="293"/>
      <c r="EWH35" s="293"/>
      <c r="EWI35" s="293"/>
      <c r="EWJ35" s="293"/>
      <c r="EWK35" s="293"/>
      <c r="EWL35" s="293"/>
      <c r="EWM35" s="293"/>
      <c r="EWN35" s="293"/>
      <c r="EWO35" s="293"/>
      <c r="EWP35" s="293"/>
      <c r="EWQ35" s="293"/>
      <c r="EWR35" s="293"/>
      <c r="EWS35" s="293"/>
      <c r="EWT35" s="293"/>
      <c r="EWU35" s="293"/>
      <c r="EWV35" s="293"/>
      <c r="EWW35" s="293"/>
      <c r="EWX35" s="293"/>
      <c r="EWY35" s="293"/>
      <c r="EWZ35" s="293"/>
      <c r="EXA35" s="293"/>
      <c r="EXB35" s="293"/>
      <c r="EXC35" s="293"/>
      <c r="EXD35" s="293"/>
      <c r="EXE35" s="293"/>
      <c r="EXF35" s="293"/>
      <c r="EXG35" s="293"/>
      <c r="EXH35" s="293"/>
      <c r="EXI35" s="293"/>
      <c r="EXJ35" s="293"/>
      <c r="EXK35" s="293"/>
      <c r="EXL35" s="293"/>
      <c r="EXM35" s="293"/>
      <c r="EXN35" s="293"/>
      <c r="EXO35" s="293"/>
      <c r="EXP35" s="293"/>
      <c r="EXQ35" s="293"/>
      <c r="EXR35" s="293"/>
      <c r="EXS35" s="293"/>
      <c r="EXT35" s="293"/>
      <c r="EXU35" s="293"/>
      <c r="EXV35" s="293"/>
      <c r="EXW35" s="293"/>
      <c r="EXX35" s="293"/>
      <c r="EXY35" s="293"/>
      <c r="EXZ35" s="293"/>
      <c r="EYA35" s="293"/>
      <c r="EYB35" s="293"/>
      <c r="EYC35" s="293"/>
      <c r="EYD35" s="293"/>
      <c r="EYE35" s="293"/>
      <c r="EYF35" s="293"/>
      <c r="EYG35" s="293"/>
      <c r="EYH35" s="293"/>
      <c r="EYI35" s="293"/>
      <c r="EYJ35" s="293"/>
      <c r="EYK35" s="293"/>
      <c r="EYL35" s="293"/>
      <c r="EYM35" s="293"/>
      <c r="EYN35" s="293"/>
      <c r="EYO35" s="293"/>
      <c r="EYP35" s="293"/>
      <c r="EYQ35" s="293"/>
      <c r="EYR35" s="293"/>
      <c r="EYS35" s="293"/>
      <c r="EYT35" s="293"/>
      <c r="EYU35" s="293"/>
      <c r="EYV35" s="293"/>
      <c r="EYW35" s="293"/>
      <c r="EYX35" s="293"/>
      <c r="EYY35" s="293"/>
      <c r="EYZ35" s="293"/>
      <c r="EZA35" s="293"/>
      <c r="EZB35" s="293"/>
      <c r="EZC35" s="293"/>
      <c r="EZD35" s="293"/>
      <c r="EZE35" s="293"/>
      <c r="EZF35" s="293"/>
      <c r="EZG35" s="293"/>
      <c r="EZH35" s="293"/>
      <c r="EZI35" s="293"/>
      <c r="EZJ35" s="293"/>
      <c r="EZK35" s="293"/>
      <c r="EZL35" s="293"/>
      <c r="EZM35" s="293"/>
      <c r="EZN35" s="293"/>
      <c r="EZO35" s="293"/>
      <c r="EZP35" s="293"/>
      <c r="EZQ35" s="293"/>
      <c r="EZR35" s="293"/>
      <c r="EZS35" s="293"/>
      <c r="EZT35" s="293"/>
      <c r="EZU35" s="293"/>
      <c r="EZV35" s="293"/>
      <c r="EZW35" s="293"/>
      <c r="EZX35" s="293"/>
      <c r="EZY35" s="293"/>
      <c r="EZZ35" s="293"/>
      <c r="FAA35" s="293"/>
      <c r="FAB35" s="293"/>
      <c r="FAC35" s="293"/>
      <c r="FAD35" s="293"/>
      <c r="FAE35" s="293"/>
      <c r="FAF35" s="293"/>
      <c r="FAG35" s="293"/>
      <c r="FAH35" s="293"/>
      <c r="FAI35" s="293"/>
      <c r="FAJ35" s="293"/>
      <c r="FAK35" s="293"/>
      <c r="FAL35" s="293"/>
      <c r="FAM35" s="293"/>
      <c r="FAN35" s="293"/>
      <c r="FAO35" s="293"/>
      <c r="FAP35" s="293"/>
      <c r="FAQ35" s="293"/>
      <c r="FAR35" s="293"/>
      <c r="FAS35" s="293"/>
      <c r="FAT35" s="293"/>
      <c r="FAU35" s="293"/>
      <c r="FAV35" s="293"/>
      <c r="FAW35" s="293"/>
      <c r="FAX35" s="293"/>
      <c r="FAY35" s="293"/>
      <c r="FAZ35" s="293"/>
      <c r="FBA35" s="293"/>
      <c r="FBB35" s="293"/>
      <c r="FBC35" s="293"/>
      <c r="FBD35" s="293"/>
      <c r="FBE35" s="293"/>
      <c r="FBF35" s="293"/>
      <c r="FBG35" s="293"/>
      <c r="FBH35" s="293"/>
      <c r="FBI35" s="293"/>
      <c r="FBJ35" s="293"/>
      <c r="FBK35" s="293"/>
      <c r="FBL35" s="293"/>
      <c r="FBM35" s="293"/>
      <c r="FBN35" s="293"/>
      <c r="FBO35" s="293"/>
      <c r="FBP35" s="293"/>
      <c r="FBQ35" s="293"/>
      <c r="FBR35" s="293"/>
      <c r="FBS35" s="293"/>
      <c r="FBT35" s="293"/>
      <c r="FBU35" s="293"/>
      <c r="FBV35" s="293"/>
      <c r="FBW35" s="293"/>
      <c r="FBX35" s="293"/>
      <c r="FBY35" s="293"/>
      <c r="FBZ35" s="293"/>
      <c r="FCA35" s="293"/>
      <c r="FCB35" s="293"/>
      <c r="FCC35" s="293"/>
      <c r="FCD35" s="293"/>
      <c r="FCE35" s="293"/>
      <c r="FCF35" s="293"/>
      <c r="FCG35" s="293"/>
      <c r="FCH35" s="293"/>
      <c r="FCI35" s="293"/>
      <c r="FCJ35" s="293"/>
      <c r="FCK35" s="293"/>
      <c r="FCL35" s="293"/>
      <c r="FCM35" s="293"/>
      <c r="FCN35" s="293"/>
      <c r="FCO35" s="293"/>
      <c r="FCP35" s="293"/>
      <c r="FCQ35" s="293"/>
      <c r="FCR35" s="293"/>
      <c r="FCS35" s="293"/>
      <c r="FCT35" s="293"/>
      <c r="FCU35" s="293"/>
      <c r="FCV35" s="293"/>
      <c r="FCW35" s="293"/>
      <c r="FCX35" s="293"/>
      <c r="FCY35" s="293"/>
      <c r="FCZ35" s="293"/>
      <c r="FDA35" s="293"/>
      <c r="FDB35" s="293"/>
      <c r="FDC35" s="293"/>
      <c r="FDD35" s="293"/>
      <c r="FDE35" s="293"/>
      <c r="FDF35" s="293"/>
      <c r="FDG35" s="293"/>
      <c r="FDH35" s="293"/>
      <c r="FDI35" s="293"/>
      <c r="FDJ35" s="293"/>
      <c r="FDK35" s="293"/>
      <c r="FDL35" s="293"/>
      <c r="FDM35" s="293"/>
      <c r="FDN35" s="293"/>
      <c r="FDO35" s="293"/>
      <c r="FDP35" s="293"/>
      <c r="FDQ35" s="293"/>
      <c r="FDR35" s="293"/>
      <c r="FDS35" s="293"/>
      <c r="FDT35" s="293"/>
      <c r="FDU35" s="293"/>
      <c r="FDV35" s="293"/>
      <c r="FDW35" s="293"/>
      <c r="FDX35" s="293"/>
      <c r="FDY35" s="293"/>
      <c r="FDZ35" s="293"/>
      <c r="FEA35" s="293"/>
      <c r="FEB35" s="293"/>
      <c r="FEC35" s="293"/>
      <c r="FED35" s="293"/>
      <c r="FEE35" s="293"/>
      <c r="FEF35" s="293"/>
      <c r="FEG35" s="293"/>
      <c r="FEH35" s="293"/>
      <c r="FEI35" s="293"/>
      <c r="FEJ35" s="293"/>
      <c r="FEK35" s="293"/>
      <c r="FEL35" s="293"/>
      <c r="FEM35" s="293"/>
      <c r="FEN35" s="293"/>
      <c r="FEO35" s="293"/>
      <c r="FEP35" s="293"/>
      <c r="FEQ35" s="293"/>
      <c r="FER35" s="293"/>
      <c r="FES35" s="293"/>
      <c r="FET35" s="293"/>
      <c r="FEU35" s="293"/>
      <c r="FEV35" s="293"/>
      <c r="FEW35" s="293"/>
      <c r="FEX35" s="293"/>
      <c r="FEY35" s="293"/>
      <c r="FEZ35" s="293"/>
      <c r="FFA35" s="293"/>
      <c r="FFB35" s="293"/>
      <c r="FFC35" s="293"/>
      <c r="FFD35" s="293"/>
      <c r="FFE35" s="293"/>
      <c r="FFF35" s="293"/>
      <c r="FFG35" s="293"/>
      <c r="FFH35" s="293"/>
      <c r="FFI35" s="293"/>
      <c r="FFJ35" s="293"/>
      <c r="FFK35" s="293"/>
      <c r="FFL35" s="293"/>
      <c r="FFM35" s="293"/>
      <c r="FFN35" s="293"/>
      <c r="FFO35" s="293"/>
      <c r="FFP35" s="293"/>
      <c r="FFQ35" s="293"/>
      <c r="FFR35" s="293"/>
      <c r="FFS35" s="293"/>
      <c r="FFT35" s="293"/>
      <c r="FFU35" s="293"/>
      <c r="FFV35" s="293"/>
      <c r="FFW35" s="293"/>
      <c r="FFX35" s="293"/>
      <c r="FFY35" s="293"/>
      <c r="FFZ35" s="293"/>
      <c r="FGA35" s="293"/>
      <c r="FGB35" s="293"/>
      <c r="FGC35" s="293"/>
      <c r="FGD35" s="293"/>
      <c r="FGE35" s="293"/>
      <c r="FGF35" s="293"/>
      <c r="FGG35" s="293"/>
      <c r="FGH35" s="293"/>
      <c r="FGI35" s="293"/>
      <c r="FGJ35" s="293"/>
      <c r="FGK35" s="293"/>
      <c r="FGL35" s="293"/>
      <c r="FGM35" s="293"/>
      <c r="FGN35" s="293"/>
      <c r="FGO35" s="293"/>
      <c r="FGP35" s="293"/>
      <c r="FGQ35" s="293"/>
      <c r="FGR35" s="293"/>
      <c r="FGS35" s="293"/>
      <c r="FGT35" s="293"/>
      <c r="FGU35" s="293"/>
      <c r="FGV35" s="293"/>
      <c r="FGW35" s="293"/>
      <c r="FGX35" s="293"/>
      <c r="FGY35" s="293"/>
      <c r="FGZ35" s="293"/>
      <c r="FHA35" s="293"/>
      <c r="FHB35" s="293"/>
      <c r="FHC35" s="293"/>
      <c r="FHD35" s="293"/>
      <c r="FHE35" s="293"/>
      <c r="FHF35" s="293"/>
      <c r="FHG35" s="293"/>
      <c r="FHH35" s="293"/>
      <c r="FHI35" s="293"/>
      <c r="FHJ35" s="293"/>
      <c r="FHK35" s="293"/>
      <c r="FHL35" s="293"/>
      <c r="FHM35" s="293"/>
      <c r="FHN35" s="293"/>
      <c r="FHO35" s="293"/>
      <c r="FHP35" s="293"/>
      <c r="FHQ35" s="293"/>
      <c r="FHR35" s="293"/>
      <c r="FHS35" s="293"/>
      <c r="FHT35" s="293"/>
      <c r="FHU35" s="293"/>
      <c r="FHV35" s="293"/>
      <c r="FHW35" s="293"/>
      <c r="FHX35" s="293"/>
      <c r="FHY35" s="293"/>
      <c r="FHZ35" s="293"/>
      <c r="FIA35" s="293"/>
      <c r="FIB35" s="293"/>
      <c r="FIC35" s="293"/>
      <c r="FID35" s="293"/>
      <c r="FIE35" s="293"/>
      <c r="FIF35" s="293"/>
      <c r="FIG35" s="293"/>
      <c r="FIH35" s="293"/>
      <c r="FII35" s="293"/>
      <c r="FIJ35" s="293"/>
      <c r="FIK35" s="293"/>
      <c r="FIL35" s="293"/>
      <c r="FIM35" s="293"/>
      <c r="FIN35" s="293"/>
      <c r="FIO35" s="293"/>
      <c r="FIP35" s="293"/>
      <c r="FIQ35" s="293"/>
      <c r="FIR35" s="293"/>
      <c r="FIS35" s="293"/>
      <c r="FIT35" s="293"/>
      <c r="FIU35" s="293"/>
      <c r="FIV35" s="293"/>
      <c r="FIW35" s="293"/>
      <c r="FIX35" s="293"/>
      <c r="FIY35" s="293"/>
      <c r="FIZ35" s="293"/>
      <c r="FJA35" s="293"/>
      <c r="FJB35" s="293"/>
      <c r="FJC35" s="293"/>
      <c r="FJD35" s="293"/>
      <c r="FJE35" s="293"/>
      <c r="FJF35" s="293"/>
      <c r="FJG35" s="293"/>
      <c r="FJH35" s="293"/>
      <c r="FJI35" s="293"/>
      <c r="FJJ35" s="293"/>
      <c r="FJK35" s="293"/>
      <c r="FJL35" s="293"/>
      <c r="FJM35" s="293"/>
      <c r="FJN35" s="293"/>
      <c r="FJO35" s="293"/>
      <c r="FJP35" s="293"/>
      <c r="FJQ35" s="293"/>
      <c r="FJR35" s="293"/>
      <c r="FJS35" s="293"/>
      <c r="FJT35" s="293"/>
      <c r="FJU35" s="293"/>
      <c r="FJV35" s="293"/>
      <c r="FJW35" s="293"/>
      <c r="FJX35" s="293"/>
      <c r="FJY35" s="293"/>
      <c r="FJZ35" s="293"/>
      <c r="FKA35" s="293"/>
      <c r="FKB35" s="293"/>
      <c r="FKC35" s="293"/>
      <c r="FKD35" s="293"/>
      <c r="FKE35" s="293"/>
      <c r="FKF35" s="293"/>
      <c r="FKG35" s="293"/>
      <c r="FKH35" s="293"/>
      <c r="FKI35" s="293"/>
      <c r="FKJ35" s="293"/>
      <c r="FKK35" s="293"/>
      <c r="FKL35" s="293"/>
      <c r="FKM35" s="293"/>
      <c r="FKN35" s="293"/>
      <c r="FKO35" s="293"/>
      <c r="FKP35" s="293"/>
      <c r="FKQ35" s="293"/>
      <c r="FKR35" s="293"/>
      <c r="FKS35" s="293"/>
      <c r="FKT35" s="293"/>
      <c r="FKU35" s="293"/>
      <c r="FKV35" s="293"/>
      <c r="FKW35" s="293"/>
      <c r="FKX35" s="293"/>
      <c r="FKY35" s="293"/>
      <c r="FKZ35" s="293"/>
      <c r="FLA35" s="293"/>
      <c r="FLB35" s="293"/>
      <c r="FLC35" s="293"/>
      <c r="FLD35" s="293"/>
      <c r="FLE35" s="293"/>
      <c r="FLF35" s="293"/>
      <c r="FLG35" s="293"/>
      <c r="FLH35" s="293"/>
      <c r="FLI35" s="293"/>
      <c r="FLJ35" s="293"/>
      <c r="FLK35" s="293"/>
      <c r="FLL35" s="293"/>
      <c r="FLM35" s="293"/>
      <c r="FLN35" s="293"/>
      <c r="FLO35" s="293"/>
      <c r="FLP35" s="293"/>
      <c r="FLQ35" s="293"/>
      <c r="FLR35" s="293"/>
      <c r="FLS35" s="293"/>
      <c r="FLT35" s="293"/>
      <c r="FLU35" s="293"/>
      <c r="FLV35" s="293"/>
      <c r="FLW35" s="293"/>
      <c r="FLX35" s="293"/>
      <c r="FLY35" s="293"/>
      <c r="FLZ35" s="293"/>
      <c r="FMA35" s="293"/>
      <c r="FMB35" s="293"/>
      <c r="FMC35" s="293"/>
      <c r="FMD35" s="293"/>
      <c r="FME35" s="293"/>
      <c r="FMF35" s="293"/>
      <c r="FMG35" s="293"/>
      <c r="FMH35" s="293"/>
      <c r="FMI35" s="293"/>
      <c r="FMJ35" s="293"/>
      <c r="FMK35" s="293"/>
      <c r="FML35" s="293"/>
      <c r="FMM35" s="293"/>
      <c r="FMN35" s="293"/>
      <c r="FMO35" s="293"/>
      <c r="FMP35" s="293"/>
      <c r="FMQ35" s="293"/>
      <c r="FMR35" s="293"/>
      <c r="FMS35" s="293"/>
      <c r="FMT35" s="293"/>
      <c r="FMU35" s="293"/>
      <c r="FMV35" s="293"/>
      <c r="FMW35" s="293"/>
      <c r="FMX35" s="293"/>
      <c r="FMY35" s="293"/>
      <c r="FMZ35" s="293"/>
      <c r="FNA35" s="293"/>
      <c r="FNB35" s="293"/>
      <c r="FNC35" s="293"/>
      <c r="FND35" s="293"/>
      <c r="FNE35" s="293"/>
      <c r="FNF35" s="293"/>
      <c r="FNG35" s="293"/>
      <c r="FNH35" s="293"/>
      <c r="FNI35" s="293"/>
      <c r="FNJ35" s="293"/>
      <c r="FNK35" s="293"/>
      <c r="FNL35" s="293"/>
      <c r="FNM35" s="293"/>
      <c r="FNN35" s="293"/>
      <c r="FNO35" s="293"/>
      <c r="FNP35" s="293"/>
      <c r="FNQ35" s="293"/>
      <c r="FNR35" s="293"/>
      <c r="FNS35" s="293"/>
      <c r="FNT35" s="293"/>
      <c r="FNU35" s="293"/>
      <c r="FNV35" s="293"/>
      <c r="FNW35" s="293"/>
      <c r="FNX35" s="293"/>
      <c r="FNY35" s="293"/>
      <c r="FNZ35" s="293"/>
      <c r="FOA35" s="293"/>
      <c r="FOB35" s="293"/>
      <c r="FOC35" s="293"/>
      <c r="FOD35" s="293"/>
      <c r="FOE35" s="293"/>
      <c r="FOF35" s="293"/>
      <c r="FOG35" s="293"/>
      <c r="FOH35" s="293"/>
      <c r="FOI35" s="293"/>
      <c r="FOJ35" s="293"/>
      <c r="FOK35" s="293"/>
      <c r="FOL35" s="293"/>
      <c r="FOM35" s="293"/>
      <c r="FON35" s="293"/>
      <c r="FOO35" s="293"/>
      <c r="FOP35" s="293"/>
      <c r="FOQ35" s="293"/>
      <c r="FOR35" s="293"/>
      <c r="FOS35" s="293"/>
      <c r="FOT35" s="293"/>
      <c r="FOU35" s="293"/>
      <c r="FOV35" s="293"/>
      <c r="FOW35" s="293"/>
      <c r="FOX35" s="293"/>
      <c r="FOY35" s="293"/>
      <c r="FOZ35" s="293"/>
      <c r="FPA35" s="293"/>
      <c r="FPB35" s="293"/>
      <c r="FPC35" s="293"/>
      <c r="FPD35" s="293"/>
      <c r="FPE35" s="293"/>
      <c r="FPF35" s="293"/>
      <c r="FPG35" s="293"/>
      <c r="FPH35" s="293"/>
      <c r="FPI35" s="293"/>
      <c r="FPJ35" s="293"/>
      <c r="FPK35" s="293"/>
      <c r="FPL35" s="293"/>
      <c r="FPM35" s="293"/>
      <c r="FPN35" s="293"/>
      <c r="FPO35" s="293"/>
      <c r="FPP35" s="293"/>
      <c r="FPQ35" s="293"/>
      <c r="FPR35" s="293"/>
      <c r="FPS35" s="293"/>
      <c r="FPT35" s="293"/>
      <c r="FPU35" s="293"/>
      <c r="FPV35" s="293"/>
      <c r="FPW35" s="293"/>
      <c r="FPX35" s="293"/>
      <c r="FPY35" s="293"/>
      <c r="FPZ35" s="293"/>
      <c r="FQA35" s="293"/>
      <c r="FQB35" s="293"/>
      <c r="FQC35" s="293"/>
      <c r="FQD35" s="293"/>
      <c r="FQE35" s="293"/>
      <c r="FQF35" s="293"/>
      <c r="FQG35" s="293"/>
      <c r="FQH35" s="293"/>
      <c r="FQI35" s="293"/>
      <c r="FQJ35" s="293"/>
      <c r="FQK35" s="293"/>
      <c r="FQL35" s="293"/>
      <c r="FQM35" s="293"/>
      <c r="FQN35" s="293"/>
      <c r="FQO35" s="293"/>
      <c r="FQP35" s="293"/>
      <c r="FQQ35" s="293"/>
      <c r="FQR35" s="293"/>
      <c r="FQS35" s="293"/>
      <c r="FQT35" s="293"/>
      <c r="FQU35" s="293"/>
      <c r="FQV35" s="293"/>
      <c r="FQW35" s="293"/>
      <c r="FQX35" s="293"/>
      <c r="FQY35" s="293"/>
      <c r="FQZ35" s="293"/>
      <c r="FRA35" s="293"/>
      <c r="FRB35" s="293"/>
      <c r="FRC35" s="293"/>
      <c r="FRD35" s="293"/>
      <c r="FRE35" s="293"/>
      <c r="FRF35" s="293"/>
      <c r="FRG35" s="293"/>
      <c r="FRH35" s="293"/>
      <c r="FRI35" s="293"/>
      <c r="FRJ35" s="293"/>
      <c r="FRK35" s="293"/>
      <c r="FRL35" s="293"/>
      <c r="FRM35" s="293"/>
      <c r="FRN35" s="293"/>
      <c r="FRO35" s="293"/>
      <c r="FRP35" s="293"/>
      <c r="FRQ35" s="293"/>
      <c r="FRR35" s="293"/>
      <c r="FRS35" s="293"/>
      <c r="FRT35" s="293"/>
      <c r="FRU35" s="293"/>
      <c r="FRV35" s="293"/>
      <c r="FRW35" s="293"/>
      <c r="FRX35" s="293"/>
      <c r="FRY35" s="293"/>
      <c r="FRZ35" s="293"/>
      <c r="FSA35" s="293"/>
      <c r="FSB35" s="293"/>
      <c r="FSC35" s="293"/>
      <c r="FSD35" s="293"/>
      <c r="FSE35" s="293"/>
      <c r="FSF35" s="293"/>
      <c r="FSG35" s="293"/>
      <c r="FSH35" s="293"/>
      <c r="FSI35" s="293"/>
      <c r="FSJ35" s="293"/>
      <c r="FSK35" s="293"/>
      <c r="FSL35" s="293"/>
      <c r="FSM35" s="293"/>
      <c r="FSN35" s="293"/>
      <c r="FSO35" s="293"/>
      <c r="FSP35" s="293"/>
      <c r="FSQ35" s="293"/>
      <c r="FSR35" s="293"/>
      <c r="FSS35" s="293"/>
      <c r="FST35" s="293"/>
      <c r="FSU35" s="293"/>
      <c r="FSV35" s="293"/>
      <c r="FSW35" s="293"/>
      <c r="FSX35" s="293"/>
      <c r="FSY35" s="293"/>
      <c r="FSZ35" s="293"/>
      <c r="FTA35" s="293"/>
      <c r="FTB35" s="293"/>
      <c r="FTC35" s="293"/>
      <c r="FTD35" s="293"/>
      <c r="FTE35" s="293"/>
      <c r="FTF35" s="293"/>
      <c r="FTG35" s="293"/>
      <c r="FTH35" s="293"/>
      <c r="FTI35" s="293"/>
      <c r="FTJ35" s="293"/>
      <c r="FTK35" s="293"/>
      <c r="FTL35" s="293"/>
      <c r="FTM35" s="293"/>
      <c r="FTN35" s="293"/>
      <c r="FTO35" s="293"/>
      <c r="FTP35" s="293"/>
      <c r="FTQ35" s="293"/>
      <c r="FTR35" s="293"/>
      <c r="FTS35" s="293"/>
      <c r="FTT35" s="293"/>
      <c r="FTU35" s="293"/>
      <c r="FTV35" s="293"/>
      <c r="FTW35" s="293"/>
      <c r="FTX35" s="293"/>
      <c r="FTY35" s="293"/>
      <c r="FTZ35" s="293"/>
      <c r="FUA35" s="293"/>
      <c r="FUB35" s="293"/>
      <c r="FUC35" s="293"/>
      <c r="FUD35" s="293"/>
      <c r="FUE35" s="293"/>
      <c r="FUF35" s="293"/>
      <c r="FUG35" s="293"/>
      <c r="FUH35" s="293"/>
      <c r="FUI35" s="293"/>
      <c r="FUJ35" s="293"/>
      <c r="FUK35" s="293"/>
      <c r="FUL35" s="293"/>
      <c r="FUM35" s="293"/>
      <c r="FUN35" s="293"/>
      <c r="FUO35" s="293"/>
      <c r="FUP35" s="293"/>
      <c r="FUQ35" s="293"/>
      <c r="FUR35" s="293"/>
      <c r="FUS35" s="293"/>
      <c r="FUT35" s="293"/>
      <c r="FUU35" s="293"/>
      <c r="FUV35" s="293"/>
      <c r="FUW35" s="293"/>
      <c r="FUX35" s="293"/>
      <c r="FUY35" s="293"/>
      <c r="FUZ35" s="293"/>
      <c r="FVA35" s="293"/>
      <c r="FVB35" s="293"/>
      <c r="FVC35" s="293"/>
      <c r="FVD35" s="293"/>
      <c r="FVE35" s="293"/>
      <c r="FVF35" s="293"/>
      <c r="FVG35" s="293"/>
      <c r="FVH35" s="293"/>
      <c r="FVI35" s="293"/>
      <c r="FVJ35" s="293"/>
      <c r="FVK35" s="293"/>
      <c r="FVL35" s="293"/>
      <c r="FVM35" s="293"/>
      <c r="FVN35" s="293"/>
      <c r="FVO35" s="293"/>
      <c r="FVP35" s="293"/>
      <c r="FVQ35" s="293"/>
      <c r="FVR35" s="293"/>
      <c r="FVS35" s="293"/>
      <c r="FVT35" s="293"/>
      <c r="FVU35" s="293"/>
      <c r="FVV35" s="293"/>
      <c r="FVW35" s="293"/>
      <c r="FVX35" s="293"/>
      <c r="FVY35" s="293"/>
      <c r="FVZ35" s="293"/>
      <c r="FWA35" s="293"/>
      <c r="FWB35" s="293"/>
      <c r="FWC35" s="293"/>
      <c r="FWD35" s="293"/>
      <c r="FWE35" s="293"/>
      <c r="FWF35" s="293"/>
      <c r="FWG35" s="293"/>
      <c r="FWH35" s="293"/>
      <c r="FWI35" s="293"/>
      <c r="FWJ35" s="293"/>
      <c r="FWK35" s="293"/>
      <c r="FWL35" s="293"/>
      <c r="FWM35" s="293"/>
      <c r="FWN35" s="293"/>
      <c r="FWO35" s="293"/>
      <c r="FWP35" s="293"/>
      <c r="FWQ35" s="293"/>
      <c r="FWR35" s="293"/>
      <c r="FWS35" s="293"/>
      <c r="FWT35" s="293"/>
      <c r="FWU35" s="293"/>
      <c r="FWV35" s="293"/>
      <c r="FWW35" s="293"/>
      <c r="FWX35" s="293"/>
      <c r="FWY35" s="293"/>
      <c r="FWZ35" s="293"/>
      <c r="FXA35" s="293"/>
      <c r="FXB35" s="293"/>
      <c r="FXC35" s="293"/>
      <c r="FXD35" s="293"/>
      <c r="FXE35" s="293"/>
      <c r="FXF35" s="293"/>
      <c r="FXG35" s="293"/>
      <c r="FXH35" s="293"/>
      <c r="FXI35" s="293"/>
      <c r="FXJ35" s="293"/>
      <c r="FXK35" s="293"/>
      <c r="FXL35" s="293"/>
      <c r="FXM35" s="293"/>
      <c r="FXN35" s="293"/>
      <c r="FXO35" s="293"/>
      <c r="FXP35" s="293"/>
      <c r="FXQ35" s="293"/>
      <c r="FXR35" s="293"/>
      <c r="FXS35" s="293"/>
      <c r="FXT35" s="293"/>
      <c r="FXU35" s="293"/>
      <c r="FXV35" s="293"/>
      <c r="FXW35" s="293"/>
      <c r="FXX35" s="293"/>
      <c r="FXY35" s="293"/>
      <c r="FXZ35" s="293"/>
      <c r="FYA35" s="293"/>
      <c r="FYB35" s="293"/>
      <c r="FYC35" s="293"/>
      <c r="FYD35" s="293"/>
      <c r="FYE35" s="293"/>
      <c r="FYF35" s="293"/>
      <c r="FYG35" s="293"/>
      <c r="FYH35" s="293"/>
      <c r="FYI35" s="293"/>
      <c r="FYJ35" s="293"/>
      <c r="FYK35" s="293"/>
      <c r="FYL35" s="293"/>
      <c r="FYM35" s="293"/>
      <c r="FYN35" s="293"/>
      <c r="FYO35" s="293"/>
      <c r="FYP35" s="293"/>
      <c r="FYQ35" s="293"/>
      <c r="FYR35" s="293"/>
      <c r="FYS35" s="293"/>
      <c r="FYT35" s="293"/>
      <c r="FYU35" s="293"/>
      <c r="FYV35" s="293"/>
      <c r="FYW35" s="293"/>
      <c r="FYX35" s="293"/>
      <c r="FYY35" s="293"/>
      <c r="FYZ35" s="293"/>
      <c r="FZA35" s="293"/>
      <c r="FZB35" s="293"/>
      <c r="FZC35" s="293"/>
      <c r="FZD35" s="293"/>
      <c r="FZE35" s="293"/>
      <c r="FZF35" s="293"/>
      <c r="FZG35" s="293"/>
      <c r="FZH35" s="293"/>
      <c r="FZI35" s="293"/>
      <c r="FZJ35" s="293"/>
      <c r="FZK35" s="293"/>
      <c r="FZL35" s="293"/>
      <c r="FZM35" s="293"/>
      <c r="FZN35" s="293"/>
      <c r="FZO35" s="293"/>
      <c r="FZP35" s="293"/>
      <c r="FZQ35" s="293"/>
      <c r="FZR35" s="293"/>
      <c r="FZS35" s="293"/>
      <c r="FZT35" s="293"/>
      <c r="FZU35" s="293"/>
      <c r="FZV35" s="293"/>
      <c r="FZW35" s="293"/>
      <c r="FZX35" s="293"/>
      <c r="FZY35" s="293"/>
      <c r="FZZ35" s="293"/>
      <c r="GAA35" s="293"/>
      <c r="GAB35" s="293"/>
      <c r="GAC35" s="293"/>
      <c r="GAD35" s="293"/>
      <c r="GAE35" s="293"/>
      <c r="GAF35" s="293"/>
      <c r="GAG35" s="293"/>
      <c r="GAH35" s="293"/>
      <c r="GAI35" s="293"/>
      <c r="GAJ35" s="293"/>
      <c r="GAK35" s="293"/>
      <c r="GAL35" s="293"/>
      <c r="GAM35" s="293"/>
      <c r="GAN35" s="293"/>
      <c r="GAO35" s="293"/>
      <c r="GAP35" s="293"/>
      <c r="GAQ35" s="293"/>
      <c r="GAR35" s="293"/>
      <c r="GAS35" s="293"/>
      <c r="GAT35" s="293"/>
      <c r="GAU35" s="293"/>
      <c r="GAV35" s="293"/>
      <c r="GAW35" s="293"/>
      <c r="GAX35" s="293"/>
      <c r="GAY35" s="293"/>
      <c r="GAZ35" s="293"/>
      <c r="GBA35" s="293"/>
      <c r="GBB35" s="293"/>
      <c r="GBC35" s="293"/>
      <c r="GBD35" s="293"/>
      <c r="GBE35" s="293"/>
      <c r="GBF35" s="293"/>
      <c r="GBG35" s="293"/>
      <c r="GBH35" s="293"/>
      <c r="GBI35" s="293"/>
      <c r="GBJ35" s="293"/>
      <c r="GBK35" s="293"/>
      <c r="GBL35" s="293"/>
      <c r="GBM35" s="293"/>
      <c r="GBN35" s="293"/>
      <c r="GBO35" s="293"/>
      <c r="GBP35" s="293"/>
      <c r="GBQ35" s="293"/>
      <c r="GBR35" s="293"/>
      <c r="GBS35" s="293"/>
      <c r="GBT35" s="293"/>
      <c r="GBU35" s="293"/>
      <c r="GBV35" s="293"/>
      <c r="GBW35" s="293"/>
      <c r="GBX35" s="293"/>
      <c r="GBY35" s="293"/>
      <c r="GBZ35" s="293"/>
      <c r="GCA35" s="293"/>
      <c r="GCB35" s="293"/>
      <c r="GCC35" s="293"/>
      <c r="GCD35" s="293"/>
      <c r="GCE35" s="293"/>
      <c r="GCF35" s="293"/>
      <c r="GCG35" s="293"/>
      <c r="GCH35" s="293"/>
      <c r="GCI35" s="293"/>
      <c r="GCJ35" s="293"/>
      <c r="GCK35" s="293"/>
      <c r="GCL35" s="293"/>
      <c r="GCM35" s="293"/>
      <c r="GCN35" s="293"/>
      <c r="GCO35" s="293"/>
      <c r="GCP35" s="293"/>
      <c r="GCQ35" s="293"/>
      <c r="GCR35" s="293"/>
      <c r="GCS35" s="293"/>
      <c r="GCT35" s="293"/>
      <c r="GCU35" s="293"/>
      <c r="GCV35" s="293"/>
      <c r="GCW35" s="293"/>
      <c r="GCX35" s="293"/>
      <c r="GCY35" s="293"/>
      <c r="GCZ35" s="293"/>
      <c r="GDA35" s="293"/>
      <c r="GDB35" s="293"/>
      <c r="GDC35" s="293"/>
      <c r="GDD35" s="293"/>
      <c r="GDE35" s="293"/>
      <c r="GDF35" s="293"/>
      <c r="GDG35" s="293"/>
      <c r="GDH35" s="293"/>
      <c r="GDI35" s="293"/>
      <c r="GDJ35" s="293"/>
      <c r="GDK35" s="293"/>
      <c r="GDL35" s="293"/>
      <c r="GDM35" s="293"/>
      <c r="GDN35" s="293"/>
      <c r="GDO35" s="293"/>
      <c r="GDP35" s="293"/>
      <c r="GDQ35" s="293"/>
      <c r="GDR35" s="293"/>
      <c r="GDS35" s="293"/>
      <c r="GDT35" s="293"/>
      <c r="GDU35" s="293"/>
      <c r="GDV35" s="293"/>
      <c r="GDW35" s="293"/>
      <c r="GDX35" s="293"/>
      <c r="GDY35" s="293"/>
      <c r="GDZ35" s="293"/>
      <c r="GEA35" s="293"/>
      <c r="GEB35" s="293"/>
      <c r="GEC35" s="293"/>
      <c r="GED35" s="293"/>
      <c r="GEE35" s="293"/>
      <c r="GEF35" s="293"/>
      <c r="GEG35" s="293"/>
      <c r="GEH35" s="293"/>
      <c r="GEI35" s="293"/>
      <c r="GEJ35" s="293"/>
      <c r="GEK35" s="293"/>
      <c r="GEL35" s="293"/>
      <c r="GEM35" s="293"/>
      <c r="GEN35" s="293"/>
      <c r="GEO35" s="293"/>
      <c r="GEP35" s="293"/>
      <c r="GEQ35" s="293"/>
      <c r="GER35" s="293"/>
      <c r="GES35" s="293"/>
      <c r="GET35" s="293"/>
      <c r="GEU35" s="293"/>
      <c r="GEV35" s="293"/>
      <c r="GEW35" s="293"/>
      <c r="GEX35" s="293"/>
      <c r="GEY35" s="293"/>
      <c r="GEZ35" s="293"/>
      <c r="GFA35" s="293"/>
      <c r="GFB35" s="293"/>
      <c r="GFC35" s="293"/>
      <c r="GFD35" s="293"/>
      <c r="GFE35" s="293"/>
      <c r="GFF35" s="293"/>
      <c r="GFG35" s="293"/>
      <c r="GFH35" s="293"/>
      <c r="GFI35" s="293"/>
      <c r="GFJ35" s="293"/>
      <c r="GFK35" s="293"/>
      <c r="GFL35" s="293"/>
      <c r="GFM35" s="293"/>
      <c r="GFN35" s="293"/>
      <c r="GFO35" s="293"/>
      <c r="GFP35" s="293"/>
      <c r="GFQ35" s="293"/>
      <c r="GFR35" s="293"/>
      <c r="GFS35" s="293"/>
      <c r="GFT35" s="293"/>
      <c r="GFU35" s="293"/>
      <c r="GFV35" s="293"/>
      <c r="GFW35" s="293"/>
      <c r="GFX35" s="293"/>
      <c r="GFY35" s="293"/>
      <c r="GFZ35" s="293"/>
      <c r="GGA35" s="293"/>
      <c r="GGB35" s="293"/>
      <c r="GGC35" s="293"/>
      <c r="GGD35" s="293"/>
      <c r="GGE35" s="293"/>
      <c r="GGF35" s="293"/>
      <c r="GGG35" s="293"/>
      <c r="GGH35" s="293"/>
      <c r="GGI35" s="293"/>
      <c r="GGJ35" s="293"/>
      <c r="GGK35" s="293"/>
      <c r="GGL35" s="293"/>
      <c r="GGM35" s="293"/>
      <c r="GGN35" s="293"/>
      <c r="GGO35" s="293"/>
      <c r="GGP35" s="293"/>
      <c r="GGQ35" s="293"/>
      <c r="GGR35" s="293"/>
      <c r="GGS35" s="293"/>
      <c r="GGT35" s="293"/>
      <c r="GGU35" s="293"/>
      <c r="GGV35" s="293"/>
      <c r="GGW35" s="293"/>
      <c r="GGX35" s="293"/>
      <c r="GGY35" s="293"/>
      <c r="GGZ35" s="293"/>
      <c r="GHA35" s="293"/>
      <c r="GHB35" s="293"/>
      <c r="GHC35" s="293"/>
      <c r="GHD35" s="293"/>
      <c r="GHE35" s="293"/>
      <c r="GHF35" s="293"/>
      <c r="GHG35" s="293"/>
      <c r="GHH35" s="293"/>
      <c r="GHI35" s="293"/>
      <c r="GHJ35" s="293"/>
      <c r="GHK35" s="293"/>
      <c r="GHL35" s="293"/>
      <c r="GHM35" s="293"/>
      <c r="GHN35" s="293"/>
      <c r="GHO35" s="293"/>
      <c r="GHP35" s="293"/>
      <c r="GHQ35" s="293"/>
      <c r="GHR35" s="293"/>
      <c r="GHS35" s="293"/>
      <c r="GHT35" s="293"/>
      <c r="GHU35" s="293"/>
      <c r="GHV35" s="293"/>
      <c r="GHW35" s="293"/>
      <c r="GHX35" s="293"/>
      <c r="GHY35" s="293"/>
      <c r="GHZ35" s="293"/>
      <c r="GIA35" s="293"/>
      <c r="GIB35" s="293"/>
      <c r="GIC35" s="293"/>
      <c r="GID35" s="293"/>
      <c r="GIE35" s="293"/>
      <c r="GIF35" s="293"/>
      <c r="GIG35" s="293"/>
      <c r="GIH35" s="293"/>
      <c r="GII35" s="293"/>
      <c r="GIJ35" s="293"/>
      <c r="GIK35" s="293"/>
      <c r="GIL35" s="293"/>
      <c r="GIM35" s="293"/>
      <c r="GIN35" s="293"/>
      <c r="GIO35" s="293"/>
      <c r="GIP35" s="293"/>
      <c r="GIQ35" s="293"/>
      <c r="GIR35" s="293"/>
      <c r="GIS35" s="293"/>
      <c r="GIT35" s="293"/>
      <c r="GIU35" s="293"/>
      <c r="GIV35" s="293"/>
      <c r="GIW35" s="293"/>
      <c r="GIX35" s="293"/>
      <c r="GIY35" s="293"/>
      <c r="GIZ35" s="293"/>
      <c r="GJA35" s="293"/>
      <c r="GJB35" s="293"/>
      <c r="GJC35" s="293"/>
      <c r="GJD35" s="293"/>
      <c r="GJE35" s="293"/>
      <c r="GJF35" s="293"/>
      <c r="GJG35" s="293"/>
      <c r="GJH35" s="293"/>
      <c r="GJI35" s="293"/>
      <c r="GJJ35" s="293"/>
      <c r="GJK35" s="293"/>
      <c r="GJL35" s="293"/>
      <c r="GJM35" s="293"/>
      <c r="GJN35" s="293"/>
      <c r="GJO35" s="293"/>
      <c r="GJP35" s="293"/>
      <c r="GJQ35" s="293"/>
      <c r="GJR35" s="293"/>
      <c r="GJS35" s="293"/>
      <c r="GJT35" s="293"/>
      <c r="GJU35" s="293"/>
      <c r="GJV35" s="293"/>
      <c r="GJW35" s="293"/>
      <c r="GJX35" s="293"/>
      <c r="GJY35" s="293"/>
      <c r="GJZ35" s="293"/>
      <c r="GKA35" s="293"/>
      <c r="GKB35" s="293"/>
      <c r="GKC35" s="293"/>
      <c r="GKD35" s="293"/>
      <c r="GKE35" s="293"/>
      <c r="GKF35" s="293"/>
      <c r="GKG35" s="293"/>
      <c r="GKH35" s="293"/>
      <c r="GKI35" s="293"/>
      <c r="GKJ35" s="293"/>
      <c r="GKK35" s="293"/>
      <c r="GKL35" s="293"/>
      <c r="GKM35" s="293"/>
      <c r="GKN35" s="293"/>
      <c r="GKO35" s="293"/>
      <c r="GKP35" s="293"/>
      <c r="GKQ35" s="293"/>
      <c r="GKR35" s="293"/>
      <c r="GKS35" s="293"/>
      <c r="GKT35" s="293"/>
      <c r="GKU35" s="293"/>
      <c r="GKV35" s="293"/>
      <c r="GKW35" s="293"/>
      <c r="GKX35" s="293"/>
      <c r="GKY35" s="293"/>
      <c r="GKZ35" s="293"/>
      <c r="GLA35" s="293"/>
      <c r="GLB35" s="293"/>
      <c r="GLC35" s="293"/>
      <c r="GLD35" s="293"/>
      <c r="GLE35" s="293"/>
      <c r="GLF35" s="293"/>
      <c r="GLG35" s="293"/>
      <c r="GLH35" s="293"/>
      <c r="GLI35" s="293"/>
      <c r="GLJ35" s="293"/>
      <c r="GLK35" s="293"/>
      <c r="GLL35" s="293"/>
      <c r="GLM35" s="293"/>
      <c r="GLN35" s="293"/>
      <c r="GLO35" s="293"/>
      <c r="GLP35" s="293"/>
      <c r="GLQ35" s="293"/>
      <c r="GLR35" s="293"/>
      <c r="GLS35" s="293"/>
      <c r="GLT35" s="293"/>
      <c r="GLU35" s="293"/>
      <c r="GLV35" s="293"/>
      <c r="GLW35" s="293"/>
      <c r="GLX35" s="293"/>
      <c r="GLY35" s="293"/>
      <c r="GLZ35" s="293"/>
      <c r="GMA35" s="293"/>
      <c r="GMB35" s="293"/>
      <c r="GMC35" s="293"/>
      <c r="GMD35" s="293"/>
      <c r="GME35" s="293"/>
      <c r="GMF35" s="293"/>
      <c r="GMG35" s="293"/>
      <c r="GMH35" s="293"/>
      <c r="GMI35" s="293"/>
      <c r="GMJ35" s="293"/>
      <c r="GMK35" s="293"/>
      <c r="GML35" s="293"/>
      <c r="GMM35" s="293"/>
      <c r="GMN35" s="293"/>
      <c r="GMO35" s="293"/>
      <c r="GMP35" s="293"/>
      <c r="GMQ35" s="293"/>
      <c r="GMR35" s="293"/>
      <c r="GMS35" s="293"/>
      <c r="GMT35" s="293"/>
      <c r="GMU35" s="293"/>
      <c r="GMV35" s="293"/>
      <c r="GMW35" s="293"/>
      <c r="GMX35" s="293"/>
      <c r="GMY35" s="293"/>
      <c r="GMZ35" s="293"/>
      <c r="GNA35" s="293"/>
      <c r="GNB35" s="293"/>
      <c r="GNC35" s="293"/>
      <c r="GND35" s="293"/>
      <c r="GNE35" s="293"/>
      <c r="GNF35" s="293"/>
      <c r="GNG35" s="293"/>
      <c r="GNH35" s="293"/>
      <c r="GNI35" s="293"/>
      <c r="GNJ35" s="293"/>
      <c r="GNK35" s="293"/>
      <c r="GNL35" s="293"/>
      <c r="GNM35" s="293"/>
      <c r="GNN35" s="293"/>
      <c r="GNO35" s="293"/>
      <c r="GNP35" s="293"/>
      <c r="GNQ35" s="293"/>
      <c r="GNR35" s="293"/>
      <c r="GNS35" s="293"/>
      <c r="GNT35" s="293"/>
      <c r="GNU35" s="293"/>
      <c r="GNV35" s="293"/>
      <c r="GNW35" s="293"/>
      <c r="GNX35" s="293"/>
      <c r="GNY35" s="293"/>
      <c r="GNZ35" s="293"/>
      <c r="GOA35" s="293"/>
      <c r="GOB35" s="293"/>
      <c r="GOC35" s="293"/>
      <c r="GOD35" s="293"/>
      <c r="GOE35" s="293"/>
      <c r="GOF35" s="293"/>
      <c r="GOG35" s="293"/>
      <c r="GOH35" s="293"/>
      <c r="GOI35" s="293"/>
      <c r="GOJ35" s="293"/>
      <c r="GOK35" s="293"/>
      <c r="GOL35" s="293"/>
      <c r="GOM35" s="293"/>
      <c r="GON35" s="293"/>
      <c r="GOO35" s="293"/>
      <c r="GOP35" s="293"/>
      <c r="GOQ35" s="293"/>
      <c r="GOR35" s="293"/>
      <c r="GOS35" s="293"/>
      <c r="GOT35" s="293"/>
      <c r="GOU35" s="293"/>
      <c r="GOV35" s="293"/>
      <c r="GOW35" s="293"/>
      <c r="GOX35" s="293"/>
      <c r="GOY35" s="293"/>
      <c r="GOZ35" s="293"/>
      <c r="GPA35" s="293"/>
      <c r="GPB35" s="293"/>
      <c r="GPC35" s="293"/>
      <c r="GPD35" s="293"/>
      <c r="GPE35" s="293"/>
      <c r="GPF35" s="293"/>
      <c r="GPG35" s="293"/>
      <c r="GPH35" s="293"/>
      <c r="GPI35" s="293"/>
      <c r="GPJ35" s="293"/>
      <c r="GPK35" s="293"/>
      <c r="GPL35" s="293"/>
      <c r="GPM35" s="293"/>
      <c r="GPN35" s="293"/>
      <c r="GPO35" s="293"/>
      <c r="GPP35" s="293"/>
      <c r="GPQ35" s="293"/>
      <c r="GPR35" s="293"/>
      <c r="GPS35" s="293"/>
      <c r="GPT35" s="293"/>
      <c r="GPU35" s="293"/>
      <c r="GPV35" s="293"/>
      <c r="GPW35" s="293"/>
      <c r="GPX35" s="293"/>
      <c r="GPY35" s="293"/>
      <c r="GPZ35" s="293"/>
      <c r="GQA35" s="293"/>
      <c r="GQB35" s="293"/>
      <c r="GQC35" s="293"/>
      <c r="GQD35" s="293"/>
      <c r="GQE35" s="293"/>
      <c r="GQF35" s="293"/>
      <c r="GQG35" s="293"/>
      <c r="GQH35" s="293"/>
      <c r="GQI35" s="293"/>
      <c r="GQJ35" s="293"/>
      <c r="GQK35" s="293"/>
      <c r="GQL35" s="293"/>
      <c r="GQM35" s="293"/>
      <c r="GQN35" s="293"/>
      <c r="GQO35" s="293"/>
      <c r="GQP35" s="293"/>
      <c r="GQQ35" s="293"/>
      <c r="GQR35" s="293"/>
      <c r="GQS35" s="293"/>
      <c r="GQT35" s="293"/>
      <c r="GQU35" s="293"/>
      <c r="GQV35" s="293"/>
      <c r="GQW35" s="293"/>
      <c r="GQX35" s="293"/>
      <c r="GQY35" s="293"/>
      <c r="GQZ35" s="293"/>
      <c r="GRA35" s="293"/>
      <c r="GRB35" s="293"/>
      <c r="GRC35" s="293"/>
      <c r="GRD35" s="293"/>
      <c r="GRE35" s="293"/>
      <c r="GRF35" s="293"/>
      <c r="GRG35" s="293"/>
      <c r="GRH35" s="293"/>
      <c r="GRI35" s="293"/>
      <c r="GRJ35" s="293"/>
      <c r="GRK35" s="293"/>
      <c r="GRL35" s="293"/>
      <c r="GRM35" s="293"/>
      <c r="GRN35" s="293"/>
      <c r="GRO35" s="293"/>
      <c r="GRP35" s="293"/>
      <c r="GRQ35" s="293"/>
      <c r="GRR35" s="293"/>
      <c r="GRS35" s="293"/>
      <c r="GRT35" s="293"/>
      <c r="GRU35" s="293"/>
      <c r="GRV35" s="293"/>
      <c r="GRW35" s="293"/>
      <c r="GRX35" s="293"/>
      <c r="GRY35" s="293"/>
      <c r="GRZ35" s="293"/>
      <c r="GSA35" s="293"/>
      <c r="GSB35" s="293"/>
      <c r="GSC35" s="293"/>
      <c r="GSD35" s="293"/>
      <c r="GSE35" s="293"/>
      <c r="GSF35" s="293"/>
      <c r="GSG35" s="293"/>
      <c r="GSH35" s="293"/>
      <c r="GSI35" s="293"/>
      <c r="GSJ35" s="293"/>
      <c r="GSK35" s="293"/>
      <c r="GSL35" s="293"/>
      <c r="GSM35" s="293"/>
      <c r="GSN35" s="293"/>
      <c r="GSO35" s="293"/>
      <c r="GSP35" s="293"/>
      <c r="GSQ35" s="293"/>
      <c r="GSR35" s="293"/>
      <c r="GSS35" s="293"/>
      <c r="GST35" s="293"/>
      <c r="GSU35" s="293"/>
      <c r="GSV35" s="293"/>
      <c r="GSW35" s="293"/>
      <c r="GSX35" s="293"/>
      <c r="GSY35" s="293"/>
      <c r="GSZ35" s="293"/>
      <c r="GTA35" s="293"/>
      <c r="GTB35" s="293"/>
      <c r="GTC35" s="293"/>
      <c r="GTD35" s="293"/>
      <c r="GTE35" s="293"/>
      <c r="GTF35" s="293"/>
      <c r="GTG35" s="293"/>
      <c r="GTH35" s="293"/>
      <c r="GTI35" s="293"/>
      <c r="GTJ35" s="293"/>
      <c r="GTK35" s="293"/>
      <c r="GTL35" s="293"/>
      <c r="GTM35" s="293"/>
      <c r="GTN35" s="293"/>
      <c r="GTO35" s="293"/>
      <c r="GTP35" s="293"/>
      <c r="GTQ35" s="293"/>
      <c r="GTR35" s="293"/>
      <c r="GTS35" s="293"/>
      <c r="GTT35" s="293"/>
      <c r="GTU35" s="293"/>
      <c r="GTV35" s="293"/>
      <c r="GTW35" s="293"/>
      <c r="GTX35" s="293"/>
      <c r="GTY35" s="293"/>
      <c r="GTZ35" s="293"/>
      <c r="GUA35" s="293"/>
      <c r="GUB35" s="293"/>
      <c r="GUC35" s="293"/>
      <c r="GUD35" s="293"/>
      <c r="GUE35" s="293"/>
      <c r="GUF35" s="293"/>
      <c r="GUG35" s="293"/>
      <c r="GUH35" s="293"/>
      <c r="GUI35" s="293"/>
      <c r="GUJ35" s="293"/>
      <c r="GUK35" s="293"/>
      <c r="GUL35" s="293"/>
      <c r="GUM35" s="293"/>
      <c r="GUN35" s="293"/>
      <c r="GUO35" s="293"/>
      <c r="GUP35" s="293"/>
      <c r="GUQ35" s="293"/>
      <c r="GUR35" s="293"/>
      <c r="GUS35" s="293"/>
      <c r="GUT35" s="293"/>
      <c r="GUU35" s="293"/>
      <c r="GUV35" s="293"/>
      <c r="GUW35" s="293"/>
      <c r="GUX35" s="293"/>
      <c r="GUY35" s="293"/>
      <c r="GUZ35" s="293"/>
      <c r="GVA35" s="293"/>
      <c r="GVB35" s="293"/>
      <c r="GVC35" s="293"/>
      <c r="GVD35" s="293"/>
      <c r="GVE35" s="293"/>
      <c r="GVF35" s="293"/>
      <c r="GVG35" s="293"/>
      <c r="GVH35" s="293"/>
      <c r="GVI35" s="293"/>
      <c r="GVJ35" s="293"/>
      <c r="GVK35" s="293"/>
      <c r="GVL35" s="293"/>
      <c r="GVM35" s="293"/>
      <c r="GVN35" s="293"/>
      <c r="GVO35" s="293"/>
      <c r="GVP35" s="293"/>
      <c r="GVQ35" s="293"/>
      <c r="GVR35" s="293"/>
      <c r="GVS35" s="293"/>
      <c r="GVT35" s="293"/>
      <c r="GVU35" s="293"/>
      <c r="GVV35" s="293"/>
      <c r="GVW35" s="293"/>
      <c r="GVX35" s="293"/>
      <c r="GVY35" s="293"/>
      <c r="GVZ35" s="293"/>
      <c r="GWA35" s="293"/>
      <c r="GWB35" s="293"/>
      <c r="GWC35" s="293"/>
      <c r="GWD35" s="293"/>
      <c r="GWE35" s="293"/>
      <c r="GWF35" s="293"/>
      <c r="GWG35" s="293"/>
      <c r="GWH35" s="293"/>
      <c r="GWI35" s="293"/>
      <c r="GWJ35" s="293"/>
      <c r="GWK35" s="293"/>
      <c r="GWL35" s="293"/>
      <c r="GWM35" s="293"/>
      <c r="GWN35" s="293"/>
      <c r="GWO35" s="293"/>
      <c r="GWP35" s="293"/>
      <c r="GWQ35" s="293"/>
      <c r="GWR35" s="293"/>
      <c r="GWS35" s="293"/>
      <c r="GWT35" s="293"/>
      <c r="GWU35" s="293"/>
      <c r="GWV35" s="293"/>
      <c r="GWW35" s="293"/>
      <c r="GWX35" s="293"/>
      <c r="GWY35" s="293"/>
      <c r="GWZ35" s="293"/>
      <c r="GXA35" s="293"/>
      <c r="GXB35" s="293"/>
      <c r="GXC35" s="293"/>
      <c r="GXD35" s="293"/>
      <c r="GXE35" s="293"/>
      <c r="GXF35" s="293"/>
      <c r="GXG35" s="293"/>
      <c r="GXH35" s="293"/>
      <c r="GXI35" s="293"/>
      <c r="GXJ35" s="293"/>
      <c r="GXK35" s="293"/>
      <c r="GXL35" s="293"/>
      <c r="GXM35" s="293"/>
      <c r="GXN35" s="293"/>
      <c r="GXO35" s="293"/>
      <c r="GXP35" s="293"/>
      <c r="GXQ35" s="293"/>
      <c r="GXR35" s="293"/>
      <c r="GXS35" s="293"/>
      <c r="GXT35" s="293"/>
      <c r="GXU35" s="293"/>
      <c r="GXV35" s="293"/>
      <c r="GXW35" s="293"/>
      <c r="GXX35" s="293"/>
      <c r="GXY35" s="293"/>
      <c r="GXZ35" s="293"/>
      <c r="GYA35" s="293"/>
      <c r="GYB35" s="293"/>
      <c r="GYC35" s="293"/>
      <c r="GYD35" s="293"/>
      <c r="GYE35" s="293"/>
      <c r="GYF35" s="293"/>
      <c r="GYG35" s="293"/>
      <c r="GYH35" s="293"/>
      <c r="GYI35" s="293"/>
      <c r="GYJ35" s="293"/>
      <c r="GYK35" s="293"/>
      <c r="GYL35" s="293"/>
      <c r="GYM35" s="293"/>
      <c r="GYN35" s="293"/>
      <c r="GYO35" s="293"/>
      <c r="GYP35" s="293"/>
      <c r="GYQ35" s="293"/>
      <c r="GYR35" s="293"/>
      <c r="GYS35" s="293"/>
      <c r="GYT35" s="293"/>
      <c r="GYU35" s="293"/>
      <c r="GYV35" s="293"/>
      <c r="GYW35" s="293"/>
      <c r="GYX35" s="293"/>
      <c r="GYY35" s="293"/>
      <c r="GYZ35" s="293"/>
      <c r="GZA35" s="293"/>
      <c r="GZB35" s="293"/>
      <c r="GZC35" s="293"/>
      <c r="GZD35" s="293"/>
      <c r="GZE35" s="293"/>
      <c r="GZF35" s="293"/>
      <c r="GZG35" s="293"/>
      <c r="GZH35" s="293"/>
      <c r="GZI35" s="293"/>
      <c r="GZJ35" s="293"/>
      <c r="GZK35" s="293"/>
      <c r="GZL35" s="293"/>
      <c r="GZM35" s="293"/>
      <c r="GZN35" s="293"/>
      <c r="GZO35" s="293"/>
      <c r="GZP35" s="293"/>
      <c r="GZQ35" s="293"/>
      <c r="GZR35" s="293"/>
      <c r="GZS35" s="293"/>
      <c r="GZT35" s="293"/>
      <c r="GZU35" s="293"/>
      <c r="GZV35" s="293"/>
      <c r="GZW35" s="293"/>
      <c r="GZX35" s="293"/>
      <c r="GZY35" s="293"/>
      <c r="GZZ35" s="293"/>
      <c r="HAA35" s="293"/>
      <c r="HAB35" s="293"/>
      <c r="HAC35" s="293"/>
      <c r="HAD35" s="293"/>
      <c r="HAE35" s="293"/>
      <c r="HAF35" s="293"/>
      <c r="HAG35" s="293"/>
      <c r="HAH35" s="293"/>
      <c r="HAI35" s="293"/>
      <c r="HAJ35" s="293"/>
      <c r="HAK35" s="293"/>
      <c r="HAL35" s="293"/>
      <c r="HAM35" s="293"/>
      <c r="HAN35" s="293"/>
      <c r="HAO35" s="293"/>
      <c r="HAP35" s="293"/>
      <c r="HAQ35" s="293"/>
      <c r="HAR35" s="293"/>
      <c r="HAS35" s="293"/>
      <c r="HAT35" s="293"/>
      <c r="HAU35" s="293"/>
      <c r="HAV35" s="293"/>
      <c r="HAW35" s="293"/>
      <c r="HAX35" s="293"/>
      <c r="HAY35" s="293"/>
      <c r="HAZ35" s="293"/>
      <c r="HBA35" s="293"/>
      <c r="HBB35" s="293"/>
      <c r="HBC35" s="293"/>
      <c r="HBD35" s="293"/>
      <c r="HBE35" s="293"/>
      <c r="HBF35" s="293"/>
      <c r="HBG35" s="293"/>
      <c r="HBH35" s="293"/>
      <c r="HBI35" s="293"/>
      <c r="HBJ35" s="293"/>
      <c r="HBK35" s="293"/>
      <c r="HBL35" s="293"/>
      <c r="HBM35" s="293"/>
      <c r="HBN35" s="293"/>
      <c r="HBO35" s="293"/>
      <c r="HBP35" s="293"/>
      <c r="HBQ35" s="293"/>
      <c r="HBR35" s="293"/>
      <c r="HBS35" s="293"/>
      <c r="HBT35" s="293"/>
      <c r="HBU35" s="293"/>
      <c r="HBV35" s="293"/>
      <c r="HBW35" s="293"/>
      <c r="HBX35" s="293"/>
      <c r="HBY35" s="293"/>
      <c r="HBZ35" s="293"/>
      <c r="HCA35" s="293"/>
      <c r="HCB35" s="293"/>
      <c r="HCC35" s="293"/>
      <c r="HCD35" s="293"/>
      <c r="HCE35" s="293"/>
      <c r="HCF35" s="293"/>
      <c r="HCG35" s="293"/>
      <c r="HCH35" s="293"/>
      <c r="HCI35" s="293"/>
      <c r="HCJ35" s="293"/>
      <c r="HCK35" s="293"/>
      <c r="HCL35" s="293"/>
      <c r="HCM35" s="293"/>
      <c r="HCN35" s="293"/>
      <c r="HCO35" s="293"/>
      <c r="HCP35" s="293"/>
      <c r="HCQ35" s="293"/>
      <c r="HCR35" s="293"/>
      <c r="HCS35" s="293"/>
      <c r="HCT35" s="293"/>
      <c r="HCU35" s="293"/>
      <c r="HCV35" s="293"/>
      <c r="HCW35" s="293"/>
      <c r="HCX35" s="293"/>
      <c r="HCY35" s="293"/>
      <c r="HCZ35" s="293"/>
      <c r="HDA35" s="293"/>
      <c r="HDB35" s="293"/>
      <c r="HDC35" s="293"/>
      <c r="HDD35" s="293"/>
      <c r="HDE35" s="293"/>
      <c r="HDF35" s="293"/>
      <c r="HDG35" s="293"/>
      <c r="HDH35" s="293"/>
      <c r="HDI35" s="293"/>
      <c r="HDJ35" s="293"/>
      <c r="HDK35" s="293"/>
      <c r="HDL35" s="293"/>
      <c r="HDM35" s="293"/>
      <c r="HDN35" s="293"/>
      <c r="HDO35" s="293"/>
      <c r="HDP35" s="293"/>
      <c r="HDQ35" s="293"/>
      <c r="HDR35" s="293"/>
      <c r="HDS35" s="293"/>
      <c r="HDT35" s="293"/>
      <c r="HDU35" s="293"/>
      <c r="HDV35" s="293"/>
      <c r="HDW35" s="293"/>
      <c r="HDX35" s="293"/>
      <c r="HDY35" s="293"/>
      <c r="HDZ35" s="293"/>
      <c r="HEA35" s="293"/>
      <c r="HEB35" s="293"/>
      <c r="HEC35" s="293"/>
      <c r="HED35" s="293"/>
      <c r="HEE35" s="293"/>
      <c r="HEF35" s="293"/>
      <c r="HEG35" s="293"/>
      <c r="HEH35" s="293"/>
      <c r="HEI35" s="293"/>
      <c r="HEJ35" s="293"/>
      <c r="HEK35" s="293"/>
      <c r="HEL35" s="293"/>
      <c r="HEM35" s="293"/>
      <c r="HEN35" s="293"/>
      <c r="HEO35" s="293"/>
      <c r="HEP35" s="293"/>
      <c r="HEQ35" s="293"/>
      <c r="HER35" s="293"/>
      <c r="HES35" s="293"/>
      <c r="HET35" s="293"/>
      <c r="HEU35" s="293"/>
      <c r="HEV35" s="293"/>
      <c r="HEW35" s="293"/>
      <c r="HEX35" s="293"/>
      <c r="HEY35" s="293"/>
      <c r="HEZ35" s="293"/>
      <c r="HFA35" s="293"/>
      <c r="HFB35" s="293"/>
      <c r="HFC35" s="293"/>
      <c r="HFD35" s="293"/>
      <c r="HFE35" s="293"/>
      <c r="HFF35" s="293"/>
      <c r="HFG35" s="293"/>
      <c r="HFH35" s="293"/>
      <c r="HFI35" s="293"/>
      <c r="HFJ35" s="293"/>
      <c r="HFK35" s="293"/>
      <c r="HFL35" s="293"/>
      <c r="HFM35" s="293"/>
      <c r="HFN35" s="293"/>
      <c r="HFO35" s="293"/>
      <c r="HFP35" s="293"/>
      <c r="HFQ35" s="293"/>
      <c r="HFR35" s="293"/>
      <c r="HFS35" s="293"/>
      <c r="HFT35" s="293"/>
      <c r="HFU35" s="293"/>
      <c r="HFV35" s="293"/>
      <c r="HFW35" s="293"/>
      <c r="HFX35" s="293"/>
      <c r="HFY35" s="293"/>
      <c r="HFZ35" s="293"/>
      <c r="HGA35" s="293"/>
      <c r="HGB35" s="293"/>
      <c r="HGC35" s="293"/>
      <c r="HGD35" s="293"/>
      <c r="HGE35" s="293"/>
      <c r="HGF35" s="293"/>
      <c r="HGG35" s="293"/>
      <c r="HGH35" s="293"/>
      <c r="HGI35" s="293"/>
      <c r="HGJ35" s="293"/>
      <c r="HGK35" s="293"/>
      <c r="HGL35" s="293"/>
      <c r="HGM35" s="293"/>
      <c r="HGN35" s="293"/>
      <c r="HGO35" s="293"/>
      <c r="HGP35" s="293"/>
      <c r="HGQ35" s="293"/>
      <c r="HGR35" s="293"/>
      <c r="HGS35" s="293"/>
      <c r="HGT35" s="293"/>
      <c r="HGU35" s="293"/>
      <c r="HGV35" s="293"/>
      <c r="HGW35" s="293"/>
      <c r="HGX35" s="293"/>
      <c r="HGY35" s="293"/>
      <c r="HGZ35" s="293"/>
      <c r="HHA35" s="293"/>
      <c r="HHB35" s="293"/>
      <c r="HHC35" s="293"/>
      <c r="HHD35" s="293"/>
      <c r="HHE35" s="293"/>
      <c r="HHF35" s="293"/>
      <c r="HHG35" s="293"/>
      <c r="HHH35" s="293"/>
      <c r="HHI35" s="293"/>
      <c r="HHJ35" s="293"/>
      <c r="HHK35" s="293"/>
      <c r="HHL35" s="293"/>
      <c r="HHM35" s="293"/>
      <c r="HHN35" s="293"/>
      <c r="HHO35" s="293"/>
      <c r="HHP35" s="293"/>
      <c r="HHQ35" s="293"/>
      <c r="HHR35" s="293"/>
      <c r="HHS35" s="293"/>
      <c r="HHT35" s="293"/>
      <c r="HHU35" s="293"/>
      <c r="HHV35" s="293"/>
      <c r="HHW35" s="293"/>
      <c r="HHX35" s="293"/>
      <c r="HHY35" s="293"/>
      <c r="HHZ35" s="293"/>
      <c r="HIA35" s="293"/>
      <c r="HIB35" s="293"/>
      <c r="HIC35" s="293"/>
      <c r="HID35" s="293"/>
      <c r="HIE35" s="293"/>
      <c r="HIF35" s="293"/>
      <c r="HIG35" s="293"/>
      <c r="HIH35" s="293"/>
      <c r="HII35" s="293"/>
      <c r="HIJ35" s="293"/>
      <c r="HIK35" s="293"/>
      <c r="HIL35" s="293"/>
      <c r="HIM35" s="293"/>
      <c r="HIN35" s="293"/>
      <c r="HIO35" s="293"/>
      <c r="HIP35" s="293"/>
      <c r="HIQ35" s="293"/>
      <c r="HIR35" s="293"/>
      <c r="HIS35" s="293"/>
      <c r="HIT35" s="293"/>
      <c r="HIU35" s="293"/>
      <c r="HIV35" s="293"/>
      <c r="HIW35" s="293"/>
      <c r="HIX35" s="293"/>
      <c r="HIY35" s="293"/>
      <c r="HIZ35" s="293"/>
      <c r="HJA35" s="293"/>
      <c r="HJB35" s="293"/>
      <c r="HJC35" s="293"/>
      <c r="HJD35" s="293"/>
      <c r="HJE35" s="293"/>
      <c r="HJF35" s="293"/>
      <c r="HJG35" s="293"/>
      <c r="HJH35" s="293"/>
      <c r="HJI35" s="293"/>
      <c r="HJJ35" s="293"/>
      <c r="HJK35" s="293"/>
      <c r="HJL35" s="293"/>
      <c r="HJM35" s="293"/>
      <c r="HJN35" s="293"/>
      <c r="HJO35" s="293"/>
      <c r="HJP35" s="293"/>
      <c r="HJQ35" s="293"/>
      <c r="HJR35" s="293"/>
      <c r="HJS35" s="293"/>
      <c r="HJT35" s="293"/>
      <c r="HJU35" s="293"/>
      <c r="HJV35" s="293"/>
      <c r="HJW35" s="293"/>
      <c r="HJX35" s="293"/>
      <c r="HJY35" s="293"/>
      <c r="HJZ35" s="293"/>
      <c r="HKA35" s="293"/>
      <c r="HKB35" s="293"/>
      <c r="HKC35" s="293"/>
      <c r="HKD35" s="293"/>
      <c r="HKE35" s="293"/>
      <c r="HKF35" s="293"/>
      <c r="HKG35" s="293"/>
      <c r="HKH35" s="293"/>
      <c r="HKI35" s="293"/>
      <c r="HKJ35" s="293"/>
      <c r="HKK35" s="293"/>
      <c r="HKL35" s="293"/>
      <c r="HKM35" s="293"/>
      <c r="HKN35" s="293"/>
      <c r="HKO35" s="293"/>
      <c r="HKP35" s="293"/>
      <c r="HKQ35" s="293"/>
      <c r="HKR35" s="293"/>
      <c r="HKS35" s="293"/>
      <c r="HKT35" s="293"/>
      <c r="HKU35" s="293"/>
      <c r="HKV35" s="293"/>
      <c r="HKW35" s="293"/>
      <c r="HKX35" s="293"/>
      <c r="HKY35" s="293"/>
      <c r="HKZ35" s="293"/>
      <c r="HLA35" s="293"/>
      <c r="HLB35" s="293"/>
      <c r="HLC35" s="293"/>
      <c r="HLD35" s="293"/>
      <c r="HLE35" s="293"/>
      <c r="HLF35" s="293"/>
      <c r="HLG35" s="293"/>
      <c r="HLH35" s="293"/>
      <c r="HLI35" s="293"/>
      <c r="HLJ35" s="293"/>
      <c r="HLK35" s="293"/>
      <c r="HLL35" s="293"/>
      <c r="HLM35" s="293"/>
      <c r="HLN35" s="293"/>
      <c r="HLO35" s="293"/>
      <c r="HLP35" s="293"/>
      <c r="HLQ35" s="293"/>
      <c r="HLR35" s="293"/>
      <c r="HLS35" s="293"/>
      <c r="HLT35" s="293"/>
      <c r="HLU35" s="293"/>
      <c r="HLV35" s="293"/>
      <c r="HLW35" s="293"/>
      <c r="HLX35" s="293"/>
      <c r="HLY35" s="293"/>
      <c r="HLZ35" s="293"/>
      <c r="HMA35" s="293"/>
      <c r="HMB35" s="293"/>
      <c r="HMC35" s="293"/>
      <c r="HMD35" s="293"/>
      <c r="HME35" s="293"/>
      <c r="HMF35" s="293"/>
      <c r="HMG35" s="293"/>
      <c r="HMH35" s="293"/>
      <c r="HMI35" s="293"/>
      <c r="HMJ35" s="293"/>
      <c r="HMK35" s="293"/>
      <c r="HML35" s="293"/>
      <c r="HMM35" s="293"/>
      <c r="HMN35" s="293"/>
      <c r="HMO35" s="293"/>
      <c r="HMP35" s="293"/>
      <c r="HMQ35" s="293"/>
      <c r="HMR35" s="293"/>
      <c r="HMS35" s="293"/>
      <c r="HMT35" s="293"/>
      <c r="HMU35" s="293"/>
      <c r="HMV35" s="293"/>
      <c r="HMW35" s="293"/>
      <c r="HMX35" s="293"/>
      <c r="HMY35" s="293"/>
      <c r="HMZ35" s="293"/>
      <c r="HNA35" s="293"/>
      <c r="HNB35" s="293"/>
      <c r="HNC35" s="293"/>
      <c r="HND35" s="293"/>
      <c r="HNE35" s="293"/>
      <c r="HNF35" s="293"/>
      <c r="HNG35" s="293"/>
      <c r="HNH35" s="293"/>
      <c r="HNI35" s="293"/>
      <c r="HNJ35" s="293"/>
      <c r="HNK35" s="293"/>
      <c r="HNL35" s="293"/>
      <c r="HNM35" s="293"/>
      <c r="HNN35" s="293"/>
      <c r="HNO35" s="293"/>
      <c r="HNP35" s="293"/>
      <c r="HNQ35" s="293"/>
      <c r="HNR35" s="293"/>
      <c r="HNS35" s="293"/>
      <c r="HNT35" s="293"/>
      <c r="HNU35" s="293"/>
      <c r="HNV35" s="293"/>
      <c r="HNW35" s="293"/>
      <c r="HNX35" s="293"/>
      <c r="HNY35" s="293"/>
      <c r="HNZ35" s="293"/>
      <c r="HOA35" s="293"/>
      <c r="HOB35" s="293"/>
      <c r="HOC35" s="293"/>
      <c r="HOD35" s="293"/>
      <c r="HOE35" s="293"/>
      <c r="HOF35" s="293"/>
      <c r="HOG35" s="293"/>
      <c r="HOH35" s="293"/>
      <c r="HOI35" s="293"/>
      <c r="HOJ35" s="293"/>
      <c r="HOK35" s="293"/>
      <c r="HOL35" s="293"/>
      <c r="HOM35" s="293"/>
      <c r="HON35" s="293"/>
      <c r="HOO35" s="293"/>
      <c r="HOP35" s="293"/>
      <c r="HOQ35" s="293"/>
      <c r="HOR35" s="293"/>
      <c r="HOS35" s="293"/>
      <c r="HOT35" s="293"/>
      <c r="HOU35" s="293"/>
      <c r="HOV35" s="293"/>
      <c r="HOW35" s="293"/>
      <c r="HOX35" s="293"/>
      <c r="HOY35" s="293"/>
      <c r="HOZ35" s="293"/>
      <c r="HPA35" s="293"/>
      <c r="HPB35" s="293"/>
      <c r="HPC35" s="293"/>
      <c r="HPD35" s="293"/>
      <c r="HPE35" s="293"/>
      <c r="HPF35" s="293"/>
      <c r="HPG35" s="293"/>
      <c r="HPH35" s="293"/>
      <c r="HPI35" s="293"/>
      <c r="HPJ35" s="293"/>
      <c r="HPK35" s="293"/>
      <c r="HPL35" s="293"/>
      <c r="HPM35" s="293"/>
      <c r="HPN35" s="293"/>
      <c r="HPO35" s="293"/>
      <c r="HPP35" s="293"/>
      <c r="HPQ35" s="293"/>
      <c r="HPR35" s="293"/>
      <c r="HPS35" s="293"/>
      <c r="HPT35" s="293"/>
      <c r="HPU35" s="293"/>
      <c r="HPV35" s="293"/>
      <c r="HPW35" s="293"/>
      <c r="HPX35" s="293"/>
      <c r="HPY35" s="293"/>
      <c r="HPZ35" s="293"/>
      <c r="HQA35" s="293"/>
      <c r="HQB35" s="293"/>
      <c r="HQC35" s="293"/>
      <c r="HQD35" s="293"/>
      <c r="HQE35" s="293"/>
      <c r="HQF35" s="293"/>
      <c r="HQG35" s="293"/>
      <c r="HQH35" s="293"/>
      <c r="HQI35" s="293"/>
      <c r="HQJ35" s="293"/>
      <c r="HQK35" s="293"/>
      <c r="HQL35" s="293"/>
      <c r="HQM35" s="293"/>
      <c r="HQN35" s="293"/>
      <c r="HQO35" s="293"/>
      <c r="HQP35" s="293"/>
      <c r="HQQ35" s="293"/>
      <c r="HQR35" s="293"/>
      <c r="HQS35" s="293"/>
      <c r="HQT35" s="293"/>
      <c r="HQU35" s="293"/>
      <c r="HQV35" s="293"/>
      <c r="HQW35" s="293"/>
      <c r="HQX35" s="293"/>
      <c r="HQY35" s="293"/>
      <c r="HQZ35" s="293"/>
      <c r="HRA35" s="293"/>
      <c r="HRB35" s="293"/>
      <c r="HRC35" s="293"/>
      <c r="HRD35" s="293"/>
      <c r="HRE35" s="293"/>
      <c r="HRF35" s="293"/>
      <c r="HRG35" s="293"/>
      <c r="HRH35" s="293"/>
      <c r="HRI35" s="293"/>
      <c r="HRJ35" s="293"/>
      <c r="HRK35" s="293"/>
      <c r="HRL35" s="293"/>
      <c r="HRM35" s="293"/>
      <c r="HRN35" s="293"/>
      <c r="HRO35" s="293"/>
      <c r="HRP35" s="293"/>
      <c r="HRQ35" s="293"/>
      <c r="HRR35" s="293"/>
      <c r="HRS35" s="293"/>
      <c r="HRT35" s="293"/>
      <c r="HRU35" s="293"/>
      <c r="HRV35" s="293"/>
      <c r="HRW35" s="293"/>
      <c r="HRX35" s="293"/>
      <c r="HRY35" s="293"/>
      <c r="HRZ35" s="293"/>
      <c r="HSA35" s="293"/>
      <c r="HSB35" s="293"/>
      <c r="HSC35" s="293"/>
      <c r="HSD35" s="293"/>
      <c r="HSE35" s="293"/>
      <c r="HSF35" s="293"/>
      <c r="HSG35" s="293"/>
      <c r="HSH35" s="293"/>
      <c r="HSI35" s="293"/>
      <c r="HSJ35" s="293"/>
      <c r="HSK35" s="293"/>
      <c r="HSL35" s="293"/>
      <c r="HSM35" s="293"/>
      <c r="HSN35" s="293"/>
      <c r="HSO35" s="293"/>
      <c r="HSP35" s="293"/>
      <c r="HSQ35" s="293"/>
      <c r="HSR35" s="293"/>
      <c r="HSS35" s="293"/>
      <c r="HST35" s="293"/>
      <c r="HSU35" s="293"/>
      <c r="HSV35" s="293"/>
      <c r="HSW35" s="293"/>
      <c r="HSX35" s="293"/>
      <c r="HSY35" s="293"/>
      <c r="HSZ35" s="293"/>
      <c r="HTA35" s="293"/>
      <c r="HTB35" s="293"/>
      <c r="HTC35" s="293"/>
      <c r="HTD35" s="293"/>
      <c r="HTE35" s="293"/>
      <c r="HTF35" s="293"/>
      <c r="HTG35" s="293"/>
      <c r="HTH35" s="293"/>
      <c r="HTI35" s="293"/>
      <c r="HTJ35" s="293"/>
      <c r="HTK35" s="293"/>
      <c r="HTL35" s="293"/>
      <c r="HTM35" s="293"/>
      <c r="HTN35" s="293"/>
      <c r="HTO35" s="293"/>
      <c r="HTP35" s="293"/>
      <c r="HTQ35" s="293"/>
      <c r="HTR35" s="293"/>
      <c r="HTS35" s="293"/>
      <c r="HTT35" s="293"/>
      <c r="HTU35" s="293"/>
      <c r="HTV35" s="293"/>
      <c r="HTW35" s="293"/>
      <c r="HTX35" s="293"/>
      <c r="HTY35" s="293"/>
      <c r="HTZ35" s="293"/>
      <c r="HUA35" s="293"/>
      <c r="HUB35" s="293"/>
      <c r="HUC35" s="293"/>
      <c r="HUD35" s="293"/>
      <c r="HUE35" s="293"/>
      <c r="HUF35" s="293"/>
      <c r="HUG35" s="293"/>
      <c r="HUH35" s="293"/>
      <c r="HUI35" s="293"/>
      <c r="HUJ35" s="293"/>
      <c r="HUK35" s="293"/>
      <c r="HUL35" s="293"/>
      <c r="HUM35" s="293"/>
      <c r="HUN35" s="293"/>
      <c r="HUO35" s="293"/>
      <c r="HUP35" s="293"/>
      <c r="HUQ35" s="293"/>
      <c r="HUR35" s="293"/>
      <c r="HUS35" s="293"/>
      <c r="HUT35" s="293"/>
      <c r="HUU35" s="293"/>
      <c r="HUV35" s="293"/>
      <c r="HUW35" s="293"/>
      <c r="HUX35" s="293"/>
      <c r="HUY35" s="293"/>
      <c r="HUZ35" s="293"/>
      <c r="HVA35" s="293"/>
      <c r="HVB35" s="293"/>
      <c r="HVC35" s="293"/>
      <c r="HVD35" s="293"/>
      <c r="HVE35" s="293"/>
      <c r="HVF35" s="293"/>
      <c r="HVG35" s="293"/>
      <c r="HVH35" s="293"/>
      <c r="HVI35" s="293"/>
      <c r="HVJ35" s="293"/>
      <c r="HVK35" s="293"/>
      <c r="HVL35" s="293"/>
      <c r="HVM35" s="293"/>
      <c r="HVN35" s="293"/>
      <c r="HVO35" s="293"/>
      <c r="HVP35" s="293"/>
      <c r="HVQ35" s="293"/>
      <c r="HVR35" s="293"/>
      <c r="HVS35" s="293"/>
      <c r="HVT35" s="293"/>
      <c r="HVU35" s="293"/>
      <c r="HVV35" s="293"/>
      <c r="HVW35" s="293"/>
      <c r="HVX35" s="293"/>
      <c r="HVY35" s="293"/>
      <c r="HVZ35" s="293"/>
      <c r="HWA35" s="293"/>
      <c r="HWB35" s="293"/>
      <c r="HWC35" s="293"/>
      <c r="HWD35" s="293"/>
      <c r="HWE35" s="293"/>
      <c r="HWF35" s="293"/>
      <c r="HWG35" s="293"/>
      <c r="HWH35" s="293"/>
      <c r="HWI35" s="293"/>
      <c r="HWJ35" s="293"/>
      <c r="HWK35" s="293"/>
      <c r="HWL35" s="293"/>
      <c r="HWM35" s="293"/>
      <c r="HWN35" s="293"/>
      <c r="HWO35" s="293"/>
      <c r="HWP35" s="293"/>
      <c r="HWQ35" s="293"/>
      <c r="HWR35" s="293"/>
      <c r="HWS35" s="293"/>
      <c r="HWT35" s="293"/>
      <c r="HWU35" s="293"/>
      <c r="HWV35" s="293"/>
      <c r="HWW35" s="293"/>
      <c r="HWX35" s="293"/>
      <c r="HWY35" s="293"/>
      <c r="HWZ35" s="293"/>
      <c r="HXA35" s="293"/>
      <c r="HXB35" s="293"/>
      <c r="HXC35" s="293"/>
      <c r="HXD35" s="293"/>
      <c r="HXE35" s="293"/>
      <c r="HXF35" s="293"/>
      <c r="HXG35" s="293"/>
      <c r="HXH35" s="293"/>
      <c r="HXI35" s="293"/>
      <c r="HXJ35" s="293"/>
      <c r="HXK35" s="293"/>
      <c r="HXL35" s="293"/>
      <c r="HXM35" s="293"/>
      <c r="HXN35" s="293"/>
      <c r="HXO35" s="293"/>
      <c r="HXP35" s="293"/>
      <c r="HXQ35" s="293"/>
      <c r="HXR35" s="293"/>
      <c r="HXS35" s="293"/>
      <c r="HXT35" s="293"/>
      <c r="HXU35" s="293"/>
      <c r="HXV35" s="293"/>
      <c r="HXW35" s="293"/>
      <c r="HXX35" s="293"/>
      <c r="HXY35" s="293"/>
      <c r="HXZ35" s="293"/>
      <c r="HYA35" s="293"/>
      <c r="HYB35" s="293"/>
      <c r="HYC35" s="293"/>
      <c r="HYD35" s="293"/>
      <c r="HYE35" s="293"/>
      <c r="HYF35" s="293"/>
      <c r="HYG35" s="293"/>
      <c r="HYH35" s="293"/>
      <c r="HYI35" s="293"/>
      <c r="HYJ35" s="293"/>
      <c r="HYK35" s="293"/>
      <c r="HYL35" s="293"/>
      <c r="HYM35" s="293"/>
      <c r="HYN35" s="293"/>
      <c r="HYO35" s="293"/>
      <c r="HYP35" s="293"/>
      <c r="HYQ35" s="293"/>
      <c r="HYR35" s="293"/>
      <c r="HYS35" s="293"/>
      <c r="HYT35" s="293"/>
      <c r="HYU35" s="293"/>
      <c r="HYV35" s="293"/>
      <c r="HYW35" s="293"/>
      <c r="HYX35" s="293"/>
      <c r="HYY35" s="293"/>
      <c r="HYZ35" s="293"/>
      <c r="HZA35" s="293"/>
      <c r="HZB35" s="293"/>
      <c r="HZC35" s="293"/>
      <c r="HZD35" s="293"/>
      <c r="HZE35" s="293"/>
      <c r="HZF35" s="293"/>
      <c r="HZG35" s="293"/>
      <c r="HZH35" s="293"/>
      <c r="HZI35" s="293"/>
      <c r="HZJ35" s="293"/>
      <c r="HZK35" s="293"/>
      <c r="HZL35" s="293"/>
      <c r="HZM35" s="293"/>
      <c r="HZN35" s="293"/>
      <c r="HZO35" s="293"/>
      <c r="HZP35" s="293"/>
      <c r="HZQ35" s="293"/>
      <c r="HZR35" s="293"/>
      <c r="HZS35" s="293"/>
      <c r="HZT35" s="293"/>
      <c r="HZU35" s="293"/>
      <c r="HZV35" s="293"/>
      <c r="HZW35" s="293"/>
      <c r="HZX35" s="293"/>
      <c r="HZY35" s="293"/>
      <c r="HZZ35" s="293"/>
      <c r="IAA35" s="293"/>
      <c r="IAB35" s="293"/>
      <c r="IAC35" s="293"/>
      <c r="IAD35" s="293"/>
      <c r="IAE35" s="293"/>
      <c r="IAF35" s="293"/>
      <c r="IAG35" s="293"/>
      <c r="IAH35" s="293"/>
      <c r="IAI35" s="293"/>
      <c r="IAJ35" s="293"/>
      <c r="IAK35" s="293"/>
      <c r="IAL35" s="293"/>
      <c r="IAM35" s="293"/>
      <c r="IAN35" s="293"/>
      <c r="IAO35" s="293"/>
      <c r="IAP35" s="293"/>
      <c r="IAQ35" s="293"/>
      <c r="IAR35" s="293"/>
      <c r="IAS35" s="293"/>
      <c r="IAT35" s="293"/>
      <c r="IAU35" s="293"/>
      <c r="IAV35" s="293"/>
      <c r="IAW35" s="293"/>
      <c r="IAX35" s="293"/>
      <c r="IAY35" s="293"/>
      <c r="IAZ35" s="293"/>
      <c r="IBA35" s="293"/>
      <c r="IBB35" s="293"/>
      <c r="IBC35" s="293"/>
      <c r="IBD35" s="293"/>
      <c r="IBE35" s="293"/>
      <c r="IBF35" s="293"/>
      <c r="IBG35" s="293"/>
      <c r="IBH35" s="293"/>
      <c r="IBI35" s="293"/>
      <c r="IBJ35" s="293"/>
      <c r="IBK35" s="293"/>
      <c r="IBL35" s="293"/>
      <c r="IBM35" s="293"/>
      <c r="IBN35" s="293"/>
      <c r="IBO35" s="293"/>
      <c r="IBP35" s="293"/>
      <c r="IBQ35" s="293"/>
      <c r="IBR35" s="293"/>
      <c r="IBS35" s="293"/>
      <c r="IBT35" s="293"/>
      <c r="IBU35" s="293"/>
      <c r="IBV35" s="293"/>
      <c r="IBW35" s="293"/>
      <c r="IBX35" s="293"/>
      <c r="IBY35" s="293"/>
      <c r="IBZ35" s="293"/>
      <c r="ICA35" s="293"/>
      <c r="ICB35" s="293"/>
      <c r="ICC35" s="293"/>
      <c r="ICD35" s="293"/>
      <c r="ICE35" s="293"/>
      <c r="ICF35" s="293"/>
      <c r="ICG35" s="293"/>
      <c r="ICH35" s="293"/>
      <c r="ICI35" s="293"/>
      <c r="ICJ35" s="293"/>
      <c r="ICK35" s="293"/>
      <c r="ICL35" s="293"/>
      <c r="ICM35" s="293"/>
      <c r="ICN35" s="293"/>
      <c r="ICO35" s="293"/>
      <c r="ICP35" s="293"/>
      <c r="ICQ35" s="293"/>
      <c r="ICR35" s="293"/>
      <c r="ICS35" s="293"/>
      <c r="ICT35" s="293"/>
      <c r="ICU35" s="293"/>
      <c r="ICV35" s="293"/>
      <c r="ICW35" s="293"/>
      <c r="ICX35" s="293"/>
      <c r="ICY35" s="293"/>
      <c r="ICZ35" s="293"/>
      <c r="IDA35" s="293"/>
      <c r="IDB35" s="293"/>
      <c r="IDC35" s="293"/>
      <c r="IDD35" s="293"/>
      <c r="IDE35" s="293"/>
      <c r="IDF35" s="293"/>
      <c r="IDG35" s="293"/>
      <c r="IDH35" s="293"/>
      <c r="IDI35" s="293"/>
      <c r="IDJ35" s="293"/>
      <c r="IDK35" s="293"/>
      <c r="IDL35" s="293"/>
      <c r="IDM35" s="293"/>
      <c r="IDN35" s="293"/>
      <c r="IDO35" s="293"/>
      <c r="IDP35" s="293"/>
      <c r="IDQ35" s="293"/>
      <c r="IDR35" s="293"/>
      <c r="IDS35" s="293"/>
      <c r="IDT35" s="293"/>
      <c r="IDU35" s="293"/>
      <c r="IDV35" s="293"/>
      <c r="IDW35" s="293"/>
      <c r="IDX35" s="293"/>
      <c r="IDY35" s="293"/>
      <c r="IDZ35" s="293"/>
      <c r="IEA35" s="293"/>
      <c r="IEB35" s="293"/>
      <c r="IEC35" s="293"/>
      <c r="IED35" s="293"/>
      <c r="IEE35" s="293"/>
      <c r="IEF35" s="293"/>
      <c r="IEG35" s="293"/>
      <c r="IEH35" s="293"/>
      <c r="IEI35" s="293"/>
      <c r="IEJ35" s="293"/>
      <c r="IEK35" s="293"/>
      <c r="IEL35" s="293"/>
      <c r="IEM35" s="293"/>
      <c r="IEN35" s="293"/>
      <c r="IEO35" s="293"/>
      <c r="IEP35" s="293"/>
      <c r="IEQ35" s="293"/>
      <c r="IER35" s="293"/>
      <c r="IES35" s="293"/>
      <c r="IET35" s="293"/>
      <c r="IEU35" s="293"/>
      <c r="IEV35" s="293"/>
      <c r="IEW35" s="293"/>
      <c r="IEX35" s="293"/>
      <c r="IEY35" s="293"/>
      <c r="IEZ35" s="293"/>
      <c r="IFA35" s="293"/>
      <c r="IFB35" s="293"/>
      <c r="IFC35" s="293"/>
      <c r="IFD35" s="293"/>
      <c r="IFE35" s="293"/>
      <c r="IFF35" s="293"/>
      <c r="IFG35" s="293"/>
      <c r="IFH35" s="293"/>
      <c r="IFI35" s="293"/>
      <c r="IFJ35" s="293"/>
      <c r="IFK35" s="293"/>
      <c r="IFL35" s="293"/>
      <c r="IFM35" s="293"/>
      <c r="IFN35" s="293"/>
      <c r="IFO35" s="293"/>
      <c r="IFP35" s="293"/>
      <c r="IFQ35" s="293"/>
      <c r="IFR35" s="293"/>
      <c r="IFS35" s="293"/>
      <c r="IFT35" s="293"/>
      <c r="IFU35" s="293"/>
      <c r="IFV35" s="293"/>
      <c r="IFW35" s="293"/>
      <c r="IFX35" s="293"/>
      <c r="IFY35" s="293"/>
      <c r="IFZ35" s="293"/>
      <c r="IGA35" s="293"/>
      <c r="IGB35" s="293"/>
      <c r="IGC35" s="293"/>
      <c r="IGD35" s="293"/>
      <c r="IGE35" s="293"/>
      <c r="IGF35" s="293"/>
      <c r="IGG35" s="293"/>
      <c r="IGH35" s="293"/>
      <c r="IGI35" s="293"/>
      <c r="IGJ35" s="293"/>
      <c r="IGK35" s="293"/>
      <c r="IGL35" s="293"/>
      <c r="IGM35" s="293"/>
      <c r="IGN35" s="293"/>
      <c r="IGO35" s="293"/>
      <c r="IGP35" s="293"/>
      <c r="IGQ35" s="293"/>
      <c r="IGR35" s="293"/>
      <c r="IGS35" s="293"/>
      <c r="IGT35" s="293"/>
      <c r="IGU35" s="293"/>
      <c r="IGV35" s="293"/>
      <c r="IGW35" s="293"/>
      <c r="IGX35" s="293"/>
      <c r="IGY35" s="293"/>
      <c r="IGZ35" s="293"/>
      <c r="IHA35" s="293"/>
      <c r="IHB35" s="293"/>
      <c r="IHC35" s="293"/>
      <c r="IHD35" s="293"/>
      <c r="IHE35" s="293"/>
      <c r="IHF35" s="293"/>
      <c r="IHG35" s="293"/>
      <c r="IHH35" s="293"/>
      <c r="IHI35" s="293"/>
      <c r="IHJ35" s="293"/>
      <c r="IHK35" s="293"/>
      <c r="IHL35" s="293"/>
      <c r="IHM35" s="293"/>
      <c r="IHN35" s="293"/>
      <c r="IHO35" s="293"/>
      <c r="IHP35" s="293"/>
      <c r="IHQ35" s="293"/>
      <c r="IHR35" s="293"/>
      <c r="IHS35" s="293"/>
      <c r="IHT35" s="293"/>
      <c r="IHU35" s="293"/>
      <c r="IHV35" s="293"/>
      <c r="IHW35" s="293"/>
      <c r="IHX35" s="293"/>
      <c r="IHY35" s="293"/>
      <c r="IHZ35" s="293"/>
      <c r="IIA35" s="293"/>
      <c r="IIB35" s="293"/>
      <c r="IIC35" s="293"/>
      <c r="IID35" s="293"/>
      <c r="IIE35" s="293"/>
      <c r="IIF35" s="293"/>
      <c r="IIG35" s="293"/>
      <c r="IIH35" s="293"/>
      <c r="III35" s="293"/>
      <c r="IIJ35" s="293"/>
      <c r="IIK35" s="293"/>
      <c r="IIL35" s="293"/>
      <c r="IIM35" s="293"/>
      <c r="IIN35" s="293"/>
      <c r="IIO35" s="293"/>
      <c r="IIP35" s="293"/>
      <c r="IIQ35" s="293"/>
      <c r="IIR35" s="293"/>
      <c r="IIS35" s="293"/>
      <c r="IIT35" s="293"/>
      <c r="IIU35" s="293"/>
      <c r="IIV35" s="293"/>
      <c r="IIW35" s="293"/>
      <c r="IIX35" s="293"/>
      <c r="IIY35" s="293"/>
      <c r="IIZ35" s="293"/>
      <c r="IJA35" s="293"/>
      <c r="IJB35" s="293"/>
      <c r="IJC35" s="293"/>
      <c r="IJD35" s="293"/>
      <c r="IJE35" s="293"/>
      <c r="IJF35" s="293"/>
      <c r="IJG35" s="293"/>
      <c r="IJH35" s="293"/>
      <c r="IJI35" s="293"/>
      <c r="IJJ35" s="293"/>
      <c r="IJK35" s="293"/>
      <c r="IJL35" s="293"/>
      <c r="IJM35" s="293"/>
      <c r="IJN35" s="293"/>
      <c r="IJO35" s="293"/>
      <c r="IJP35" s="293"/>
      <c r="IJQ35" s="293"/>
      <c r="IJR35" s="293"/>
      <c r="IJS35" s="293"/>
      <c r="IJT35" s="293"/>
      <c r="IJU35" s="293"/>
      <c r="IJV35" s="293"/>
      <c r="IJW35" s="293"/>
      <c r="IJX35" s="293"/>
      <c r="IJY35" s="293"/>
      <c r="IJZ35" s="293"/>
      <c r="IKA35" s="293"/>
      <c r="IKB35" s="293"/>
      <c r="IKC35" s="293"/>
      <c r="IKD35" s="293"/>
      <c r="IKE35" s="293"/>
      <c r="IKF35" s="293"/>
      <c r="IKG35" s="293"/>
      <c r="IKH35" s="293"/>
      <c r="IKI35" s="293"/>
      <c r="IKJ35" s="293"/>
      <c r="IKK35" s="293"/>
      <c r="IKL35" s="293"/>
      <c r="IKM35" s="293"/>
      <c r="IKN35" s="293"/>
      <c r="IKO35" s="293"/>
      <c r="IKP35" s="293"/>
      <c r="IKQ35" s="293"/>
      <c r="IKR35" s="293"/>
      <c r="IKS35" s="293"/>
      <c r="IKT35" s="293"/>
      <c r="IKU35" s="293"/>
      <c r="IKV35" s="293"/>
      <c r="IKW35" s="293"/>
      <c r="IKX35" s="293"/>
      <c r="IKY35" s="293"/>
      <c r="IKZ35" s="293"/>
      <c r="ILA35" s="293"/>
      <c r="ILB35" s="293"/>
      <c r="ILC35" s="293"/>
      <c r="ILD35" s="293"/>
      <c r="ILE35" s="293"/>
      <c r="ILF35" s="293"/>
      <c r="ILG35" s="293"/>
      <c r="ILH35" s="293"/>
      <c r="ILI35" s="293"/>
      <c r="ILJ35" s="293"/>
      <c r="ILK35" s="293"/>
      <c r="ILL35" s="293"/>
      <c r="ILM35" s="293"/>
      <c r="ILN35" s="293"/>
      <c r="ILO35" s="293"/>
      <c r="ILP35" s="293"/>
      <c r="ILQ35" s="293"/>
      <c r="ILR35" s="293"/>
      <c r="ILS35" s="293"/>
      <c r="ILT35" s="293"/>
      <c r="ILU35" s="293"/>
      <c r="ILV35" s="293"/>
      <c r="ILW35" s="293"/>
      <c r="ILX35" s="293"/>
      <c r="ILY35" s="293"/>
      <c r="ILZ35" s="293"/>
      <c r="IMA35" s="293"/>
      <c r="IMB35" s="293"/>
      <c r="IMC35" s="293"/>
      <c r="IMD35" s="293"/>
      <c r="IME35" s="293"/>
      <c r="IMF35" s="293"/>
      <c r="IMG35" s="293"/>
      <c r="IMH35" s="293"/>
      <c r="IMI35" s="293"/>
      <c r="IMJ35" s="293"/>
      <c r="IMK35" s="293"/>
      <c r="IML35" s="293"/>
      <c r="IMM35" s="293"/>
      <c r="IMN35" s="293"/>
      <c r="IMO35" s="293"/>
      <c r="IMP35" s="293"/>
      <c r="IMQ35" s="293"/>
      <c r="IMR35" s="293"/>
      <c r="IMS35" s="293"/>
      <c r="IMT35" s="293"/>
      <c r="IMU35" s="293"/>
      <c r="IMV35" s="293"/>
      <c r="IMW35" s="293"/>
      <c r="IMX35" s="293"/>
      <c r="IMY35" s="293"/>
      <c r="IMZ35" s="293"/>
      <c r="INA35" s="293"/>
      <c r="INB35" s="293"/>
      <c r="INC35" s="293"/>
      <c r="IND35" s="293"/>
      <c r="INE35" s="293"/>
      <c r="INF35" s="293"/>
      <c r="ING35" s="293"/>
      <c r="INH35" s="293"/>
      <c r="INI35" s="293"/>
      <c r="INJ35" s="293"/>
      <c r="INK35" s="293"/>
      <c r="INL35" s="293"/>
      <c r="INM35" s="293"/>
      <c r="INN35" s="293"/>
      <c r="INO35" s="293"/>
      <c r="INP35" s="293"/>
      <c r="INQ35" s="293"/>
      <c r="INR35" s="293"/>
      <c r="INS35" s="293"/>
      <c r="INT35" s="293"/>
      <c r="INU35" s="293"/>
      <c r="INV35" s="293"/>
      <c r="INW35" s="293"/>
      <c r="INX35" s="293"/>
      <c r="INY35" s="293"/>
      <c r="INZ35" s="293"/>
      <c r="IOA35" s="293"/>
      <c r="IOB35" s="293"/>
      <c r="IOC35" s="293"/>
      <c r="IOD35" s="293"/>
      <c r="IOE35" s="293"/>
      <c r="IOF35" s="293"/>
      <c r="IOG35" s="293"/>
      <c r="IOH35" s="293"/>
      <c r="IOI35" s="293"/>
      <c r="IOJ35" s="293"/>
      <c r="IOK35" s="293"/>
      <c r="IOL35" s="293"/>
      <c r="IOM35" s="293"/>
      <c r="ION35" s="293"/>
      <c r="IOO35" s="293"/>
      <c r="IOP35" s="293"/>
      <c r="IOQ35" s="293"/>
      <c r="IOR35" s="293"/>
      <c r="IOS35" s="293"/>
      <c r="IOT35" s="293"/>
      <c r="IOU35" s="293"/>
      <c r="IOV35" s="293"/>
      <c r="IOW35" s="293"/>
      <c r="IOX35" s="293"/>
      <c r="IOY35" s="293"/>
      <c r="IOZ35" s="293"/>
      <c r="IPA35" s="293"/>
      <c r="IPB35" s="293"/>
      <c r="IPC35" s="293"/>
      <c r="IPD35" s="293"/>
      <c r="IPE35" s="293"/>
      <c r="IPF35" s="293"/>
      <c r="IPG35" s="293"/>
      <c r="IPH35" s="293"/>
      <c r="IPI35" s="293"/>
      <c r="IPJ35" s="293"/>
      <c r="IPK35" s="293"/>
      <c r="IPL35" s="293"/>
      <c r="IPM35" s="293"/>
      <c r="IPN35" s="293"/>
      <c r="IPO35" s="293"/>
      <c r="IPP35" s="293"/>
      <c r="IPQ35" s="293"/>
      <c r="IPR35" s="293"/>
      <c r="IPS35" s="293"/>
      <c r="IPT35" s="293"/>
      <c r="IPU35" s="293"/>
      <c r="IPV35" s="293"/>
      <c r="IPW35" s="293"/>
      <c r="IPX35" s="293"/>
      <c r="IPY35" s="293"/>
      <c r="IPZ35" s="293"/>
      <c r="IQA35" s="293"/>
      <c r="IQB35" s="293"/>
      <c r="IQC35" s="293"/>
      <c r="IQD35" s="293"/>
      <c r="IQE35" s="293"/>
      <c r="IQF35" s="293"/>
      <c r="IQG35" s="293"/>
      <c r="IQH35" s="293"/>
      <c r="IQI35" s="293"/>
      <c r="IQJ35" s="293"/>
      <c r="IQK35" s="293"/>
      <c r="IQL35" s="293"/>
      <c r="IQM35" s="293"/>
      <c r="IQN35" s="293"/>
      <c r="IQO35" s="293"/>
      <c r="IQP35" s="293"/>
      <c r="IQQ35" s="293"/>
      <c r="IQR35" s="293"/>
      <c r="IQS35" s="293"/>
      <c r="IQT35" s="293"/>
      <c r="IQU35" s="293"/>
      <c r="IQV35" s="293"/>
      <c r="IQW35" s="293"/>
      <c r="IQX35" s="293"/>
      <c r="IQY35" s="293"/>
      <c r="IQZ35" s="293"/>
      <c r="IRA35" s="293"/>
      <c r="IRB35" s="293"/>
      <c r="IRC35" s="293"/>
      <c r="IRD35" s="293"/>
      <c r="IRE35" s="293"/>
      <c r="IRF35" s="293"/>
      <c r="IRG35" s="293"/>
      <c r="IRH35" s="293"/>
      <c r="IRI35" s="293"/>
      <c r="IRJ35" s="293"/>
      <c r="IRK35" s="293"/>
      <c r="IRL35" s="293"/>
      <c r="IRM35" s="293"/>
      <c r="IRN35" s="293"/>
      <c r="IRO35" s="293"/>
      <c r="IRP35" s="293"/>
      <c r="IRQ35" s="293"/>
      <c r="IRR35" s="293"/>
      <c r="IRS35" s="293"/>
      <c r="IRT35" s="293"/>
      <c r="IRU35" s="293"/>
      <c r="IRV35" s="293"/>
      <c r="IRW35" s="293"/>
      <c r="IRX35" s="293"/>
      <c r="IRY35" s="293"/>
      <c r="IRZ35" s="293"/>
      <c r="ISA35" s="293"/>
      <c r="ISB35" s="293"/>
      <c r="ISC35" s="293"/>
      <c r="ISD35" s="293"/>
      <c r="ISE35" s="293"/>
      <c r="ISF35" s="293"/>
      <c r="ISG35" s="293"/>
      <c r="ISH35" s="293"/>
      <c r="ISI35" s="293"/>
      <c r="ISJ35" s="293"/>
      <c r="ISK35" s="293"/>
      <c r="ISL35" s="293"/>
      <c r="ISM35" s="293"/>
      <c r="ISN35" s="293"/>
      <c r="ISO35" s="293"/>
      <c r="ISP35" s="293"/>
      <c r="ISQ35" s="293"/>
      <c r="ISR35" s="293"/>
      <c r="ISS35" s="293"/>
      <c r="IST35" s="293"/>
      <c r="ISU35" s="293"/>
      <c r="ISV35" s="293"/>
      <c r="ISW35" s="293"/>
      <c r="ISX35" s="293"/>
      <c r="ISY35" s="293"/>
      <c r="ISZ35" s="293"/>
      <c r="ITA35" s="293"/>
      <c r="ITB35" s="293"/>
      <c r="ITC35" s="293"/>
      <c r="ITD35" s="293"/>
      <c r="ITE35" s="293"/>
      <c r="ITF35" s="293"/>
      <c r="ITG35" s="293"/>
      <c r="ITH35" s="293"/>
      <c r="ITI35" s="293"/>
      <c r="ITJ35" s="293"/>
      <c r="ITK35" s="293"/>
      <c r="ITL35" s="293"/>
      <c r="ITM35" s="293"/>
      <c r="ITN35" s="293"/>
      <c r="ITO35" s="293"/>
      <c r="ITP35" s="293"/>
      <c r="ITQ35" s="293"/>
      <c r="ITR35" s="293"/>
      <c r="ITS35" s="293"/>
      <c r="ITT35" s="293"/>
      <c r="ITU35" s="293"/>
      <c r="ITV35" s="293"/>
      <c r="ITW35" s="293"/>
      <c r="ITX35" s="293"/>
      <c r="ITY35" s="293"/>
      <c r="ITZ35" s="293"/>
      <c r="IUA35" s="293"/>
      <c r="IUB35" s="293"/>
      <c r="IUC35" s="293"/>
      <c r="IUD35" s="293"/>
      <c r="IUE35" s="293"/>
      <c r="IUF35" s="293"/>
      <c r="IUG35" s="293"/>
      <c r="IUH35" s="293"/>
      <c r="IUI35" s="293"/>
      <c r="IUJ35" s="293"/>
      <c r="IUK35" s="293"/>
      <c r="IUL35" s="293"/>
      <c r="IUM35" s="293"/>
      <c r="IUN35" s="293"/>
      <c r="IUO35" s="293"/>
      <c r="IUP35" s="293"/>
      <c r="IUQ35" s="293"/>
      <c r="IUR35" s="293"/>
      <c r="IUS35" s="293"/>
      <c r="IUT35" s="293"/>
      <c r="IUU35" s="293"/>
      <c r="IUV35" s="293"/>
      <c r="IUW35" s="293"/>
      <c r="IUX35" s="293"/>
      <c r="IUY35" s="293"/>
      <c r="IUZ35" s="293"/>
      <c r="IVA35" s="293"/>
      <c r="IVB35" s="293"/>
      <c r="IVC35" s="293"/>
      <c r="IVD35" s="293"/>
      <c r="IVE35" s="293"/>
      <c r="IVF35" s="293"/>
      <c r="IVG35" s="293"/>
      <c r="IVH35" s="293"/>
      <c r="IVI35" s="293"/>
      <c r="IVJ35" s="293"/>
      <c r="IVK35" s="293"/>
      <c r="IVL35" s="293"/>
      <c r="IVM35" s="293"/>
      <c r="IVN35" s="293"/>
      <c r="IVO35" s="293"/>
      <c r="IVP35" s="293"/>
      <c r="IVQ35" s="293"/>
      <c r="IVR35" s="293"/>
      <c r="IVS35" s="293"/>
      <c r="IVT35" s="293"/>
      <c r="IVU35" s="293"/>
      <c r="IVV35" s="293"/>
      <c r="IVW35" s="293"/>
      <c r="IVX35" s="293"/>
      <c r="IVY35" s="293"/>
      <c r="IVZ35" s="293"/>
      <c r="IWA35" s="293"/>
      <c r="IWB35" s="293"/>
      <c r="IWC35" s="293"/>
      <c r="IWD35" s="293"/>
      <c r="IWE35" s="293"/>
      <c r="IWF35" s="293"/>
      <c r="IWG35" s="293"/>
      <c r="IWH35" s="293"/>
      <c r="IWI35" s="293"/>
      <c r="IWJ35" s="293"/>
      <c r="IWK35" s="293"/>
      <c r="IWL35" s="293"/>
      <c r="IWM35" s="293"/>
      <c r="IWN35" s="293"/>
      <c r="IWO35" s="293"/>
      <c r="IWP35" s="293"/>
      <c r="IWQ35" s="293"/>
      <c r="IWR35" s="293"/>
      <c r="IWS35" s="293"/>
      <c r="IWT35" s="293"/>
      <c r="IWU35" s="293"/>
      <c r="IWV35" s="293"/>
      <c r="IWW35" s="293"/>
      <c r="IWX35" s="293"/>
      <c r="IWY35" s="293"/>
      <c r="IWZ35" s="293"/>
      <c r="IXA35" s="293"/>
      <c r="IXB35" s="293"/>
      <c r="IXC35" s="293"/>
      <c r="IXD35" s="293"/>
      <c r="IXE35" s="293"/>
      <c r="IXF35" s="293"/>
      <c r="IXG35" s="293"/>
      <c r="IXH35" s="293"/>
      <c r="IXI35" s="293"/>
      <c r="IXJ35" s="293"/>
      <c r="IXK35" s="293"/>
      <c r="IXL35" s="293"/>
      <c r="IXM35" s="293"/>
      <c r="IXN35" s="293"/>
      <c r="IXO35" s="293"/>
      <c r="IXP35" s="293"/>
      <c r="IXQ35" s="293"/>
      <c r="IXR35" s="293"/>
      <c r="IXS35" s="293"/>
      <c r="IXT35" s="293"/>
      <c r="IXU35" s="293"/>
      <c r="IXV35" s="293"/>
      <c r="IXW35" s="293"/>
      <c r="IXX35" s="293"/>
      <c r="IXY35" s="293"/>
      <c r="IXZ35" s="293"/>
      <c r="IYA35" s="293"/>
      <c r="IYB35" s="293"/>
      <c r="IYC35" s="293"/>
      <c r="IYD35" s="293"/>
      <c r="IYE35" s="293"/>
      <c r="IYF35" s="293"/>
      <c r="IYG35" s="293"/>
      <c r="IYH35" s="293"/>
      <c r="IYI35" s="293"/>
      <c r="IYJ35" s="293"/>
      <c r="IYK35" s="293"/>
      <c r="IYL35" s="293"/>
      <c r="IYM35" s="293"/>
      <c r="IYN35" s="293"/>
      <c r="IYO35" s="293"/>
      <c r="IYP35" s="293"/>
      <c r="IYQ35" s="293"/>
      <c r="IYR35" s="293"/>
      <c r="IYS35" s="293"/>
      <c r="IYT35" s="293"/>
      <c r="IYU35" s="293"/>
      <c r="IYV35" s="293"/>
      <c r="IYW35" s="293"/>
      <c r="IYX35" s="293"/>
      <c r="IYY35" s="293"/>
      <c r="IYZ35" s="293"/>
      <c r="IZA35" s="293"/>
      <c r="IZB35" s="293"/>
      <c r="IZC35" s="293"/>
      <c r="IZD35" s="293"/>
      <c r="IZE35" s="293"/>
      <c r="IZF35" s="293"/>
      <c r="IZG35" s="293"/>
      <c r="IZH35" s="293"/>
      <c r="IZI35" s="293"/>
      <c r="IZJ35" s="293"/>
      <c r="IZK35" s="293"/>
      <c r="IZL35" s="293"/>
      <c r="IZM35" s="293"/>
      <c r="IZN35" s="293"/>
      <c r="IZO35" s="293"/>
      <c r="IZP35" s="293"/>
      <c r="IZQ35" s="293"/>
      <c r="IZR35" s="293"/>
      <c r="IZS35" s="293"/>
      <c r="IZT35" s="293"/>
      <c r="IZU35" s="293"/>
      <c r="IZV35" s="293"/>
      <c r="IZW35" s="293"/>
      <c r="IZX35" s="293"/>
      <c r="IZY35" s="293"/>
      <c r="IZZ35" s="293"/>
      <c r="JAA35" s="293"/>
      <c r="JAB35" s="293"/>
      <c r="JAC35" s="293"/>
      <c r="JAD35" s="293"/>
      <c r="JAE35" s="293"/>
      <c r="JAF35" s="293"/>
      <c r="JAG35" s="293"/>
      <c r="JAH35" s="293"/>
      <c r="JAI35" s="293"/>
      <c r="JAJ35" s="293"/>
      <c r="JAK35" s="293"/>
      <c r="JAL35" s="293"/>
      <c r="JAM35" s="293"/>
      <c r="JAN35" s="293"/>
      <c r="JAO35" s="293"/>
      <c r="JAP35" s="293"/>
      <c r="JAQ35" s="293"/>
      <c r="JAR35" s="293"/>
      <c r="JAS35" s="293"/>
      <c r="JAT35" s="293"/>
      <c r="JAU35" s="293"/>
      <c r="JAV35" s="293"/>
      <c r="JAW35" s="293"/>
      <c r="JAX35" s="293"/>
      <c r="JAY35" s="293"/>
      <c r="JAZ35" s="293"/>
      <c r="JBA35" s="293"/>
      <c r="JBB35" s="293"/>
      <c r="JBC35" s="293"/>
      <c r="JBD35" s="293"/>
      <c r="JBE35" s="293"/>
      <c r="JBF35" s="293"/>
      <c r="JBG35" s="293"/>
      <c r="JBH35" s="293"/>
      <c r="JBI35" s="293"/>
      <c r="JBJ35" s="293"/>
      <c r="JBK35" s="293"/>
      <c r="JBL35" s="293"/>
      <c r="JBM35" s="293"/>
      <c r="JBN35" s="293"/>
      <c r="JBO35" s="293"/>
      <c r="JBP35" s="293"/>
      <c r="JBQ35" s="293"/>
      <c r="JBR35" s="293"/>
      <c r="JBS35" s="293"/>
      <c r="JBT35" s="293"/>
      <c r="JBU35" s="293"/>
      <c r="JBV35" s="293"/>
      <c r="JBW35" s="293"/>
      <c r="JBX35" s="293"/>
      <c r="JBY35" s="293"/>
      <c r="JBZ35" s="293"/>
      <c r="JCA35" s="293"/>
      <c r="JCB35" s="293"/>
      <c r="JCC35" s="293"/>
      <c r="JCD35" s="293"/>
      <c r="JCE35" s="293"/>
      <c r="JCF35" s="293"/>
      <c r="JCG35" s="293"/>
      <c r="JCH35" s="293"/>
      <c r="JCI35" s="293"/>
      <c r="JCJ35" s="293"/>
      <c r="JCK35" s="293"/>
      <c r="JCL35" s="293"/>
      <c r="JCM35" s="293"/>
      <c r="JCN35" s="293"/>
      <c r="JCO35" s="293"/>
      <c r="JCP35" s="293"/>
      <c r="JCQ35" s="293"/>
      <c r="JCR35" s="293"/>
      <c r="JCS35" s="293"/>
      <c r="JCT35" s="293"/>
      <c r="JCU35" s="293"/>
      <c r="JCV35" s="293"/>
      <c r="JCW35" s="293"/>
      <c r="JCX35" s="293"/>
      <c r="JCY35" s="293"/>
      <c r="JCZ35" s="293"/>
      <c r="JDA35" s="293"/>
      <c r="JDB35" s="293"/>
      <c r="JDC35" s="293"/>
      <c r="JDD35" s="293"/>
      <c r="JDE35" s="293"/>
      <c r="JDF35" s="293"/>
      <c r="JDG35" s="293"/>
      <c r="JDH35" s="293"/>
      <c r="JDI35" s="293"/>
      <c r="JDJ35" s="293"/>
      <c r="JDK35" s="293"/>
      <c r="JDL35" s="293"/>
      <c r="JDM35" s="293"/>
      <c r="JDN35" s="293"/>
      <c r="JDO35" s="293"/>
      <c r="JDP35" s="293"/>
      <c r="JDQ35" s="293"/>
      <c r="JDR35" s="293"/>
      <c r="JDS35" s="293"/>
      <c r="JDT35" s="293"/>
      <c r="JDU35" s="293"/>
      <c r="JDV35" s="293"/>
      <c r="JDW35" s="293"/>
      <c r="JDX35" s="293"/>
      <c r="JDY35" s="293"/>
      <c r="JDZ35" s="293"/>
      <c r="JEA35" s="293"/>
      <c r="JEB35" s="293"/>
      <c r="JEC35" s="293"/>
      <c r="JED35" s="293"/>
      <c r="JEE35" s="293"/>
      <c r="JEF35" s="293"/>
      <c r="JEG35" s="293"/>
      <c r="JEH35" s="293"/>
      <c r="JEI35" s="293"/>
      <c r="JEJ35" s="293"/>
      <c r="JEK35" s="293"/>
      <c r="JEL35" s="293"/>
      <c r="JEM35" s="293"/>
      <c r="JEN35" s="293"/>
      <c r="JEO35" s="293"/>
      <c r="JEP35" s="293"/>
      <c r="JEQ35" s="293"/>
      <c r="JER35" s="293"/>
      <c r="JES35" s="293"/>
      <c r="JET35" s="293"/>
      <c r="JEU35" s="293"/>
      <c r="JEV35" s="293"/>
      <c r="JEW35" s="293"/>
      <c r="JEX35" s="293"/>
      <c r="JEY35" s="293"/>
      <c r="JEZ35" s="293"/>
      <c r="JFA35" s="293"/>
      <c r="JFB35" s="293"/>
      <c r="JFC35" s="293"/>
      <c r="JFD35" s="293"/>
      <c r="JFE35" s="293"/>
      <c r="JFF35" s="293"/>
      <c r="JFG35" s="293"/>
      <c r="JFH35" s="293"/>
      <c r="JFI35" s="293"/>
      <c r="JFJ35" s="293"/>
      <c r="JFK35" s="293"/>
      <c r="JFL35" s="293"/>
      <c r="JFM35" s="293"/>
      <c r="JFN35" s="293"/>
      <c r="JFO35" s="293"/>
      <c r="JFP35" s="293"/>
      <c r="JFQ35" s="293"/>
      <c r="JFR35" s="293"/>
      <c r="JFS35" s="293"/>
      <c r="JFT35" s="293"/>
      <c r="JFU35" s="293"/>
      <c r="JFV35" s="293"/>
      <c r="JFW35" s="293"/>
      <c r="JFX35" s="293"/>
      <c r="JFY35" s="293"/>
      <c r="JFZ35" s="293"/>
      <c r="JGA35" s="293"/>
      <c r="JGB35" s="293"/>
      <c r="JGC35" s="293"/>
      <c r="JGD35" s="293"/>
      <c r="JGE35" s="293"/>
      <c r="JGF35" s="293"/>
      <c r="JGG35" s="293"/>
      <c r="JGH35" s="293"/>
      <c r="JGI35" s="293"/>
      <c r="JGJ35" s="293"/>
      <c r="JGK35" s="293"/>
      <c r="JGL35" s="293"/>
      <c r="JGM35" s="293"/>
      <c r="JGN35" s="293"/>
      <c r="JGO35" s="293"/>
      <c r="JGP35" s="293"/>
      <c r="JGQ35" s="293"/>
      <c r="JGR35" s="293"/>
      <c r="JGS35" s="293"/>
      <c r="JGT35" s="293"/>
      <c r="JGU35" s="293"/>
      <c r="JGV35" s="293"/>
      <c r="JGW35" s="293"/>
      <c r="JGX35" s="293"/>
      <c r="JGY35" s="293"/>
      <c r="JGZ35" s="293"/>
      <c r="JHA35" s="293"/>
      <c r="JHB35" s="293"/>
      <c r="JHC35" s="293"/>
      <c r="JHD35" s="293"/>
      <c r="JHE35" s="293"/>
      <c r="JHF35" s="293"/>
      <c r="JHG35" s="293"/>
      <c r="JHH35" s="293"/>
      <c r="JHI35" s="293"/>
      <c r="JHJ35" s="293"/>
      <c r="JHK35" s="293"/>
      <c r="JHL35" s="293"/>
      <c r="JHM35" s="293"/>
      <c r="JHN35" s="293"/>
      <c r="JHO35" s="293"/>
      <c r="JHP35" s="293"/>
      <c r="JHQ35" s="293"/>
      <c r="JHR35" s="293"/>
      <c r="JHS35" s="293"/>
      <c r="JHT35" s="293"/>
      <c r="JHU35" s="293"/>
      <c r="JHV35" s="293"/>
      <c r="JHW35" s="293"/>
      <c r="JHX35" s="293"/>
      <c r="JHY35" s="293"/>
      <c r="JHZ35" s="293"/>
      <c r="JIA35" s="293"/>
      <c r="JIB35" s="293"/>
      <c r="JIC35" s="293"/>
      <c r="JID35" s="293"/>
      <c r="JIE35" s="293"/>
      <c r="JIF35" s="293"/>
      <c r="JIG35" s="293"/>
      <c r="JIH35" s="293"/>
      <c r="JII35" s="293"/>
      <c r="JIJ35" s="293"/>
      <c r="JIK35" s="293"/>
      <c r="JIL35" s="293"/>
      <c r="JIM35" s="293"/>
      <c r="JIN35" s="293"/>
      <c r="JIO35" s="293"/>
      <c r="JIP35" s="293"/>
      <c r="JIQ35" s="293"/>
      <c r="JIR35" s="293"/>
      <c r="JIS35" s="293"/>
      <c r="JIT35" s="293"/>
      <c r="JIU35" s="293"/>
      <c r="JIV35" s="293"/>
      <c r="JIW35" s="293"/>
      <c r="JIX35" s="293"/>
      <c r="JIY35" s="293"/>
      <c r="JIZ35" s="293"/>
      <c r="JJA35" s="293"/>
      <c r="JJB35" s="293"/>
      <c r="JJC35" s="293"/>
      <c r="JJD35" s="293"/>
      <c r="JJE35" s="293"/>
      <c r="JJF35" s="293"/>
      <c r="JJG35" s="293"/>
      <c r="JJH35" s="293"/>
      <c r="JJI35" s="293"/>
      <c r="JJJ35" s="293"/>
      <c r="JJK35" s="293"/>
      <c r="JJL35" s="293"/>
      <c r="JJM35" s="293"/>
      <c r="JJN35" s="293"/>
      <c r="JJO35" s="293"/>
      <c r="JJP35" s="293"/>
      <c r="JJQ35" s="293"/>
      <c r="JJR35" s="293"/>
      <c r="JJS35" s="293"/>
      <c r="JJT35" s="293"/>
      <c r="JJU35" s="293"/>
      <c r="JJV35" s="293"/>
      <c r="JJW35" s="293"/>
      <c r="JJX35" s="293"/>
      <c r="JJY35" s="293"/>
      <c r="JJZ35" s="293"/>
      <c r="JKA35" s="293"/>
      <c r="JKB35" s="293"/>
      <c r="JKC35" s="293"/>
      <c r="JKD35" s="293"/>
      <c r="JKE35" s="293"/>
      <c r="JKF35" s="293"/>
      <c r="JKG35" s="293"/>
      <c r="JKH35" s="293"/>
      <c r="JKI35" s="293"/>
      <c r="JKJ35" s="293"/>
      <c r="JKK35" s="293"/>
      <c r="JKL35" s="293"/>
      <c r="JKM35" s="293"/>
      <c r="JKN35" s="293"/>
      <c r="JKO35" s="293"/>
      <c r="JKP35" s="293"/>
      <c r="JKQ35" s="293"/>
      <c r="JKR35" s="293"/>
      <c r="JKS35" s="293"/>
      <c r="JKT35" s="293"/>
      <c r="JKU35" s="293"/>
      <c r="JKV35" s="293"/>
      <c r="JKW35" s="293"/>
      <c r="JKX35" s="293"/>
      <c r="JKY35" s="293"/>
      <c r="JKZ35" s="293"/>
      <c r="JLA35" s="293"/>
      <c r="JLB35" s="293"/>
      <c r="JLC35" s="293"/>
      <c r="JLD35" s="293"/>
      <c r="JLE35" s="293"/>
      <c r="JLF35" s="293"/>
      <c r="JLG35" s="293"/>
      <c r="JLH35" s="293"/>
      <c r="JLI35" s="293"/>
      <c r="JLJ35" s="293"/>
      <c r="JLK35" s="293"/>
      <c r="JLL35" s="293"/>
      <c r="JLM35" s="293"/>
      <c r="JLN35" s="293"/>
      <c r="JLO35" s="293"/>
      <c r="JLP35" s="293"/>
      <c r="JLQ35" s="293"/>
      <c r="JLR35" s="293"/>
      <c r="JLS35" s="293"/>
      <c r="JLT35" s="293"/>
      <c r="JLU35" s="293"/>
      <c r="JLV35" s="293"/>
      <c r="JLW35" s="293"/>
      <c r="JLX35" s="293"/>
      <c r="JLY35" s="293"/>
      <c r="JLZ35" s="293"/>
      <c r="JMA35" s="293"/>
      <c r="JMB35" s="293"/>
      <c r="JMC35" s="293"/>
      <c r="JMD35" s="293"/>
      <c r="JME35" s="293"/>
      <c r="JMF35" s="293"/>
      <c r="JMG35" s="293"/>
      <c r="JMH35" s="293"/>
      <c r="JMI35" s="293"/>
      <c r="JMJ35" s="293"/>
      <c r="JMK35" s="293"/>
      <c r="JML35" s="293"/>
      <c r="JMM35" s="293"/>
      <c r="JMN35" s="293"/>
      <c r="JMO35" s="293"/>
      <c r="JMP35" s="293"/>
      <c r="JMQ35" s="293"/>
      <c r="JMR35" s="293"/>
      <c r="JMS35" s="293"/>
      <c r="JMT35" s="293"/>
      <c r="JMU35" s="293"/>
      <c r="JMV35" s="293"/>
      <c r="JMW35" s="293"/>
      <c r="JMX35" s="293"/>
      <c r="JMY35" s="293"/>
      <c r="JMZ35" s="293"/>
      <c r="JNA35" s="293"/>
      <c r="JNB35" s="293"/>
      <c r="JNC35" s="293"/>
      <c r="JND35" s="293"/>
      <c r="JNE35" s="293"/>
      <c r="JNF35" s="293"/>
      <c r="JNG35" s="293"/>
      <c r="JNH35" s="293"/>
      <c r="JNI35" s="293"/>
      <c r="JNJ35" s="293"/>
      <c r="JNK35" s="293"/>
      <c r="JNL35" s="293"/>
      <c r="JNM35" s="293"/>
      <c r="JNN35" s="293"/>
      <c r="JNO35" s="293"/>
      <c r="JNP35" s="293"/>
      <c r="JNQ35" s="293"/>
      <c r="JNR35" s="293"/>
      <c r="JNS35" s="293"/>
      <c r="JNT35" s="293"/>
      <c r="JNU35" s="293"/>
      <c r="JNV35" s="293"/>
      <c r="JNW35" s="293"/>
      <c r="JNX35" s="293"/>
      <c r="JNY35" s="293"/>
      <c r="JNZ35" s="293"/>
      <c r="JOA35" s="293"/>
      <c r="JOB35" s="293"/>
      <c r="JOC35" s="293"/>
      <c r="JOD35" s="293"/>
      <c r="JOE35" s="293"/>
      <c r="JOF35" s="293"/>
      <c r="JOG35" s="293"/>
      <c r="JOH35" s="293"/>
      <c r="JOI35" s="293"/>
      <c r="JOJ35" s="293"/>
      <c r="JOK35" s="293"/>
      <c r="JOL35" s="293"/>
      <c r="JOM35" s="293"/>
      <c r="JON35" s="293"/>
      <c r="JOO35" s="293"/>
      <c r="JOP35" s="293"/>
      <c r="JOQ35" s="293"/>
      <c r="JOR35" s="293"/>
      <c r="JOS35" s="293"/>
      <c r="JOT35" s="293"/>
      <c r="JOU35" s="293"/>
      <c r="JOV35" s="293"/>
      <c r="JOW35" s="293"/>
      <c r="JOX35" s="293"/>
      <c r="JOY35" s="293"/>
      <c r="JOZ35" s="293"/>
      <c r="JPA35" s="293"/>
      <c r="JPB35" s="293"/>
      <c r="JPC35" s="293"/>
      <c r="JPD35" s="293"/>
      <c r="JPE35" s="293"/>
      <c r="JPF35" s="293"/>
      <c r="JPG35" s="293"/>
      <c r="JPH35" s="293"/>
      <c r="JPI35" s="293"/>
      <c r="JPJ35" s="293"/>
      <c r="JPK35" s="293"/>
      <c r="JPL35" s="293"/>
      <c r="JPM35" s="293"/>
      <c r="JPN35" s="293"/>
      <c r="JPO35" s="293"/>
      <c r="JPP35" s="293"/>
      <c r="JPQ35" s="293"/>
      <c r="JPR35" s="293"/>
      <c r="JPS35" s="293"/>
      <c r="JPT35" s="293"/>
      <c r="JPU35" s="293"/>
      <c r="JPV35" s="293"/>
      <c r="JPW35" s="293"/>
      <c r="JPX35" s="293"/>
      <c r="JPY35" s="293"/>
      <c r="JPZ35" s="293"/>
      <c r="JQA35" s="293"/>
      <c r="JQB35" s="293"/>
      <c r="JQC35" s="293"/>
      <c r="JQD35" s="293"/>
      <c r="JQE35" s="293"/>
      <c r="JQF35" s="293"/>
      <c r="JQG35" s="293"/>
      <c r="JQH35" s="293"/>
      <c r="JQI35" s="293"/>
      <c r="JQJ35" s="293"/>
      <c r="JQK35" s="293"/>
      <c r="JQL35" s="293"/>
      <c r="JQM35" s="293"/>
      <c r="JQN35" s="293"/>
      <c r="JQO35" s="293"/>
      <c r="JQP35" s="293"/>
      <c r="JQQ35" s="293"/>
      <c r="JQR35" s="293"/>
      <c r="JQS35" s="293"/>
      <c r="JQT35" s="293"/>
      <c r="JQU35" s="293"/>
      <c r="JQV35" s="293"/>
      <c r="JQW35" s="293"/>
      <c r="JQX35" s="293"/>
      <c r="JQY35" s="293"/>
      <c r="JQZ35" s="293"/>
      <c r="JRA35" s="293"/>
      <c r="JRB35" s="293"/>
      <c r="JRC35" s="293"/>
      <c r="JRD35" s="293"/>
      <c r="JRE35" s="293"/>
      <c r="JRF35" s="293"/>
      <c r="JRG35" s="293"/>
      <c r="JRH35" s="293"/>
      <c r="JRI35" s="293"/>
      <c r="JRJ35" s="293"/>
      <c r="JRK35" s="293"/>
      <c r="JRL35" s="293"/>
      <c r="JRM35" s="293"/>
      <c r="JRN35" s="293"/>
      <c r="JRO35" s="293"/>
      <c r="JRP35" s="293"/>
      <c r="JRQ35" s="293"/>
      <c r="JRR35" s="293"/>
      <c r="JRS35" s="293"/>
      <c r="JRT35" s="293"/>
      <c r="JRU35" s="293"/>
      <c r="JRV35" s="293"/>
      <c r="JRW35" s="293"/>
      <c r="JRX35" s="293"/>
      <c r="JRY35" s="293"/>
      <c r="JRZ35" s="293"/>
      <c r="JSA35" s="293"/>
      <c r="JSB35" s="293"/>
      <c r="JSC35" s="293"/>
      <c r="JSD35" s="293"/>
      <c r="JSE35" s="293"/>
      <c r="JSF35" s="293"/>
      <c r="JSG35" s="293"/>
      <c r="JSH35" s="293"/>
      <c r="JSI35" s="293"/>
      <c r="JSJ35" s="293"/>
      <c r="JSK35" s="293"/>
      <c r="JSL35" s="293"/>
      <c r="JSM35" s="293"/>
      <c r="JSN35" s="293"/>
      <c r="JSO35" s="293"/>
      <c r="JSP35" s="293"/>
      <c r="JSQ35" s="293"/>
      <c r="JSR35" s="293"/>
      <c r="JSS35" s="293"/>
      <c r="JST35" s="293"/>
      <c r="JSU35" s="293"/>
      <c r="JSV35" s="293"/>
      <c r="JSW35" s="293"/>
      <c r="JSX35" s="293"/>
      <c r="JSY35" s="293"/>
      <c r="JSZ35" s="293"/>
      <c r="JTA35" s="293"/>
      <c r="JTB35" s="293"/>
      <c r="JTC35" s="293"/>
      <c r="JTD35" s="293"/>
      <c r="JTE35" s="293"/>
      <c r="JTF35" s="293"/>
      <c r="JTG35" s="293"/>
      <c r="JTH35" s="293"/>
      <c r="JTI35" s="293"/>
      <c r="JTJ35" s="293"/>
      <c r="JTK35" s="293"/>
      <c r="JTL35" s="293"/>
      <c r="JTM35" s="293"/>
      <c r="JTN35" s="293"/>
      <c r="JTO35" s="293"/>
      <c r="JTP35" s="293"/>
      <c r="JTQ35" s="293"/>
      <c r="JTR35" s="293"/>
      <c r="JTS35" s="293"/>
      <c r="JTT35" s="293"/>
      <c r="JTU35" s="293"/>
      <c r="JTV35" s="293"/>
      <c r="JTW35" s="293"/>
      <c r="JTX35" s="293"/>
      <c r="JTY35" s="293"/>
      <c r="JTZ35" s="293"/>
      <c r="JUA35" s="293"/>
      <c r="JUB35" s="293"/>
      <c r="JUC35" s="293"/>
      <c r="JUD35" s="293"/>
      <c r="JUE35" s="293"/>
      <c r="JUF35" s="293"/>
      <c r="JUG35" s="293"/>
      <c r="JUH35" s="293"/>
      <c r="JUI35" s="293"/>
      <c r="JUJ35" s="293"/>
      <c r="JUK35" s="293"/>
      <c r="JUL35" s="293"/>
      <c r="JUM35" s="293"/>
      <c r="JUN35" s="293"/>
      <c r="JUO35" s="293"/>
      <c r="JUP35" s="293"/>
      <c r="JUQ35" s="293"/>
      <c r="JUR35" s="293"/>
      <c r="JUS35" s="293"/>
      <c r="JUT35" s="293"/>
      <c r="JUU35" s="293"/>
      <c r="JUV35" s="293"/>
      <c r="JUW35" s="293"/>
      <c r="JUX35" s="293"/>
      <c r="JUY35" s="293"/>
      <c r="JUZ35" s="293"/>
      <c r="JVA35" s="293"/>
      <c r="JVB35" s="293"/>
      <c r="JVC35" s="293"/>
      <c r="JVD35" s="293"/>
      <c r="JVE35" s="293"/>
      <c r="JVF35" s="293"/>
      <c r="JVG35" s="293"/>
      <c r="JVH35" s="293"/>
      <c r="JVI35" s="293"/>
      <c r="JVJ35" s="293"/>
      <c r="JVK35" s="293"/>
      <c r="JVL35" s="293"/>
      <c r="JVM35" s="293"/>
      <c r="JVN35" s="293"/>
      <c r="JVO35" s="293"/>
      <c r="JVP35" s="293"/>
      <c r="JVQ35" s="293"/>
      <c r="JVR35" s="293"/>
      <c r="JVS35" s="293"/>
      <c r="JVT35" s="293"/>
      <c r="JVU35" s="293"/>
      <c r="JVV35" s="293"/>
      <c r="JVW35" s="293"/>
      <c r="JVX35" s="293"/>
      <c r="JVY35" s="293"/>
      <c r="JVZ35" s="293"/>
      <c r="JWA35" s="293"/>
      <c r="JWB35" s="293"/>
      <c r="JWC35" s="293"/>
      <c r="JWD35" s="293"/>
      <c r="JWE35" s="293"/>
      <c r="JWF35" s="293"/>
      <c r="JWG35" s="293"/>
      <c r="JWH35" s="293"/>
      <c r="JWI35" s="293"/>
      <c r="JWJ35" s="293"/>
      <c r="JWK35" s="293"/>
      <c r="JWL35" s="293"/>
      <c r="JWM35" s="293"/>
      <c r="JWN35" s="293"/>
      <c r="JWO35" s="293"/>
      <c r="JWP35" s="293"/>
      <c r="JWQ35" s="293"/>
      <c r="JWR35" s="293"/>
      <c r="JWS35" s="293"/>
      <c r="JWT35" s="293"/>
      <c r="JWU35" s="293"/>
      <c r="JWV35" s="293"/>
      <c r="JWW35" s="293"/>
      <c r="JWX35" s="293"/>
      <c r="JWY35" s="293"/>
      <c r="JWZ35" s="293"/>
      <c r="JXA35" s="293"/>
      <c r="JXB35" s="293"/>
      <c r="JXC35" s="293"/>
      <c r="JXD35" s="293"/>
      <c r="JXE35" s="293"/>
      <c r="JXF35" s="293"/>
      <c r="JXG35" s="293"/>
      <c r="JXH35" s="293"/>
      <c r="JXI35" s="293"/>
      <c r="JXJ35" s="293"/>
      <c r="JXK35" s="293"/>
      <c r="JXL35" s="293"/>
      <c r="JXM35" s="293"/>
      <c r="JXN35" s="293"/>
      <c r="JXO35" s="293"/>
      <c r="JXP35" s="293"/>
      <c r="JXQ35" s="293"/>
      <c r="JXR35" s="293"/>
      <c r="JXS35" s="293"/>
      <c r="JXT35" s="293"/>
      <c r="JXU35" s="293"/>
      <c r="JXV35" s="293"/>
      <c r="JXW35" s="293"/>
      <c r="JXX35" s="293"/>
      <c r="JXY35" s="293"/>
      <c r="JXZ35" s="293"/>
      <c r="JYA35" s="293"/>
      <c r="JYB35" s="293"/>
      <c r="JYC35" s="293"/>
      <c r="JYD35" s="293"/>
      <c r="JYE35" s="293"/>
      <c r="JYF35" s="293"/>
      <c r="JYG35" s="293"/>
      <c r="JYH35" s="293"/>
      <c r="JYI35" s="293"/>
      <c r="JYJ35" s="293"/>
      <c r="JYK35" s="293"/>
      <c r="JYL35" s="293"/>
      <c r="JYM35" s="293"/>
      <c r="JYN35" s="293"/>
      <c r="JYO35" s="293"/>
      <c r="JYP35" s="293"/>
      <c r="JYQ35" s="293"/>
      <c r="JYR35" s="293"/>
      <c r="JYS35" s="293"/>
      <c r="JYT35" s="293"/>
      <c r="JYU35" s="293"/>
      <c r="JYV35" s="293"/>
      <c r="JYW35" s="293"/>
      <c r="JYX35" s="293"/>
      <c r="JYY35" s="293"/>
      <c r="JYZ35" s="293"/>
      <c r="JZA35" s="293"/>
      <c r="JZB35" s="293"/>
      <c r="JZC35" s="293"/>
      <c r="JZD35" s="293"/>
      <c r="JZE35" s="293"/>
      <c r="JZF35" s="293"/>
      <c r="JZG35" s="293"/>
      <c r="JZH35" s="293"/>
      <c r="JZI35" s="293"/>
      <c r="JZJ35" s="293"/>
      <c r="JZK35" s="293"/>
      <c r="JZL35" s="293"/>
      <c r="JZM35" s="293"/>
      <c r="JZN35" s="293"/>
      <c r="JZO35" s="293"/>
      <c r="JZP35" s="293"/>
      <c r="JZQ35" s="293"/>
      <c r="JZR35" s="293"/>
      <c r="JZS35" s="293"/>
      <c r="JZT35" s="293"/>
      <c r="JZU35" s="293"/>
      <c r="JZV35" s="293"/>
      <c r="JZW35" s="293"/>
      <c r="JZX35" s="293"/>
      <c r="JZY35" s="293"/>
      <c r="JZZ35" s="293"/>
      <c r="KAA35" s="293"/>
      <c r="KAB35" s="293"/>
      <c r="KAC35" s="293"/>
      <c r="KAD35" s="293"/>
      <c r="KAE35" s="293"/>
      <c r="KAF35" s="293"/>
      <c r="KAG35" s="293"/>
      <c r="KAH35" s="293"/>
      <c r="KAI35" s="293"/>
      <c r="KAJ35" s="293"/>
      <c r="KAK35" s="293"/>
      <c r="KAL35" s="293"/>
      <c r="KAM35" s="293"/>
      <c r="KAN35" s="293"/>
      <c r="KAO35" s="293"/>
      <c r="KAP35" s="293"/>
      <c r="KAQ35" s="293"/>
      <c r="KAR35" s="293"/>
      <c r="KAS35" s="293"/>
      <c r="KAT35" s="293"/>
      <c r="KAU35" s="293"/>
      <c r="KAV35" s="293"/>
      <c r="KAW35" s="293"/>
      <c r="KAX35" s="293"/>
      <c r="KAY35" s="293"/>
      <c r="KAZ35" s="293"/>
      <c r="KBA35" s="293"/>
      <c r="KBB35" s="293"/>
      <c r="KBC35" s="293"/>
      <c r="KBD35" s="293"/>
      <c r="KBE35" s="293"/>
      <c r="KBF35" s="293"/>
      <c r="KBG35" s="293"/>
      <c r="KBH35" s="293"/>
      <c r="KBI35" s="293"/>
      <c r="KBJ35" s="293"/>
      <c r="KBK35" s="293"/>
      <c r="KBL35" s="293"/>
      <c r="KBM35" s="293"/>
      <c r="KBN35" s="293"/>
      <c r="KBO35" s="293"/>
      <c r="KBP35" s="293"/>
      <c r="KBQ35" s="293"/>
      <c r="KBR35" s="293"/>
      <c r="KBS35" s="293"/>
      <c r="KBT35" s="293"/>
      <c r="KBU35" s="293"/>
      <c r="KBV35" s="293"/>
      <c r="KBW35" s="293"/>
      <c r="KBX35" s="293"/>
      <c r="KBY35" s="293"/>
      <c r="KBZ35" s="293"/>
      <c r="KCA35" s="293"/>
      <c r="KCB35" s="293"/>
      <c r="KCC35" s="293"/>
      <c r="KCD35" s="293"/>
      <c r="KCE35" s="293"/>
      <c r="KCF35" s="293"/>
      <c r="KCG35" s="293"/>
      <c r="KCH35" s="293"/>
      <c r="KCI35" s="293"/>
      <c r="KCJ35" s="293"/>
      <c r="KCK35" s="293"/>
      <c r="KCL35" s="293"/>
      <c r="KCM35" s="293"/>
      <c r="KCN35" s="293"/>
      <c r="KCO35" s="293"/>
      <c r="KCP35" s="293"/>
      <c r="KCQ35" s="293"/>
      <c r="KCR35" s="293"/>
      <c r="KCS35" s="293"/>
      <c r="KCT35" s="293"/>
      <c r="KCU35" s="293"/>
      <c r="KCV35" s="293"/>
      <c r="KCW35" s="293"/>
      <c r="KCX35" s="293"/>
      <c r="KCY35" s="293"/>
      <c r="KCZ35" s="293"/>
      <c r="KDA35" s="293"/>
      <c r="KDB35" s="293"/>
      <c r="KDC35" s="293"/>
      <c r="KDD35" s="293"/>
      <c r="KDE35" s="293"/>
      <c r="KDF35" s="293"/>
      <c r="KDG35" s="293"/>
      <c r="KDH35" s="293"/>
      <c r="KDI35" s="293"/>
      <c r="KDJ35" s="293"/>
      <c r="KDK35" s="293"/>
      <c r="KDL35" s="293"/>
      <c r="KDM35" s="293"/>
      <c r="KDN35" s="293"/>
      <c r="KDO35" s="293"/>
      <c r="KDP35" s="293"/>
      <c r="KDQ35" s="293"/>
      <c r="KDR35" s="293"/>
      <c r="KDS35" s="293"/>
      <c r="KDT35" s="293"/>
      <c r="KDU35" s="293"/>
      <c r="KDV35" s="293"/>
      <c r="KDW35" s="293"/>
      <c r="KDX35" s="293"/>
      <c r="KDY35" s="293"/>
      <c r="KDZ35" s="293"/>
      <c r="KEA35" s="293"/>
      <c r="KEB35" s="293"/>
      <c r="KEC35" s="293"/>
      <c r="KED35" s="293"/>
      <c r="KEE35" s="293"/>
      <c r="KEF35" s="293"/>
      <c r="KEG35" s="293"/>
      <c r="KEH35" s="293"/>
      <c r="KEI35" s="293"/>
      <c r="KEJ35" s="293"/>
      <c r="KEK35" s="293"/>
      <c r="KEL35" s="293"/>
      <c r="KEM35" s="293"/>
      <c r="KEN35" s="293"/>
      <c r="KEO35" s="293"/>
      <c r="KEP35" s="293"/>
      <c r="KEQ35" s="293"/>
      <c r="KER35" s="293"/>
      <c r="KES35" s="293"/>
      <c r="KET35" s="293"/>
      <c r="KEU35" s="293"/>
      <c r="KEV35" s="293"/>
      <c r="KEW35" s="293"/>
      <c r="KEX35" s="293"/>
      <c r="KEY35" s="293"/>
      <c r="KEZ35" s="293"/>
      <c r="KFA35" s="293"/>
      <c r="KFB35" s="293"/>
      <c r="KFC35" s="293"/>
      <c r="KFD35" s="293"/>
      <c r="KFE35" s="293"/>
      <c r="KFF35" s="293"/>
      <c r="KFG35" s="293"/>
      <c r="KFH35" s="293"/>
      <c r="KFI35" s="293"/>
      <c r="KFJ35" s="293"/>
      <c r="KFK35" s="293"/>
      <c r="KFL35" s="293"/>
      <c r="KFM35" s="293"/>
      <c r="KFN35" s="293"/>
      <c r="KFO35" s="293"/>
      <c r="KFP35" s="293"/>
      <c r="KFQ35" s="293"/>
      <c r="KFR35" s="293"/>
      <c r="KFS35" s="293"/>
      <c r="KFT35" s="293"/>
      <c r="KFU35" s="293"/>
      <c r="KFV35" s="293"/>
      <c r="KFW35" s="293"/>
      <c r="KFX35" s="293"/>
      <c r="KFY35" s="293"/>
      <c r="KFZ35" s="293"/>
      <c r="KGA35" s="293"/>
      <c r="KGB35" s="293"/>
      <c r="KGC35" s="293"/>
      <c r="KGD35" s="293"/>
      <c r="KGE35" s="293"/>
      <c r="KGF35" s="293"/>
      <c r="KGG35" s="293"/>
      <c r="KGH35" s="293"/>
      <c r="KGI35" s="293"/>
      <c r="KGJ35" s="293"/>
      <c r="KGK35" s="293"/>
      <c r="KGL35" s="293"/>
      <c r="KGM35" s="293"/>
      <c r="KGN35" s="293"/>
      <c r="KGO35" s="293"/>
      <c r="KGP35" s="293"/>
      <c r="KGQ35" s="293"/>
      <c r="KGR35" s="293"/>
      <c r="KGS35" s="293"/>
      <c r="KGT35" s="293"/>
      <c r="KGU35" s="293"/>
      <c r="KGV35" s="293"/>
      <c r="KGW35" s="293"/>
      <c r="KGX35" s="293"/>
      <c r="KGY35" s="293"/>
      <c r="KGZ35" s="293"/>
      <c r="KHA35" s="293"/>
      <c r="KHB35" s="293"/>
      <c r="KHC35" s="293"/>
      <c r="KHD35" s="293"/>
      <c r="KHE35" s="293"/>
      <c r="KHF35" s="293"/>
      <c r="KHG35" s="293"/>
      <c r="KHH35" s="293"/>
      <c r="KHI35" s="293"/>
      <c r="KHJ35" s="293"/>
      <c r="KHK35" s="293"/>
      <c r="KHL35" s="293"/>
      <c r="KHM35" s="293"/>
      <c r="KHN35" s="293"/>
      <c r="KHO35" s="293"/>
      <c r="KHP35" s="293"/>
      <c r="KHQ35" s="293"/>
      <c r="KHR35" s="293"/>
      <c r="KHS35" s="293"/>
      <c r="KHT35" s="293"/>
      <c r="KHU35" s="293"/>
      <c r="KHV35" s="293"/>
      <c r="KHW35" s="293"/>
      <c r="KHX35" s="293"/>
      <c r="KHY35" s="293"/>
      <c r="KHZ35" s="293"/>
      <c r="KIA35" s="293"/>
      <c r="KIB35" s="293"/>
      <c r="KIC35" s="293"/>
      <c r="KID35" s="293"/>
      <c r="KIE35" s="293"/>
      <c r="KIF35" s="293"/>
      <c r="KIG35" s="293"/>
      <c r="KIH35" s="293"/>
      <c r="KII35" s="293"/>
      <c r="KIJ35" s="293"/>
      <c r="KIK35" s="293"/>
      <c r="KIL35" s="293"/>
      <c r="KIM35" s="293"/>
      <c r="KIN35" s="293"/>
      <c r="KIO35" s="293"/>
      <c r="KIP35" s="293"/>
      <c r="KIQ35" s="293"/>
      <c r="KIR35" s="293"/>
      <c r="KIS35" s="293"/>
      <c r="KIT35" s="293"/>
      <c r="KIU35" s="293"/>
      <c r="KIV35" s="293"/>
      <c r="KIW35" s="293"/>
      <c r="KIX35" s="293"/>
      <c r="KIY35" s="293"/>
      <c r="KIZ35" s="293"/>
      <c r="KJA35" s="293"/>
      <c r="KJB35" s="293"/>
      <c r="KJC35" s="293"/>
      <c r="KJD35" s="293"/>
      <c r="KJE35" s="293"/>
      <c r="KJF35" s="293"/>
      <c r="KJG35" s="293"/>
      <c r="KJH35" s="293"/>
      <c r="KJI35" s="293"/>
      <c r="KJJ35" s="293"/>
      <c r="KJK35" s="293"/>
      <c r="KJL35" s="293"/>
      <c r="KJM35" s="293"/>
      <c r="KJN35" s="293"/>
      <c r="KJO35" s="293"/>
      <c r="KJP35" s="293"/>
      <c r="KJQ35" s="293"/>
      <c r="KJR35" s="293"/>
      <c r="KJS35" s="293"/>
      <c r="KJT35" s="293"/>
      <c r="KJU35" s="293"/>
      <c r="KJV35" s="293"/>
      <c r="KJW35" s="293"/>
      <c r="KJX35" s="293"/>
      <c r="KJY35" s="293"/>
      <c r="KJZ35" s="293"/>
      <c r="KKA35" s="293"/>
      <c r="KKB35" s="293"/>
      <c r="KKC35" s="293"/>
      <c r="KKD35" s="293"/>
      <c r="KKE35" s="293"/>
      <c r="KKF35" s="293"/>
      <c r="KKG35" s="293"/>
      <c r="KKH35" s="293"/>
      <c r="KKI35" s="293"/>
      <c r="KKJ35" s="293"/>
      <c r="KKK35" s="293"/>
      <c r="KKL35" s="293"/>
      <c r="KKM35" s="293"/>
      <c r="KKN35" s="293"/>
      <c r="KKO35" s="293"/>
      <c r="KKP35" s="293"/>
      <c r="KKQ35" s="293"/>
      <c r="KKR35" s="293"/>
      <c r="KKS35" s="293"/>
      <c r="KKT35" s="293"/>
      <c r="KKU35" s="293"/>
      <c r="KKV35" s="293"/>
      <c r="KKW35" s="293"/>
      <c r="KKX35" s="293"/>
      <c r="KKY35" s="293"/>
      <c r="KKZ35" s="293"/>
      <c r="KLA35" s="293"/>
      <c r="KLB35" s="293"/>
      <c r="KLC35" s="293"/>
      <c r="KLD35" s="293"/>
      <c r="KLE35" s="293"/>
      <c r="KLF35" s="293"/>
      <c r="KLG35" s="293"/>
      <c r="KLH35" s="293"/>
      <c r="KLI35" s="293"/>
      <c r="KLJ35" s="293"/>
      <c r="KLK35" s="293"/>
      <c r="KLL35" s="293"/>
      <c r="KLM35" s="293"/>
      <c r="KLN35" s="293"/>
      <c r="KLO35" s="293"/>
      <c r="KLP35" s="293"/>
      <c r="KLQ35" s="293"/>
      <c r="KLR35" s="293"/>
      <c r="KLS35" s="293"/>
      <c r="KLT35" s="293"/>
      <c r="KLU35" s="293"/>
      <c r="KLV35" s="293"/>
      <c r="KLW35" s="293"/>
      <c r="KLX35" s="293"/>
      <c r="KLY35" s="293"/>
      <c r="KLZ35" s="293"/>
      <c r="KMA35" s="293"/>
      <c r="KMB35" s="293"/>
      <c r="KMC35" s="293"/>
      <c r="KMD35" s="293"/>
      <c r="KME35" s="293"/>
      <c r="KMF35" s="293"/>
      <c r="KMG35" s="293"/>
      <c r="KMH35" s="293"/>
      <c r="KMI35" s="293"/>
      <c r="KMJ35" s="293"/>
      <c r="KMK35" s="293"/>
      <c r="KML35" s="293"/>
      <c r="KMM35" s="293"/>
      <c r="KMN35" s="293"/>
      <c r="KMO35" s="293"/>
      <c r="KMP35" s="293"/>
      <c r="KMQ35" s="293"/>
      <c r="KMR35" s="293"/>
      <c r="KMS35" s="293"/>
      <c r="KMT35" s="293"/>
      <c r="KMU35" s="293"/>
      <c r="KMV35" s="293"/>
      <c r="KMW35" s="293"/>
      <c r="KMX35" s="293"/>
      <c r="KMY35" s="293"/>
      <c r="KMZ35" s="293"/>
      <c r="KNA35" s="293"/>
      <c r="KNB35" s="293"/>
      <c r="KNC35" s="293"/>
      <c r="KND35" s="293"/>
      <c r="KNE35" s="293"/>
      <c r="KNF35" s="293"/>
      <c r="KNG35" s="293"/>
      <c r="KNH35" s="293"/>
      <c r="KNI35" s="293"/>
      <c r="KNJ35" s="293"/>
      <c r="KNK35" s="293"/>
      <c r="KNL35" s="293"/>
      <c r="KNM35" s="293"/>
      <c r="KNN35" s="293"/>
      <c r="KNO35" s="293"/>
      <c r="KNP35" s="293"/>
      <c r="KNQ35" s="293"/>
      <c r="KNR35" s="293"/>
      <c r="KNS35" s="293"/>
      <c r="KNT35" s="293"/>
      <c r="KNU35" s="293"/>
      <c r="KNV35" s="293"/>
      <c r="KNW35" s="293"/>
      <c r="KNX35" s="293"/>
      <c r="KNY35" s="293"/>
      <c r="KNZ35" s="293"/>
      <c r="KOA35" s="293"/>
      <c r="KOB35" s="293"/>
      <c r="KOC35" s="293"/>
      <c r="KOD35" s="293"/>
      <c r="KOE35" s="293"/>
      <c r="KOF35" s="293"/>
      <c r="KOG35" s="293"/>
      <c r="KOH35" s="293"/>
      <c r="KOI35" s="293"/>
      <c r="KOJ35" s="293"/>
      <c r="KOK35" s="293"/>
      <c r="KOL35" s="293"/>
      <c r="KOM35" s="293"/>
      <c r="KON35" s="293"/>
      <c r="KOO35" s="293"/>
      <c r="KOP35" s="293"/>
      <c r="KOQ35" s="293"/>
      <c r="KOR35" s="293"/>
      <c r="KOS35" s="293"/>
      <c r="KOT35" s="293"/>
      <c r="KOU35" s="293"/>
      <c r="KOV35" s="293"/>
      <c r="KOW35" s="293"/>
      <c r="KOX35" s="293"/>
      <c r="KOY35" s="293"/>
      <c r="KOZ35" s="293"/>
      <c r="KPA35" s="293"/>
      <c r="KPB35" s="293"/>
      <c r="KPC35" s="293"/>
      <c r="KPD35" s="293"/>
      <c r="KPE35" s="293"/>
      <c r="KPF35" s="293"/>
      <c r="KPG35" s="293"/>
      <c r="KPH35" s="293"/>
      <c r="KPI35" s="293"/>
      <c r="KPJ35" s="293"/>
      <c r="KPK35" s="293"/>
      <c r="KPL35" s="293"/>
      <c r="KPM35" s="293"/>
      <c r="KPN35" s="293"/>
      <c r="KPO35" s="293"/>
      <c r="KPP35" s="293"/>
      <c r="KPQ35" s="293"/>
      <c r="KPR35" s="293"/>
      <c r="KPS35" s="293"/>
      <c r="KPT35" s="293"/>
      <c r="KPU35" s="293"/>
      <c r="KPV35" s="293"/>
      <c r="KPW35" s="293"/>
      <c r="KPX35" s="293"/>
      <c r="KPY35" s="293"/>
      <c r="KPZ35" s="293"/>
      <c r="KQA35" s="293"/>
      <c r="KQB35" s="293"/>
      <c r="KQC35" s="293"/>
      <c r="KQD35" s="293"/>
      <c r="KQE35" s="293"/>
      <c r="KQF35" s="293"/>
      <c r="KQG35" s="293"/>
      <c r="KQH35" s="293"/>
      <c r="KQI35" s="293"/>
      <c r="KQJ35" s="293"/>
      <c r="KQK35" s="293"/>
      <c r="KQL35" s="293"/>
      <c r="KQM35" s="293"/>
      <c r="KQN35" s="293"/>
      <c r="KQO35" s="293"/>
      <c r="KQP35" s="293"/>
      <c r="KQQ35" s="293"/>
      <c r="KQR35" s="293"/>
      <c r="KQS35" s="293"/>
      <c r="KQT35" s="293"/>
      <c r="KQU35" s="293"/>
      <c r="KQV35" s="293"/>
      <c r="KQW35" s="293"/>
      <c r="KQX35" s="293"/>
      <c r="KQY35" s="293"/>
      <c r="KQZ35" s="293"/>
      <c r="KRA35" s="293"/>
      <c r="KRB35" s="293"/>
      <c r="KRC35" s="293"/>
      <c r="KRD35" s="293"/>
      <c r="KRE35" s="293"/>
      <c r="KRF35" s="293"/>
      <c r="KRG35" s="293"/>
      <c r="KRH35" s="293"/>
      <c r="KRI35" s="293"/>
      <c r="KRJ35" s="293"/>
      <c r="KRK35" s="293"/>
      <c r="KRL35" s="293"/>
      <c r="KRM35" s="293"/>
      <c r="KRN35" s="293"/>
      <c r="KRO35" s="293"/>
      <c r="KRP35" s="293"/>
      <c r="KRQ35" s="293"/>
      <c r="KRR35" s="293"/>
      <c r="KRS35" s="293"/>
      <c r="KRT35" s="293"/>
      <c r="KRU35" s="293"/>
      <c r="KRV35" s="293"/>
      <c r="KRW35" s="293"/>
      <c r="KRX35" s="293"/>
      <c r="KRY35" s="293"/>
      <c r="KRZ35" s="293"/>
      <c r="KSA35" s="293"/>
      <c r="KSB35" s="293"/>
      <c r="KSC35" s="293"/>
      <c r="KSD35" s="293"/>
      <c r="KSE35" s="293"/>
      <c r="KSF35" s="293"/>
      <c r="KSG35" s="293"/>
      <c r="KSH35" s="293"/>
      <c r="KSI35" s="293"/>
      <c r="KSJ35" s="293"/>
      <c r="KSK35" s="293"/>
      <c r="KSL35" s="293"/>
      <c r="KSM35" s="293"/>
      <c r="KSN35" s="293"/>
      <c r="KSO35" s="293"/>
      <c r="KSP35" s="293"/>
      <c r="KSQ35" s="293"/>
      <c r="KSR35" s="293"/>
      <c r="KSS35" s="293"/>
      <c r="KST35" s="293"/>
      <c r="KSU35" s="293"/>
      <c r="KSV35" s="293"/>
      <c r="KSW35" s="293"/>
      <c r="KSX35" s="293"/>
      <c r="KSY35" s="293"/>
      <c r="KSZ35" s="293"/>
      <c r="KTA35" s="293"/>
      <c r="KTB35" s="293"/>
      <c r="KTC35" s="293"/>
      <c r="KTD35" s="293"/>
      <c r="KTE35" s="293"/>
      <c r="KTF35" s="293"/>
      <c r="KTG35" s="293"/>
      <c r="KTH35" s="293"/>
      <c r="KTI35" s="293"/>
      <c r="KTJ35" s="293"/>
      <c r="KTK35" s="293"/>
      <c r="KTL35" s="293"/>
      <c r="KTM35" s="293"/>
      <c r="KTN35" s="293"/>
      <c r="KTO35" s="293"/>
      <c r="KTP35" s="293"/>
      <c r="KTQ35" s="293"/>
      <c r="KTR35" s="293"/>
      <c r="KTS35" s="293"/>
      <c r="KTT35" s="293"/>
      <c r="KTU35" s="293"/>
      <c r="KTV35" s="293"/>
      <c r="KTW35" s="293"/>
      <c r="KTX35" s="293"/>
      <c r="KTY35" s="293"/>
      <c r="KTZ35" s="293"/>
      <c r="KUA35" s="293"/>
      <c r="KUB35" s="293"/>
      <c r="KUC35" s="293"/>
      <c r="KUD35" s="293"/>
      <c r="KUE35" s="293"/>
      <c r="KUF35" s="293"/>
      <c r="KUG35" s="293"/>
      <c r="KUH35" s="293"/>
      <c r="KUI35" s="293"/>
      <c r="KUJ35" s="293"/>
      <c r="KUK35" s="293"/>
      <c r="KUL35" s="293"/>
      <c r="KUM35" s="293"/>
      <c r="KUN35" s="293"/>
      <c r="KUO35" s="293"/>
      <c r="KUP35" s="293"/>
      <c r="KUQ35" s="293"/>
      <c r="KUR35" s="293"/>
      <c r="KUS35" s="293"/>
      <c r="KUT35" s="293"/>
      <c r="KUU35" s="293"/>
      <c r="KUV35" s="293"/>
      <c r="KUW35" s="293"/>
      <c r="KUX35" s="293"/>
      <c r="KUY35" s="293"/>
      <c r="KUZ35" s="293"/>
      <c r="KVA35" s="293"/>
      <c r="KVB35" s="293"/>
      <c r="KVC35" s="293"/>
      <c r="KVD35" s="293"/>
      <c r="KVE35" s="293"/>
      <c r="KVF35" s="293"/>
      <c r="KVG35" s="293"/>
      <c r="KVH35" s="293"/>
      <c r="KVI35" s="293"/>
      <c r="KVJ35" s="293"/>
      <c r="KVK35" s="293"/>
      <c r="KVL35" s="293"/>
      <c r="KVM35" s="293"/>
      <c r="KVN35" s="293"/>
      <c r="KVO35" s="293"/>
      <c r="KVP35" s="293"/>
      <c r="KVQ35" s="293"/>
      <c r="KVR35" s="293"/>
      <c r="KVS35" s="293"/>
      <c r="KVT35" s="293"/>
      <c r="KVU35" s="293"/>
      <c r="KVV35" s="293"/>
      <c r="KVW35" s="293"/>
      <c r="KVX35" s="293"/>
      <c r="KVY35" s="293"/>
      <c r="KVZ35" s="293"/>
      <c r="KWA35" s="293"/>
      <c r="KWB35" s="293"/>
      <c r="KWC35" s="293"/>
      <c r="KWD35" s="293"/>
      <c r="KWE35" s="293"/>
      <c r="KWF35" s="293"/>
      <c r="KWG35" s="293"/>
      <c r="KWH35" s="293"/>
      <c r="KWI35" s="293"/>
      <c r="KWJ35" s="293"/>
      <c r="KWK35" s="293"/>
      <c r="KWL35" s="293"/>
      <c r="KWM35" s="293"/>
      <c r="KWN35" s="293"/>
      <c r="KWO35" s="293"/>
      <c r="KWP35" s="293"/>
      <c r="KWQ35" s="293"/>
      <c r="KWR35" s="293"/>
      <c r="KWS35" s="293"/>
      <c r="KWT35" s="293"/>
      <c r="KWU35" s="293"/>
      <c r="KWV35" s="293"/>
      <c r="KWW35" s="293"/>
      <c r="KWX35" s="293"/>
      <c r="KWY35" s="293"/>
      <c r="KWZ35" s="293"/>
      <c r="KXA35" s="293"/>
      <c r="KXB35" s="293"/>
      <c r="KXC35" s="293"/>
      <c r="KXD35" s="293"/>
      <c r="KXE35" s="293"/>
      <c r="KXF35" s="293"/>
      <c r="KXG35" s="293"/>
      <c r="KXH35" s="293"/>
      <c r="KXI35" s="293"/>
      <c r="KXJ35" s="293"/>
      <c r="KXK35" s="293"/>
      <c r="KXL35" s="293"/>
      <c r="KXM35" s="293"/>
      <c r="KXN35" s="293"/>
      <c r="KXO35" s="293"/>
      <c r="KXP35" s="293"/>
      <c r="KXQ35" s="293"/>
      <c r="KXR35" s="293"/>
      <c r="KXS35" s="293"/>
      <c r="KXT35" s="293"/>
      <c r="KXU35" s="293"/>
      <c r="KXV35" s="293"/>
      <c r="KXW35" s="293"/>
      <c r="KXX35" s="293"/>
      <c r="KXY35" s="293"/>
      <c r="KXZ35" s="293"/>
      <c r="KYA35" s="293"/>
      <c r="KYB35" s="293"/>
      <c r="KYC35" s="293"/>
      <c r="KYD35" s="293"/>
      <c r="KYE35" s="293"/>
      <c r="KYF35" s="293"/>
      <c r="KYG35" s="293"/>
      <c r="KYH35" s="293"/>
      <c r="KYI35" s="293"/>
      <c r="KYJ35" s="293"/>
      <c r="KYK35" s="293"/>
      <c r="KYL35" s="293"/>
      <c r="KYM35" s="293"/>
      <c r="KYN35" s="293"/>
      <c r="KYO35" s="293"/>
      <c r="KYP35" s="293"/>
      <c r="KYQ35" s="293"/>
      <c r="KYR35" s="293"/>
      <c r="KYS35" s="293"/>
      <c r="KYT35" s="293"/>
      <c r="KYU35" s="293"/>
      <c r="KYV35" s="293"/>
      <c r="KYW35" s="293"/>
      <c r="KYX35" s="293"/>
      <c r="KYY35" s="293"/>
      <c r="KYZ35" s="293"/>
      <c r="KZA35" s="293"/>
      <c r="KZB35" s="293"/>
      <c r="KZC35" s="293"/>
      <c r="KZD35" s="293"/>
      <c r="KZE35" s="293"/>
      <c r="KZF35" s="293"/>
      <c r="KZG35" s="293"/>
      <c r="KZH35" s="293"/>
      <c r="KZI35" s="293"/>
      <c r="KZJ35" s="293"/>
      <c r="KZK35" s="293"/>
      <c r="KZL35" s="293"/>
      <c r="KZM35" s="293"/>
      <c r="KZN35" s="293"/>
      <c r="KZO35" s="293"/>
      <c r="KZP35" s="293"/>
      <c r="KZQ35" s="293"/>
      <c r="KZR35" s="293"/>
      <c r="KZS35" s="293"/>
      <c r="KZT35" s="293"/>
      <c r="KZU35" s="293"/>
      <c r="KZV35" s="293"/>
      <c r="KZW35" s="293"/>
      <c r="KZX35" s="293"/>
      <c r="KZY35" s="293"/>
      <c r="KZZ35" s="293"/>
      <c r="LAA35" s="293"/>
      <c r="LAB35" s="293"/>
      <c r="LAC35" s="293"/>
      <c r="LAD35" s="293"/>
      <c r="LAE35" s="293"/>
      <c r="LAF35" s="293"/>
      <c r="LAG35" s="293"/>
      <c r="LAH35" s="293"/>
      <c r="LAI35" s="293"/>
      <c r="LAJ35" s="293"/>
      <c r="LAK35" s="293"/>
      <c r="LAL35" s="293"/>
      <c r="LAM35" s="293"/>
      <c r="LAN35" s="293"/>
      <c r="LAO35" s="293"/>
      <c r="LAP35" s="293"/>
      <c r="LAQ35" s="293"/>
      <c r="LAR35" s="293"/>
      <c r="LAS35" s="293"/>
      <c r="LAT35" s="293"/>
      <c r="LAU35" s="293"/>
      <c r="LAV35" s="293"/>
      <c r="LAW35" s="293"/>
      <c r="LAX35" s="293"/>
      <c r="LAY35" s="293"/>
      <c r="LAZ35" s="293"/>
      <c r="LBA35" s="293"/>
      <c r="LBB35" s="293"/>
      <c r="LBC35" s="293"/>
      <c r="LBD35" s="293"/>
      <c r="LBE35" s="293"/>
      <c r="LBF35" s="293"/>
      <c r="LBG35" s="293"/>
      <c r="LBH35" s="293"/>
      <c r="LBI35" s="293"/>
      <c r="LBJ35" s="293"/>
      <c r="LBK35" s="293"/>
      <c r="LBL35" s="293"/>
      <c r="LBM35" s="293"/>
      <c r="LBN35" s="293"/>
      <c r="LBO35" s="293"/>
      <c r="LBP35" s="293"/>
      <c r="LBQ35" s="293"/>
      <c r="LBR35" s="293"/>
      <c r="LBS35" s="293"/>
      <c r="LBT35" s="293"/>
      <c r="LBU35" s="293"/>
      <c r="LBV35" s="293"/>
      <c r="LBW35" s="293"/>
      <c r="LBX35" s="293"/>
      <c r="LBY35" s="293"/>
      <c r="LBZ35" s="293"/>
      <c r="LCA35" s="293"/>
      <c r="LCB35" s="293"/>
      <c r="LCC35" s="293"/>
      <c r="LCD35" s="293"/>
      <c r="LCE35" s="293"/>
      <c r="LCF35" s="293"/>
      <c r="LCG35" s="293"/>
      <c r="LCH35" s="293"/>
      <c r="LCI35" s="293"/>
      <c r="LCJ35" s="293"/>
      <c r="LCK35" s="293"/>
      <c r="LCL35" s="293"/>
      <c r="LCM35" s="293"/>
      <c r="LCN35" s="293"/>
      <c r="LCO35" s="293"/>
      <c r="LCP35" s="293"/>
      <c r="LCQ35" s="293"/>
      <c r="LCR35" s="293"/>
      <c r="LCS35" s="293"/>
      <c r="LCT35" s="293"/>
      <c r="LCU35" s="293"/>
      <c r="LCV35" s="293"/>
      <c r="LCW35" s="293"/>
      <c r="LCX35" s="293"/>
      <c r="LCY35" s="293"/>
      <c r="LCZ35" s="293"/>
      <c r="LDA35" s="293"/>
      <c r="LDB35" s="293"/>
      <c r="LDC35" s="293"/>
      <c r="LDD35" s="293"/>
      <c r="LDE35" s="293"/>
      <c r="LDF35" s="293"/>
      <c r="LDG35" s="293"/>
      <c r="LDH35" s="293"/>
      <c r="LDI35" s="293"/>
      <c r="LDJ35" s="293"/>
      <c r="LDK35" s="293"/>
      <c r="LDL35" s="293"/>
      <c r="LDM35" s="293"/>
      <c r="LDN35" s="293"/>
      <c r="LDO35" s="293"/>
      <c r="LDP35" s="293"/>
      <c r="LDQ35" s="293"/>
      <c r="LDR35" s="293"/>
      <c r="LDS35" s="293"/>
      <c r="LDT35" s="293"/>
      <c r="LDU35" s="293"/>
      <c r="LDV35" s="293"/>
      <c r="LDW35" s="293"/>
      <c r="LDX35" s="293"/>
      <c r="LDY35" s="293"/>
      <c r="LDZ35" s="293"/>
      <c r="LEA35" s="293"/>
      <c r="LEB35" s="293"/>
      <c r="LEC35" s="293"/>
      <c r="LED35" s="293"/>
      <c r="LEE35" s="293"/>
      <c r="LEF35" s="293"/>
      <c r="LEG35" s="293"/>
      <c r="LEH35" s="293"/>
      <c r="LEI35" s="293"/>
      <c r="LEJ35" s="293"/>
      <c r="LEK35" s="293"/>
      <c r="LEL35" s="293"/>
      <c r="LEM35" s="293"/>
      <c r="LEN35" s="293"/>
      <c r="LEO35" s="293"/>
      <c r="LEP35" s="293"/>
      <c r="LEQ35" s="293"/>
      <c r="LER35" s="293"/>
      <c r="LES35" s="293"/>
      <c r="LET35" s="293"/>
      <c r="LEU35" s="293"/>
      <c r="LEV35" s="293"/>
      <c r="LEW35" s="293"/>
      <c r="LEX35" s="293"/>
      <c r="LEY35" s="293"/>
      <c r="LEZ35" s="293"/>
      <c r="LFA35" s="293"/>
      <c r="LFB35" s="293"/>
      <c r="LFC35" s="293"/>
      <c r="LFD35" s="293"/>
      <c r="LFE35" s="293"/>
      <c r="LFF35" s="293"/>
      <c r="LFG35" s="293"/>
      <c r="LFH35" s="293"/>
      <c r="LFI35" s="293"/>
      <c r="LFJ35" s="293"/>
      <c r="LFK35" s="293"/>
      <c r="LFL35" s="293"/>
      <c r="LFM35" s="293"/>
      <c r="LFN35" s="293"/>
      <c r="LFO35" s="293"/>
      <c r="LFP35" s="293"/>
      <c r="LFQ35" s="293"/>
      <c r="LFR35" s="293"/>
      <c r="LFS35" s="293"/>
      <c r="LFT35" s="293"/>
      <c r="LFU35" s="293"/>
      <c r="LFV35" s="293"/>
      <c r="LFW35" s="293"/>
      <c r="LFX35" s="293"/>
      <c r="LFY35" s="293"/>
      <c r="LFZ35" s="293"/>
      <c r="LGA35" s="293"/>
      <c r="LGB35" s="293"/>
      <c r="LGC35" s="293"/>
      <c r="LGD35" s="293"/>
      <c r="LGE35" s="293"/>
      <c r="LGF35" s="293"/>
      <c r="LGG35" s="293"/>
      <c r="LGH35" s="293"/>
      <c r="LGI35" s="293"/>
      <c r="LGJ35" s="293"/>
      <c r="LGK35" s="293"/>
      <c r="LGL35" s="293"/>
      <c r="LGM35" s="293"/>
      <c r="LGN35" s="293"/>
      <c r="LGO35" s="293"/>
      <c r="LGP35" s="293"/>
      <c r="LGQ35" s="293"/>
      <c r="LGR35" s="293"/>
      <c r="LGS35" s="293"/>
      <c r="LGT35" s="293"/>
      <c r="LGU35" s="293"/>
      <c r="LGV35" s="293"/>
      <c r="LGW35" s="293"/>
      <c r="LGX35" s="293"/>
      <c r="LGY35" s="293"/>
      <c r="LGZ35" s="293"/>
      <c r="LHA35" s="293"/>
      <c r="LHB35" s="293"/>
      <c r="LHC35" s="293"/>
      <c r="LHD35" s="293"/>
      <c r="LHE35" s="293"/>
      <c r="LHF35" s="293"/>
      <c r="LHG35" s="293"/>
      <c r="LHH35" s="293"/>
      <c r="LHI35" s="293"/>
      <c r="LHJ35" s="293"/>
      <c r="LHK35" s="293"/>
      <c r="LHL35" s="293"/>
      <c r="LHM35" s="293"/>
      <c r="LHN35" s="293"/>
      <c r="LHO35" s="293"/>
      <c r="LHP35" s="293"/>
      <c r="LHQ35" s="293"/>
      <c r="LHR35" s="293"/>
      <c r="LHS35" s="293"/>
      <c r="LHT35" s="293"/>
      <c r="LHU35" s="293"/>
      <c r="LHV35" s="293"/>
      <c r="LHW35" s="293"/>
      <c r="LHX35" s="293"/>
      <c r="LHY35" s="293"/>
      <c r="LHZ35" s="293"/>
      <c r="LIA35" s="293"/>
      <c r="LIB35" s="293"/>
      <c r="LIC35" s="293"/>
      <c r="LID35" s="293"/>
      <c r="LIE35" s="293"/>
      <c r="LIF35" s="293"/>
      <c r="LIG35" s="293"/>
      <c r="LIH35" s="293"/>
      <c r="LII35" s="293"/>
      <c r="LIJ35" s="293"/>
      <c r="LIK35" s="293"/>
      <c r="LIL35" s="293"/>
      <c r="LIM35" s="293"/>
      <c r="LIN35" s="293"/>
      <c r="LIO35" s="293"/>
      <c r="LIP35" s="293"/>
      <c r="LIQ35" s="293"/>
      <c r="LIR35" s="293"/>
      <c r="LIS35" s="293"/>
      <c r="LIT35" s="293"/>
      <c r="LIU35" s="293"/>
      <c r="LIV35" s="293"/>
      <c r="LIW35" s="293"/>
      <c r="LIX35" s="293"/>
      <c r="LIY35" s="293"/>
      <c r="LIZ35" s="293"/>
      <c r="LJA35" s="293"/>
      <c r="LJB35" s="293"/>
      <c r="LJC35" s="293"/>
      <c r="LJD35" s="293"/>
      <c r="LJE35" s="293"/>
      <c r="LJF35" s="293"/>
      <c r="LJG35" s="293"/>
      <c r="LJH35" s="293"/>
      <c r="LJI35" s="293"/>
      <c r="LJJ35" s="293"/>
      <c r="LJK35" s="293"/>
      <c r="LJL35" s="293"/>
      <c r="LJM35" s="293"/>
      <c r="LJN35" s="293"/>
      <c r="LJO35" s="293"/>
      <c r="LJP35" s="293"/>
      <c r="LJQ35" s="293"/>
      <c r="LJR35" s="293"/>
      <c r="LJS35" s="293"/>
      <c r="LJT35" s="293"/>
      <c r="LJU35" s="293"/>
      <c r="LJV35" s="293"/>
      <c r="LJW35" s="293"/>
      <c r="LJX35" s="293"/>
      <c r="LJY35" s="293"/>
      <c r="LJZ35" s="293"/>
      <c r="LKA35" s="293"/>
      <c r="LKB35" s="293"/>
      <c r="LKC35" s="293"/>
      <c r="LKD35" s="293"/>
      <c r="LKE35" s="293"/>
      <c r="LKF35" s="293"/>
      <c r="LKG35" s="293"/>
      <c r="LKH35" s="293"/>
      <c r="LKI35" s="293"/>
      <c r="LKJ35" s="293"/>
      <c r="LKK35" s="293"/>
      <c r="LKL35" s="293"/>
      <c r="LKM35" s="293"/>
      <c r="LKN35" s="293"/>
      <c r="LKO35" s="293"/>
      <c r="LKP35" s="293"/>
      <c r="LKQ35" s="293"/>
      <c r="LKR35" s="293"/>
      <c r="LKS35" s="293"/>
      <c r="LKT35" s="293"/>
      <c r="LKU35" s="293"/>
      <c r="LKV35" s="293"/>
      <c r="LKW35" s="293"/>
      <c r="LKX35" s="293"/>
      <c r="LKY35" s="293"/>
      <c r="LKZ35" s="293"/>
      <c r="LLA35" s="293"/>
      <c r="LLB35" s="293"/>
      <c r="LLC35" s="293"/>
      <c r="LLD35" s="293"/>
      <c r="LLE35" s="293"/>
      <c r="LLF35" s="293"/>
      <c r="LLG35" s="293"/>
      <c r="LLH35" s="293"/>
      <c r="LLI35" s="293"/>
      <c r="LLJ35" s="293"/>
      <c r="LLK35" s="293"/>
      <c r="LLL35" s="293"/>
      <c r="LLM35" s="293"/>
      <c r="LLN35" s="293"/>
      <c r="LLO35" s="293"/>
      <c r="LLP35" s="293"/>
      <c r="LLQ35" s="293"/>
      <c r="LLR35" s="293"/>
      <c r="LLS35" s="293"/>
      <c r="LLT35" s="293"/>
      <c r="LLU35" s="293"/>
      <c r="LLV35" s="293"/>
      <c r="LLW35" s="293"/>
      <c r="LLX35" s="293"/>
      <c r="LLY35" s="293"/>
      <c r="LLZ35" s="293"/>
      <c r="LMA35" s="293"/>
      <c r="LMB35" s="293"/>
      <c r="LMC35" s="293"/>
      <c r="LMD35" s="293"/>
      <c r="LME35" s="293"/>
      <c r="LMF35" s="293"/>
      <c r="LMG35" s="293"/>
      <c r="LMH35" s="293"/>
      <c r="LMI35" s="293"/>
      <c r="LMJ35" s="293"/>
      <c r="LMK35" s="293"/>
      <c r="LML35" s="293"/>
      <c r="LMM35" s="293"/>
      <c r="LMN35" s="293"/>
      <c r="LMO35" s="293"/>
      <c r="LMP35" s="293"/>
      <c r="LMQ35" s="293"/>
      <c r="LMR35" s="293"/>
      <c r="LMS35" s="293"/>
      <c r="LMT35" s="293"/>
      <c r="LMU35" s="293"/>
      <c r="LMV35" s="293"/>
      <c r="LMW35" s="293"/>
      <c r="LMX35" s="293"/>
      <c r="LMY35" s="293"/>
      <c r="LMZ35" s="293"/>
      <c r="LNA35" s="293"/>
      <c r="LNB35" s="293"/>
      <c r="LNC35" s="293"/>
      <c r="LND35" s="293"/>
      <c r="LNE35" s="293"/>
      <c r="LNF35" s="293"/>
      <c r="LNG35" s="293"/>
      <c r="LNH35" s="293"/>
      <c r="LNI35" s="293"/>
      <c r="LNJ35" s="293"/>
      <c r="LNK35" s="293"/>
      <c r="LNL35" s="293"/>
      <c r="LNM35" s="293"/>
      <c r="LNN35" s="293"/>
      <c r="LNO35" s="293"/>
      <c r="LNP35" s="293"/>
      <c r="LNQ35" s="293"/>
      <c r="LNR35" s="293"/>
      <c r="LNS35" s="293"/>
      <c r="LNT35" s="293"/>
      <c r="LNU35" s="293"/>
      <c r="LNV35" s="293"/>
      <c r="LNW35" s="293"/>
      <c r="LNX35" s="293"/>
      <c r="LNY35" s="293"/>
      <c r="LNZ35" s="293"/>
      <c r="LOA35" s="293"/>
      <c r="LOB35" s="293"/>
      <c r="LOC35" s="293"/>
      <c r="LOD35" s="293"/>
      <c r="LOE35" s="293"/>
      <c r="LOF35" s="293"/>
      <c r="LOG35" s="293"/>
      <c r="LOH35" s="293"/>
      <c r="LOI35" s="293"/>
      <c r="LOJ35" s="293"/>
      <c r="LOK35" s="293"/>
      <c r="LOL35" s="293"/>
      <c r="LOM35" s="293"/>
      <c r="LON35" s="293"/>
      <c r="LOO35" s="293"/>
      <c r="LOP35" s="293"/>
      <c r="LOQ35" s="293"/>
      <c r="LOR35" s="293"/>
      <c r="LOS35" s="293"/>
      <c r="LOT35" s="293"/>
      <c r="LOU35" s="293"/>
      <c r="LOV35" s="293"/>
      <c r="LOW35" s="293"/>
      <c r="LOX35" s="293"/>
      <c r="LOY35" s="293"/>
      <c r="LOZ35" s="293"/>
      <c r="LPA35" s="293"/>
      <c r="LPB35" s="293"/>
      <c r="LPC35" s="293"/>
      <c r="LPD35" s="293"/>
      <c r="LPE35" s="293"/>
      <c r="LPF35" s="293"/>
      <c r="LPG35" s="293"/>
      <c r="LPH35" s="293"/>
      <c r="LPI35" s="293"/>
      <c r="LPJ35" s="293"/>
      <c r="LPK35" s="293"/>
      <c r="LPL35" s="293"/>
      <c r="LPM35" s="293"/>
      <c r="LPN35" s="293"/>
      <c r="LPO35" s="293"/>
      <c r="LPP35" s="293"/>
      <c r="LPQ35" s="293"/>
      <c r="LPR35" s="293"/>
      <c r="LPS35" s="293"/>
      <c r="LPT35" s="293"/>
      <c r="LPU35" s="293"/>
      <c r="LPV35" s="293"/>
      <c r="LPW35" s="293"/>
      <c r="LPX35" s="293"/>
      <c r="LPY35" s="293"/>
      <c r="LPZ35" s="293"/>
      <c r="LQA35" s="293"/>
      <c r="LQB35" s="293"/>
      <c r="LQC35" s="293"/>
      <c r="LQD35" s="293"/>
      <c r="LQE35" s="293"/>
      <c r="LQF35" s="293"/>
      <c r="LQG35" s="293"/>
      <c r="LQH35" s="293"/>
      <c r="LQI35" s="293"/>
      <c r="LQJ35" s="293"/>
      <c r="LQK35" s="293"/>
      <c r="LQL35" s="293"/>
      <c r="LQM35" s="293"/>
      <c r="LQN35" s="293"/>
      <c r="LQO35" s="293"/>
      <c r="LQP35" s="293"/>
      <c r="LQQ35" s="293"/>
      <c r="LQR35" s="293"/>
      <c r="LQS35" s="293"/>
      <c r="LQT35" s="293"/>
      <c r="LQU35" s="293"/>
      <c r="LQV35" s="293"/>
      <c r="LQW35" s="293"/>
      <c r="LQX35" s="293"/>
      <c r="LQY35" s="293"/>
      <c r="LQZ35" s="293"/>
      <c r="LRA35" s="293"/>
      <c r="LRB35" s="293"/>
      <c r="LRC35" s="293"/>
      <c r="LRD35" s="293"/>
      <c r="LRE35" s="293"/>
      <c r="LRF35" s="293"/>
      <c r="LRG35" s="293"/>
      <c r="LRH35" s="293"/>
      <c r="LRI35" s="293"/>
      <c r="LRJ35" s="293"/>
      <c r="LRK35" s="293"/>
      <c r="LRL35" s="293"/>
      <c r="LRM35" s="293"/>
      <c r="LRN35" s="293"/>
      <c r="LRO35" s="293"/>
      <c r="LRP35" s="293"/>
      <c r="LRQ35" s="293"/>
      <c r="LRR35" s="293"/>
      <c r="LRS35" s="293"/>
      <c r="LRT35" s="293"/>
      <c r="LRU35" s="293"/>
      <c r="LRV35" s="293"/>
      <c r="LRW35" s="293"/>
      <c r="LRX35" s="293"/>
      <c r="LRY35" s="293"/>
      <c r="LRZ35" s="293"/>
      <c r="LSA35" s="293"/>
      <c r="LSB35" s="293"/>
      <c r="LSC35" s="293"/>
      <c r="LSD35" s="293"/>
      <c r="LSE35" s="293"/>
      <c r="LSF35" s="293"/>
      <c r="LSG35" s="293"/>
      <c r="LSH35" s="293"/>
      <c r="LSI35" s="293"/>
      <c r="LSJ35" s="293"/>
      <c r="LSK35" s="293"/>
      <c r="LSL35" s="293"/>
      <c r="LSM35" s="293"/>
      <c r="LSN35" s="293"/>
      <c r="LSO35" s="293"/>
      <c r="LSP35" s="293"/>
      <c r="LSQ35" s="293"/>
      <c r="LSR35" s="293"/>
      <c r="LSS35" s="293"/>
      <c r="LST35" s="293"/>
      <c r="LSU35" s="293"/>
      <c r="LSV35" s="293"/>
      <c r="LSW35" s="293"/>
      <c r="LSX35" s="293"/>
      <c r="LSY35" s="293"/>
      <c r="LSZ35" s="293"/>
      <c r="LTA35" s="293"/>
      <c r="LTB35" s="293"/>
      <c r="LTC35" s="293"/>
      <c r="LTD35" s="293"/>
      <c r="LTE35" s="293"/>
      <c r="LTF35" s="293"/>
      <c r="LTG35" s="293"/>
      <c r="LTH35" s="293"/>
      <c r="LTI35" s="293"/>
      <c r="LTJ35" s="293"/>
      <c r="LTK35" s="293"/>
      <c r="LTL35" s="293"/>
      <c r="LTM35" s="293"/>
      <c r="LTN35" s="293"/>
      <c r="LTO35" s="293"/>
      <c r="LTP35" s="293"/>
      <c r="LTQ35" s="293"/>
      <c r="LTR35" s="293"/>
      <c r="LTS35" s="293"/>
      <c r="LTT35" s="293"/>
      <c r="LTU35" s="293"/>
      <c r="LTV35" s="293"/>
      <c r="LTW35" s="293"/>
      <c r="LTX35" s="293"/>
      <c r="LTY35" s="293"/>
      <c r="LTZ35" s="293"/>
      <c r="LUA35" s="293"/>
      <c r="LUB35" s="293"/>
      <c r="LUC35" s="293"/>
      <c r="LUD35" s="293"/>
      <c r="LUE35" s="293"/>
      <c r="LUF35" s="293"/>
      <c r="LUG35" s="293"/>
      <c r="LUH35" s="293"/>
      <c r="LUI35" s="293"/>
      <c r="LUJ35" s="293"/>
      <c r="LUK35" s="293"/>
      <c r="LUL35" s="293"/>
      <c r="LUM35" s="293"/>
      <c r="LUN35" s="293"/>
      <c r="LUO35" s="293"/>
      <c r="LUP35" s="293"/>
      <c r="LUQ35" s="293"/>
      <c r="LUR35" s="293"/>
      <c r="LUS35" s="293"/>
      <c r="LUT35" s="293"/>
      <c r="LUU35" s="293"/>
      <c r="LUV35" s="293"/>
      <c r="LUW35" s="293"/>
      <c r="LUX35" s="293"/>
      <c r="LUY35" s="293"/>
      <c r="LUZ35" s="293"/>
      <c r="LVA35" s="293"/>
      <c r="LVB35" s="293"/>
      <c r="LVC35" s="293"/>
      <c r="LVD35" s="293"/>
      <c r="LVE35" s="293"/>
      <c r="LVF35" s="293"/>
      <c r="LVG35" s="293"/>
      <c r="LVH35" s="293"/>
      <c r="LVI35" s="293"/>
      <c r="LVJ35" s="293"/>
      <c r="LVK35" s="293"/>
      <c r="LVL35" s="293"/>
      <c r="LVM35" s="293"/>
      <c r="LVN35" s="293"/>
      <c r="LVO35" s="293"/>
      <c r="LVP35" s="293"/>
      <c r="LVQ35" s="293"/>
      <c r="LVR35" s="293"/>
      <c r="LVS35" s="293"/>
      <c r="LVT35" s="293"/>
      <c r="LVU35" s="293"/>
      <c r="LVV35" s="293"/>
      <c r="LVW35" s="293"/>
      <c r="LVX35" s="293"/>
      <c r="LVY35" s="293"/>
      <c r="LVZ35" s="293"/>
      <c r="LWA35" s="293"/>
      <c r="LWB35" s="293"/>
      <c r="LWC35" s="293"/>
      <c r="LWD35" s="293"/>
      <c r="LWE35" s="293"/>
      <c r="LWF35" s="293"/>
      <c r="LWG35" s="293"/>
      <c r="LWH35" s="293"/>
      <c r="LWI35" s="293"/>
      <c r="LWJ35" s="293"/>
      <c r="LWK35" s="293"/>
      <c r="LWL35" s="293"/>
      <c r="LWM35" s="293"/>
      <c r="LWN35" s="293"/>
      <c r="LWO35" s="293"/>
      <c r="LWP35" s="293"/>
      <c r="LWQ35" s="293"/>
      <c r="LWR35" s="293"/>
      <c r="LWS35" s="293"/>
      <c r="LWT35" s="293"/>
      <c r="LWU35" s="293"/>
      <c r="LWV35" s="293"/>
      <c r="LWW35" s="293"/>
      <c r="LWX35" s="293"/>
      <c r="LWY35" s="293"/>
      <c r="LWZ35" s="293"/>
      <c r="LXA35" s="293"/>
      <c r="LXB35" s="293"/>
      <c r="LXC35" s="293"/>
      <c r="LXD35" s="293"/>
      <c r="LXE35" s="293"/>
      <c r="LXF35" s="293"/>
      <c r="LXG35" s="293"/>
      <c r="LXH35" s="293"/>
      <c r="LXI35" s="293"/>
      <c r="LXJ35" s="293"/>
      <c r="LXK35" s="293"/>
      <c r="LXL35" s="293"/>
      <c r="LXM35" s="293"/>
      <c r="LXN35" s="293"/>
      <c r="LXO35" s="293"/>
      <c r="LXP35" s="293"/>
      <c r="LXQ35" s="293"/>
      <c r="LXR35" s="293"/>
      <c r="LXS35" s="293"/>
      <c r="LXT35" s="293"/>
      <c r="LXU35" s="293"/>
      <c r="LXV35" s="293"/>
      <c r="LXW35" s="293"/>
      <c r="LXX35" s="293"/>
      <c r="LXY35" s="293"/>
      <c r="LXZ35" s="293"/>
      <c r="LYA35" s="293"/>
      <c r="LYB35" s="293"/>
      <c r="LYC35" s="293"/>
      <c r="LYD35" s="293"/>
      <c r="LYE35" s="293"/>
      <c r="LYF35" s="293"/>
      <c r="LYG35" s="293"/>
      <c r="LYH35" s="293"/>
      <c r="LYI35" s="293"/>
      <c r="LYJ35" s="293"/>
      <c r="LYK35" s="293"/>
      <c r="LYL35" s="293"/>
      <c r="LYM35" s="293"/>
      <c r="LYN35" s="293"/>
      <c r="LYO35" s="293"/>
      <c r="LYP35" s="293"/>
      <c r="LYQ35" s="293"/>
      <c r="LYR35" s="293"/>
      <c r="LYS35" s="293"/>
      <c r="LYT35" s="293"/>
      <c r="LYU35" s="293"/>
      <c r="LYV35" s="293"/>
      <c r="LYW35" s="293"/>
      <c r="LYX35" s="293"/>
      <c r="LYY35" s="293"/>
      <c r="LYZ35" s="293"/>
      <c r="LZA35" s="293"/>
      <c r="LZB35" s="293"/>
      <c r="LZC35" s="293"/>
      <c r="LZD35" s="293"/>
      <c r="LZE35" s="293"/>
      <c r="LZF35" s="293"/>
      <c r="LZG35" s="293"/>
      <c r="LZH35" s="293"/>
      <c r="LZI35" s="293"/>
      <c r="LZJ35" s="293"/>
      <c r="LZK35" s="293"/>
      <c r="LZL35" s="293"/>
      <c r="LZM35" s="293"/>
      <c r="LZN35" s="293"/>
      <c r="LZO35" s="293"/>
      <c r="LZP35" s="293"/>
      <c r="LZQ35" s="293"/>
      <c r="LZR35" s="293"/>
      <c r="LZS35" s="293"/>
      <c r="LZT35" s="293"/>
      <c r="LZU35" s="293"/>
      <c r="LZV35" s="293"/>
      <c r="LZW35" s="293"/>
      <c r="LZX35" s="293"/>
      <c r="LZY35" s="293"/>
      <c r="LZZ35" s="293"/>
      <c r="MAA35" s="293"/>
      <c r="MAB35" s="293"/>
      <c r="MAC35" s="293"/>
      <c r="MAD35" s="293"/>
      <c r="MAE35" s="293"/>
      <c r="MAF35" s="293"/>
      <c r="MAG35" s="293"/>
      <c r="MAH35" s="293"/>
      <c r="MAI35" s="293"/>
      <c r="MAJ35" s="293"/>
      <c r="MAK35" s="293"/>
      <c r="MAL35" s="293"/>
      <c r="MAM35" s="293"/>
      <c r="MAN35" s="293"/>
      <c r="MAO35" s="293"/>
      <c r="MAP35" s="293"/>
      <c r="MAQ35" s="293"/>
      <c r="MAR35" s="293"/>
      <c r="MAS35" s="293"/>
      <c r="MAT35" s="293"/>
      <c r="MAU35" s="293"/>
      <c r="MAV35" s="293"/>
      <c r="MAW35" s="293"/>
      <c r="MAX35" s="293"/>
      <c r="MAY35" s="293"/>
      <c r="MAZ35" s="293"/>
      <c r="MBA35" s="293"/>
      <c r="MBB35" s="293"/>
      <c r="MBC35" s="293"/>
      <c r="MBD35" s="293"/>
      <c r="MBE35" s="293"/>
      <c r="MBF35" s="293"/>
      <c r="MBG35" s="293"/>
      <c r="MBH35" s="293"/>
      <c r="MBI35" s="293"/>
      <c r="MBJ35" s="293"/>
      <c r="MBK35" s="293"/>
      <c r="MBL35" s="293"/>
      <c r="MBM35" s="293"/>
      <c r="MBN35" s="293"/>
      <c r="MBO35" s="293"/>
      <c r="MBP35" s="293"/>
      <c r="MBQ35" s="293"/>
      <c r="MBR35" s="293"/>
      <c r="MBS35" s="293"/>
      <c r="MBT35" s="293"/>
      <c r="MBU35" s="293"/>
      <c r="MBV35" s="293"/>
      <c r="MBW35" s="293"/>
      <c r="MBX35" s="293"/>
      <c r="MBY35" s="293"/>
      <c r="MBZ35" s="293"/>
      <c r="MCA35" s="293"/>
      <c r="MCB35" s="293"/>
      <c r="MCC35" s="293"/>
      <c r="MCD35" s="293"/>
      <c r="MCE35" s="293"/>
      <c r="MCF35" s="293"/>
      <c r="MCG35" s="293"/>
      <c r="MCH35" s="293"/>
      <c r="MCI35" s="293"/>
      <c r="MCJ35" s="293"/>
      <c r="MCK35" s="293"/>
      <c r="MCL35" s="293"/>
      <c r="MCM35" s="293"/>
      <c r="MCN35" s="293"/>
      <c r="MCO35" s="293"/>
      <c r="MCP35" s="293"/>
      <c r="MCQ35" s="293"/>
      <c r="MCR35" s="293"/>
      <c r="MCS35" s="293"/>
      <c r="MCT35" s="293"/>
      <c r="MCU35" s="293"/>
      <c r="MCV35" s="293"/>
      <c r="MCW35" s="293"/>
      <c r="MCX35" s="293"/>
      <c r="MCY35" s="293"/>
      <c r="MCZ35" s="293"/>
      <c r="MDA35" s="293"/>
      <c r="MDB35" s="293"/>
      <c r="MDC35" s="293"/>
      <c r="MDD35" s="293"/>
      <c r="MDE35" s="293"/>
      <c r="MDF35" s="293"/>
      <c r="MDG35" s="293"/>
      <c r="MDH35" s="293"/>
      <c r="MDI35" s="293"/>
      <c r="MDJ35" s="293"/>
      <c r="MDK35" s="293"/>
      <c r="MDL35" s="293"/>
      <c r="MDM35" s="293"/>
      <c r="MDN35" s="293"/>
      <c r="MDO35" s="293"/>
      <c r="MDP35" s="293"/>
      <c r="MDQ35" s="293"/>
      <c r="MDR35" s="293"/>
      <c r="MDS35" s="293"/>
      <c r="MDT35" s="293"/>
      <c r="MDU35" s="293"/>
      <c r="MDV35" s="293"/>
      <c r="MDW35" s="293"/>
      <c r="MDX35" s="293"/>
      <c r="MDY35" s="293"/>
      <c r="MDZ35" s="293"/>
      <c r="MEA35" s="293"/>
      <c r="MEB35" s="293"/>
      <c r="MEC35" s="293"/>
      <c r="MED35" s="293"/>
      <c r="MEE35" s="293"/>
      <c r="MEF35" s="293"/>
      <c r="MEG35" s="293"/>
      <c r="MEH35" s="293"/>
      <c r="MEI35" s="293"/>
      <c r="MEJ35" s="293"/>
      <c r="MEK35" s="293"/>
      <c r="MEL35" s="293"/>
      <c r="MEM35" s="293"/>
      <c r="MEN35" s="293"/>
      <c r="MEO35" s="293"/>
      <c r="MEP35" s="293"/>
      <c r="MEQ35" s="293"/>
      <c r="MER35" s="293"/>
      <c r="MES35" s="293"/>
      <c r="MET35" s="293"/>
      <c r="MEU35" s="293"/>
      <c r="MEV35" s="293"/>
      <c r="MEW35" s="293"/>
      <c r="MEX35" s="293"/>
      <c r="MEY35" s="293"/>
      <c r="MEZ35" s="293"/>
      <c r="MFA35" s="293"/>
      <c r="MFB35" s="293"/>
      <c r="MFC35" s="293"/>
      <c r="MFD35" s="293"/>
      <c r="MFE35" s="293"/>
      <c r="MFF35" s="293"/>
      <c r="MFG35" s="293"/>
      <c r="MFH35" s="293"/>
      <c r="MFI35" s="293"/>
      <c r="MFJ35" s="293"/>
      <c r="MFK35" s="293"/>
      <c r="MFL35" s="293"/>
      <c r="MFM35" s="293"/>
      <c r="MFN35" s="293"/>
      <c r="MFO35" s="293"/>
      <c r="MFP35" s="293"/>
      <c r="MFQ35" s="293"/>
      <c r="MFR35" s="293"/>
      <c r="MFS35" s="293"/>
      <c r="MFT35" s="293"/>
      <c r="MFU35" s="293"/>
      <c r="MFV35" s="293"/>
      <c r="MFW35" s="293"/>
      <c r="MFX35" s="293"/>
      <c r="MFY35" s="293"/>
      <c r="MFZ35" s="293"/>
      <c r="MGA35" s="293"/>
      <c r="MGB35" s="293"/>
      <c r="MGC35" s="293"/>
      <c r="MGD35" s="293"/>
      <c r="MGE35" s="293"/>
      <c r="MGF35" s="293"/>
      <c r="MGG35" s="293"/>
      <c r="MGH35" s="293"/>
      <c r="MGI35" s="293"/>
      <c r="MGJ35" s="293"/>
      <c r="MGK35" s="293"/>
      <c r="MGL35" s="293"/>
      <c r="MGM35" s="293"/>
      <c r="MGN35" s="293"/>
      <c r="MGO35" s="293"/>
      <c r="MGP35" s="293"/>
      <c r="MGQ35" s="293"/>
      <c r="MGR35" s="293"/>
      <c r="MGS35" s="293"/>
      <c r="MGT35" s="293"/>
      <c r="MGU35" s="293"/>
      <c r="MGV35" s="293"/>
      <c r="MGW35" s="293"/>
      <c r="MGX35" s="293"/>
      <c r="MGY35" s="293"/>
      <c r="MGZ35" s="293"/>
      <c r="MHA35" s="293"/>
      <c r="MHB35" s="293"/>
      <c r="MHC35" s="293"/>
      <c r="MHD35" s="293"/>
      <c r="MHE35" s="293"/>
      <c r="MHF35" s="293"/>
      <c r="MHG35" s="293"/>
      <c r="MHH35" s="293"/>
      <c r="MHI35" s="293"/>
      <c r="MHJ35" s="293"/>
      <c r="MHK35" s="293"/>
      <c r="MHL35" s="293"/>
      <c r="MHM35" s="293"/>
      <c r="MHN35" s="293"/>
      <c r="MHO35" s="293"/>
      <c r="MHP35" s="293"/>
      <c r="MHQ35" s="293"/>
      <c r="MHR35" s="293"/>
      <c r="MHS35" s="293"/>
      <c r="MHT35" s="293"/>
      <c r="MHU35" s="293"/>
      <c r="MHV35" s="293"/>
      <c r="MHW35" s="293"/>
      <c r="MHX35" s="293"/>
      <c r="MHY35" s="293"/>
      <c r="MHZ35" s="293"/>
      <c r="MIA35" s="293"/>
      <c r="MIB35" s="293"/>
      <c r="MIC35" s="293"/>
      <c r="MID35" s="293"/>
      <c r="MIE35" s="293"/>
      <c r="MIF35" s="293"/>
      <c r="MIG35" s="293"/>
      <c r="MIH35" s="293"/>
      <c r="MII35" s="293"/>
      <c r="MIJ35" s="293"/>
      <c r="MIK35" s="293"/>
      <c r="MIL35" s="293"/>
      <c r="MIM35" s="293"/>
      <c r="MIN35" s="293"/>
      <c r="MIO35" s="293"/>
      <c r="MIP35" s="293"/>
      <c r="MIQ35" s="293"/>
      <c r="MIR35" s="293"/>
      <c r="MIS35" s="293"/>
      <c r="MIT35" s="293"/>
      <c r="MIU35" s="293"/>
      <c r="MIV35" s="293"/>
      <c r="MIW35" s="293"/>
      <c r="MIX35" s="293"/>
      <c r="MIY35" s="293"/>
      <c r="MIZ35" s="293"/>
      <c r="MJA35" s="293"/>
      <c r="MJB35" s="293"/>
      <c r="MJC35" s="293"/>
      <c r="MJD35" s="293"/>
      <c r="MJE35" s="293"/>
      <c r="MJF35" s="293"/>
      <c r="MJG35" s="293"/>
      <c r="MJH35" s="293"/>
      <c r="MJI35" s="293"/>
      <c r="MJJ35" s="293"/>
      <c r="MJK35" s="293"/>
      <c r="MJL35" s="293"/>
      <c r="MJM35" s="293"/>
      <c r="MJN35" s="293"/>
      <c r="MJO35" s="293"/>
      <c r="MJP35" s="293"/>
      <c r="MJQ35" s="293"/>
      <c r="MJR35" s="293"/>
      <c r="MJS35" s="293"/>
      <c r="MJT35" s="293"/>
      <c r="MJU35" s="293"/>
      <c r="MJV35" s="293"/>
      <c r="MJW35" s="293"/>
      <c r="MJX35" s="293"/>
      <c r="MJY35" s="293"/>
      <c r="MJZ35" s="293"/>
      <c r="MKA35" s="293"/>
      <c r="MKB35" s="293"/>
      <c r="MKC35" s="293"/>
      <c r="MKD35" s="293"/>
      <c r="MKE35" s="293"/>
      <c r="MKF35" s="293"/>
      <c r="MKG35" s="293"/>
      <c r="MKH35" s="293"/>
      <c r="MKI35" s="293"/>
      <c r="MKJ35" s="293"/>
      <c r="MKK35" s="293"/>
      <c r="MKL35" s="293"/>
      <c r="MKM35" s="293"/>
      <c r="MKN35" s="293"/>
      <c r="MKO35" s="293"/>
      <c r="MKP35" s="293"/>
      <c r="MKQ35" s="293"/>
      <c r="MKR35" s="293"/>
      <c r="MKS35" s="293"/>
      <c r="MKT35" s="293"/>
      <c r="MKU35" s="293"/>
      <c r="MKV35" s="293"/>
      <c r="MKW35" s="293"/>
      <c r="MKX35" s="293"/>
      <c r="MKY35" s="293"/>
      <c r="MKZ35" s="293"/>
      <c r="MLA35" s="293"/>
      <c r="MLB35" s="293"/>
      <c r="MLC35" s="293"/>
      <c r="MLD35" s="293"/>
      <c r="MLE35" s="293"/>
      <c r="MLF35" s="293"/>
      <c r="MLG35" s="293"/>
      <c r="MLH35" s="293"/>
      <c r="MLI35" s="293"/>
      <c r="MLJ35" s="293"/>
      <c r="MLK35" s="293"/>
      <c r="MLL35" s="293"/>
      <c r="MLM35" s="293"/>
      <c r="MLN35" s="293"/>
      <c r="MLO35" s="293"/>
      <c r="MLP35" s="293"/>
      <c r="MLQ35" s="293"/>
      <c r="MLR35" s="293"/>
      <c r="MLS35" s="293"/>
      <c r="MLT35" s="293"/>
      <c r="MLU35" s="293"/>
      <c r="MLV35" s="293"/>
      <c r="MLW35" s="293"/>
      <c r="MLX35" s="293"/>
      <c r="MLY35" s="293"/>
      <c r="MLZ35" s="293"/>
      <c r="MMA35" s="293"/>
      <c r="MMB35" s="293"/>
      <c r="MMC35" s="293"/>
      <c r="MMD35" s="293"/>
      <c r="MME35" s="293"/>
      <c r="MMF35" s="293"/>
      <c r="MMG35" s="293"/>
      <c r="MMH35" s="293"/>
      <c r="MMI35" s="293"/>
      <c r="MMJ35" s="293"/>
      <c r="MMK35" s="293"/>
      <c r="MML35" s="293"/>
      <c r="MMM35" s="293"/>
      <c r="MMN35" s="293"/>
      <c r="MMO35" s="293"/>
      <c r="MMP35" s="293"/>
      <c r="MMQ35" s="293"/>
      <c r="MMR35" s="293"/>
      <c r="MMS35" s="293"/>
      <c r="MMT35" s="293"/>
      <c r="MMU35" s="293"/>
      <c r="MMV35" s="293"/>
      <c r="MMW35" s="293"/>
      <c r="MMX35" s="293"/>
      <c r="MMY35" s="293"/>
      <c r="MMZ35" s="293"/>
      <c r="MNA35" s="293"/>
      <c r="MNB35" s="293"/>
      <c r="MNC35" s="293"/>
      <c r="MND35" s="293"/>
      <c r="MNE35" s="293"/>
      <c r="MNF35" s="293"/>
      <c r="MNG35" s="293"/>
      <c r="MNH35" s="293"/>
      <c r="MNI35" s="293"/>
      <c r="MNJ35" s="293"/>
      <c r="MNK35" s="293"/>
      <c r="MNL35" s="293"/>
      <c r="MNM35" s="293"/>
      <c r="MNN35" s="293"/>
      <c r="MNO35" s="293"/>
      <c r="MNP35" s="293"/>
      <c r="MNQ35" s="293"/>
      <c r="MNR35" s="293"/>
      <c r="MNS35" s="293"/>
      <c r="MNT35" s="293"/>
      <c r="MNU35" s="293"/>
      <c r="MNV35" s="293"/>
      <c r="MNW35" s="293"/>
      <c r="MNX35" s="293"/>
      <c r="MNY35" s="293"/>
      <c r="MNZ35" s="293"/>
      <c r="MOA35" s="293"/>
      <c r="MOB35" s="293"/>
      <c r="MOC35" s="293"/>
      <c r="MOD35" s="293"/>
      <c r="MOE35" s="293"/>
      <c r="MOF35" s="293"/>
      <c r="MOG35" s="293"/>
      <c r="MOH35" s="293"/>
      <c r="MOI35" s="293"/>
      <c r="MOJ35" s="293"/>
      <c r="MOK35" s="293"/>
      <c r="MOL35" s="293"/>
      <c r="MOM35" s="293"/>
      <c r="MON35" s="293"/>
      <c r="MOO35" s="293"/>
      <c r="MOP35" s="293"/>
      <c r="MOQ35" s="293"/>
      <c r="MOR35" s="293"/>
      <c r="MOS35" s="293"/>
      <c r="MOT35" s="293"/>
      <c r="MOU35" s="293"/>
      <c r="MOV35" s="293"/>
      <c r="MOW35" s="293"/>
      <c r="MOX35" s="293"/>
      <c r="MOY35" s="293"/>
      <c r="MOZ35" s="293"/>
      <c r="MPA35" s="293"/>
      <c r="MPB35" s="293"/>
      <c r="MPC35" s="293"/>
      <c r="MPD35" s="293"/>
      <c r="MPE35" s="293"/>
      <c r="MPF35" s="293"/>
      <c r="MPG35" s="293"/>
      <c r="MPH35" s="293"/>
      <c r="MPI35" s="293"/>
      <c r="MPJ35" s="293"/>
      <c r="MPK35" s="293"/>
      <c r="MPL35" s="293"/>
      <c r="MPM35" s="293"/>
      <c r="MPN35" s="293"/>
      <c r="MPO35" s="293"/>
      <c r="MPP35" s="293"/>
      <c r="MPQ35" s="293"/>
      <c r="MPR35" s="293"/>
      <c r="MPS35" s="293"/>
      <c r="MPT35" s="293"/>
      <c r="MPU35" s="293"/>
      <c r="MPV35" s="293"/>
      <c r="MPW35" s="293"/>
      <c r="MPX35" s="293"/>
      <c r="MPY35" s="293"/>
      <c r="MPZ35" s="293"/>
      <c r="MQA35" s="293"/>
      <c r="MQB35" s="293"/>
      <c r="MQC35" s="293"/>
      <c r="MQD35" s="293"/>
      <c r="MQE35" s="293"/>
      <c r="MQF35" s="293"/>
      <c r="MQG35" s="293"/>
      <c r="MQH35" s="293"/>
      <c r="MQI35" s="293"/>
      <c r="MQJ35" s="293"/>
      <c r="MQK35" s="293"/>
      <c r="MQL35" s="293"/>
      <c r="MQM35" s="293"/>
      <c r="MQN35" s="293"/>
      <c r="MQO35" s="293"/>
      <c r="MQP35" s="293"/>
      <c r="MQQ35" s="293"/>
      <c r="MQR35" s="293"/>
      <c r="MQS35" s="293"/>
      <c r="MQT35" s="293"/>
      <c r="MQU35" s="293"/>
      <c r="MQV35" s="293"/>
      <c r="MQW35" s="293"/>
      <c r="MQX35" s="293"/>
      <c r="MQY35" s="293"/>
      <c r="MQZ35" s="293"/>
      <c r="MRA35" s="293"/>
      <c r="MRB35" s="293"/>
      <c r="MRC35" s="293"/>
      <c r="MRD35" s="293"/>
      <c r="MRE35" s="293"/>
      <c r="MRF35" s="293"/>
      <c r="MRG35" s="293"/>
      <c r="MRH35" s="293"/>
      <c r="MRI35" s="293"/>
      <c r="MRJ35" s="293"/>
      <c r="MRK35" s="293"/>
      <c r="MRL35" s="293"/>
      <c r="MRM35" s="293"/>
      <c r="MRN35" s="293"/>
      <c r="MRO35" s="293"/>
      <c r="MRP35" s="293"/>
      <c r="MRQ35" s="293"/>
      <c r="MRR35" s="293"/>
      <c r="MRS35" s="293"/>
      <c r="MRT35" s="293"/>
      <c r="MRU35" s="293"/>
      <c r="MRV35" s="293"/>
      <c r="MRW35" s="293"/>
      <c r="MRX35" s="293"/>
      <c r="MRY35" s="293"/>
      <c r="MRZ35" s="293"/>
      <c r="MSA35" s="293"/>
      <c r="MSB35" s="293"/>
      <c r="MSC35" s="293"/>
      <c r="MSD35" s="293"/>
      <c r="MSE35" s="293"/>
      <c r="MSF35" s="293"/>
      <c r="MSG35" s="293"/>
      <c r="MSH35" s="293"/>
      <c r="MSI35" s="293"/>
      <c r="MSJ35" s="293"/>
      <c r="MSK35" s="293"/>
      <c r="MSL35" s="293"/>
      <c r="MSM35" s="293"/>
      <c r="MSN35" s="293"/>
      <c r="MSO35" s="293"/>
      <c r="MSP35" s="293"/>
      <c r="MSQ35" s="293"/>
      <c r="MSR35" s="293"/>
      <c r="MSS35" s="293"/>
      <c r="MST35" s="293"/>
      <c r="MSU35" s="293"/>
      <c r="MSV35" s="293"/>
      <c r="MSW35" s="293"/>
      <c r="MSX35" s="293"/>
      <c r="MSY35" s="293"/>
      <c r="MSZ35" s="293"/>
      <c r="MTA35" s="293"/>
      <c r="MTB35" s="293"/>
      <c r="MTC35" s="293"/>
      <c r="MTD35" s="293"/>
      <c r="MTE35" s="293"/>
      <c r="MTF35" s="293"/>
      <c r="MTG35" s="293"/>
      <c r="MTH35" s="293"/>
      <c r="MTI35" s="293"/>
      <c r="MTJ35" s="293"/>
      <c r="MTK35" s="293"/>
      <c r="MTL35" s="293"/>
      <c r="MTM35" s="293"/>
      <c r="MTN35" s="293"/>
      <c r="MTO35" s="293"/>
      <c r="MTP35" s="293"/>
      <c r="MTQ35" s="293"/>
      <c r="MTR35" s="293"/>
      <c r="MTS35" s="293"/>
      <c r="MTT35" s="293"/>
      <c r="MTU35" s="293"/>
      <c r="MTV35" s="293"/>
      <c r="MTW35" s="293"/>
      <c r="MTX35" s="293"/>
      <c r="MTY35" s="293"/>
      <c r="MTZ35" s="293"/>
      <c r="MUA35" s="293"/>
      <c r="MUB35" s="293"/>
      <c r="MUC35" s="293"/>
      <c r="MUD35" s="293"/>
      <c r="MUE35" s="293"/>
      <c r="MUF35" s="293"/>
      <c r="MUG35" s="293"/>
      <c r="MUH35" s="293"/>
      <c r="MUI35" s="293"/>
      <c r="MUJ35" s="293"/>
      <c r="MUK35" s="293"/>
      <c r="MUL35" s="293"/>
      <c r="MUM35" s="293"/>
      <c r="MUN35" s="293"/>
      <c r="MUO35" s="293"/>
      <c r="MUP35" s="293"/>
      <c r="MUQ35" s="293"/>
      <c r="MUR35" s="293"/>
      <c r="MUS35" s="293"/>
      <c r="MUT35" s="293"/>
      <c r="MUU35" s="293"/>
      <c r="MUV35" s="293"/>
      <c r="MUW35" s="293"/>
      <c r="MUX35" s="293"/>
      <c r="MUY35" s="293"/>
      <c r="MUZ35" s="293"/>
      <c r="MVA35" s="293"/>
      <c r="MVB35" s="293"/>
      <c r="MVC35" s="293"/>
      <c r="MVD35" s="293"/>
      <c r="MVE35" s="293"/>
      <c r="MVF35" s="293"/>
      <c r="MVG35" s="293"/>
      <c r="MVH35" s="293"/>
      <c r="MVI35" s="293"/>
      <c r="MVJ35" s="293"/>
      <c r="MVK35" s="293"/>
      <c r="MVL35" s="293"/>
      <c r="MVM35" s="293"/>
      <c r="MVN35" s="293"/>
      <c r="MVO35" s="293"/>
      <c r="MVP35" s="293"/>
      <c r="MVQ35" s="293"/>
      <c r="MVR35" s="293"/>
      <c r="MVS35" s="293"/>
      <c r="MVT35" s="293"/>
      <c r="MVU35" s="293"/>
      <c r="MVV35" s="293"/>
      <c r="MVW35" s="293"/>
      <c r="MVX35" s="293"/>
      <c r="MVY35" s="293"/>
      <c r="MVZ35" s="293"/>
      <c r="MWA35" s="293"/>
      <c r="MWB35" s="293"/>
      <c r="MWC35" s="293"/>
      <c r="MWD35" s="293"/>
      <c r="MWE35" s="293"/>
      <c r="MWF35" s="293"/>
      <c r="MWG35" s="293"/>
      <c r="MWH35" s="293"/>
      <c r="MWI35" s="293"/>
      <c r="MWJ35" s="293"/>
      <c r="MWK35" s="293"/>
      <c r="MWL35" s="293"/>
      <c r="MWM35" s="293"/>
      <c r="MWN35" s="293"/>
      <c r="MWO35" s="293"/>
      <c r="MWP35" s="293"/>
      <c r="MWQ35" s="293"/>
      <c r="MWR35" s="293"/>
      <c r="MWS35" s="293"/>
      <c r="MWT35" s="293"/>
      <c r="MWU35" s="293"/>
      <c r="MWV35" s="293"/>
      <c r="MWW35" s="293"/>
      <c r="MWX35" s="293"/>
      <c r="MWY35" s="293"/>
      <c r="MWZ35" s="293"/>
      <c r="MXA35" s="293"/>
      <c r="MXB35" s="293"/>
      <c r="MXC35" s="293"/>
      <c r="MXD35" s="293"/>
      <c r="MXE35" s="293"/>
      <c r="MXF35" s="293"/>
      <c r="MXG35" s="293"/>
      <c r="MXH35" s="293"/>
      <c r="MXI35" s="293"/>
      <c r="MXJ35" s="293"/>
      <c r="MXK35" s="293"/>
      <c r="MXL35" s="293"/>
      <c r="MXM35" s="293"/>
      <c r="MXN35" s="293"/>
      <c r="MXO35" s="293"/>
      <c r="MXP35" s="293"/>
      <c r="MXQ35" s="293"/>
      <c r="MXR35" s="293"/>
      <c r="MXS35" s="293"/>
      <c r="MXT35" s="293"/>
      <c r="MXU35" s="293"/>
      <c r="MXV35" s="293"/>
      <c r="MXW35" s="293"/>
      <c r="MXX35" s="293"/>
      <c r="MXY35" s="293"/>
      <c r="MXZ35" s="293"/>
      <c r="MYA35" s="293"/>
      <c r="MYB35" s="293"/>
      <c r="MYC35" s="293"/>
      <c r="MYD35" s="293"/>
      <c r="MYE35" s="293"/>
      <c r="MYF35" s="293"/>
      <c r="MYG35" s="293"/>
      <c r="MYH35" s="293"/>
      <c r="MYI35" s="293"/>
      <c r="MYJ35" s="293"/>
      <c r="MYK35" s="293"/>
      <c r="MYL35" s="293"/>
      <c r="MYM35" s="293"/>
      <c r="MYN35" s="293"/>
      <c r="MYO35" s="293"/>
      <c r="MYP35" s="293"/>
      <c r="MYQ35" s="293"/>
      <c r="MYR35" s="293"/>
      <c r="MYS35" s="293"/>
      <c r="MYT35" s="293"/>
      <c r="MYU35" s="293"/>
      <c r="MYV35" s="293"/>
      <c r="MYW35" s="293"/>
      <c r="MYX35" s="293"/>
      <c r="MYY35" s="293"/>
      <c r="MYZ35" s="293"/>
      <c r="MZA35" s="293"/>
      <c r="MZB35" s="293"/>
      <c r="MZC35" s="293"/>
      <c r="MZD35" s="293"/>
      <c r="MZE35" s="293"/>
      <c r="MZF35" s="293"/>
      <c r="MZG35" s="293"/>
      <c r="MZH35" s="293"/>
      <c r="MZI35" s="293"/>
      <c r="MZJ35" s="293"/>
      <c r="MZK35" s="293"/>
      <c r="MZL35" s="293"/>
      <c r="MZM35" s="293"/>
      <c r="MZN35" s="293"/>
      <c r="MZO35" s="293"/>
      <c r="MZP35" s="293"/>
      <c r="MZQ35" s="293"/>
      <c r="MZR35" s="293"/>
      <c r="MZS35" s="293"/>
      <c r="MZT35" s="293"/>
      <c r="MZU35" s="293"/>
      <c r="MZV35" s="293"/>
      <c r="MZW35" s="293"/>
      <c r="MZX35" s="293"/>
      <c r="MZY35" s="293"/>
      <c r="MZZ35" s="293"/>
      <c r="NAA35" s="293"/>
      <c r="NAB35" s="293"/>
      <c r="NAC35" s="293"/>
      <c r="NAD35" s="293"/>
      <c r="NAE35" s="293"/>
      <c r="NAF35" s="293"/>
      <c r="NAG35" s="293"/>
      <c r="NAH35" s="293"/>
      <c r="NAI35" s="293"/>
      <c r="NAJ35" s="293"/>
      <c r="NAK35" s="293"/>
      <c r="NAL35" s="293"/>
      <c r="NAM35" s="293"/>
      <c r="NAN35" s="293"/>
      <c r="NAO35" s="293"/>
      <c r="NAP35" s="293"/>
      <c r="NAQ35" s="293"/>
      <c r="NAR35" s="293"/>
      <c r="NAS35" s="293"/>
      <c r="NAT35" s="293"/>
      <c r="NAU35" s="293"/>
      <c r="NAV35" s="293"/>
      <c r="NAW35" s="293"/>
      <c r="NAX35" s="293"/>
      <c r="NAY35" s="293"/>
      <c r="NAZ35" s="293"/>
      <c r="NBA35" s="293"/>
      <c r="NBB35" s="293"/>
      <c r="NBC35" s="293"/>
      <c r="NBD35" s="293"/>
      <c r="NBE35" s="293"/>
      <c r="NBF35" s="293"/>
      <c r="NBG35" s="293"/>
      <c r="NBH35" s="293"/>
      <c r="NBI35" s="293"/>
      <c r="NBJ35" s="293"/>
      <c r="NBK35" s="293"/>
      <c r="NBL35" s="293"/>
      <c r="NBM35" s="293"/>
      <c r="NBN35" s="293"/>
      <c r="NBO35" s="293"/>
      <c r="NBP35" s="293"/>
      <c r="NBQ35" s="293"/>
      <c r="NBR35" s="293"/>
      <c r="NBS35" s="293"/>
      <c r="NBT35" s="293"/>
      <c r="NBU35" s="293"/>
      <c r="NBV35" s="293"/>
      <c r="NBW35" s="293"/>
      <c r="NBX35" s="293"/>
      <c r="NBY35" s="293"/>
      <c r="NBZ35" s="293"/>
      <c r="NCA35" s="293"/>
      <c r="NCB35" s="293"/>
      <c r="NCC35" s="293"/>
      <c r="NCD35" s="293"/>
      <c r="NCE35" s="293"/>
      <c r="NCF35" s="293"/>
      <c r="NCG35" s="293"/>
      <c r="NCH35" s="293"/>
      <c r="NCI35" s="293"/>
      <c r="NCJ35" s="293"/>
      <c r="NCK35" s="293"/>
      <c r="NCL35" s="293"/>
      <c r="NCM35" s="293"/>
      <c r="NCN35" s="293"/>
      <c r="NCO35" s="293"/>
      <c r="NCP35" s="293"/>
      <c r="NCQ35" s="293"/>
      <c r="NCR35" s="293"/>
      <c r="NCS35" s="293"/>
      <c r="NCT35" s="293"/>
      <c r="NCU35" s="293"/>
      <c r="NCV35" s="293"/>
      <c r="NCW35" s="293"/>
      <c r="NCX35" s="293"/>
      <c r="NCY35" s="293"/>
      <c r="NCZ35" s="293"/>
      <c r="NDA35" s="293"/>
      <c r="NDB35" s="293"/>
      <c r="NDC35" s="293"/>
      <c r="NDD35" s="293"/>
      <c r="NDE35" s="293"/>
      <c r="NDF35" s="293"/>
      <c r="NDG35" s="293"/>
      <c r="NDH35" s="293"/>
      <c r="NDI35" s="293"/>
      <c r="NDJ35" s="293"/>
      <c r="NDK35" s="293"/>
      <c r="NDL35" s="293"/>
      <c r="NDM35" s="293"/>
      <c r="NDN35" s="293"/>
      <c r="NDO35" s="293"/>
      <c r="NDP35" s="293"/>
      <c r="NDQ35" s="293"/>
      <c r="NDR35" s="293"/>
      <c r="NDS35" s="293"/>
      <c r="NDT35" s="293"/>
      <c r="NDU35" s="293"/>
      <c r="NDV35" s="293"/>
      <c r="NDW35" s="293"/>
      <c r="NDX35" s="293"/>
      <c r="NDY35" s="293"/>
      <c r="NDZ35" s="293"/>
      <c r="NEA35" s="293"/>
      <c r="NEB35" s="293"/>
      <c r="NEC35" s="293"/>
      <c r="NED35" s="293"/>
      <c r="NEE35" s="293"/>
      <c r="NEF35" s="293"/>
      <c r="NEG35" s="293"/>
      <c r="NEH35" s="293"/>
      <c r="NEI35" s="293"/>
      <c r="NEJ35" s="293"/>
      <c r="NEK35" s="293"/>
      <c r="NEL35" s="293"/>
      <c r="NEM35" s="293"/>
      <c r="NEN35" s="293"/>
      <c r="NEO35" s="293"/>
      <c r="NEP35" s="293"/>
      <c r="NEQ35" s="293"/>
      <c r="NER35" s="293"/>
      <c r="NES35" s="293"/>
      <c r="NET35" s="293"/>
      <c r="NEU35" s="293"/>
      <c r="NEV35" s="293"/>
      <c r="NEW35" s="293"/>
      <c r="NEX35" s="293"/>
      <c r="NEY35" s="293"/>
      <c r="NEZ35" s="293"/>
      <c r="NFA35" s="293"/>
      <c r="NFB35" s="293"/>
      <c r="NFC35" s="293"/>
      <c r="NFD35" s="293"/>
      <c r="NFE35" s="293"/>
      <c r="NFF35" s="293"/>
      <c r="NFG35" s="293"/>
      <c r="NFH35" s="293"/>
      <c r="NFI35" s="293"/>
      <c r="NFJ35" s="293"/>
      <c r="NFK35" s="293"/>
      <c r="NFL35" s="293"/>
      <c r="NFM35" s="293"/>
      <c r="NFN35" s="293"/>
      <c r="NFO35" s="293"/>
      <c r="NFP35" s="293"/>
      <c r="NFQ35" s="293"/>
      <c r="NFR35" s="293"/>
      <c r="NFS35" s="293"/>
      <c r="NFT35" s="293"/>
      <c r="NFU35" s="293"/>
      <c r="NFV35" s="293"/>
      <c r="NFW35" s="293"/>
      <c r="NFX35" s="293"/>
      <c r="NFY35" s="293"/>
      <c r="NFZ35" s="293"/>
      <c r="NGA35" s="293"/>
      <c r="NGB35" s="293"/>
      <c r="NGC35" s="293"/>
      <c r="NGD35" s="293"/>
      <c r="NGE35" s="293"/>
      <c r="NGF35" s="293"/>
      <c r="NGG35" s="293"/>
      <c r="NGH35" s="293"/>
      <c r="NGI35" s="293"/>
      <c r="NGJ35" s="293"/>
      <c r="NGK35" s="293"/>
      <c r="NGL35" s="293"/>
      <c r="NGM35" s="293"/>
      <c r="NGN35" s="293"/>
      <c r="NGO35" s="293"/>
      <c r="NGP35" s="293"/>
      <c r="NGQ35" s="293"/>
      <c r="NGR35" s="293"/>
      <c r="NGS35" s="293"/>
      <c r="NGT35" s="293"/>
      <c r="NGU35" s="293"/>
      <c r="NGV35" s="293"/>
      <c r="NGW35" s="293"/>
      <c r="NGX35" s="293"/>
      <c r="NGY35" s="293"/>
      <c r="NGZ35" s="293"/>
      <c r="NHA35" s="293"/>
      <c r="NHB35" s="293"/>
      <c r="NHC35" s="293"/>
      <c r="NHD35" s="293"/>
      <c r="NHE35" s="293"/>
      <c r="NHF35" s="293"/>
      <c r="NHG35" s="293"/>
      <c r="NHH35" s="293"/>
      <c r="NHI35" s="293"/>
      <c r="NHJ35" s="293"/>
      <c r="NHK35" s="293"/>
      <c r="NHL35" s="293"/>
      <c r="NHM35" s="293"/>
      <c r="NHN35" s="293"/>
      <c r="NHO35" s="293"/>
      <c r="NHP35" s="293"/>
      <c r="NHQ35" s="293"/>
      <c r="NHR35" s="293"/>
      <c r="NHS35" s="293"/>
      <c r="NHT35" s="293"/>
      <c r="NHU35" s="293"/>
      <c r="NHV35" s="293"/>
      <c r="NHW35" s="293"/>
      <c r="NHX35" s="293"/>
      <c r="NHY35" s="293"/>
      <c r="NHZ35" s="293"/>
      <c r="NIA35" s="293"/>
      <c r="NIB35" s="293"/>
      <c r="NIC35" s="293"/>
      <c r="NID35" s="293"/>
      <c r="NIE35" s="293"/>
      <c r="NIF35" s="293"/>
      <c r="NIG35" s="293"/>
      <c r="NIH35" s="293"/>
      <c r="NII35" s="293"/>
      <c r="NIJ35" s="293"/>
      <c r="NIK35" s="293"/>
      <c r="NIL35" s="293"/>
      <c r="NIM35" s="293"/>
      <c r="NIN35" s="293"/>
      <c r="NIO35" s="293"/>
      <c r="NIP35" s="293"/>
      <c r="NIQ35" s="293"/>
      <c r="NIR35" s="293"/>
      <c r="NIS35" s="293"/>
      <c r="NIT35" s="293"/>
      <c r="NIU35" s="293"/>
      <c r="NIV35" s="293"/>
      <c r="NIW35" s="293"/>
      <c r="NIX35" s="293"/>
      <c r="NIY35" s="293"/>
      <c r="NIZ35" s="293"/>
      <c r="NJA35" s="293"/>
      <c r="NJB35" s="293"/>
      <c r="NJC35" s="293"/>
      <c r="NJD35" s="293"/>
      <c r="NJE35" s="293"/>
      <c r="NJF35" s="293"/>
      <c r="NJG35" s="293"/>
      <c r="NJH35" s="293"/>
      <c r="NJI35" s="293"/>
      <c r="NJJ35" s="293"/>
      <c r="NJK35" s="293"/>
      <c r="NJL35" s="293"/>
      <c r="NJM35" s="293"/>
      <c r="NJN35" s="293"/>
      <c r="NJO35" s="293"/>
      <c r="NJP35" s="293"/>
      <c r="NJQ35" s="293"/>
      <c r="NJR35" s="293"/>
      <c r="NJS35" s="293"/>
      <c r="NJT35" s="293"/>
      <c r="NJU35" s="293"/>
      <c r="NJV35" s="293"/>
      <c r="NJW35" s="293"/>
      <c r="NJX35" s="293"/>
      <c r="NJY35" s="293"/>
      <c r="NJZ35" s="293"/>
      <c r="NKA35" s="293"/>
      <c r="NKB35" s="293"/>
      <c r="NKC35" s="293"/>
      <c r="NKD35" s="293"/>
      <c r="NKE35" s="293"/>
      <c r="NKF35" s="293"/>
      <c r="NKG35" s="293"/>
      <c r="NKH35" s="293"/>
      <c r="NKI35" s="293"/>
      <c r="NKJ35" s="293"/>
      <c r="NKK35" s="293"/>
      <c r="NKL35" s="293"/>
      <c r="NKM35" s="293"/>
      <c r="NKN35" s="293"/>
      <c r="NKO35" s="293"/>
      <c r="NKP35" s="293"/>
      <c r="NKQ35" s="293"/>
      <c r="NKR35" s="293"/>
      <c r="NKS35" s="293"/>
      <c r="NKT35" s="293"/>
      <c r="NKU35" s="293"/>
      <c r="NKV35" s="293"/>
      <c r="NKW35" s="293"/>
      <c r="NKX35" s="293"/>
      <c r="NKY35" s="293"/>
      <c r="NKZ35" s="293"/>
      <c r="NLA35" s="293"/>
      <c r="NLB35" s="293"/>
      <c r="NLC35" s="293"/>
      <c r="NLD35" s="293"/>
      <c r="NLE35" s="293"/>
      <c r="NLF35" s="293"/>
      <c r="NLG35" s="293"/>
      <c r="NLH35" s="293"/>
      <c r="NLI35" s="293"/>
      <c r="NLJ35" s="293"/>
      <c r="NLK35" s="293"/>
      <c r="NLL35" s="293"/>
      <c r="NLM35" s="293"/>
      <c r="NLN35" s="293"/>
      <c r="NLO35" s="293"/>
      <c r="NLP35" s="293"/>
      <c r="NLQ35" s="293"/>
      <c r="NLR35" s="293"/>
      <c r="NLS35" s="293"/>
      <c r="NLT35" s="293"/>
      <c r="NLU35" s="293"/>
      <c r="NLV35" s="293"/>
      <c r="NLW35" s="293"/>
      <c r="NLX35" s="293"/>
      <c r="NLY35" s="293"/>
      <c r="NLZ35" s="293"/>
      <c r="NMA35" s="293"/>
      <c r="NMB35" s="293"/>
      <c r="NMC35" s="293"/>
      <c r="NMD35" s="293"/>
      <c r="NME35" s="293"/>
      <c r="NMF35" s="293"/>
      <c r="NMG35" s="293"/>
      <c r="NMH35" s="293"/>
      <c r="NMI35" s="293"/>
      <c r="NMJ35" s="293"/>
      <c r="NMK35" s="293"/>
      <c r="NML35" s="293"/>
      <c r="NMM35" s="293"/>
      <c r="NMN35" s="293"/>
      <c r="NMO35" s="293"/>
      <c r="NMP35" s="293"/>
      <c r="NMQ35" s="293"/>
      <c r="NMR35" s="293"/>
      <c r="NMS35" s="293"/>
      <c r="NMT35" s="293"/>
      <c r="NMU35" s="293"/>
      <c r="NMV35" s="293"/>
      <c r="NMW35" s="293"/>
      <c r="NMX35" s="293"/>
      <c r="NMY35" s="293"/>
      <c r="NMZ35" s="293"/>
      <c r="NNA35" s="293"/>
      <c r="NNB35" s="293"/>
      <c r="NNC35" s="293"/>
      <c r="NND35" s="293"/>
      <c r="NNE35" s="293"/>
      <c r="NNF35" s="293"/>
      <c r="NNG35" s="293"/>
      <c r="NNH35" s="293"/>
      <c r="NNI35" s="293"/>
      <c r="NNJ35" s="293"/>
      <c r="NNK35" s="293"/>
      <c r="NNL35" s="293"/>
      <c r="NNM35" s="293"/>
      <c r="NNN35" s="293"/>
      <c r="NNO35" s="293"/>
      <c r="NNP35" s="293"/>
      <c r="NNQ35" s="293"/>
      <c r="NNR35" s="293"/>
      <c r="NNS35" s="293"/>
      <c r="NNT35" s="293"/>
      <c r="NNU35" s="293"/>
      <c r="NNV35" s="293"/>
      <c r="NNW35" s="293"/>
      <c r="NNX35" s="293"/>
      <c r="NNY35" s="293"/>
      <c r="NNZ35" s="293"/>
      <c r="NOA35" s="293"/>
      <c r="NOB35" s="293"/>
      <c r="NOC35" s="293"/>
      <c r="NOD35" s="293"/>
      <c r="NOE35" s="293"/>
      <c r="NOF35" s="293"/>
      <c r="NOG35" s="293"/>
      <c r="NOH35" s="293"/>
      <c r="NOI35" s="293"/>
      <c r="NOJ35" s="293"/>
      <c r="NOK35" s="293"/>
      <c r="NOL35" s="293"/>
      <c r="NOM35" s="293"/>
      <c r="NON35" s="293"/>
      <c r="NOO35" s="293"/>
      <c r="NOP35" s="293"/>
      <c r="NOQ35" s="293"/>
      <c r="NOR35" s="293"/>
      <c r="NOS35" s="293"/>
      <c r="NOT35" s="293"/>
      <c r="NOU35" s="293"/>
      <c r="NOV35" s="293"/>
      <c r="NOW35" s="293"/>
      <c r="NOX35" s="293"/>
      <c r="NOY35" s="293"/>
      <c r="NOZ35" s="293"/>
      <c r="NPA35" s="293"/>
      <c r="NPB35" s="293"/>
      <c r="NPC35" s="293"/>
      <c r="NPD35" s="293"/>
      <c r="NPE35" s="293"/>
      <c r="NPF35" s="293"/>
      <c r="NPG35" s="293"/>
      <c r="NPH35" s="293"/>
      <c r="NPI35" s="293"/>
      <c r="NPJ35" s="293"/>
      <c r="NPK35" s="293"/>
      <c r="NPL35" s="293"/>
      <c r="NPM35" s="293"/>
      <c r="NPN35" s="293"/>
      <c r="NPO35" s="293"/>
      <c r="NPP35" s="293"/>
      <c r="NPQ35" s="293"/>
      <c r="NPR35" s="293"/>
      <c r="NPS35" s="293"/>
      <c r="NPT35" s="293"/>
      <c r="NPU35" s="293"/>
      <c r="NPV35" s="293"/>
      <c r="NPW35" s="293"/>
      <c r="NPX35" s="293"/>
      <c r="NPY35" s="293"/>
      <c r="NPZ35" s="293"/>
      <c r="NQA35" s="293"/>
      <c r="NQB35" s="293"/>
      <c r="NQC35" s="293"/>
      <c r="NQD35" s="293"/>
      <c r="NQE35" s="293"/>
      <c r="NQF35" s="293"/>
      <c r="NQG35" s="293"/>
      <c r="NQH35" s="293"/>
      <c r="NQI35" s="293"/>
      <c r="NQJ35" s="293"/>
      <c r="NQK35" s="293"/>
      <c r="NQL35" s="293"/>
      <c r="NQM35" s="293"/>
      <c r="NQN35" s="293"/>
      <c r="NQO35" s="293"/>
      <c r="NQP35" s="293"/>
      <c r="NQQ35" s="293"/>
      <c r="NQR35" s="293"/>
      <c r="NQS35" s="293"/>
      <c r="NQT35" s="293"/>
      <c r="NQU35" s="293"/>
      <c r="NQV35" s="293"/>
      <c r="NQW35" s="293"/>
      <c r="NQX35" s="293"/>
      <c r="NQY35" s="293"/>
      <c r="NQZ35" s="293"/>
      <c r="NRA35" s="293"/>
      <c r="NRB35" s="293"/>
      <c r="NRC35" s="293"/>
      <c r="NRD35" s="293"/>
      <c r="NRE35" s="293"/>
      <c r="NRF35" s="293"/>
      <c r="NRG35" s="293"/>
      <c r="NRH35" s="293"/>
      <c r="NRI35" s="293"/>
      <c r="NRJ35" s="293"/>
      <c r="NRK35" s="293"/>
      <c r="NRL35" s="293"/>
      <c r="NRM35" s="293"/>
      <c r="NRN35" s="293"/>
      <c r="NRO35" s="293"/>
      <c r="NRP35" s="293"/>
      <c r="NRQ35" s="293"/>
      <c r="NRR35" s="293"/>
      <c r="NRS35" s="293"/>
      <c r="NRT35" s="293"/>
      <c r="NRU35" s="293"/>
      <c r="NRV35" s="293"/>
      <c r="NRW35" s="293"/>
      <c r="NRX35" s="293"/>
      <c r="NRY35" s="293"/>
      <c r="NRZ35" s="293"/>
      <c r="NSA35" s="293"/>
      <c r="NSB35" s="293"/>
      <c r="NSC35" s="293"/>
      <c r="NSD35" s="293"/>
      <c r="NSE35" s="293"/>
      <c r="NSF35" s="293"/>
      <c r="NSG35" s="293"/>
      <c r="NSH35" s="293"/>
      <c r="NSI35" s="293"/>
      <c r="NSJ35" s="293"/>
      <c r="NSK35" s="293"/>
      <c r="NSL35" s="293"/>
      <c r="NSM35" s="293"/>
      <c r="NSN35" s="293"/>
      <c r="NSO35" s="293"/>
      <c r="NSP35" s="293"/>
      <c r="NSQ35" s="293"/>
      <c r="NSR35" s="293"/>
      <c r="NSS35" s="293"/>
      <c r="NST35" s="293"/>
      <c r="NSU35" s="293"/>
      <c r="NSV35" s="293"/>
      <c r="NSW35" s="293"/>
      <c r="NSX35" s="293"/>
      <c r="NSY35" s="293"/>
      <c r="NSZ35" s="293"/>
      <c r="NTA35" s="293"/>
      <c r="NTB35" s="293"/>
      <c r="NTC35" s="293"/>
      <c r="NTD35" s="293"/>
      <c r="NTE35" s="293"/>
      <c r="NTF35" s="293"/>
      <c r="NTG35" s="293"/>
      <c r="NTH35" s="293"/>
      <c r="NTI35" s="293"/>
      <c r="NTJ35" s="293"/>
      <c r="NTK35" s="293"/>
      <c r="NTL35" s="293"/>
      <c r="NTM35" s="293"/>
      <c r="NTN35" s="293"/>
      <c r="NTO35" s="293"/>
      <c r="NTP35" s="293"/>
      <c r="NTQ35" s="293"/>
      <c r="NTR35" s="293"/>
      <c r="NTS35" s="293"/>
      <c r="NTT35" s="293"/>
      <c r="NTU35" s="293"/>
      <c r="NTV35" s="293"/>
      <c r="NTW35" s="293"/>
      <c r="NTX35" s="293"/>
      <c r="NTY35" s="293"/>
      <c r="NTZ35" s="293"/>
      <c r="NUA35" s="293"/>
      <c r="NUB35" s="293"/>
      <c r="NUC35" s="293"/>
      <c r="NUD35" s="293"/>
      <c r="NUE35" s="293"/>
      <c r="NUF35" s="293"/>
      <c r="NUG35" s="293"/>
      <c r="NUH35" s="293"/>
      <c r="NUI35" s="293"/>
      <c r="NUJ35" s="293"/>
      <c r="NUK35" s="293"/>
      <c r="NUL35" s="293"/>
      <c r="NUM35" s="293"/>
      <c r="NUN35" s="293"/>
      <c r="NUO35" s="293"/>
      <c r="NUP35" s="293"/>
      <c r="NUQ35" s="293"/>
      <c r="NUR35" s="293"/>
      <c r="NUS35" s="293"/>
      <c r="NUT35" s="293"/>
      <c r="NUU35" s="293"/>
      <c r="NUV35" s="293"/>
      <c r="NUW35" s="293"/>
      <c r="NUX35" s="293"/>
      <c r="NUY35" s="293"/>
      <c r="NUZ35" s="293"/>
      <c r="NVA35" s="293"/>
      <c r="NVB35" s="293"/>
      <c r="NVC35" s="293"/>
      <c r="NVD35" s="293"/>
      <c r="NVE35" s="293"/>
      <c r="NVF35" s="293"/>
      <c r="NVG35" s="293"/>
      <c r="NVH35" s="293"/>
      <c r="NVI35" s="293"/>
      <c r="NVJ35" s="293"/>
      <c r="NVK35" s="293"/>
      <c r="NVL35" s="293"/>
      <c r="NVM35" s="293"/>
      <c r="NVN35" s="293"/>
      <c r="NVO35" s="293"/>
      <c r="NVP35" s="293"/>
      <c r="NVQ35" s="293"/>
      <c r="NVR35" s="293"/>
      <c r="NVS35" s="293"/>
      <c r="NVT35" s="293"/>
      <c r="NVU35" s="293"/>
      <c r="NVV35" s="293"/>
      <c r="NVW35" s="293"/>
      <c r="NVX35" s="293"/>
      <c r="NVY35" s="293"/>
      <c r="NVZ35" s="293"/>
      <c r="NWA35" s="293"/>
      <c r="NWB35" s="293"/>
      <c r="NWC35" s="293"/>
      <c r="NWD35" s="293"/>
      <c r="NWE35" s="293"/>
      <c r="NWF35" s="293"/>
      <c r="NWG35" s="293"/>
      <c r="NWH35" s="293"/>
      <c r="NWI35" s="293"/>
      <c r="NWJ35" s="293"/>
      <c r="NWK35" s="293"/>
      <c r="NWL35" s="293"/>
      <c r="NWM35" s="293"/>
      <c r="NWN35" s="293"/>
      <c r="NWO35" s="293"/>
      <c r="NWP35" s="293"/>
      <c r="NWQ35" s="293"/>
      <c r="NWR35" s="293"/>
      <c r="NWS35" s="293"/>
      <c r="NWT35" s="293"/>
      <c r="NWU35" s="293"/>
      <c r="NWV35" s="293"/>
      <c r="NWW35" s="293"/>
      <c r="NWX35" s="293"/>
      <c r="NWY35" s="293"/>
      <c r="NWZ35" s="293"/>
      <c r="NXA35" s="293"/>
      <c r="NXB35" s="293"/>
      <c r="NXC35" s="293"/>
      <c r="NXD35" s="293"/>
      <c r="NXE35" s="293"/>
      <c r="NXF35" s="293"/>
      <c r="NXG35" s="293"/>
      <c r="NXH35" s="293"/>
      <c r="NXI35" s="293"/>
      <c r="NXJ35" s="293"/>
      <c r="NXK35" s="293"/>
      <c r="NXL35" s="293"/>
      <c r="NXM35" s="293"/>
      <c r="NXN35" s="293"/>
      <c r="NXO35" s="293"/>
      <c r="NXP35" s="293"/>
      <c r="NXQ35" s="293"/>
      <c r="NXR35" s="293"/>
      <c r="NXS35" s="293"/>
      <c r="NXT35" s="293"/>
      <c r="NXU35" s="293"/>
      <c r="NXV35" s="293"/>
      <c r="NXW35" s="293"/>
      <c r="NXX35" s="293"/>
      <c r="NXY35" s="293"/>
      <c r="NXZ35" s="293"/>
      <c r="NYA35" s="293"/>
      <c r="NYB35" s="293"/>
      <c r="NYC35" s="293"/>
      <c r="NYD35" s="293"/>
      <c r="NYE35" s="293"/>
      <c r="NYF35" s="293"/>
      <c r="NYG35" s="293"/>
      <c r="NYH35" s="293"/>
      <c r="NYI35" s="293"/>
      <c r="NYJ35" s="293"/>
      <c r="NYK35" s="293"/>
      <c r="NYL35" s="293"/>
      <c r="NYM35" s="293"/>
      <c r="NYN35" s="293"/>
      <c r="NYO35" s="293"/>
      <c r="NYP35" s="293"/>
      <c r="NYQ35" s="293"/>
      <c r="NYR35" s="293"/>
      <c r="NYS35" s="293"/>
      <c r="NYT35" s="293"/>
      <c r="NYU35" s="293"/>
      <c r="NYV35" s="293"/>
      <c r="NYW35" s="293"/>
      <c r="NYX35" s="293"/>
      <c r="NYY35" s="293"/>
      <c r="NYZ35" s="293"/>
      <c r="NZA35" s="293"/>
      <c r="NZB35" s="293"/>
      <c r="NZC35" s="293"/>
      <c r="NZD35" s="293"/>
      <c r="NZE35" s="293"/>
      <c r="NZF35" s="293"/>
      <c r="NZG35" s="293"/>
      <c r="NZH35" s="293"/>
      <c r="NZI35" s="293"/>
      <c r="NZJ35" s="293"/>
      <c r="NZK35" s="293"/>
      <c r="NZL35" s="293"/>
      <c r="NZM35" s="293"/>
      <c r="NZN35" s="293"/>
      <c r="NZO35" s="293"/>
      <c r="NZP35" s="293"/>
      <c r="NZQ35" s="293"/>
      <c r="NZR35" s="293"/>
      <c r="NZS35" s="293"/>
      <c r="NZT35" s="293"/>
      <c r="NZU35" s="293"/>
      <c r="NZV35" s="293"/>
      <c r="NZW35" s="293"/>
      <c r="NZX35" s="293"/>
      <c r="NZY35" s="293"/>
      <c r="NZZ35" s="293"/>
      <c r="OAA35" s="293"/>
      <c r="OAB35" s="293"/>
      <c r="OAC35" s="293"/>
      <c r="OAD35" s="293"/>
      <c r="OAE35" s="293"/>
      <c r="OAF35" s="293"/>
      <c r="OAG35" s="293"/>
      <c r="OAH35" s="293"/>
      <c r="OAI35" s="293"/>
      <c r="OAJ35" s="293"/>
      <c r="OAK35" s="293"/>
      <c r="OAL35" s="293"/>
      <c r="OAM35" s="293"/>
      <c r="OAN35" s="293"/>
      <c r="OAO35" s="293"/>
      <c r="OAP35" s="293"/>
      <c r="OAQ35" s="293"/>
      <c r="OAR35" s="293"/>
      <c r="OAS35" s="293"/>
      <c r="OAT35" s="293"/>
      <c r="OAU35" s="293"/>
      <c r="OAV35" s="293"/>
      <c r="OAW35" s="293"/>
      <c r="OAX35" s="293"/>
      <c r="OAY35" s="293"/>
      <c r="OAZ35" s="293"/>
      <c r="OBA35" s="293"/>
      <c r="OBB35" s="293"/>
      <c r="OBC35" s="293"/>
      <c r="OBD35" s="293"/>
      <c r="OBE35" s="293"/>
      <c r="OBF35" s="293"/>
      <c r="OBG35" s="293"/>
      <c r="OBH35" s="293"/>
      <c r="OBI35" s="293"/>
      <c r="OBJ35" s="293"/>
      <c r="OBK35" s="293"/>
      <c r="OBL35" s="293"/>
      <c r="OBM35" s="293"/>
      <c r="OBN35" s="293"/>
      <c r="OBO35" s="293"/>
      <c r="OBP35" s="293"/>
      <c r="OBQ35" s="293"/>
      <c r="OBR35" s="293"/>
      <c r="OBS35" s="293"/>
      <c r="OBT35" s="293"/>
      <c r="OBU35" s="293"/>
      <c r="OBV35" s="293"/>
      <c r="OBW35" s="293"/>
      <c r="OBX35" s="293"/>
      <c r="OBY35" s="293"/>
      <c r="OBZ35" s="293"/>
      <c r="OCA35" s="293"/>
      <c r="OCB35" s="293"/>
      <c r="OCC35" s="293"/>
      <c r="OCD35" s="293"/>
      <c r="OCE35" s="293"/>
      <c r="OCF35" s="293"/>
      <c r="OCG35" s="293"/>
      <c r="OCH35" s="293"/>
      <c r="OCI35" s="293"/>
      <c r="OCJ35" s="293"/>
      <c r="OCK35" s="293"/>
      <c r="OCL35" s="293"/>
      <c r="OCM35" s="293"/>
      <c r="OCN35" s="293"/>
      <c r="OCO35" s="293"/>
      <c r="OCP35" s="293"/>
      <c r="OCQ35" s="293"/>
      <c r="OCR35" s="293"/>
      <c r="OCS35" s="293"/>
      <c r="OCT35" s="293"/>
      <c r="OCU35" s="293"/>
      <c r="OCV35" s="293"/>
      <c r="OCW35" s="293"/>
      <c r="OCX35" s="293"/>
      <c r="OCY35" s="293"/>
      <c r="OCZ35" s="293"/>
      <c r="ODA35" s="293"/>
      <c r="ODB35" s="293"/>
      <c r="ODC35" s="293"/>
      <c r="ODD35" s="293"/>
      <c r="ODE35" s="293"/>
      <c r="ODF35" s="293"/>
      <c r="ODG35" s="293"/>
      <c r="ODH35" s="293"/>
      <c r="ODI35" s="293"/>
      <c r="ODJ35" s="293"/>
      <c r="ODK35" s="293"/>
      <c r="ODL35" s="293"/>
      <c r="ODM35" s="293"/>
      <c r="ODN35" s="293"/>
      <c r="ODO35" s="293"/>
      <c r="ODP35" s="293"/>
      <c r="ODQ35" s="293"/>
      <c r="ODR35" s="293"/>
      <c r="ODS35" s="293"/>
      <c r="ODT35" s="293"/>
      <c r="ODU35" s="293"/>
      <c r="ODV35" s="293"/>
      <c r="ODW35" s="293"/>
      <c r="ODX35" s="293"/>
      <c r="ODY35" s="293"/>
      <c r="ODZ35" s="293"/>
      <c r="OEA35" s="293"/>
      <c r="OEB35" s="293"/>
      <c r="OEC35" s="293"/>
      <c r="OED35" s="293"/>
      <c r="OEE35" s="293"/>
      <c r="OEF35" s="293"/>
      <c r="OEG35" s="293"/>
      <c r="OEH35" s="293"/>
      <c r="OEI35" s="293"/>
      <c r="OEJ35" s="293"/>
      <c r="OEK35" s="293"/>
      <c r="OEL35" s="293"/>
      <c r="OEM35" s="293"/>
      <c r="OEN35" s="293"/>
      <c r="OEO35" s="293"/>
      <c r="OEP35" s="293"/>
      <c r="OEQ35" s="293"/>
      <c r="OER35" s="293"/>
      <c r="OES35" s="293"/>
      <c r="OET35" s="293"/>
      <c r="OEU35" s="293"/>
      <c r="OEV35" s="293"/>
      <c r="OEW35" s="293"/>
      <c r="OEX35" s="293"/>
      <c r="OEY35" s="293"/>
      <c r="OEZ35" s="293"/>
      <c r="OFA35" s="293"/>
      <c r="OFB35" s="293"/>
      <c r="OFC35" s="293"/>
      <c r="OFD35" s="293"/>
      <c r="OFE35" s="293"/>
      <c r="OFF35" s="293"/>
      <c r="OFG35" s="293"/>
      <c r="OFH35" s="293"/>
      <c r="OFI35" s="293"/>
      <c r="OFJ35" s="293"/>
      <c r="OFK35" s="293"/>
      <c r="OFL35" s="293"/>
      <c r="OFM35" s="293"/>
      <c r="OFN35" s="293"/>
      <c r="OFO35" s="293"/>
      <c r="OFP35" s="293"/>
      <c r="OFQ35" s="293"/>
      <c r="OFR35" s="293"/>
      <c r="OFS35" s="293"/>
      <c r="OFT35" s="293"/>
      <c r="OFU35" s="293"/>
      <c r="OFV35" s="293"/>
      <c r="OFW35" s="293"/>
      <c r="OFX35" s="293"/>
      <c r="OFY35" s="293"/>
      <c r="OFZ35" s="293"/>
      <c r="OGA35" s="293"/>
      <c r="OGB35" s="293"/>
      <c r="OGC35" s="293"/>
      <c r="OGD35" s="293"/>
      <c r="OGE35" s="293"/>
      <c r="OGF35" s="293"/>
      <c r="OGG35" s="293"/>
      <c r="OGH35" s="293"/>
      <c r="OGI35" s="293"/>
      <c r="OGJ35" s="293"/>
      <c r="OGK35" s="293"/>
      <c r="OGL35" s="293"/>
      <c r="OGM35" s="293"/>
      <c r="OGN35" s="293"/>
      <c r="OGO35" s="293"/>
      <c r="OGP35" s="293"/>
      <c r="OGQ35" s="293"/>
      <c r="OGR35" s="293"/>
      <c r="OGS35" s="293"/>
      <c r="OGT35" s="293"/>
      <c r="OGU35" s="293"/>
      <c r="OGV35" s="293"/>
      <c r="OGW35" s="293"/>
      <c r="OGX35" s="293"/>
      <c r="OGY35" s="293"/>
      <c r="OGZ35" s="293"/>
      <c r="OHA35" s="293"/>
      <c r="OHB35" s="293"/>
      <c r="OHC35" s="293"/>
      <c r="OHD35" s="293"/>
      <c r="OHE35" s="293"/>
      <c r="OHF35" s="293"/>
      <c r="OHG35" s="293"/>
      <c r="OHH35" s="293"/>
      <c r="OHI35" s="293"/>
      <c r="OHJ35" s="293"/>
      <c r="OHK35" s="293"/>
      <c r="OHL35" s="293"/>
      <c r="OHM35" s="293"/>
      <c r="OHN35" s="293"/>
      <c r="OHO35" s="293"/>
      <c r="OHP35" s="293"/>
      <c r="OHQ35" s="293"/>
      <c r="OHR35" s="293"/>
      <c r="OHS35" s="293"/>
      <c r="OHT35" s="293"/>
      <c r="OHU35" s="293"/>
      <c r="OHV35" s="293"/>
      <c r="OHW35" s="293"/>
      <c r="OHX35" s="293"/>
      <c r="OHY35" s="293"/>
      <c r="OHZ35" s="293"/>
      <c r="OIA35" s="293"/>
      <c r="OIB35" s="293"/>
      <c r="OIC35" s="293"/>
      <c r="OID35" s="293"/>
      <c r="OIE35" s="293"/>
      <c r="OIF35" s="293"/>
      <c r="OIG35" s="293"/>
      <c r="OIH35" s="293"/>
      <c r="OII35" s="293"/>
      <c r="OIJ35" s="293"/>
      <c r="OIK35" s="293"/>
      <c r="OIL35" s="293"/>
      <c r="OIM35" s="293"/>
      <c r="OIN35" s="293"/>
      <c r="OIO35" s="293"/>
      <c r="OIP35" s="293"/>
      <c r="OIQ35" s="293"/>
      <c r="OIR35" s="293"/>
      <c r="OIS35" s="293"/>
      <c r="OIT35" s="293"/>
      <c r="OIU35" s="293"/>
      <c r="OIV35" s="293"/>
      <c r="OIW35" s="293"/>
      <c r="OIX35" s="293"/>
      <c r="OIY35" s="293"/>
      <c r="OIZ35" s="293"/>
      <c r="OJA35" s="293"/>
      <c r="OJB35" s="293"/>
      <c r="OJC35" s="293"/>
      <c r="OJD35" s="293"/>
      <c r="OJE35" s="293"/>
      <c r="OJF35" s="293"/>
      <c r="OJG35" s="293"/>
      <c r="OJH35" s="293"/>
      <c r="OJI35" s="293"/>
      <c r="OJJ35" s="293"/>
      <c r="OJK35" s="293"/>
      <c r="OJL35" s="293"/>
      <c r="OJM35" s="293"/>
      <c r="OJN35" s="293"/>
      <c r="OJO35" s="293"/>
      <c r="OJP35" s="293"/>
      <c r="OJQ35" s="293"/>
      <c r="OJR35" s="293"/>
      <c r="OJS35" s="293"/>
      <c r="OJT35" s="293"/>
      <c r="OJU35" s="293"/>
      <c r="OJV35" s="293"/>
      <c r="OJW35" s="293"/>
      <c r="OJX35" s="293"/>
      <c r="OJY35" s="293"/>
      <c r="OJZ35" s="293"/>
      <c r="OKA35" s="293"/>
      <c r="OKB35" s="293"/>
      <c r="OKC35" s="293"/>
      <c r="OKD35" s="293"/>
      <c r="OKE35" s="293"/>
      <c r="OKF35" s="293"/>
      <c r="OKG35" s="293"/>
      <c r="OKH35" s="293"/>
      <c r="OKI35" s="293"/>
      <c r="OKJ35" s="293"/>
      <c r="OKK35" s="293"/>
      <c r="OKL35" s="293"/>
      <c r="OKM35" s="293"/>
      <c r="OKN35" s="293"/>
      <c r="OKO35" s="293"/>
      <c r="OKP35" s="293"/>
      <c r="OKQ35" s="293"/>
      <c r="OKR35" s="293"/>
      <c r="OKS35" s="293"/>
      <c r="OKT35" s="293"/>
      <c r="OKU35" s="293"/>
      <c r="OKV35" s="293"/>
      <c r="OKW35" s="293"/>
      <c r="OKX35" s="293"/>
      <c r="OKY35" s="293"/>
      <c r="OKZ35" s="293"/>
      <c r="OLA35" s="293"/>
      <c r="OLB35" s="293"/>
      <c r="OLC35" s="293"/>
      <c r="OLD35" s="293"/>
      <c r="OLE35" s="293"/>
      <c r="OLF35" s="293"/>
      <c r="OLG35" s="293"/>
      <c r="OLH35" s="293"/>
      <c r="OLI35" s="293"/>
      <c r="OLJ35" s="293"/>
      <c r="OLK35" s="293"/>
      <c r="OLL35" s="293"/>
      <c r="OLM35" s="293"/>
      <c r="OLN35" s="293"/>
      <c r="OLO35" s="293"/>
      <c r="OLP35" s="293"/>
      <c r="OLQ35" s="293"/>
      <c r="OLR35" s="293"/>
      <c r="OLS35" s="293"/>
      <c r="OLT35" s="293"/>
      <c r="OLU35" s="293"/>
      <c r="OLV35" s="293"/>
      <c r="OLW35" s="293"/>
      <c r="OLX35" s="293"/>
      <c r="OLY35" s="293"/>
      <c r="OLZ35" s="293"/>
      <c r="OMA35" s="293"/>
      <c r="OMB35" s="293"/>
      <c r="OMC35" s="293"/>
      <c r="OMD35" s="293"/>
      <c r="OME35" s="293"/>
      <c r="OMF35" s="293"/>
      <c r="OMG35" s="293"/>
      <c r="OMH35" s="293"/>
      <c r="OMI35" s="293"/>
      <c r="OMJ35" s="293"/>
      <c r="OMK35" s="293"/>
      <c r="OML35" s="293"/>
      <c r="OMM35" s="293"/>
      <c r="OMN35" s="293"/>
      <c r="OMO35" s="293"/>
      <c r="OMP35" s="293"/>
      <c r="OMQ35" s="293"/>
      <c r="OMR35" s="293"/>
      <c r="OMS35" s="293"/>
      <c r="OMT35" s="293"/>
      <c r="OMU35" s="293"/>
      <c r="OMV35" s="293"/>
      <c r="OMW35" s="293"/>
      <c r="OMX35" s="293"/>
      <c r="OMY35" s="293"/>
      <c r="OMZ35" s="293"/>
      <c r="ONA35" s="293"/>
      <c r="ONB35" s="293"/>
      <c r="ONC35" s="293"/>
      <c r="OND35" s="293"/>
      <c r="ONE35" s="293"/>
      <c r="ONF35" s="293"/>
      <c r="ONG35" s="293"/>
      <c r="ONH35" s="293"/>
      <c r="ONI35" s="293"/>
      <c r="ONJ35" s="293"/>
      <c r="ONK35" s="293"/>
      <c r="ONL35" s="293"/>
      <c r="ONM35" s="293"/>
      <c r="ONN35" s="293"/>
      <c r="ONO35" s="293"/>
      <c r="ONP35" s="293"/>
      <c r="ONQ35" s="293"/>
      <c r="ONR35" s="293"/>
      <c r="ONS35" s="293"/>
      <c r="ONT35" s="293"/>
      <c r="ONU35" s="293"/>
      <c r="ONV35" s="293"/>
      <c r="ONW35" s="293"/>
      <c r="ONX35" s="293"/>
      <c r="ONY35" s="293"/>
      <c r="ONZ35" s="293"/>
      <c r="OOA35" s="293"/>
      <c r="OOB35" s="293"/>
      <c r="OOC35" s="293"/>
      <c r="OOD35" s="293"/>
      <c r="OOE35" s="293"/>
      <c r="OOF35" s="293"/>
      <c r="OOG35" s="293"/>
      <c r="OOH35" s="293"/>
      <c r="OOI35" s="293"/>
      <c r="OOJ35" s="293"/>
      <c r="OOK35" s="293"/>
      <c r="OOL35" s="293"/>
      <c r="OOM35" s="293"/>
      <c r="OON35" s="293"/>
      <c r="OOO35" s="293"/>
      <c r="OOP35" s="293"/>
      <c r="OOQ35" s="293"/>
      <c r="OOR35" s="293"/>
      <c r="OOS35" s="293"/>
      <c r="OOT35" s="293"/>
      <c r="OOU35" s="293"/>
      <c r="OOV35" s="293"/>
      <c r="OOW35" s="293"/>
      <c r="OOX35" s="293"/>
      <c r="OOY35" s="293"/>
      <c r="OOZ35" s="293"/>
      <c r="OPA35" s="293"/>
      <c r="OPB35" s="293"/>
      <c r="OPC35" s="293"/>
      <c r="OPD35" s="293"/>
      <c r="OPE35" s="293"/>
      <c r="OPF35" s="293"/>
      <c r="OPG35" s="293"/>
      <c r="OPH35" s="293"/>
      <c r="OPI35" s="293"/>
      <c r="OPJ35" s="293"/>
      <c r="OPK35" s="293"/>
      <c r="OPL35" s="293"/>
      <c r="OPM35" s="293"/>
      <c r="OPN35" s="293"/>
      <c r="OPO35" s="293"/>
      <c r="OPP35" s="293"/>
      <c r="OPQ35" s="293"/>
      <c r="OPR35" s="293"/>
      <c r="OPS35" s="293"/>
      <c r="OPT35" s="293"/>
      <c r="OPU35" s="293"/>
      <c r="OPV35" s="293"/>
      <c r="OPW35" s="293"/>
      <c r="OPX35" s="293"/>
      <c r="OPY35" s="293"/>
      <c r="OPZ35" s="293"/>
      <c r="OQA35" s="293"/>
      <c r="OQB35" s="293"/>
      <c r="OQC35" s="293"/>
      <c r="OQD35" s="293"/>
      <c r="OQE35" s="293"/>
      <c r="OQF35" s="293"/>
      <c r="OQG35" s="293"/>
      <c r="OQH35" s="293"/>
      <c r="OQI35" s="293"/>
      <c r="OQJ35" s="293"/>
      <c r="OQK35" s="293"/>
      <c r="OQL35" s="293"/>
      <c r="OQM35" s="293"/>
      <c r="OQN35" s="293"/>
      <c r="OQO35" s="293"/>
      <c r="OQP35" s="293"/>
      <c r="OQQ35" s="293"/>
      <c r="OQR35" s="293"/>
      <c r="OQS35" s="293"/>
      <c r="OQT35" s="293"/>
      <c r="OQU35" s="293"/>
      <c r="OQV35" s="293"/>
      <c r="OQW35" s="293"/>
      <c r="OQX35" s="293"/>
      <c r="OQY35" s="293"/>
      <c r="OQZ35" s="293"/>
      <c r="ORA35" s="293"/>
      <c r="ORB35" s="293"/>
      <c r="ORC35" s="293"/>
      <c r="ORD35" s="293"/>
      <c r="ORE35" s="293"/>
      <c r="ORF35" s="293"/>
      <c r="ORG35" s="293"/>
      <c r="ORH35" s="293"/>
      <c r="ORI35" s="293"/>
      <c r="ORJ35" s="293"/>
      <c r="ORK35" s="293"/>
      <c r="ORL35" s="293"/>
      <c r="ORM35" s="293"/>
      <c r="ORN35" s="293"/>
      <c r="ORO35" s="293"/>
      <c r="ORP35" s="293"/>
      <c r="ORQ35" s="293"/>
      <c r="ORR35" s="293"/>
      <c r="ORS35" s="293"/>
      <c r="ORT35" s="293"/>
      <c r="ORU35" s="293"/>
      <c r="ORV35" s="293"/>
      <c r="ORW35" s="293"/>
      <c r="ORX35" s="293"/>
      <c r="ORY35" s="293"/>
      <c r="ORZ35" s="293"/>
      <c r="OSA35" s="293"/>
      <c r="OSB35" s="293"/>
      <c r="OSC35" s="293"/>
      <c r="OSD35" s="293"/>
      <c r="OSE35" s="293"/>
      <c r="OSF35" s="293"/>
      <c r="OSG35" s="293"/>
      <c r="OSH35" s="293"/>
      <c r="OSI35" s="293"/>
      <c r="OSJ35" s="293"/>
      <c r="OSK35" s="293"/>
      <c r="OSL35" s="293"/>
      <c r="OSM35" s="293"/>
      <c r="OSN35" s="293"/>
      <c r="OSO35" s="293"/>
      <c r="OSP35" s="293"/>
      <c r="OSQ35" s="293"/>
      <c r="OSR35" s="293"/>
      <c r="OSS35" s="293"/>
      <c r="OST35" s="293"/>
      <c r="OSU35" s="293"/>
      <c r="OSV35" s="293"/>
      <c r="OSW35" s="293"/>
      <c r="OSX35" s="293"/>
      <c r="OSY35" s="293"/>
      <c r="OSZ35" s="293"/>
      <c r="OTA35" s="293"/>
      <c r="OTB35" s="293"/>
      <c r="OTC35" s="293"/>
      <c r="OTD35" s="293"/>
      <c r="OTE35" s="293"/>
      <c r="OTF35" s="293"/>
      <c r="OTG35" s="293"/>
      <c r="OTH35" s="293"/>
      <c r="OTI35" s="293"/>
      <c r="OTJ35" s="293"/>
      <c r="OTK35" s="293"/>
      <c r="OTL35" s="293"/>
      <c r="OTM35" s="293"/>
      <c r="OTN35" s="293"/>
      <c r="OTO35" s="293"/>
      <c r="OTP35" s="293"/>
      <c r="OTQ35" s="293"/>
      <c r="OTR35" s="293"/>
      <c r="OTS35" s="293"/>
      <c r="OTT35" s="293"/>
      <c r="OTU35" s="293"/>
      <c r="OTV35" s="293"/>
      <c r="OTW35" s="293"/>
      <c r="OTX35" s="293"/>
      <c r="OTY35" s="293"/>
      <c r="OTZ35" s="293"/>
      <c r="OUA35" s="293"/>
      <c r="OUB35" s="293"/>
      <c r="OUC35" s="293"/>
      <c r="OUD35" s="293"/>
      <c r="OUE35" s="293"/>
      <c r="OUF35" s="293"/>
      <c r="OUG35" s="293"/>
      <c r="OUH35" s="293"/>
      <c r="OUI35" s="293"/>
      <c r="OUJ35" s="293"/>
      <c r="OUK35" s="293"/>
      <c r="OUL35" s="293"/>
      <c r="OUM35" s="293"/>
      <c r="OUN35" s="293"/>
      <c r="OUO35" s="293"/>
      <c r="OUP35" s="293"/>
      <c r="OUQ35" s="293"/>
      <c r="OUR35" s="293"/>
      <c r="OUS35" s="293"/>
      <c r="OUT35" s="293"/>
      <c r="OUU35" s="293"/>
      <c r="OUV35" s="293"/>
      <c r="OUW35" s="293"/>
      <c r="OUX35" s="293"/>
      <c r="OUY35" s="293"/>
      <c r="OUZ35" s="293"/>
      <c r="OVA35" s="293"/>
      <c r="OVB35" s="293"/>
      <c r="OVC35" s="293"/>
      <c r="OVD35" s="293"/>
      <c r="OVE35" s="293"/>
      <c r="OVF35" s="293"/>
      <c r="OVG35" s="293"/>
      <c r="OVH35" s="293"/>
      <c r="OVI35" s="293"/>
      <c r="OVJ35" s="293"/>
      <c r="OVK35" s="293"/>
      <c r="OVL35" s="293"/>
      <c r="OVM35" s="293"/>
      <c r="OVN35" s="293"/>
      <c r="OVO35" s="293"/>
      <c r="OVP35" s="293"/>
      <c r="OVQ35" s="293"/>
      <c r="OVR35" s="293"/>
      <c r="OVS35" s="293"/>
      <c r="OVT35" s="293"/>
      <c r="OVU35" s="293"/>
      <c r="OVV35" s="293"/>
      <c r="OVW35" s="293"/>
      <c r="OVX35" s="293"/>
      <c r="OVY35" s="293"/>
      <c r="OVZ35" s="293"/>
      <c r="OWA35" s="293"/>
      <c r="OWB35" s="293"/>
      <c r="OWC35" s="293"/>
      <c r="OWD35" s="293"/>
      <c r="OWE35" s="293"/>
      <c r="OWF35" s="293"/>
      <c r="OWG35" s="293"/>
      <c r="OWH35" s="293"/>
      <c r="OWI35" s="293"/>
      <c r="OWJ35" s="293"/>
      <c r="OWK35" s="293"/>
      <c r="OWL35" s="293"/>
      <c r="OWM35" s="293"/>
      <c r="OWN35" s="293"/>
      <c r="OWO35" s="293"/>
      <c r="OWP35" s="293"/>
      <c r="OWQ35" s="293"/>
      <c r="OWR35" s="293"/>
      <c r="OWS35" s="293"/>
      <c r="OWT35" s="293"/>
      <c r="OWU35" s="293"/>
      <c r="OWV35" s="293"/>
      <c r="OWW35" s="293"/>
      <c r="OWX35" s="293"/>
      <c r="OWY35" s="293"/>
      <c r="OWZ35" s="293"/>
      <c r="OXA35" s="293"/>
      <c r="OXB35" s="293"/>
      <c r="OXC35" s="293"/>
      <c r="OXD35" s="293"/>
      <c r="OXE35" s="293"/>
      <c r="OXF35" s="293"/>
      <c r="OXG35" s="293"/>
      <c r="OXH35" s="293"/>
      <c r="OXI35" s="293"/>
      <c r="OXJ35" s="293"/>
      <c r="OXK35" s="293"/>
      <c r="OXL35" s="293"/>
      <c r="OXM35" s="293"/>
      <c r="OXN35" s="293"/>
      <c r="OXO35" s="293"/>
      <c r="OXP35" s="293"/>
      <c r="OXQ35" s="293"/>
      <c r="OXR35" s="293"/>
      <c r="OXS35" s="293"/>
      <c r="OXT35" s="293"/>
      <c r="OXU35" s="293"/>
      <c r="OXV35" s="293"/>
      <c r="OXW35" s="293"/>
      <c r="OXX35" s="293"/>
      <c r="OXY35" s="293"/>
      <c r="OXZ35" s="293"/>
      <c r="OYA35" s="293"/>
      <c r="OYB35" s="293"/>
      <c r="OYC35" s="293"/>
      <c r="OYD35" s="293"/>
      <c r="OYE35" s="293"/>
      <c r="OYF35" s="293"/>
      <c r="OYG35" s="293"/>
      <c r="OYH35" s="293"/>
      <c r="OYI35" s="293"/>
      <c r="OYJ35" s="293"/>
      <c r="OYK35" s="293"/>
      <c r="OYL35" s="293"/>
      <c r="OYM35" s="293"/>
      <c r="OYN35" s="293"/>
      <c r="OYO35" s="293"/>
      <c r="OYP35" s="293"/>
      <c r="OYQ35" s="293"/>
      <c r="OYR35" s="293"/>
      <c r="OYS35" s="293"/>
      <c r="OYT35" s="293"/>
      <c r="OYU35" s="293"/>
      <c r="OYV35" s="293"/>
      <c r="OYW35" s="293"/>
      <c r="OYX35" s="293"/>
      <c r="OYY35" s="293"/>
      <c r="OYZ35" s="293"/>
      <c r="OZA35" s="293"/>
      <c r="OZB35" s="293"/>
      <c r="OZC35" s="293"/>
      <c r="OZD35" s="293"/>
      <c r="OZE35" s="293"/>
      <c r="OZF35" s="293"/>
      <c r="OZG35" s="293"/>
      <c r="OZH35" s="293"/>
      <c r="OZI35" s="293"/>
      <c r="OZJ35" s="293"/>
      <c r="OZK35" s="293"/>
      <c r="OZL35" s="293"/>
      <c r="OZM35" s="293"/>
      <c r="OZN35" s="293"/>
      <c r="OZO35" s="293"/>
      <c r="OZP35" s="293"/>
      <c r="OZQ35" s="293"/>
      <c r="OZR35" s="293"/>
      <c r="OZS35" s="293"/>
      <c r="OZT35" s="293"/>
      <c r="OZU35" s="293"/>
      <c r="OZV35" s="293"/>
      <c r="OZW35" s="293"/>
      <c r="OZX35" s="293"/>
      <c r="OZY35" s="293"/>
      <c r="OZZ35" s="293"/>
      <c r="PAA35" s="293"/>
      <c r="PAB35" s="293"/>
      <c r="PAC35" s="293"/>
      <c r="PAD35" s="293"/>
      <c r="PAE35" s="293"/>
      <c r="PAF35" s="293"/>
      <c r="PAG35" s="293"/>
      <c r="PAH35" s="293"/>
      <c r="PAI35" s="293"/>
      <c r="PAJ35" s="293"/>
      <c r="PAK35" s="293"/>
      <c r="PAL35" s="293"/>
      <c r="PAM35" s="293"/>
      <c r="PAN35" s="293"/>
      <c r="PAO35" s="293"/>
      <c r="PAP35" s="293"/>
      <c r="PAQ35" s="293"/>
      <c r="PAR35" s="293"/>
      <c r="PAS35" s="293"/>
      <c r="PAT35" s="293"/>
      <c r="PAU35" s="293"/>
      <c r="PAV35" s="293"/>
      <c r="PAW35" s="293"/>
      <c r="PAX35" s="293"/>
      <c r="PAY35" s="293"/>
      <c r="PAZ35" s="293"/>
      <c r="PBA35" s="293"/>
      <c r="PBB35" s="293"/>
      <c r="PBC35" s="293"/>
      <c r="PBD35" s="293"/>
      <c r="PBE35" s="293"/>
      <c r="PBF35" s="293"/>
      <c r="PBG35" s="293"/>
      <c r="PBH35" s="293"/>
      <c r="PBI35" s="293"/>
      <c r="PBJ35" s="293"/>
      <c r="PBK35" s="293"/>
      <c r="PBL35" s="293"/>
      <c r="PBM35" s="293"/>
      <c r="PBN35" s="293"/>
      <c r="PBO35" s="293"/>
      <c r="PBP35" s="293"/>
      <c r="PBQ35" s="293"/>
      <c r="PBR35" s="293"/>
      <c r="PBS35" s="293"/>
      <c r="PBT35" s="293"/>
      <c r="PBU35" s="293"/>
      <c r="PBV35" s="293"/>
      <c r="PBW35" s="293"/>
      <c r="PBX35" s="293"/>
      <c r="PBY35" s="293"/>
      <c r="PBZ35" s="293"/>
      <c r="PCA35" s="293"/>
      <c r="PCB35" s="293"/>
      <c r="PCC35" s="293"/>
      <c r="PCD35" s="293"/>
      <c r="PCE35" s="293"/>
      <c r="PCF35" s="293"/>
      <c r="PCG35" s="293"/>
      <c r="PCH35" s="293"/>
      <c r="PCI35" s="293"/>
      <c r="PCJ35" s="293"/>
      <c r="PCK35" s="293"/>
      <c r="PCL35" s="293"/>
      <c r="PCM35" s="293"/>
      <c r="PCN35" s="293"/>
      <c r="PCO35" s="293"/>
      <c r="PCP35" s="293"/>
      <c r="PCQ35" s="293"/>
      <c r="PCR35" s="293"/>
      <c r="PCS35" s="293"/>
      <c r="PCT35" s="293"/>
      <c r="PCU35" s="293"/>
      <c r="PCV35" s="293"/>
      <c r="PCW35" s="293"/>
      <c r="PCX35" s="293"/>
      <c r="PCY35" s="293"/>
      <c r="PCZ35" s="293"/>
      <c r="PDA35" s="293"/>
      <c r="PDB35" s="293"/>
      <c r="PDC35" s="293"/>
      <c r="PDD35" s="293"/>
      <c r="PDE35" s="293"/>
      <c r="PDF35" s="293"/>
      <c r="PDG35" s="293"/>
      <c r="PDH35" s="293"/>
      <c r="PDI35" s="293"/>
      <c r="PDJ35" s="293"/>
      <c r="PDK35" s="293"/>
      <c r="PDL35" s="293"/>
      <c r="PDM35" s="293"/>
      <c r="PDN35" s="293"/>
      <c r="PDO35" s="293"/>
      <c r="PDP35" s="293"/>
      <c r="PDQ35" s="293"/>
      <c r="PDR35" s="293"/>
      <c r="PDS35" s="293"/>
      <c r="PDT35" s="293"/>
      <c r="PDU35" s="293"/>
      <c r="PDV35" s="293"/>
      <c r="PDW35" s="293"/>
      <c r="PDX35" s="293"/>
      <c r="PDY35" s="293"/>
      <c r="PDZ35" s="293"/>
      <c r="PEA35" s="293"/>
      <c r="PEB35" s="293"/>
      <c r="PEC35" s="293"/>
      <c r="PED35" s="293"/>
      <c r="PEE35" s="293"/>
      <c r="PEF35" s="293"/>
      <c r="PEG35" s="293"/>
      <c r="PEH35" s="293"/>
      <c r="PEI35" s="293"/>
      <c r="PEJ35" s="293"/>
      <c r="PEK35" s="293"/>
      <c r="PEL35" s="293"/>
      <c r="PEM35" s="293"/>
      <c r="PEN35" s="293"/>
      <c r="PEO35" s="293"/>
      <c r="PEP35" s="293"/>
      <c r="PEQ35" s="293"/>
      <c r="PER35" s="293"/>
      <c r="PES35" s="293"/>
      <c r="PET35" s="293"/>
      <c r="PEU35" s="293"/>
      <c r="PEV35" s="293"/>
      <c r="PEW35" s="293"/>
      <c r="PEX35" s="293"/>
      <c r="PEY35" s="293"/>
      <c r="PEZ35" s="293"/>
      <c r="PFA35" s="293"/>
      <c r="PFB35" s="293"/>
      <c r="PFC35" s="293"/>
      <c r="PFD35" s="293"/>
      <c r="PFE35" s="293"/>
      <c r="PFF35" s="293"/>
      <c r="PFG35" s="293"/>
      <c r="PFH35" s="293"/>
      <c r="PFI35" s="293"/>
      <c r="PFJ35" s="293"/>
      <c r="PFK35" s="293"/>
      <c r="PFL35" s="293"/>
      <c r="PFM35" s="293"/>
      <c r="PFN35" s="293"/>
      <c r="PFO35" s="293"/>
      <c r="PFP35" s="293"/>
      <c r="PFQ35" s="293"/>
      <c r="PFR35" s="293"/>
      <c r="PFS35" s="293"/>
      <c r="PFT35" s="293"/>
      <c r="PFU35" s="293"/>
      <c r="PFV35" s="293"/>
      <c r="PFW35" s="293"/>
      <c r="PFX35" s="293"/>
      <c r="PFY35" s="293"/>
      <c r="PFZ35" s="293"/>
      <c r="PGA35" s="293"/>
      <c r="PGB35" s="293"/>
      <c r="PGC35" s="293"/>
      <c r="PGD35" s="293"/>
      <c r="PGE35" s="293"/>
      <c r="PGF35" s="293"/>
      <c r="PGG35" s="293"/>
      <c r="PGH35" s="293"/>
      <c r="PGI35" s="293"/>
      <c r="PGJ35" s="293"/>
      <c r="PGK35" s="293"/>
      <c r="PGL35" s="293"/>
      <c r="PGM35" s="293"/>
      <c r="PGN35" s="293"/>
      <c r="PGO35" s="293"/>
      <c r="PGP35" s="293"/>
      <c r="PGQ35" s="293"/>
      <c r="PGR35" s="293"/>
      <c r="PGS35" s="293"/>
      <c r="PGT35" s="293"/>
      <c r="PGU35" s="293"/>
      <c r="PGV35" s="293"/>
      <c r="PGW35" s="293"/>
      <c r="PGX35" s="293"/>
      <c r="PGY35" s="293"/>
      <c r="PGZ35" s="293"/>
      <c r="PHA35" s="293"/>
      <c r="PHB35" s="293"/>
      <c r="PHC35" s="293"/>
      <c r="PHD35" s="293"/>
      <c r="PHE35" s="293"/>
      <c r="PHF35" s="293"/>
      <c r="PHG35" s="293"/>
      <c r="PHH35" s="293"/>
      <c r="PHI35" s="293"/>
      <c r="PHJ35" s="293"/>
      <c r="PHK35" s="293"/>
      <c r="PHL35" s="293"/>
      <c r="PHM35" s="293"/>
      <c r="PHN35" s="293"/>
      <c r="PHO35" s="293"/>
      <c r="PHP35" s="293"/>
      <c r="PHQ35" s="293"/>
      <c r="PHR35" s="293"/>
      <c r="PHS35" s="293"/>
      <c r="PHT35" s="293"/>
      <c r="PHU35" s="293"/>
      <c r="PHV35" s="293"/>
      <c r="PHW35" s="293"/>
      <c r="PHX35" s="293"/>
      <c r="PHY35" s="293"/>
      <c r="PHZ35" s="293"/>
      <c r="PIA35" s="293"/>
      <c r="PIB35" s="293"/>
      <c r="PIC35" s="293"/>
      <c r="PID35" s="293"/>
      <c r="PIE35" s="293"/>
      <c r="PIF35" s="293"/>
      <c r="PIG35" s="293"/>
      <c r="PIH35" s="293"/>
      <c r="PII35" s="293"/>
      <c r="PIJ35" s="293"/>
      <c r="PIK35" s="293"/>
      <c r="PIL35" s="293"/>
      <c r="PIM35" s="293"/>
      <c r="PIN35" s="293"/>
      <c r="PIO35" s="293"/>
      <c r="PIP35" s="293"/>
      <c r="PIQ35" s="293"/>
      <c r="PIR35" s="293"/>
      <c r="PIS35" s="293"/>
      <c r="PIT35" s="293"/>
      <c r="PIU35" s="293"/>
      <c r="PIV35" s="293"/>
      <c r="PIW35" s="293"/>
      <c r="PIX35" s="293"/>
      <c r="PIY35" s="293"/>
      <c r="PIZ35" s="293"/>
      <c r="PJA35" s="293"/>
      <c r="PJB35" s="293"/>
      <c r="PJC35" s="293"/>
      <c r="PJD35" s="293"/>
      <c r="PJE35" s="293"/>
      <c r="PJF35" s="293"/>
      <c r="PJG35" s="293"/>
      <c r="PJH35" s="293"/>
      <c r="PJI35" s="293"/>
      <c r="PJJ35" s="293"/>
      <c r="PJK35" s="293"/>
      <c r="PJL35" s="293"/>
      <c r="PJM35" s="293"/>
      <c r="PJN35" s="293"/>
      <c r="PJO35" s="293"/>
      <c r="PJP35" s="293"/>
      <c r="PJQ35" s="293"/>
      <c r="PJR35" s="293"/>
      <c r="PJS35" s="293"/>
      <c r="PJT35" s="293"/>
      <c r="PJU35" s="293"/>
      <c r="PJV35" s="293"/>
      <c r="PJW35" s="293"/>
      <c r="PJX35" s="293"/>
      <c r="PJY35" s="293"/>
      <c r="PJZ35" s="293"/>
      <c r="PKA35" s="293"/>
      <c r="PKB35" s="293"/>
      <c r="PKC35" s="293"/>
      <c r="PKD35" s="293"/>
      <c r="PKE35" s="293"/>
      <c r="PKF35" s="293"/>
      <c r="PKG35" s="293"/>
      <c r="PKH35" s="293"/>
      <c r="PKI35" s="293"/>
      <c r="PKJ35" s="293"/>
      <c r="PKK35" s="293"/>
      <c r="PKL35" s="293"/>
      <c r="PKM35" s="293"/>
      <c r="PKN35" s="293"/>
      <c r="PKO35" s="293"/>
      <c r="PKP35" s="293"/>
      <c r="PKQ35" s="293"/>
      <c r="PKR35" s="293"/>
      <c r="PKS35" s="293"/>
      <c r="PKT35" s="293"/>
      <c r="PKU35" s="293"/>
      <c r="PKV35" s="293"/>
      <c r="PKW35" s="293"/>
      <c r="PKX35" s="293"/>
      <c r="PKY35" s="293"/>
      <c r="PKZ35" s="293"/>
      <c r="PLA35" s="293"/>
      <c r="PLB35" s="293"/>
      <c r="PLC35" s="293"/>
      <c r="PLD35" s="293"/>
      <c r="PLE35" s="293"/>
      <c r="PLF35" s="293"/>
      <c r="PLG35" s="293"/>
      <c r="PLH35" s="293"/>
      <c r="PLI35" s="293"/>
      <c r="PLJ35" s="293"/>
      <c r="PLK35" s="293"/>
      <c r="PLL35" s="293"/>
      <c r="PLM35" s="293"/>
      <c r="PLN35" s="293"/>
      <c r="PLO35" s="293"/>
      <c r="PLP35" s="293"/>
      <c r="PLQ35" s="293"/>
      <c r="PLR35" s="293"/>
      <c r="PLS35" s="293"/>
      <c r="PLT35" s="293"/>
      <c r="PLU35" s="293"/>
      <c r="PLV35" s="293"/>
      <c r="PLW35" s="293"/>
      <c r="PLX35" s="293"/>
      <c r="PLY35" s="293"/>
      <c r="PLZ35" s="293"/>
      <c r="PMA35" s="293"/>
      <c r="PMB35" s="293"/>
      <c r="PMC35" s="293"/>
      <c r="PMD35" s="293"/>
      <c r="PME35" s="293"/>
      <c r="PMF35" s="293"/>
      <c r="PMG35" s="293"/>
      <c r="PMH35" s="293"/>
      <c r="PMI35" s="293"/>
      <c r="PMJ35" s="293"/>
      <c r="PMK35" s="293"/>
      <c r="PML35" s="293"/>
      <c r="PMM35" s="293"/>
      <c r="PMN35" s="293"/>
      <c r="PMO35" s="293"/>
      <c r="PMP35" s="293"/>
      <c r="PMQ35" s="293"/>
      <c r="PMR35" s="293"/>
      <c r="PMS35" s="293"/>
      <c r="PMT35" s="293"/>
      <c r="PMU35" s="293"/>
      <c r="PMV35" s="293"/>
      <c r="PMW35" s="293"/>
      <c r="PMX35" s="293"/>
      <c r="PMY35" s="293"/>
      <c r="PMZ35" s="293"/>
      <c r="PNA35" s="293"/>
      <c r="PNB35" s="293"/>
      <c r="PNC35" s="293"/>
      <c r="PND35" s="293"/>
      <c r="PNE35" s="293"/>
      <c r="PNF35" s="293"/>
      <c r="PNG35" s="293"/>
      <c r="PNH35" s="293"/>
      <c r="PNI35" s="293"/>
      <c r="PNJ35" s="293"/>
      <c r="PNK35" s="293"/>
      <c r="PNL35" s="293"/>
      <c r="PNM35" s="293"/>
      <c r="PNN35" s="293"/>
      <c r="PNO35" s="293"/>
      <c r="PNP35" s="293"/>
      <c r="PNQ35" s="293"/>
      <c r="PNR35" s="293"/>
      <c r="PNS35" s="293"/>
      <c r="PNT35" s="293"/>
      <c r="PNU35" s="293"/>
      <c r="PNV35" s="293"/>
      <c r="PNW35" s="293"/>
      <c r="PNX35" s="293"/>
      <c r="PNY35" s="293"/>
      <c r="PNZ35" s="293"/>
      <c r="POA35" s="293"/>
      <c r="POB35" s="293"/>
      <c r="POC35" s="293"/>
      <c r="POD35" s="293"/>
      <c r="POE35" s="293"/>
      <c r="POF35" s="293"/>
      <c r="POG35" s="293"/>
      <c r="POH35" s="293"/>
      <c r="POI35" s="293"/>
      <c r="POJ35" s="293"/>
      <c r="POK35" s="293"/>
      <c r="POL35" s="293"/>
      <c r="POM35" s="293"/>
      <c r="PON35" s="293"/>
      <c r="POO35" s="293"/>
      <c r="POP35" s="293"/>
      <c r="POQ35" s="293"/>
      <c r="POR35" s="293"/>
      <c r="POS35" s="293"/>
      <c r="POT35" s="293"/>
      <c r="POU35" s="293"/>
      <c r="POV35" s="293"/>
      <c r="POW35" s="293"/>
      <c r="POX35" s="293"/>
      <c r="POY35" s="293"/>
      <c r="POZ35" s="293"/>
      <c r="PPA35" s="293"/>
      <c r="PPB35" s="293"/>
      <c r="PPC35" s="293"/>
      <c r="PPD35" s="293"/>
      <c r="PPE35" s="293"/>
      <c r="PPF35" s="293"/>
      <c r="PPG35" s="293"/>
      <c r="PPH35" s="293"/>
      <c r="PPI35" s="293"/>
      <c r="PPJ35" s="293"/>
      <c r="PPK35" s="293"/>
      <c r="PPL35" s="293"/>
      <c r="PPM35" s="293"/>
      <c r="PPN35" s="293"/>
      <c r="PPO35" s="293"/>
      <c r="PPP35" s="293"/>
      <c r="PPQ35" s="293"/>
      <c r="PPR35" s="293"/>
      <c r="PPS35" s="293"/>
      <c r="PPT35" s="293"/>
      <c r="PPU35" s="293"/>
      <c r="PPV35" s="293"/>
      <c r="PPW35" s="293"/>
      <c r="PPX35" s="293"/>
      <c r="PPY35" s="293"/>
      <c r="PPZ35" s="293"/>
      <c r="PQA35" s="293"/>
      <c r="PQB35" s="293"/>
      <c r="PQC35" s="293"/>
      <c r="PQD35" s="293"/>
      <c r="PQE35" s="293"/>
      <c r="PQF35" s="293"/>
      <c r="PQG35" s="293"/>
      <c r="PQH35" s="293"/>
      <c r="PQI35" s="293"/>
      <c r="PQJ35" s="293"/>
      <c r="PQK35" s="293"/>
      <c r="PQL35" s="293"/>
      <c r="PQM35" s="293"/>
      <c r="PQN35" s="293"/>
      <c r="PQO35" s="293"/>
      <c r="PQP35" s="293"/>
      <c r="PQQ35" s="293"/>
      <c r="PQR35" s="293"/>
      <c r="PQS35" s="293"/>
      <c r="PQT35" s="293"/>
      <c r="PQU35" s="293"/>
      <c r="PQV35" s="293"/>
      <c r="PQW35" s="293"/>
      <c r="PQX35" s="293"/>
      <c r="PQY35" s="293"/>
      <c r="PQZ35" s="293"/>
      <c r="PRA35" s="293"/>
      <c r="PRB35" s="293"/>
      <c r="PRC35" s="293"/>
      <c r="PRD35" s="293"/>
      <c r="PRE35" s="293"/>
      <c r="PRF35" s="293"/>
      <c r="PRG35" s="293"/>
      <c r="PRH35" s="293"/>
      <c r="PRI35" s="293"/>
      <c r="PRJ35" s="293"/>
      <c r="PRK35" s="293"/>
      <c r="PRL35" s="293"/>
      <c r="PRM35" s="293"/>
      <c r="PRN35" s="293"/>
      <c r="PRO35" s="293"/>
      <c r="PRP35" s="293"/>
      <c r="PRQ35" s="293"/>
      <c r="PRR35" s="293"/>
      <c r="PRS35" s="293"/>
      <c r="PRT35" s="293"/>
      <c r="PRU35" s="293"/>
      <c r="PRV35" s="293"/>
      <c r="PRW35" s="293"/>
      <c r="PRX35" s="293"/>
      <c r="PRY35" s="293"/>
      <c r="PRZ35" s="293"/>
      <c r="PSA35" s="293"/>
      <c r="PSB35" s="293"/>
      <c r="PSC35" s="293"/>
      <c r="PSD35" s="293"/>
      <c r="PSE35" s="293"/>
      <c r="PSF35" s="293"/>
      <c r="PSG35" s="293"/>
      <c r="PSH35" s="293"/>
      <c r="PSI35" s="293"/>
      <c r="PSJ35" s="293"/>
      <c r="PSK35" s="293"/>
      <c r="PSL35" s="293"/>
      <c r="PSM35" s="293"/>
      <c r="PSN35" s="293"/>
      <c r="PSO35" s="293"/>
      <c r="PSP35" s="293"/>
      <c r="PSQ35" s="293"/>
      <c r="PSR35" s="293"/>
      <c r="PSS35" s="293"/>
      <c r="PST35" s="293"/>
      <c r="PSU35" s="293"/>
      <c r="PSV35" s="293"/>
      <c r="PSW35" s="293"/>
      <c r="PSX35" s="293"/>
      <c r="PSY35" s="293"/>
      <c r="PSZ35" s="293"/>
      <c r="PTA35" s="293"/>
      <c r="PTB35" s="293"/>
      <c r="PTC35" s="293"/>
      <c r="PTD35" s="293"/>
      <c r="PTE35" s="293"/>
      <c r="PTF35" s="293"/>
      <c r="PTG35" s="293"/>
      <c r="PTH35" s="293"/>
      <c r="PTI35" s="293"/>
      <c r="PTJ35" s="293"/>
      <c r="PTK35" s="293"/>
      <c r="PTL35" s="293"/>
      <c r="PTM35" s="293"/>
      <c r="PTN35" s="293"/>
      <c r="PTO35" s="293"/>
      <c r="PTP35" s="293"/>
      <c r="PTQ35" s="293"/>
      <c r="PTR35" s="293"/>
      <c r="PTS35" s="293"/>
      <c r="PTT35" s="293"/>
      <c r="PTU35" s="293"/>
      <c r="PTV35" s="293"/>
      <c r="PTW35" s="293"/>
      <c r="PTX35" s="293"/>
      <c r="PTY35" s="293"/>
      <c r="PTZ35" s="293"/>
      <c r="PUA35" s="293"/>
      <c r="PUB35" s="293"/>
      <c r="PUC35" s="293"/>
      <c r="PUD35" s="293"/>
      <c r="PUE35" s="293"/>
      <c r="PUF35" s="293"/>
      <c r="PUG35" s="293"/>
      <c r="PUH35" s="293"/>
      <c r="PUI35" s="293"/>
      <c r="PUJ35" s="293"/>
      <c r="PUK35" s="293"/>
      <c r="PUL35" s="293"/>
      <c r="PUM35" s="293"/>
      <c r="PUN35" s="293"/>
      <c r="PUO35" s="293"/>
      <c r="PUP35" s="293"/>
      <c r="PUQ35" s="293"/>
      <c r="PUR35" s="293"/>
      <c r="PUS35" s="293"/>
      <c r="PUT35" s="293"/>
      <c r="PUU35" s="293"/>
      <c r="PUV35" s="293"/>
      <c r="PUW35" s="293"/>
      <c r="PUX35" s="293"/>
      <c r="PUY35" s="293"/>
      <c r="PUZ35" s="293"/>
      <c r="PVA35" s="293"/>
      <c r="PVB35" s="293"/>
      <c r="PVC35" s="293"/>
      <c r="PVD35" s="293"/>
      <c r="PVE35" s="293"/>
      <c r="PVF35" s="293"/>
      <c r="PVG35" s="293"/>
      <c r="PVH35" s="293"/>
      <c r="PVI35" s="293"/>
      <c r="PVJ35" s="293"/>
      <c r="PVK35" s="293"/>
      <c r="PVL35" s="293"/>
      <c r="PVM35" s="293"/>
      <c r="PVN35" s="293"/>
      <c r="PVO35" s="293"/>
      <c r="PVP35" s="293"/>
      <c r="PVQ35" s="293"/>
      <c r="PVR35" s="293"/>
      <c r="PVS35" s="293"/>
      <c r="PVT35" s="293"/>
      <c r="PVU35" s="293"/>
      <c r="PVV35" s="293"/>
      <c r="PVW35" s="293"/>
      <c r="PVX35" s="293"/>
      <c r="PVY35" s="293"/>
      <c r="PVZ35" s="293"/>
      <c r="PWA35" s="293"/>
      <c r="PWB35" s="293"/>
      <c r="PWC35" s="293"/>
      <c r="PWD35" s="293"/>
      <c r="PWE35" s="293"/>
      <c r="PWF35" s="293"/>
      <c r="PWG35" s="293"/>
      <c r="PWH35" s="293"/>
      <c r="PWI35" s="293"/>
      <c r="PWJ35" s="293"/>
      <c r="PWK35" s="293"/>
      <c r="PWL35" s="293"/>
      <c r="PWM35" s="293"/>
      <c r="PWN35" s="293"/>
      <c r="PWO35" s="293"/>
      <c r="PWP35" s="293"/>
      <c r="PWQ35" s="293"/>
      <c r="PWR35" s="293"/>
      <c r="PWS35" s="293"/>
      <c r="PWT35" s="293"/>
      <c r="PWU35" s="293"/>
      <c r="PWV35" s="293"/>
      <c r="PWW35" s="293"/>
      <c r="PWX35" s="293"/>
      <c r="PWY35" s="293"/>
      <c r="PWZ35" s="293"/>
      <c r="PXA35" s="293"/>
      <c r="PXB35" s="293"/>
      <c r="PXC35" s="293"/>
      <c r="PXD35" s="293"/>
      <c r="PXE35" s="293"/>
      <c r="PXF35" s="293"/>
      <c r="PXG35" s="293"/>
      <c r="PXH35" s="293"/>
      <c r="PXI35" s="293"/>
      <c r="PXJ35" s="293"/>
      <c r="PXK35" s="293"/>
      <c r="PXL35" s="293"/>
      <c r="PXM35" s="293"/>
      <c r="PXN35" s="293"/>
      <c r="PXO35" s="293"/>
      <c r="PXP35" s="293"/>
      <c r="PXQ35" s="293"/>
      <c r="PXR35" s="293"/>
      <c r="PXS35" s="293"/>
      <c r="PXT35" s="293"/>
      <c r="PXU35" s="293"/>
      <c r="PXV35" s="293"/>
      <c r="PXW35" s="293"/>
      <c r="PXX35" s="293"/>
      <c r="PXY35" s="293"/>
      <c r="PXZ35" s="293"/>
      <c r="PYA35" s="293"/>
      <c r="PYB35" s="293"/>
      <c r="PYC35" s="293"/>
      <c r="PYD35" s="293"/>
      <c r="PYE35" s="293"/>
      <c r="PYF35" s="293"/>
      <c r="PYG35" s="293"/>
      <c r="PYH35" s="293"/>
      <c r="PYI35" s="293"/>
      <c r="PYJ35" s="293"/>
      <c r="PYK35" s="293"/>
      <c r="PYL35" s="293"/>
      <c r="PYM35" s="293"/>
      <c r="PYN35" s="293"/>
      <c r="PYO35" s="293"/>
      <c r="PYP35" s="293"/>
      <c r="PYQ35" s="293"/>
      <c r="PYR35" s="293"/>
      <c r="PYS35" s="293"/>
      <c r="PYT35" s="293"/>
      <c r="PYU35" s="293"/>
      <c r="PYV35" s="293"/>
      <c r="PYW35" s="293"/>
      <c r="PYX35" s="293"/>
      <c r="PYY35" s="293"/>
      <c r="PYZ35" s="293"/>
      <c r="PZA35" s="293"/>
      <c r="PZB35" s="293"/>
      <c r="PZC35" s="293"/>
      <c r="PZD35" s="293"/>
      <c r="PZE35" s="293"/>
      <c r="PZF35" s="293"/>
      <c r="PZG35" s="293"/>
      <c r="PZH35" s="293"/>
      <c r="PZI35" s="293"/>
      <c r="PZJ35" s="293"/>
      <c r="PZK35" s="293"/>
      <c r="PZL35" s="293"/>
      <c r="PZM35" s="293"/>
      <c r="PZN35" s="293"/>
      <c r="PZO35" s="293"/>
      <c r="PZP35" s="293"/>
      <c r="PZQ35" s="293"/>
      <c r="PZR35" s="293"/>
      <c r="PZS35" s="293"/>
      <c r="PZT35" s="293"/>
      <c r="PZU35" s="293"/>
      <c r="PZV35" s="293"/>
      <c r="PZW35" s="293"/>
      <c r="PZX35" s="293"/>
      <c r="PZY35" s="293"/>
      <c r="PZZ35" s="293"/>
      <c r="QAA35" s="293"/>
      <c r="QAB35" s="293"/>
      <c r="QAC35" s="293"/>
      <c r="QAD35" s="293"/>
      <c r="QAE35" s="293"/>
      <c r="QAF35" s="293"/>
      <c r="QAG35" s="293"/>
      <c r="QAH35" s="293"/>
      <c r="QAI35" s="293"/>
      <c r="QAJ35" s="293"/>
      <c r="QAK35" s="293"/>
      <c r="QAL35" s="293"/>
      <c r="QAM35" s="293"/>
      <c r="QAN35" s="293"/>
      <c r="QAO35" s="293"/>
      <c r="QAP35" s="293"/>
      <c r="QAQ35" s="293"/>
      <c r="QAR35" s="293"/>
      <c r="QAS35" s="293"/>
      <c r="QAT35" s="293"/>
      <c r="QAU35" s="293"/>
      <c r="QAV35" s="293"/>
      <c r="QAW35" s="293"/>
      <c r="QAX35" s="293"/>
      <c r="QAY35" s="293"/>
      <c r="QAZ35" s="293"/>
      <c r="QBA35" s="293"/>
      <c r="QBB35" s="293"/>
      <c r="QBC35" s="293"/>
      <c r="QBD35" s="293"/>
      <c r="QBE35" s="293"/>
      <c r="QBF35" s="293"/>
      <c r="QBG35" s="293"/>
      <c r="QBH35" s="293"/>
      <c r="QBI35" s="293"/>
      <c r="QBJ35" s="293"/>
      <c r="QBK35" s="293"/>
      <c r="QBL35" s="293"/>
      <c r="QBM35" s="293"/>
      <c r="QBN35" s="293"/>
      <c r="QBO35" s="293"/>
      <c r="QBP35" s="293"/>
      <c r="QBQ35" s="293"/>
      <c r="QBR35" s="293"/>
      <c r="QBS35" s="293"/>
      <c r="QBT35" s="293"/>
      <c r="QBU35" s="293"/>
      <c r="QBV35" s="293"/>
      <c r="QBW35" s="293"/>
      <c r="QBX35" s="293"/>
      <c r="QBY35" s="293"/>
      <c r="QBZ35" s="293"/>
      <c r="QCA35" s="293"/>
      <c r="QCB35" s="293"/>
      <c r="QCC35" s="293"/>
      <c r="QCD35" s="293"/>
      <c r="QCE35" s="293"/>
      <c r="QCF35" s="293"/>
      <c r="QCG35" s="293"/>
      <c r="QCH35" s="293"/>
      <c r="QCI35" s="293"/>
      <c r="QCJ35" s="293"/>
      <c r="QCK35" s="293"/>
      <c r="QCL35" s="293"/>
      <c r="QCM35" s="293"/>
      <c r="QCN35" s="293"/>
      <c r="QCO35" s="293"/>
      <c r="QCP35" s="293"/>
      <c r="QCQ35" s="293"/>
      <c r="QCR35" s="293"/>
      <c r="QCS35" s="293"/>
      <c r="QCT35" s="293"/>
      <c r="QCU35" s="293"/>
      <c r="QCV35" s="293"/>
      <c r="QCW35" s="293"/>
      <c r="QCX35" s="293"/>
      <c r="QCY35" s="293"/>
      <c r="QCZ35" s="293"/>
      <c r="QDA35" s="293"/>
      <c r="QDB35" s="293"/>
      <c r="QDC35" s="293"/>
      <c r="QDD35" s="293"/>
      <c r="QDE35" s="293"/>
      <c r="QDF35" s="293"/>
      <c r="QDG35" s="293"/>
      <c r="QDH35" s="293"/>
      <c r="QDI35" s="293"/>
      <c r="QDJ35" s="293"/>
      <c r="QDK35" s="293"/>
      <c r="QDL35" s="293"/>
      <c r="QDM35" s="293"/>
      <c r="QDN35" s="293"/>
      <c r="QDO35" s="293"/>
      <c r="QDP35" s="293"/>
      <c r="QDQ35" s="293"/>
      <c r="QDR35" s="293"/>
      <c r="QDS35" s="293"/>
      <c r="QDT35" s="293"/>
      <c r="QDU35" s="293"/>
      <c r="QDV35" s="293"/>
      <c r="QDW35" s="293"/>
      <c r="QDX35" s="293"/>
      <c r="QDY35" s="293"/>
      <c r="QDZ35" s="293"/>
      <c r="QEA35" s="293"/>
      <c r="QEB35" s="293"/>
      <c r="QEC35" s="293"/>
      <c r="QED35" s="293"/>
      <c r="QEE35" s="293"/>
      <c r="QEF35" s="293"/>
      <c r="QEG35" s="293"/>
      <c r="QEH35" s="293"/>
      <c r="QEI35" s="293"/>
      <c r="QEJ35" s="293"/>
      <c r="QEK35" s="293"/>
      <c r="QEL35" s="293"/>
      <c r="QEM35" s="293"/>
      <c r="QEN35" s="293"/>
      <c r="QEO35" s="293"/>
      <c r="QEP35" s="293"/>
      <c r="QEQ35" s="293"/>
      <c r="QER35" s="293"/>
      <c r="QES35" s="293"/>
      <c r="QET35" s="293"/>
      <c r="QEU35" s="293"/>
      <c r="QEV35" s="293"/>
      <c r="QEW35" s="293"/>
      <c r="QEX35" s="293"/>
      <c r="QEY35" s="293"/>
      <c r="QEZ35" s="293"/>
      <c r="QFA35" s="293"/>
      <c r="QFB35" s="293"/>
      <c r="QFC35" s="293"/>
      <c r="QFD35" s="293"/>
      <c r="QFE35" s="293"/>
      <c r="QFF35" s="293"/>
      <c r="QFG35" s="293"/>
      <c r="QFH35" s="293"/>
      <c r="QFI35" s="293"/>
      <c r="QFJ35" s="293"/>
      <c r="QFK35" s="293"/>
      <c r="QFL35" s="293"/>
      <c r="QFM35" s="293"/>
      <c r="QFN35" s="293"/>
      <c r="QFO35" s="293"/>
      <c r="QFP35" s="293"/>
      <c r="QFQ35" s="293"/>
      <c r="QFR35" s="293"/>
      <c r="QFS35" s="293"/>
      <c r="QFT35" s="293"/>
      <c r="QFU35" s="293"/>
      <c r="QFV35" s="293"/>
      <c r="QFW35" s="293"/>
      <c r="QFX35" s="293"/>
      <c r="QFY35" s="293"/>
      <c r="QFZ35" s="293"/>
      <c r="QGA35" s="293"/>
      <c r="QGB35" s="293"/>
      <c r="QGC35" s="293"/>
      <c r="QGD35" s="293"/>
      <c r="QGE35" s="293"/>
      <c r="QGF35" s="293"/>
      <c r="QGG35" s="293"/>
      <c r="QGH35" s="293"/>
      <c r="QGI35" s="293"/>
      <c r="QGJ35" s="293"/>
      <c r="QGK35" s="293"/>
      <c r="QGL35" s="293"/>
      <c r="QGM35" s="293"/>
      <c r="QGN35" s="293"/>
      <c r="QGO35" s="293"/>
      <c r="QGP35" s="293"/>
      <c r="QGQ35" s="293"/>
      <c r="QGR35" s="293"/>
      <c r="QGS35" s="293"/>
      <c r="QGT35" s="293"/>
      <c r="QGU35" s="293"/>
      <c r="QGV35" s="293"/>
      <c r="QGW35" s="293"/>
      <c r="QGX35" s="293"/>
      <c r="QGY35" s="293"/>
      <c r="QGZ35" s="293"/>
      <c r="QHA35" s="293"/>
      <c r="QHB35" s="293"/>
      <c r="QHC35" s="293"/>
      <c r="QHD35" s="293"/>
      <c r="QHE35" s="293"/>
      <c r="QHF35" s="293"/>
      <c r="QHG35" s="293"/>
      <c r="QHH35" s="293"/>
      <c r="QHI35" s="293"/>
      <c r="QHJ35" s="293"/>
      <c r="QHK35" s="293"/>
      <c r="QHL35" s="293"/>
      <c r="QHM35" s="293"/>
      <c r="QHN35" s="293"/>
      <c r="QHO35" s="293"/>
      <c r="QHP35" s="293"/>
      <c r="QHQ35" s="293"/>
      <c r="QHR35" s="293"/>
      <c r="QHS35" s="293"/>
      <c r="QHT35" s="293"/>
      <c r="QHU35" s="293"/>
      <c r="QHV35" s="293"/>
      <c r="QHW35" s="293"/>
      <c r="QHX35" s="293"/>
      <c r="QHY35" s="293"/>
      <c r="QHZ35" s="293"/>
      <c r="QIA35" s="293"/>
      <c r="QIB35" s="293"/>
      <c r="QIC35" s="293"/>
      <c r="QID35" s="293"/>
      <c r="QIE35" s="293"/>
      <c r="QIF35" s="293"/>
      <c r="QIG35" s="293"/>
      <c r="QIH35" s="293"/>
      <c r="QII35" s="293"/>
      <c r="QIJ35" s="293"/>
      <c r="QIK35" s="293"/>
      <c r="QIL35" s="293"/>
      <c r="QIM35" s="293"/>
      <c r="QIN35" s="293"/>
      <c r="QIO35" s="293"/>
      <c r="QIP35" s="293"/>
      <c r="QIQ35" s="293"/>
      <c r="QIR35" s="293"/>
      <c r="QIS35" s="293"/>
      <c r="QIT35" s="293"/>
      <c r="QIU35" s="293"/>
      <c r="QIV35" s="293"/>
      <c r="QIW35" s="293"/>
      <c r="QIX35" s="293"/>
      <c r="QIY35" s="293"/>
      <c r="QIZ35" s="293"/>
      <c r="QJA35" s="293"/>
      <c r="QJB35" s="293"/>
      <c r="QJC35" s="293"/>
      <c r="QJD35" s="293"/>
      <c r="QJE35" s="293"/>
      <c r="QJF35" s="293"/>
      <c r="QJG35" s="293"/>
      <c r="QJH35" s="293"/>
      <c r="QJI35" s="293"/>
      <c r="QJJ35" s="293"/>
      <c r="QJK35" s="293"/>
      <c r="QJL35" s="293"/>
      <c r="QJM35" s="293"/>
      <c r="QJN35" s="293"/>
      <c r="QJO35" s="293"/>
      <c r="QJP35" s="293"/>
      <c r="QJQ35" s="293"/>
      <c r="QJR35" s="293"/>
      <c r="QJS35" s="293"/>
      <c r="QJT35" s="293"/>
      <c r="QJU35" s="293"/>
      <c r="QJV35" s="293"/>
      <c r="QJW35" s="293"/>
      <c r="QJX35" s="293"/>
      <c r="QJY35" s="293"/>
      <c r="QJZ35" s="293"/>
      <c r="QKA35" s="293"/>
      <c r="QKB35" s="293"/>
      <c r="QKC35" s="293"/>
      <c r="QKD35" s="293"/>
      <c r="QKE35" s="293"/>
      <c r="QKF35" s="293"/>
      <c r="QKG35" s="293"/>
      <c r="QKH35" s="293"/>
      <c r="QKI35" s="293"/>
      <c r="QKJ35" s="293"/>
      <c r="QKK35" s="293"/>
      <c r="QKL35" s="293"/>
      <c r="QKM35" s="293"/>
      <c r="QKN35" s="293"/>
      <c r="QKO35" s="293"/>
      <c r="QKP35" s="293"/>
      <c r="QKQ35" s="293"/>
      <c r="QKR35" s="293"/>
      <c r="QKS35" s="293"/>
      <c r="QKT35" s="293"/>
      <c r="QKU35" s="293"/>
      <c r="QKV35" s="293"/>
      <c r="QKW35" s="293"/>
      <c r="QKX35" s="293"/>
      <c r="QKY35" s="293"/>
      <c r="QKZ35" s="293"/>
      <c r="QLA35" s="293"/>
      <c r="QLB35" s="293"/>
      <c r="QLC35" s="293"/>
      <c r="QLD35" s="293"/>
      <c r="QLE35" s="293"/>
      <c r="QLF35" s="293"/>
      <c r="QLG35" s="293"/>
      <c r="QLH35" s="293"/>
      <c r="QLI35" s="293"/>
      <c r="QLJ35" s="293"/>
      <c r="QLK35" s="293"/>
      <c r="QLL35" s="293"/>
      <c r="QLM35" s="293"/>
      <c r="QLN35" s="293"/>
      <c r="QLO35" s="293"/>
      <c r="QLP35" s="293"/>
      <c r="QLQ35" s="293"/>
      <c r="QLR35" s="293"/>
      <c r="QLS35" s="293"/>
      <c r="QLT35" s="293"/>
      <c r="QLU35" s="293"/>
      <c r="QLV35" s="293"/>
      <c r="QLW35" s="293"/>
      <c r="QLX35" s="293"/>
      <c r="QLY35" s="293"/>
      <c r="QLZ35" s="293"/>
      <c r="QMA35" s="293"/>
      <c r="QMB35" s="293"/>
      <c r="QMC35" s="293"/>
      <c r="QMD35" s="293"/>
      <c r="QME35" s="293"/>
      <c r="QMF35" s="293"/>
      <c r="QMG35" s="293"/>
      <c r="QMH35" s="293"/>
      <c r="QMI35" s="293"/>
      <c r="QMJ35" s="293"/>
      <c r="QMK35" s="293"/>
      <c r="QML35" s="293"/>
      <c r="QMM35" s="293"/>
      <c r="QMN35" s="293"/>
      <c r="QMO35" s="293"/>
      <c r="QMP35" s="293"/>
      <c r="QMQ35" s="293"/>
      <c r="QMR35" s="293"/>
      <c r="QMS35" s="293"/>
      <c r="QMT35" s="293"/>
      <c r="QMU35" s="293"/>
      <c r="QMV35" s="293"/>
      <c r="QMW35" s="293"/>
      <c r="QMX35" s="293"/>
      <c r="QMY35" s="293"/>
      <c r="QMZ35" s="293"/>
      <c r="QNA35" s="293"/>
      <c r="QNB35" s="293"/>
      <c r="QNC35" s="293"/>
      <c r="QND35" s="293"/>
      <c r="QNE35" s="293"/>
      <c r="QNF35" s="293"/>
      <c r="QNG35" s="293"/>
      <c r="QNH35" s="293"/>
      <c r="QNI35" s="293"/>
      <c r="QNJ35" s="293"/>
      <c r="QNK35" s="293"/>
      <c r="QNL35" s="293"/>
      <c r="QNM35" s="293"/>
      <c r="QNN35" s="293"/>
      <c r="QNO35" s="293"/>
      <c r="QNP35" s="293"/>
      <c r="QNQ35" s="293"/>
      <c r="QNR35" s="293"/>
      <c r="QNS35" s="293"/>
      <c r="QNT35" s="293"/>
      <c r="QNU35" s="293"/>
      <c r="QNV35" s="293"/>
      <c r="QNW35" s="293"/>
      <c r="QNX35" s="293"/>
      <c r="QNY35" s="293"/>
      <c r="QNZ35" s="293"/>
      <c r="QOA35" s="293"/>
      <c r="QOB35" s="293"/>
      <c r="QOC35" s="293"/>
      <c r="QOD35" s="293"/>
      <c r="QOE35" s="293"/>
      <c r="QOF35" s="293"/>
      <c r="QOG35" s="293"/>
      <c r="QOH35" s="293"/>
      <c r="QOI35" s="293"/>
      <c r="QOJ35" s="293"/>
      <c r="QOK35" s="293"/>
      <c r="QOL35" s="293"/>
      <c r="QOM35" s="293"/>
      <c r="QON35" s="293"/>
      <c r="QOO35" s="293"/>
      <c r="QOP35" s="293"/>
      <c r="QOQ35" s="293"/>
      <c r="QOR35" s="293"/>
      <c r="QOS35" s="293"/>
      <c r="QOT35" s="293"/>
      <c r="QOU35" s="293"/>
      <c r="QOV35" s="293"/>
      <c r="QOW35" s="293"/>
      <c r="QOX35" s="293"/>
      <c r="QOY35" s="293"/>
      <c r="QOZ35" s="293"/>
      <c r="QPA35" s="293"/>
      <c r="QPB35" s="293"/>
      <c r="QPC35" s="293"/>
      <c r="QPD35" s="293"/>
      <c r="QPE35" s="293"/>
      <c r="QPF35" s="293"/>
      <c r="QPG35" s="293"/>
      <c r="QPH35" s="293"/>
      <c r="QPI35" s="293"/>
      <c r="QPJ35" s="293"/>
      <c r="QPK35" s="293"/>
      <c r="QPL35" s="293"/>
      <c r="QPM35" s="293"/>
      <c r="QPN35" s="293"/>
      <c r="QPO35" s="293"/>
      <c r="QPP35" s="293"/>
      <c r="QPQ35" s="293"/>
      <c r="QPR35" s="293"/>
      <c r="QPS35" s="293"/>
      <c r="QPT35" s="293"/>
      <c r="QPU35" s="293"/>
      <c r="QPV35" s="293"/>
      <c r="QPW35" s="293"/>
      <c r="QPX35" s="293"/>
      <c r="QPY35" s="293"/>
      <c r="QPZ35" s="293"/>
      <c r="QQA35" s="293"/>
      <c r="QQB35" s="293"/>
      <c r="QQC35" s="293"/>
      <c r="QQD35" s="293"/>
      <c r="QQE35" s="293"/>
      <c r="QQF35" s="293"/>
      <c r="QQG35" s="293"/>
      <c r="QQH35" s="293"/>
      <c r="QQI35" s="293"/>
      <c r="QQJ35" s="293"/>
      <c r="QQK35" s="293"/>
      <c r="QQL35" s="293"/>
      <c r="QQM35" s="293"/>
      <c r="QQN35" s="293"/>
      <c r="QQO35" s="293"/>
      <c r="QQP35" s="293"/>
      <c r="QQQ35" s="293"/>
      <c r="QQR35" s="293"/>
      <c r="QQS35" s="293"/>
      <c r="QQT35" s="293"/>
      <c r="QQU35" s="293"/>
      <c r="QQV35" s="293"/>
      <c r="QQW35" s="293"/>
      <c r="QQX35" s="293"/>
      <c r="QQY35" s="293"/>
      <c r="QQZ35" s="293"/>
      <c r="QRA35" s="293"/>
      <c r="QRB35" s="293"/>
      <c r="QRC35" s="293"/>
      <c r="QRD35" s="293"/>
      <c r="QRE35" s="293"/>
      <c r="QRF35" s="293"/>
      <c r="QRG35" s="293"/>
      <c r="QRH35" s="293"/>
      <c r="QRI35" s="293"/>
      <c r="QRJ35" s="293"/>
      <c r="QRK35" s="293"/>
      <c r="QRL35" s="293"/>
      <c r="QRM35" s="293"/>
      <c r="QRN35" s="293"/>
      <c r="QRO35" s="293"/>
      <c r="QRP35" s="293"/>
      <c r="QRQ35" s="293"/>
      <c r="QRR35" s="293"/>
      <c r="QRS35" s="293"/>
      <c r="QRT35" s="293"/>
      <c r="QRU35" s="293"/>
      <c r="QRV35" s="293"/>
      <c r="QRW35" s="293"/>
      <c r="QRX35" s="293"/>
      <c r="QRY35" s="293"/>
      <c r="QRZ35" s="293"/>
      <c r="QSA35" s="293"/>
      <c r="QSB35" s="293"/>
      <c r="QSC35" s="293"/>
      <c r="QSD35" s="293"/>
      <c r="QSE35" s="293"/>
      <c r="QSF35" s="293"/>
      <c r="QSG35" s="293"/>
      <c r="QSH35" s="293"/>
      <c r="QSI35" s="293"/>
      <c r="QSJ35" s="293"/>
      <c r="QSK35" s="293"/>
      <c r="QSL35" s="293"/>
      <c r="QSM35" s="293"/>
      <c r="QSN35" s="293"/>
      <c r="QSO35" s="293"/>
      <c r="QSP35" s="293"/>
      <c r="QSQ35" s="293"/>
      <c r="QSR35" s="293"/>
      <c r="QSS35" s="293"/>
      <c r="QST35" s="293"/>
      <c r="QSU35" s="293"/>
      <c r="QSV35" s="293"/>
      <c r="QSW35" s="293"/>
      <c r="QSX35" s="293"/>
      <c r="QSY35" s="293"/>
      <c r="QSZ35" s="293"/>
      <c r="QTA35" s="293"/>
      <c r="QTB35" s="293"/>
      <c r="QTC35" s="293"/>
      <c r="QTD35" s="293"/>
      <c r="QTE35" s="293"/>
      <c r="QTF35" s="293"/>
      <c r="QTG35" s="293"/>
      <c r="QTH35" s="293"/>
      <c r="QTI35" s="293"/>
      <c r="QTJ35" s="293"/>
      <c r="QTK35" s="293"/>
      <c r="QTL35" s="293"/>
      <c r="QTM35" s="293"/>
      <c r="QTN35" s="293"/>
      <c r="QTO35" s="293"/>
      <c r="QTP35" s="293"/>
      <c r="QTQ35" s="293"/>
      <c r="QTR35" s="293"/>
      <c r="QTS35" s="293"/>
      <c r="QTT35" s="293"/>
      <c r="QTU35" s="293"/>
      <c r="QTV35" s="293"/>
      <c r="QTW35" s="293"/>
      <c r="QTX35" s="293"/>
      <c r="QTY35" s="293"/>
      <c r="QTZ35" s="293"/>
      <c r="QUA35" s="293"/>
      <c r="QUB35" s="293"/>
      <c r="QUC35" s="293"/>
      <c r="QUD35" s="293"/>
      <c r="QUE35" s="293"/>
      <c r="QUF35" s="293"/>
      <c r="QUG35" s="293"/>
      <c r="QUH35" s="293"/>
      <c r="QUI35" s="293"/>
      <c r="QUJ35" s="293"/>
      <c r="QUK35" s="293"/>
      <c r="QUL35" s="293"/>
      <c r="QUM35" s="293"/>
      <c r="QUN35" s="293"/>
      <c r="QUO35" s="293"/>
      <c r="QUP35" s="293"/>
      <c r="QUQ35" s="293"/>
      <c r="QUR35" s="293"/>
      <c r="QUS35" s="293"/>
      <c r="QUT35" s="293"/>
      <c r="QUU35" s="293"/>
      <c r="QUV35" s="293"/>
      <c r="QUW35" s="293"/>
      <c r="QUX35" s="293"/>
      <c r="QUY35" s="293"/>
      <c r="QUZ35" s="293"/>
      <c r="QVA35" s="293"/>
      <c r="QVB35" s="293"/>
      <c r="QVC35" s="293"/>
      <c r="QVD35" s="293"/>
      <c r="QVE35" s="293"/>
      <c r="QVF35" s="293"/>
      <c r="QVG35" s="293"/>
      <c r="QVH35" s="293"/>
      <c r="QVI35" s="293"/>
      <c r="QVJ35" s="293"/>
      <c r="QVK35" s="293"/>
      <c r="QVL35" s="293"/>
      <c r="QVM35" s="293"/>
      <c r="QVN35" s="293"/>
      <c r="QVO35" s="293"/>
      <c r="QVP35" s="293"/>
      <c r="QVQ35" s="293"/>
      <c r="QVR35" s="293"/>
      <c r="QVS35" s="293"/>
      <c r="QVT35" s="293"/>
      <c r="QVU35" s="293"/>
      <c r="QVV35" s="293"/>
      <c r="QVW35" s="293"/>
      <c r="QVX35" s="293"/>
      <c r="QVY35" s="293"/>
      <c r="QVZ35" s="293"/>
      <c r="QWA35" s="293"/>
      <c r="QWB35" s="293"/>
      <c r="QWC35" s="293"/>
      <c r="QWD35" s="293"/>
      <c r="QWE35" s="293"/>
      <c r="QWF35" s="293"/>
      <c r="QWG35" s="293"/>
      <c r="QWH35" s="293"/>
      <c r="QWI35" s="293"/>
      <c r="QWJ35" s="293"/>
      <c r="QWK35" s="293"/>
      <c r="QWL35" s="293"/>
      <c r="QWM35" s="293"/>
      <c r="QWN35" s="293"/>
      <c r="QWO35" s="293"/>
      <c r="QWP35" s="293"/>
      <c r="QWQ35" s="293"/>
      <c r="QWR35" s="293"/>
      <c r="QWS35" s="293"/>
      <c r="QWT35" s="293"/>
      <c r="QWU35" s="293"/>
      <c r="QWV35" s="293"/>
      <c r="QWW35" s="293"/>
      <c r="QWX35" s="293"/>
      <c r="QWY35" s="293"/>
      <c r="QWZ35" s="293"/>
      <c r="QXA35" s="293"/>
      <c r="QXB35" s="293"/>
      <c r="QXC35" s="293"/>
      <c r="QXD35" s="293"/>
      <c r="QXE35" s="293"/>
      <c r="QXF35" s="293"/>
      <c r="QXG35" s="293"/>
      <c r="QXH35" s="293"/>
      <c r="QXI35" s="293"/>
      <c r="QXJ35" s="293"/>
      <c r="QXK35" s="293"/>
      <c r="QXL35" s="293"/>
      <c r="QXM35" s="293"/>
      <c r="QXN35" s="293"/>
      <c r="QXO35" s="293"/>
      <c r="QXP35" s="293"/>
      <c r="QXQ35" s="293"/>
      <c r="QXR35" s="293"/>
      <c r="QXS35" s="293"/>
      <c r="QXT35" s="293"/>
      <c r="QXU35" s="293"/>
      <c r="QXV35" s="293"/>
      <c r="QXW35" s="293"/>
      <c r="QXX35" s="293"/>
      <c r="QXY35" s="293"/>
      <c r="QXZ35" s="293"/>
      <c r="QYA35" s="293"/>
      <c r="QYB35" s="293"/>
      <c r="QYC35" s="293"/>
      <c r="QYD35" s="293"/>
      <c r="QYE35" s="293"/>
      <c r="QYF35" s="293"/>
      <c r="QYG35" s="293"/>
      <c r="QYH35" s="293"/>
      <c r="QYI35" s="293"/>
      <c r="QYJ35" s="293"/>
      <c r="QYK35" s="293"/>
      <c r="QYL35" s="293"/>
      <c r="QYM35" s="293"/>
      <c r="QYN35" s="293"/>
      <c r="QYO35" s="293"/>
      <c r="QYP35" s="293"/>
      <c r="QYQ35" s="293"/>
      <c r="QYR35" s="293"/>
      <c r="QYS35" s="293"/>
      <c r="QYT35" s="293"/>
      <c r="QYU35" s="293"/>
      <c r="QYV35" s="293"/>
      <c r="QYW35" s="293"/>
      <c r="QYX35" s="293"/>
      <c r="QYY35" s="293"/>
      <c r="QYZ35" s="293"/>
      <c r="QZA35" s="293"/>
      <c r="QZB35" s="293"/>
      <c r="QZC35" s="293"/>
      <c r="QZD35" s="293"/>
      <c r="QZE35" s="293"/>
      <c r="QZF35" s="293"/>
      <c r="QZG35" s="293"/>
      <c r="QZH35" s="293"/>
      <c r="QZI35" s="293"/>
      <c r="QZJ35" s="293"/>
      <c r="QZK35" s="293"/>
      <c r="QZL35" s="293"/>
      <c r="QZM35" s="293"/>
      <c r="QZN35" s="293"/>
      <c r="QZO35" s="293"/>
      <c r="QZP35" s="293"/>
      <c r="QZQ35" s="293"/>
      <c r="QZR35" s="293"/>
      <c r="QZS35" s="293"/>
      <c r="QZT35" s="293"/>
      <c r="QZU35" s="293"/>
      <c r="QZV35" s="293"/>
      <c r="QZW35" s="293"/>
      <c r="QZX35" s="293"/>
      <c r="QZY35" s="293"/>
      <c r="QZZ35" s="293"/>
      <c r="RAA35" s="293"/>
      <c r="RAB35" s="293"/>
      <c r="RAC35" s="293"/>
      <c r="RAD35" s="293"/>
      <c r="RAE35" s="293"/>
      <c r="RAF35" s="293"/>
      <c r="RAG35" s="293"/>
      <c r="RAH35" s="293"/>
      <c r="RAI35" s="293"/>
      <c r="RAJ35" s="293"/>
      <c r="RAK35" s="293"/>
      <c r="RAL35" s="293"/>
      <c r="RAM35" s="293"/>
      <c r="RAN35" s="293"/>
      <c r="RAO35" s="293"/>
      <c r="RAP35" s="293"/>
      <c r="RAQ35" s="293"/>
      <c r="RAR35" s="293"/>
      <c r="RAS35" s="293"/>
      <c r="RAT35" s="293"/>
      <c r="RAU35" s="293"/>
      <c r="RAV35" s="293"/>
      <c r="RAW35" s="293"/>
      <c r="RAX35" s="293"/>
      <c r="RAY35" s="293"/>
      <c r="RAZ35" s="293"/>
      <c r="RBA35" s="293"/>
      <c r="RBB35" s="293"/>
      <c r="RBC35" s="293"/>
      <c r="RBD35" s="293"/>
      <c r="RBE35" s="293"/>
      <c r="RBF35" s="293"/>
      <c r="RBG35" s="293"/>
      <c r="RBH35" s="293"/>
      <c r="RBI35" s="293"/>
      <c r="RBJ35" s="293"/>
      <c r="RBK35" s="293"/>
      <c r="RBL35" s="293"/>
      <c r="RBM35" s="293"/>
      <c r="RBN35" s="293"/>
      <c r="RBO35" s="293"/>
      <c r="RBP35" s="293"/>
      <c r="RBQ35" s="293"/>
      <c r="RBR35" s="293"/>
      <c r="RBS35" s="293"/>
      <c r="RBT35" s="293"/>
      <c r="RBU35" s="293"/>
      <c r="RBV35" s="293"/>
      <c r="RBW35" s="293"/>
      <c r="RBX35" s="293"/>
      <c r="RBY35" s="293"/>
      <c r="RBZ35" s="293"/>
      <c r="RCA35" s="293"/>
      <c r="RCB35" s="293"/>
      <c r="RCC35" s="293"/>
      <c r="RCD35" s="293"/>
      <c r="RCE35" s="293"/>
      <c r="RCF35" s="293"/>
      <c r="RCG35" s="293"/>
      <c r="RCH35" s="293"/>
      <c r="RCI35" s="293"/>
      <c r="RCJ35" s="293"/>
      <c r="RCK35" s="293"/>
      <c r="RCL35" s="293"/>
      <c r="RCM35" s="293"/>
      <c r="RCN35" s="293"/>
      <c r="RCO35" s="293"/>
      <c r="RCP35" s="293"/>
      <c r="RCQ35" s="293"/>
      <c r="RCR35" s="293"/>
      <c r="RCS35" s="293"/>
      <c r="RCT35" s="293"/>
      <c r="RCU35" s="293"/>
      <c r="RCV35" s="293"/>
      <c r="RCW35" s="293"/>
      <c r="RCX35" s="293"/>
      <c r="RCY35" s="293"/>
      <c r="RCZ35" s="293"/>
      <c r="RDA35" s="293"/>
      <c r="RDB35" s="293"/>
      <c r="RDC35" s="293"/>
      <c r="RDD35" s="293"/>
      <c r="RDE35" s="293"/>
      <c r="RDF35" s="293"/>
      <c r="RDG35" s="293"/>
      <c r="RDH35" s="293"/>
      <c r="RDI35" s="293"/>
      <c r="RDJ35" s="293"/>
      <c r="RDK35" s="293"/>
      <c r="RDL35" s="293"/>
      <c r="RDM35" s="293"/>
      <c r="RDN35" s="293"/>
      <c r="RDO35" s="293"/>
      <c r="RDP35" s="293"/>
      <c r="RDQ35" s="293"/>
      <c r="RDR35" s="293"/>
      <c r="RDS35" s="293"/>
      <c r="RDT35" s="293"/>
      <c r="RDU35" s="293"/>
      <c r="RDV35" s="293"/>
      <c r="RDW35" s="293"/>
      <c r="RDX35" s="293"/>
      <c r="RDY35" s="293"/>
      <c r="RDZ35" s="293"/>
      <c r="REA35" s="293"/>
      <c r="REB35" s="293"/>
      <c r="REC35" s="293"/>
      <c r="RED35" s="293"/>
      <c r="REE35" s="293"/>
      <c r="REF35" s="293"/>
      <c r="REG35" s="293"/>
      <c r="REH35" s="293"/>
      <c r="REI35" s="293"/>
      <c r="REJ35" s="293"/>
      <c r="REK35" s="293"/>
      <c r="REL35" s="293"/>
      <c r="REM35" s="293"/>
      <c r="REN35" s="293"/>
      <c r="REO35" s="293"/>
      <c r="REP35" s="293"/>
      <c r="REQ35" s="293"/>
      <c r="RER35" s="293"/>
      <c r="RES35" s="293"/>
      <c r="RET35" s="293"/>
      <c r="REU35" s="293"/>
      <c r="REV35" s="293"/>
      <c r="REW35" s="293"/>
      <c r="REX35" s="293"/>
      <c r="REY35" s="293"/>
      <c r="REZ35" s="293"/>
      <c r="RFA35" s="293"/>
      <c r="RFB35" s="293"/>
      <c r="RFC35" s="293"/>
      <c r="RFD35" s="293"/>
      <c r="RFE35" s="293"/>
      <c r="RFF35" s="293"/>
      <c r="RFG35" s="293"/>
      <c r="RFH35" s="293"/>
      <c r="RFI35" s="293"/>
      <c r="RFJ35" s="293"/>
      <c r="RFK35" s="293"/>
      <c r="RFL35" s="293"/>
      <c r="RFM35" s="293"/>
      <c r="RFN35" s="293"/>
      <c r="RFO35" s="293"/>
      <c r="RFP35" s="293"/>
      <c r="RFQ35" s="293"/>
      <c r="RFR35" s="293"/>
      <c r="RFS35" s="293"/>
      <c r="RFT35" s="293"/>
      <c r="RFU35" s="293"/>
      <c r="RFV35" s="293"/>
      <c r="RFW35" s="293"/>
      <c r="RFX35" s="293"/>
      <c r="RFY35" s="293"/>
      <c r="RFZ35" s="293"/>
      <c r="RGA35" s="293"/>
      <c r="RGB35" s="293"/>
      <c r="RGC35" s="293"/>
      <c r="RGD35" s="293"/>
      <c r="RGE35" s="293"/>
      <c r="RGF35" s="293"/>
      <c r="RGG35" s="293"/>
      <c r="RGH35" s="293"/>
      <c r="RGI35" s="293"/>
      <c r="RGJ35" s="293"/>
      <c r="RGK35" s="293"/>
      <c r="RGL35" s="293"/>
      <c r="RGM35" s="293"/>
      <c r="RGN35" s="293"/>
      <c r="RGO35" s="293"/>
      <c r="RGP35" s="293"/>
      <c r="RGQ35" s="293"/>
      <c r="RGR35" s="293"/>
      <c r="RGS35" s="293"/>
      <c r="RGT35" s="293"/>
      <c r="RGU35" s="293"/>
      <c r="RGV35" s="293"/>
      <c r="RGW35" s="293"/>
      <c r="RGX35" s="293"/>
      <c r="RGY35" s="293"/>
      <c r="RGZ35" s="293"/>
      <c r="RHA35" s="293"/>
      <c r="RHB35" s="293"/>
      <c r="RHC35" s="293"/>
      <c r="RHD35" s="293"/>
      <c r="RHE35" s="293"/>
      <c r="RHF35" s="293"/>
      <c r="RHG35" s="293"/>
      <c r="RHH35" s="293"/>
      <c r="RHI35" s="293"/>
      <c r="RHJ35" s="293"/>
      <c r="RHK35" s="293"/>
      <c r="RHL35" s="293"/>
      <c r="RHM35" s="293"/>
      <c r="RHN35" s="293"/>
      <c r="RHO35" s="293"/>
      <c r="RHP35" s="293"/>
      <c r="RHQ35" s="293"/>
      <c r="RHR35" s="293"/>
      <c r="RHS35" s="293"/>
      <c r="RHT35" s="293"/>
      <c r="RHU35" s="293"/>
      <c r="RHV35" s="293"/>
      <c r="RHW35" s="293"/>
      <c r="RHX35" s="293"/>
      <c r="RHY35" s="293"/>
      <c r="RHZ35" s="293"/>
      <c r="RIA35" s="293"/>
      <c r="RIB35" s="293"/>
      <c r="RIC35" s="293"/>
      <c r="RID35" s="293"/>
      <c r="RIE35" s="293"/>
      <c r="RIF35" s="293"/>
      <c r="RIG35" s="293"/>
      <c r="RIH35" s="293"/>
      <c r="RII35" s="293"/>
      <c r="RIJ35" s="293"/>
      <c r="RIK35" s="293"/>
      <c r="RIL35" s="293"/>
      <c r="RIM35" s="293"/>
      <c r="RIN35" s="293"/>
      <c r="RIO35" s="293"/>
      <c r="RIP35" s="293"/>
      <c r="RIQ35" s="293"/>
      <c r="RIR35" s="293"/>
      <c r="RIS35" s="293"/>
      <c r="RIT35" s="293"/>
      <c r="RIU35" s="293"/>
      <c r="RIV35" s="293"/>
      <c r="RIW35" s="293"/>
      <c r="RIX35" s="293"/>
      <c r="RIY35" s="293"/>
      <c r="RIZ35" s="293"/>
      <c r="RJA35" s="293"/>
      <c r="RJB35" s="293"/>
      <c r="RJC35" s="293"/>
      <c r="RJD35" s="293"/>
      <c r="RJE35" s="293"/>
      <c r="RJF35" s="293"/>
      <c r="RJG35" s="293"/>
      <c r="RJH35" s="293"/>
      <c r="RJI35" s="293"/>
      <c r="RJJ35" s="293"/>
      <c r="RJK35" s="293"/>
      <c r="RJL35" s="293"/>
      <c r="RJM35" s="293"/>
      <c r="RJN35" s="293"/>
      <c r="RJO35" s="293"/>
      <c r="RJP35" s="293"/>
      <c r="RJQ35" s="293"/>
      <c r="RJR35" s="293"/>
      <c r="RJS35" s="293"/>
      <c r="RJT35" s="293"/>
      <c r="RJU35" s="293"/>
      <c r="RJV35" s="293"/>
      <c r="RJW35" s="293"/>
      <c r="RJX35" s="293"/>
      <c r="RJY35" s="293"/>
      <c r="RJZ35" s="293"/>
      <c r="RKA35" s="293"/>
      <c r="RKB35" s="293"/>
      <c r="RKC35" s="293"/>
      <c r="RKD35" s="293"/>
      <c r="RKE35" s="293"/>
      <c r="RKF35" s="293"/>
      <c r="RKG35" s="293"/>
      <c r="RKH35" s="293"/>
      <c r="RKI35" s="293"/>
      <c r="RKJ35" s="293"/>
      <c r="RKK35" s="293"/>
      <c r="RKL35" s="293"/>
      <c r="RKM35" s="293"/>
      <c r="RKN35" s="293"/>
      <c r="RKO35" s="293"/>
      <c r="RKP35" s="293"/>
      <c r="RKQ35" s="293"/>
      <c r="RKR35" s="293"/>
      <c r="RKS35" s="293"/>
      <c r="RKT35" s="293"/>
      <c r="RKU35" s="293"/>
      <c r="RKV35" s="293"/>
      <c r="RKW35" s="293"/>
      <c r="RKX35" s="293"/>
      <c r="RKY35" s="293"/>
      <c r="RKZ35" s="293"/>
      <c r="RLA35" s="293"/>
      <c r="RLB35" s="293"/>
      <c r="RLC35" s="293"/>
      <c r="RLD35" s="293"/>
      <c r="RLE35" s="293"/>
      <c r="RLF35" s="293"/>
      <c r="RLG35" s="293"/>
      <c r="RLH35" s="293"/>
      <c r="RLI35" s="293"/>
      <c r="RLJ35" s="293"/>
      <c r="RLK35" s="293"/>
      <c r="RLL35" s="293"/>
      <c r="RLM35" s="293"/>
      <c r="RLN35" s="293"/>
      <c r="RLO35" s="293"/>
      <c r="RLP35" s="293"/>
      <c r="RLQ35" s="293"/>
      <c r="RLR35" s="293"/>
      <c r="RLS35" s="293"/>
      <c r="RLT35" s="293"/>
      <c r="RLU35" s="293"/>
      <c r="RLV35" s="293"/>
      <c r="RLW35" s="293"/>
      <c r="RLX35" s="293"/>
      <c r="RLY35" s="293"/>
      <c r="RLZ35" s="293"/>
      <c r="RMA35" s="293"/>
      <c r="RMB35" s="293"/>
      <c r="RMC35" s="293"/>
      <c r="RMD35" s="293"/>
      <c r="RME35" s="293"/>
      <c r="RMF35" s="293"/>
      <c r="RMG35" s="293"/>
      <c r="RMH35" s="293"/>
      <c r="RMI35" s="293"/>
      <c r="RMJ35" s="293"/>
      <c r="RMK35" s="293"/>
      <c r="RML35" s="293"/>
      <c r="RMM35" s="293"/>
      <c r="RMN35" s="293"/>
      <c r="RMO35" s="293"/>
      <c r="RMP35" s="293"/>
      <c r="RMQ35" s="293"/>
      <c r="RMR35" s="293"/>
      <c r="RMS35" s="293"/>
      <c r="RMT35" s="293"/>
      <c r="RMU35" s="293"/>
      <c r="RMV35" s="293"/>
      <c r="RMW35" s="293"/>
      <c r="RMX35" s="293"/>
      <c r="RMY35" s="293"/>
      <c r="RMZ35" s="293"/>
      <c r="RNA35" s="293"/>
      <c r="RNB35" s="293"/>
      <c r="RNC35" s="293"/>
      <c r="RND35" s="293"/>
      <c r="RNE35" s="293"/>
      <c r="RNF35" s="293"/>
      <c r="RNG35" s="293"/>
      <c r="RNH35" s="293"/>
      <c r="RNI35" s="293"/>
      <c r="RNJ35" s="293"/>
      <c r="RNK35" s="293"/>
      <c r="RNL35" s="293"/>
      <c r="RNM35" s="293"/>
      <c r="RNN35" s="293"/>
      <c r="RNO35" s="293"/>
      <c r="RNP35" s="293"/>
      <c r="RNQ35" s="293"/>
      <c r="RNR35" s="293"/>
      <c r="RNS35" s="293"/>
      <c r="RNT35" s="293"/>
      <c r="RNU35" s="293"/>
      <c r="RNV35" s="293"/>
      <c r="RNW35" s="293"/>
      <c r="RNX35" s="293"/>
      <c r="RNY35" s="293"/>
      <c r="RNZ35" s="293"/>
      <c r="ROA35" s="293"/>
      <c r="ROB35" s="293"/>
      <c r="ROC35" s="293"/>
      <c r="ROD35" s="293"/>
      <c r="ROE35" s="293"/>
      <c r="ROF35" s="293"/>
      <c r="ROG35" s="293"/>
      <c r="ROH35" s="293"/>
      <c r="ROI35" s="293"/>
      <c r="ROJ35" s="293"/>
      <c r="ROK35" s="293"/>
      <c r="ROL35" s="293"/>
      <c r="ROM35" s="293"/>
      <c r="RON35" s="293"/>
      <c r="ROO35" s="293"/>
      <c r="ROP35" s="293"/>
      <c r="ROQ35" s="293"/>
      <c r="ROR35" s="293"/>
      <c r="ROS35" s="293"/>
      <c r="ROT35" s="293"/>
      <c r="ROU35" s="293"/>
      <c r="ROV35" s="293"/>
      <c r="ROW35" s="293"/>
      <c r="ROX35" s="293"/>
      <c r="ROY35" s="293"/>
      <c r="ROZ35" s="293"/>
      <c r="RPA35" s="293"/>
      <c r="RPB35" s="293"/>
      <c r="RPC35" s="293"/>
      <c r="RPD35" s="293"/>
      <c r="RPE35" s="293"/>
      <c r="RPF35" s="293"/>
      <c r="RPG35" s="293"/>
      <c r="RPH35" s="293"/>
      <c r="RPI35" s="293"/>
      <c r="RPJ35" s="293"/>
      <c r="RPK35" s="293"/>
      <c r="RPL35" s="293"/>
      <c r="RPM35" s="293"/>
      <c r="RPN35" s="293"/>
      <c r="RPO35" s="293"/>
      <c r="RPP35" s="293"/>
      <c r="RPQ35" s="293"/>
      <c r="RPR35" s="293"/>
      <c r="RPS35" s="293"/>
      <c r="RPT35" s="293"/>
      <c r="RPU35" s="293"/>
      <c r="RPV35" s="293"/>
      <c r="RPW35" s="293"/>
      <c r="RPX35" s="293"/>
      <c r="RPY35" s="293"/>
      <c r="RPZ35" s="293"/>
      <c r="RQA35" s="293"/>
      <c r="RQB35" s="293"/>
      <c r="RQC35" s="293"/>
      <c r="RQD35" s="293"/>
      <c r="RQE35" s="293"/>
      <c r="RQF35" s="293"/>
      <c r="RQG35" s="293"/>
      <c r="RQH35" s="293"/>
      <c r="RQI35" s="293"/>
      <c r="RQJ35" s="293"/>
      <c r="RQK35" s="293"/>
      <c r="RQL35" s="293"/>
      <c r="RQM35" s="293"/>
      <c r="RQN35" s="293"/>
      <c r="RQO35" s="293"/>
      <c r="RQP35" s="293"/>
      <c r="RQQ35" s="293"/>
      <c r="RQR35" s="293"/>
      <c r="RQS35" s="293"/>
      <c r="RQT35" s="293"/>
      <c r="RQU35" s="293"/>
      <c r="RQV35" s="293"/>
      <c r="RQW35" s="293"/>
      <c r="RQX35" s="293"/>
      <c r="RQY35" s="293"/>
      <c r="RQZ35" s="293"/>
      <c r="RRA35" s="293"/>
      <c r="RRB35" s="293"/>
      <c r="RRC35" s="293"/>
      <c r="RRD35" s="293"/>
      <c r="RRE35" s="293"/>
      <c r="RRF35" s="293"/>
      <c r="RRG35" s="293"/>
      <c r="RRH35" s="293"/>
      <c r="RRI35" s="293"/>
      <c r="RRJ35" s="293"/>
      <c r="RRK35" s="293"/>
      <c r="RRL35" s="293"/>
      <c r="RRM35" s="293"/>
      <c r="RRN35" s="293"/>
      <c r="RRO35" s="293"/>
      <c r="RRP35" s="293"/>
      <c r="RRQ35" s="293"/>
      <c r="RRR35" s="293"/>
      <c r="RRS35" s="293"/>
      <c r="RRT35" s="293"/>
      <c r="RRU35" s="293"/>
      <c r="RRV35" s="293"/>
      <c r="RRW35" s="293"/>
      <c r="RRX35" s="293"/>
      <c r="RRY35" s="293"/>
      <c r="RRZ35" s="293"/>
      <c r="RSA35" s="293"/>
      <c r="RSB35" s="293"/>
      <c r="RSC35" s="293"/>
      <c r="RSD35" s="293"/>
      <c r="RSE35" s="293"/>
      <c r="RSF35" s="293"/>
      <c r="RSG35" s="293"/>
      <c r="RSH35" s="293"/>
      <c r="RSI35" s="293"/>
      <c r="RSJ35" s="293"/>
      <c r="RSK35" s="293"/>
      <c r="RSL35" s="293"/>
      <c r="RSM35" s="293"/>
      <c r="RSN35" s="293"/>
      <c r="RSO35" s="293"/>
      <c r="RSP35" s="293"/>
      <c r="RSQ35" s="293"/>
      <c r="RSR35" s="293"/>
      <c r="RSS35" s="293"/>
      <c r="RST35" s="293"/>
      <c r="RSU35" s="293"/>
      <c r="RSV35" s="293"/>
      <c r="RSW35" s="293"/>
      <c r="RSX35" s="293"/>
      <c r="RSY35" s="293"/>
      <c r="RSZ35" s="293"/>
      <c r="RTA35" s="293"/>
      <c r="RTB35" s="293"/>
      <c r="RTC35" s="293"/>
      <c r="RTD35" s="293"/>
      <c r="RTE35" s="293"/>
      <c r="RTF35" s="293"/>
      <c r="RTG35" s="293"/>
      <c r="RTH35" s="293"/>
      <c r="RTI35" s="293"/>
      <c r="RTJ35" s="293"/>
      <c r="RTK35" s="293"/>
      <c r="RTL35" s="293"/>
      <c r="RTM35" s="293"/>
      <c r="RTN35" s="293"/>
      <c r="RTO35" s="293"/>
      <c r="RTP35" s="293"/>
      <c r="RTQ35" s="293"/>
      <c r="RTR35" s="293"/>
      <c r="RTS35" s="293"/>
      <c r="RTT35" s="293"/>
      <c r="RTU35" s="293"/>
      <c r="RTV35" s="293"/>
      <c r="RTW35" s="293"/>
      <c r="RTX35" s="293"/>
      <c r="RTY35" s="293"/>
      <c r="RTZ35" s="293"/>
      <c r="RUA35" s="293"/>
      <c r="RUB35" s="293"/>
      <c r="RUC35" s="293"/>
      <c r="RUD35" s="293"/>
      <c r="RUE35" s="293"/>
      <c r="RUF35" s="293"/>
      <c r="RUG35" s="293"/>
      <c r="RUH35" s="293"/>
      <c r="RUI35" s="293"/>
      <c r="RUJ35" s="293"/>
      <c r="RUK35" s="293"/>
      <c r="RUL35" s="293"/>
      <c r="RUM35" s="293"/>
      <c r="RUN35" s="293"/>
      <c r="RUO35" s="293"/>
      <c r="RUP35" s="293"/>
      <c r="RUQ35" s="293"/>
      <c r="RUR35" s="293"/>
      <c r="RUS35" s="293"/>
      <c r="RUT35" s="293"/>
      <c r="RUU35" s="293"/>
      <c r="RUV35" s="293"/>
      <c r="RUW35" s="293"/>
      <c r="RUX35" s="293"/>
      <c r="RUY35" s="293"/>
      <c r="RUZ35" s="293"/>
      <c r="RVA35" s="293"/>
      <c r="RVB35" s="293"/>
      <c r="RVC35" s="293"/>
      <c r="RVD35" s="293"/>
      <c r="RVE35" s="293"/>
      <c r="RVF35" s="293"/>
      <c r="RVG35" s="293"/>
      <c r="RVH35" s="293"/>
      <c r="RVI35" s="293"/>
      <c r="RVJ35" s="293"/>
      <c r="RVK35" s="293"/>
      <c r="RVL35" s="293"/>
      <c r="RVM35" s="293"/>
      <c r="RVN35" s="293"/>
      <c r="RVO35" s="293"/>
      <c r="RVP35" s="293"/>
      <c r="RVQ35" s="293"/>
      <c r="RVR35" s="293"/>
      <c r="RVS35" s="293"/>
      <c r="RVT35" s="293"/>
      <c r="RVU35" s="293"/>
      <c r="RVV35" s="293"/>
      <c r="RVW35" s="293"/>
      <c r="RVX35" s="293"/>
      <c r="RVY35" s="293"/>
      <c r="RVZ35" s="293"/>
      <c r="RWA35" s="293"/>
      <c r="RWB35" s="293"/>
      <c r="RWC35" s="293"/>
      <c r="RWD35" s="293"/>
      <c r="RWE35" s="293"/>
      <c r="RWF35" s="293"/>
      <c r="RWG35" s="293"/>
      <c r="RWH35" s="293"/>
      <c r="RWI35" s="293"/>
      <c r="RWJ35" s="293"/>
      <c r="RWK35" s="293"/>
      <c r="RWL35" s="293"/>
      <c r="RWM35" s="293"/>
      <c r="RWN35" s="293"/>
      <c r="RWO35" s="293"/>
      <c r="RWP35" s="293"/>
      <c r="RWQ35" s="293"/>
      <c r="RWR35" s="293"/>
      <c r="RWS35" s="293"/>
      <c r="RWT35" s="293"/>
      <c r="RWU35" s="293"/>
      <c r="RWV35" s="293"/>
      <c r="RWW35" s="293"/>
      <c r="RWX35" s="293"/>
      <c r="RWY35" s="293"/>
      <c r="RWZ35" s="293"/>
      <c r="RXA35" s="293"/>
      <c r="RXB35" s="293"/>
      <c r="RXC35" s="293"/>
      <c r="RXD35" s="293"/>
      <c r="RXE35" s="293"/>
      <c r="RXF35" s="293"/>
      <c r="RXG35" s="293"/>
      <c r="RXH35" s="293"/>
      <c r="RXI35" s="293"/>
      <c r="RXJ35" s="293"/>
      <c r="RXK35" s="293"/>
      <c r="RXL35" s="293"/>
      <c r="RXM35" s="293"/>
      <c r="RXN35" s="293"/>
      <c r="RXO35" s="293"/>
      <c r="RXP35" s="293"/>
      <c r="RXQ35" s="293"/>
      <c r="RXR35" s="293"/>
      <c r="RXS35" s="293"/>
      <c r="RXT35" s="293"/>
      <c r="RXU35" s="293"/>
      <c r="RXV35" s="293"/>
      <c r="RXW35" s="293"/>
      <c r="RXX35" s="293"/>
      <c r="RXY35" s="293"/>
      <c r="RXZ35" s="293"/>
      <c r="RYA35" s="293"/>
      <c r="RYB35" s="293"/>
      <c r="RYC35" s="293"/>
      <c r="RYD35" s="293"/>
      <c r="RYE35" s="293"/>
      <c r="RYF35" s="293"/>
      <c r="RYG35" s="293"/>
      <c r="RYH35" s="293"/>
      <c r="RYI35" s="293"/>
      <c r="RYJ35" s="293"/>
      <c r="RYK35" s="293"/>
      <c r="RYL35" s="293"/>
      <c r="RYM35" s="293"/>
      <c r="RYN35" s="293"/>
      <c r="RYO35" s="293"/>
      <c r="RYP35" s="293"/>
      <c r="RYQ35" s="293"/>
      <c r="RYR35" s="293"/>
      <c r="RYS35" s="293"/>
      <c r="RYT35" s="293"/>
      <c r="RYU35" s="293"/>
      <c r="RYV35" s="293"/>
      <c r="RYW35" s="293"/>
      <c r="RYX35" s="293"/>
      <c r="RYY35" s="293"/>
      <c r="RYZ35" s="293"/>
      <c r="RZA35" s="293"/>
      <c r="RZB35" s="293"/>
      <c r="RZC35" s="293"/>
      <c r="RZD35" s="293"/>
      <c r="RZE35" s="293"/>
      <c r="RZF35" s="293"/>
      <c r="RZG35" s="293"/>
      <c r="RZH35" s="293"/>
      <c r="RZI35" s="293"/>
      <c r="RZJ35" s="293"/>
      <c r="RZK35" s="293"/>
      <c r="RZL35" s="293"/>
      <c r="RZM35" s="293"/>
      <c r="RZN35" s="293"/>
      <c r="RZO35" s="293"/>
      <c r="RZP35" s="293"/>
      <c r="RZQ35" s="293"/>
      <c r="RZR35" s="293"/>
      <c r="RZS35" s="293"/>
      <c r="RZT35" s="293"/>
      <c r="RZU35" s="293"/>
      <c r="RZV35" s="293"/>
      <c r="RZW35" s="293"/>
      <c r="RZX35" s="293"/>
      <c r="RZY35" s="293"/>
      <c r="RZZ35" s="293"/>
      <c r="SAA35" s="293"/>
      <c r="SAB35" s="293"/>
      <c r="SAC35" s="293"/>
      <c r="SAD35" s="293"/>
      <c r="SAE35" s="293"/>
      <c r="SAF35" s="293"/>
      <c r="SAG35" s="293"/>
      <c r="SAH35" s="293"/>
      <c r="SAI35" s="293"/>
      <c r="SAJ35" s="293"/>
      <c r="SAK35" s="293"/>
      <c r="SAL35" s="293"/>
      <c r="SAM35" s="293"/>
      <c r="SAN35" s="293"/>
      <c r="SAO35" s="293"/>
      <c r="SAP35" s="293"/>
      <c r="SAQ35" s="293"/>
      <c r="SAR35" s="293"/>
      <c r="SAS35" s="293"/>
      <c r="SAT35" s="293"/>
      <c r="SAU35" s="293"/>
      <c r="SAV35" s="293"/>
      <c r="SAW35" s="293"/>
      <c r="SAX35" s="293"/>
      <c r="SAY35" s="293"/>
      <c r="SAZ35" s="293"/>
      <c r="SBA35" s="293"/>
      <c r="SBB35" s="293"/>
      <c r="SBC35" s="293"/>
      <c r="SBD35" s="293"/>
      <c r="SBE35" s="293"/>
      <c r="SBF35" s="293"/>
      <c r="SBG35" s="293"/>
      <c r="SBH35" s="293"/>
      <c r="SBI35" s="293"/>
      <c r="SBJ35" s="293"/>
      <c r="SBK35" s="293"/>
      <c r="SBL35" s="293"/>
      <c r="SBM35" s="293"/>
      <c r="SBN35" s="293"/>
      <c r="SBO35" s="293"/>
      <c r="SBP35" s="293"/>
      <c r="SBQ35" s="293"/>
      <c r="SBR35" s="293"/>
      <c r="SBS35" s="293"/>
      <c r="SBT35" s="293"/>
      <c r="SBU35" s="293"/>
      <c r="SBV35" s="293"/>
      <c r="SBW35" s="293"/>
      <c r="SBX35" s="293"/>
      <c r="SBY35" s="293"/>
      <c r="SBZ35" s="293"/>
      <c r="SCA35" s="293"/>
      <c r="SCB35" s="293"/>
      <c r="SCC35" s="293"/>
      <c r="SCD35" s="293"/>
      <c r="SCE35" s="293"/>
      <c r="SCF35" s="293"/>
      <c r="SCG35" s="293"/>
      <c r="SCH35" s="293"/>
      <c r="SCI35" s="293"/>
      <c r="SCJ35" s="293"/>
      <c r="SCK35" s="293"/>
      <c r="SCL35" s="293"/>
      <c r="SCM35" s="293"/>
      <c r="SCN35" s="293"/>
      <c r="SCO35" s="293"/>
      <c r="SCP35" s="293"/>
      <c r="SCQ35" s="293"/>
      <c r="SCR35" s="293"/>
      <c r="SCS35" s="293"/>
      <c r="SCT35" s="293"/>
      <c r="SCU35" s="293"/>
      <c r="SCV35" s="293"/>
      <c r="SCW35" s="293"/>
      <c r="SCX35" s="293"/>
      <c r="SCY35" s="293"/>
      <c r="SCZ35" s="293"/>
      <c r="SDA35" s="293"/>
      <c r="SDB35" s="293"/>
      <c r="SDC35" s="293"/>
      <c r="SDD35" s="293"/>
      <c r="SDE35" s="293"/>
      <c r="SDF35" s="293"/>
      <c r="SDG35" s="293"/>
      <c r="SDH35" s="293"/>
      <c r="SDI35" s="293"/>
      <c r="SDJ35" s="293"/>
      <c r="SDK35" s="293"/>
      <c r="SDL35" s="293"/>
      <c r="SDM35" s="293"/>
      <c r="SDN35" s="293"/>
      <c r="SDO35" s="293"/>
      <c r="SDP35" s="293"/>
      <c r="SDQ35" s="293"/>
      <c r="SDR35" s="293"/>
      <c r="SDS35" s="293"/>
      <c r="SDT35" s="293"/>
      <c r="SDU35" s="293"/>
      <c r="SDV35" s="293"/>
      <c r="SDW35" s="293"/>
      <c r="SDX35" s="293"/>
      <c r="SDY35" s="293"/>
      <c r="SDZ35" s="293"/>
      <c r="SEA35" s="293"/>
      <c r="SEB35" s="293"/>
      <c r="SEC35" s="293"/>
      <c r="SED35" s="293"/>
      <c r="SEE35" s="293"/>
      <c r="SEF35" s="293"/>
      <c r="SEG35" s="293"/>
      <c r="SEH35" s="293"/>
      <c r="SEI35" s="293"/>
      <c r="SEJ35" s="293"/>
      <c r="SEK35" s="293"/>
      <c r="SEL35" s="293"/>
      <c r="SEM35" s="293"/>
      <c r="SEN35" s="293"/>
      <c r="SEO35" s="293"/>
      <c r="SEP35" s="293"/>
      <c r="SEQ35" s="293"/>
      <c r="SER35" s="293"/>
      <c r="SES35" s="293"/>
      <c r="SET35" s="293"/>
      <c r="SEU35" s="293"/>
      <c r="SEV35" s="293"/>
      <c r="SEW35" s="293"/>
      <c r="SEX35" s="293"/>
      <c r="SEY35" s="293"/>
      <c r="SEZ35" s="293"/>
      <c r="SFA35" s="293"/>
      <c r="SFB35" s="293"/>
      <c r="SFC35" s="293"/>
      <c r="SFD35" s="293"/>
      <c r="SFE35" s="293"/>
      <c r="SFF35" s="293"/>
      <c r="SFG35" s="293"/>
      <c r="SFH35" s="293"/>
      <c r="SFI35" s="293"/>
      <c r="SFJ35" s="293"/>
      <c r="SFK35" s="293"/>
      <c r="SFL35" s="293"/>
      <c r="SFM35" s="293"/>
      <c r="SFN35" s="293"/>
      <c r="SFO35" s="293"/>
      <c r="SFP35" s="293"/>
      <c r="SFQ35" s="293"/>
      <c r="SFR35" s="293"/>
      <c r="SFS35" s="293"/>
      <c r="SFT35" s="293"/>
      <c r="SFU35" s="293"/>
      <c r="SFV35" s="293"/>
      <c r="SFW35" s="293"/>
      <c r="SFX35" s="293"/>
      <c r="SFY35" s="293"/>
      <c r="SFZ35" s="293"/>
      <c r="SGA35" s="293"/>
      <c r="SGB35" s="293"/>
      <c r="SGC35" s="293"/>
      <c r="SGD35" s="293"/>
      <c r="SGE35" s="293"/>
      <c r="SGF35" s="293"/>
      <c r="SGG35" s="293"/>
      <c r="SGH35" s="293"/>
      <c r="SGI35" s="293"/>
      <c r="SGJ35" s="293"/>
      <c r="SGK35" s="293"/>
      <c r="SGL35" s="293"/>
      <c r="SGM35" s="293"/>
      <c r="SGN35" s="293"/>
      <c r="SGO35" s="293"/>
      <c r="SGP35" s="293"/>
      <c r="SGQ35" s="293"/>
      <c r="SGR35" s="293"/>
      <c r="SGS35" s="293"/>
      <c r="SGT35" s="293"/>
      <c r="SGU35" s="293"/>
      <c r="SGV35" s="293"/>
      <c r="SGW35" s="293"/>
      <c r="SGX35" s="293"/>
      <c r="SGY35" s="293"/>
      <c r="SGZ35" s="293"/>
      <c r="SHA35" s="293"/>
      <c r="SHB35" s="293"/>
      <c r="SHC35" s="293"/>
      <c r="SHD35" s="293"/>
      <c r="SHE35" s="293"/>
      <c r="SHF35" s="293"/>
      <c r="SHG35" s="293"/>
      <c r="SHH35" s="293"/>
      <c r="SHI35" s="293"/>
      <c r="SHJ35" s="293"/>
      <c r="SHK35" s="293"/>
      <c r="SHL35" s="293"/>
      <c r="SHM35" s="293"/>
      <c r="SHN35" s="293"/>
      <c r="SHO35" s="293"/>
      <c r="SHP35" s="293"/>
      <c r="SHQ35" s="293"/>
      <c r="SHR35" s="293"/>
      <c r="SHS35" s="293"/>
      <c r="SHT35" s="293"/>
      <c r="SHU35" s="293"/>
      <c r="SHV35" s="293"/>
      <c r="SHW35" s="293"/>
      <c r="SHX35" s="293"/>
      <c r="SHY35" s="293"/>
      <c r="SHZ35" s="293"/>
      <c r="SIA35" s="293"/>
      <c r="SIB35" s="293"/>
      <c r="SIC35" s="293"/>
      <c r="SID35" s="293"/>
      <c r="SIE35" s="293"/>
      <c r="SIF35" s="293"/>
      <c r="SIG35" s="293"/>
      <c r="SIH35" s="293"/>
      <c r="SII35" s="293"/>
      <c r="SIJ35" s="293"/>
      <c r="SIK35" s="293"/>
      <c r="SIL35" s="293"/>
      <c r="SIM35" s="293"/>
      <c r="SIN35" s="293"/>
      <c r="SIO35" s="293"/>
      <c r="SIP35" s="293"/>
      <c r="SIQ35" s="293"/>
      <c r="SIR35" s="293"/>
      <c r="SIS35" s="293"/>
      <c r="SIT35" s="293"/>
      <c r="SIU35" s="293"/>
      <c r="SIV35" s="293"/>
      <c r="SIW35" s="293"/>
      <c r="SIX35" s="293"/>
      <c r="SIY35" s="293"/>
      <c r="SIZ35" s="293"/>
      <c r="SJA35" s="293"/>
      <c r="SJB35" s="293"/>
      <c r="SJC35" s="293"/>
      <c r="SJD35" s="293"/>
      <c r="SJE35" s="293"/>
      <c r="SJF35" s="293"/>
      <c r="SJG35" s="293"/>
      <c r="SJH35" s="293"/>
      <c r="SJI35" s="293"/>
      <c r="SJJ35" s="293"/>
      <c r="SJK35" s="293"/>
      <c r="SJL35" s="293"/>
      <c r="SJM35" s="293"/>
      <c r="SJN35" s="293"/>
      <c r="SJO35" s="293"/>
      <c r="SJP35" s="293"/>
      <c r="SJQ35" s="293"/>
      <c r="SJR35" s="293"/>
      <c r="SJS35" s="293"/>
      <c r="SJT35" s="293"/>
      <c r="SJU35" s="293"/>
      <c r="SJV35" s="293"/>
      <c r="SJW35" s="293"/>
      <c r="SJX35" s="293"/>
      <c r="SJY35" s="293"/>
      <c r="SJZ35" s="293"/>
      <c r="SKA35" s="293"/>
      <c r="SKB35" s="293"/>
      <c r="SKC35" s="293"/>
      <c r="SKD35" s="293"/>
      <c r="SKE35" s="293"/>
      <c r="SKF35" s="293"/>
      <c r="SKG35" s="293"/>
      <c r="SKH35" s="293"/>
      <c r="SKI35" s="293"/>
      <c r="SKJ35" s="293"/>
      <c r="SKK35" s="293"/>
      <c r="SKL35" s="293"/>
      <c r="SKM35" s="293"/>
      <c r="SKN35" s="293"/>
      <c r="SKO35" s="293"/>
      <c r="SKP35" s="293"/>
      <c r="SKQ35" s="293"/>
      <c r="SKR35" s="293"/>
      <c r="SKS35" s="293"/>
      <c r="SKT35" s="293"/>
      <c r="SKU35" s="293"/>
      <c r="SKV35" s="293"/>
      <c r="SKW35" s="293"/>
      <c r="SKX35" s="293"/>
      <c r="SKY35" s="293"/>
      <c r="SKZ35" s="293"/>
      <c r="SLA35" s="293"/>
      <c r="SLB35" s="293"/>
      <c r="SLC35" s="293"/>
      <c r="SLD35" s="293"/>
      <c r="SLE35" s="293"/>
      <c r="SLF35" s="293"/>
      <c r="SLG35" s="293"/>
      <c r="SLH35" s="293"/>
      <c r="SLI35" s="293"/>
      <c r="SLJ35" s="293"/>
      <c r="SLK35" s="293"/>
      <c r="SLL35" s="293"/>
      <c r="SLM35" s="293"/>
      <c r="SLN35" s="293"/>
      <c r="SLO35" s="293"/>
      <c r="SLP35" s="293"/>
      <c r="SLQ35" s="293"/>
      <c r="SLR35" s="293"/>
      <c r="SLS35" s="293"/>
      <c r="SLT35" s="293"/>
      <c r="SLU35" s="293"/>
      <c r="SLV35" s="293"/>
      <c r="SLW35" s="293"/>
      <c r="SLX35" s="293"/>
      <c r="SLY35" s="293"/>
      <c r="SLZ35" s="293"/>
      <c r="SMA35" s="293"/>
      <c r="SMB35" s="293"/>
      <c r="SMC35" s="293"/>
      <c r="SMD35" s="293"/>
      <c r="SME35" s="293"/>
      <c r="SMF35" s="293"/>
      <c r="SMG35" s="293"/>
      <c r="SMH35" s="293"/>
      <c r="SMI35" s="293"/>
      <c r="SMJ35" s="293"/>
      <c r="SMK35" s="293"/>
      <c r="SML35" s="293"/>
      <c r="SMM35" s="293"/>
      <c r="SMN35" s="293"/>
      <c r="SMO35" s="293"/>
      <c r="SMP35" s="293"/>
      <c r="SMQ35" s="293"/>
      <c r="SMR35" s="293"/>
      <c r="SMS35" s="293"/>
      <c r="SMT35" s="293"/>
      <c r="SMU35" s="293"/>
      <c r="SMV35" s="293"/>
      <c r="SMW35" s="293"/>
      <c r="SMX35" s="293"/>
      <c r="SMY35" s="293"/>
      <c r="SMZ35" s="293"/>
      <c r="SNA35" s="293"/>
      <c r="SNB35" s="293"/>
      <c r="SNC35" s="293"/>
      <c r="SND35" s="293"/>
      <c r="SNE35" s="293"/>
      <c r="SNF35" s="293"/>
      <c r="SNG35" s="293"/>
      <c r="SNH35" s="293"/>
      <c r="SNI35" s="293"/>
      <c r="SNJ35" s="293"/>
      <c r="SNK35" s="293"/>
      <c r="SNL35" s="293"/>
      <c r="SNM35" s="293"/>
      <c r="SNN35" s="293"/>
      <c r="SNO35" s="293"/>
      <c r="SNP35" s="293"/>
      <c r="SNQ35" s="293"/>
      <c r="SNR35" s="293"/>
      <c r="SNS35" s="293"/>
      <c r="SNT35" s="293"/>
      <c r="SNU35" s="293"/>
      <c r="SNV35" s="293"/>
      <c r="SNW35" s="293"/>
      <c r="SNX35" s="293"/>
      <c r="SNY35" s="293"/>
      <c r="SNZ35" s="293"/>
      <c r="SOA35" s="293"/>
      <c r="SOB35" s="293"/>
      <c r="SOC35" s="293"/>
      <c r="SOD35" s="293"/>
      <c r="SOE35" s="293"/>
      <c r="SOF35" s="293"/>
      <c r="SOG35" s="293"/>
      <c r="SOH35" s="293"/>
      <c r="SOI35" s="293"/>
      <c r="SOJ35" s="293"/>
      <c r="SOK35" s="293"/>
      <c r="SOL35" s="293"/>
      <c r="SOM35" s="293"/>
      <c r="SON35" s="293"/>
      <c r="SOO35" s="293"/>
      <c r="SOP35" s="293"/>
      <c r="SOQ35" s="293"/>
      <c r="SOR35" s="293"/>
      <c r="SOS35" s="293"/>
      <c r="SOT35" s="293"/>
      <c r="SOU35" s="293"/>
      <c r="SOV35" s="293"/>
      <c r="SOW35" s="293"/>
      <c r="SOX35" s="293"/>
      <c r="SOY35" s="293"/>
      <c r="SOZ35" s="293"/>
      <c r="SPA35" s="293"/>
      <c r="SPB35" s="293"/>
      <c r="SPC35" s="293"/>
      <c r="SPD35" s="293"/>
      <c r="SPE35" s="293"/>
      <c r="SPF35" s="293"/>
      <c r="SPG35" s="293"/>
      <c r="SPH35" s="293"/>
      <c r="SPI35" s="293"/>
      <c r="SPJ35" s="293"/>
      <c r="SPK35" s="293"/>
      <c r="SPL35" s="293"/>
      <c r="SPM35" s="293"/>
      <c r="SPN35" s="293"/>
      <c r="SPO35" s="293"/>
      <c r="SPP35" s="293"/>
      <c r="SPQ35" s="293"/>
      <c r="SPR35" s="293"/>
      <c r="SPS35" s="293"/>
      <c r="SPT35" s="293"/>
      <c r="SPU35" s="293"/>
      <c r="SPV35" s="293"/>
      <c r="SPW35" s="293"/>
      <c r="SPX35" s="293"/>
      <c r="SPY35" s="293"/>
      <c r="SPZ35" s="293"/>
      <c r="SQA35" s="293"/>
      <c r="SQB35" s="293"/>
      <c r="SQC35" s="293"/>
      <c r="SQD35" s="293"/>
      <c r="SQE35" s="293"/>
      <c r="SQF35" s="293"/>
      <c r="SQG35" s="293"/>
      <c r="SQH35" s="293"/>
      <c r="SQI35" s="293"/>
      <c r="SQJ35" s="293"/>
      <c r="SQK35" s="293"/>
      <c r="SQL35" s="293"/>
      <c r="SQM35" s="293"/>
      <c r="SQN35" s="293"/>
      <c r="SQO35" s="293"/>
      <c r="SQP35" s="293"/>
      <c r="SQQ35" s="293"/>
      <c r="SQR35" s="293"/>
      <c r="SQS35" s="293"/>
      <c r="SQT35" s="293"/>
      <c r="SQU35" s="293"/>
      <c r="SQV35" s="293"/>
      <c r="SQW35" s="293"/>
      <c r="SQX35" s="293"/>
      <c r="SQY35" s="293"/>
      <c r="SQZ35" s="293"/>
      <c r="SRA35" s="293"/>
      <c r="SRB35" s="293"/>
      <c r="SRC35" s="293"/>
      <c r="SRD35" s="293"/>
      <c r="SRE35" s="293"/>
      <c r="SRF35" s="293"/>
      <c r="SRG35" s="293"/>
      <c r="SRH35" s="293"/>
      <c r="SRI35" s="293"/>
      <c r="SRJ35" s="293"/>
      <c r="SRK35" s="293"/>
      <c r="SRL35" s="293"/>
      <c r="SRM35" s="293"/>
      <c r="SRN35" s="293"/>
      <c r="SRO35" s="293"/>
      <c r="SRP35" s="293"/>
      <c r="SRQ35" s="293"/>
      <c r="SRR35" s="293"/>
      <c r="SRS35" s="293"/>
      <c r="SRT35" s="293"/>
      <c r="SRU35" s="293"/>
      <c r="SRV35" s="293"/>
      <c r="SRW35" s="293"/>
      <c r="SRX35" s="293"/>
      <c r="SRY35" s="293"/>
      <c r="SRZ35" s="293"/>
      <c r="SSA35" s="293"/>
      <c r="SSB35" s="293"/>
      <c r="SSC35" s="293"/>
      <c r="SSD35" s="293"/>
      <c r="SSE35" s="293"/>
      <c r="SSF35" s="293"/>
      <c r="SSG35" s="293"/>
      <c r="SSH35" s="293"/>
      <c r="SSI35" s="293"/>
      <c r="SSJ35" s="293"/>
      <c r="SSK35" s="293"/>
      <c r="SSL35" s="293"/>
      <c r="SSM35" s="293"/>
      <c r="SSN35" s="293"/>
      <c r="SSO35" s="293"/>
      <c r="SSP35" s="293"/>
      <c r="SSQ35" s="293"/>
      <c r="SSR35" s="293"/>
      <c r="SSS35" s="293"/>
      <c r="SST35" s="293"/>
      <c r="SSU35" s="293"/>
      <c r="SSV35" s="293"/>
      <c r="SSW35" s="293"/>
      <c r="SSX35" s="293"/>
      <c r="SSY35" s="293"/>
      <c r="SSZ35" s="293"/>
      <c r="STA35" s="293"/>
      <c r="STB35" s="293"/>
      <c r="STC35" s="293"/>
      <c r="STD35" s="293"/>
      <c r="STE35" s="293"/>
      <c r="STF35" s="293"/>
      <c r="STG35" s="293"/>
      <c r="STH35" s="293"/>
      <c r="STI35" s="293"/>
      <c r="STJ35" s="293"/>
      <c r="STK35" s="293"/>
      <c r="STL35" s="293"/>
      <c r="STM35" s="293"/>
      <c r="STN35" s="293"/>
      <c r="STO35" s="293"/>
      <c r="STP35" s="293"/>
      <c r="STQ35" s="293"/>
      <c r="STR35" s="293"/>
      <c r="STS35" s="293"/>
      <c r="STT35" s="293"/>
      <c r="STU35" s="293"/>
      <c r="STV35" s="293"/>
      <c r="STW35" s="293"/>
      <c r="STX35" s="293"/>
      <c r="STY35" s="293"/>
      <c r="STZ35" s="293"/>
      <c r="SUA35" s="293"/>
      <c r="SUB35" s="293"/>
      <c r="SUC35" s="293"/>
      <c r="SUD35" s="293"/>
      <c r="SUE35" s="293"/>
      <c r="SUF35" s="293"/>
      <c r="SUG35" s="293"/>
      <c r="SUH35" s="293"/>
      <c r="SUI35" s="293"/>
      <c r="SUJ35" s="293"/>
      <c r="SUK35" s="293"/>
      <c r="SUL35" s="293"/>
      <c r="SUM35" s="293"/>
      <c r="SUN35" s="293"/>
      <c r="SUO35" s="293"/>
      <c r="SUP35" s="293"/>
      <c r="SUQ35" s="293"/>
      <c r="SUR35" s="293"/>
      <c r="SUS35" s="293"/>
      <c r="SUT35" s="293"/>
      <c r="SUU35" s="293"/>
      <c r="SUV35" s="293"/>
      <c r="SUW35" s="293"/>
      <c r="SUX35" s="293"/>
      <c r="SUY35" s="293"/>
      <c r="SUZ35" s="293"/>
      <c r="SVA35" s="293"/>
      <c r="SVB35" s="293"/>
      <c r="SVC35" s="293"/>
      <c r="SVD35" s="293"/>
      <c r="SVE35" s="293"/>
      <c r="SVF35" s="293"/>
      <c r="SVG35" s="293"/>
      <c r="SVH35" s="293"/>
      <c r="SVI35" s="293"/>
      <c r="SVJ35" s="293"/>
      <c r="SVK35" s="293"/>
      <c r="SVL35" s="293"/>
      <c r="SVM35" s="293"/>
      <c r="SVN35" s="293"/>
      <c r="SVO35" s="293"/>
      <c r="SVP35" s="293"/>
      <c r="SVQ35" s="293"/>
      <c r="SVR35" s="293"/>
      <c r="SVS35" s="293"/>
      <c r="SVT35" s="293"/>
      <c r="SVU35" s="293"/>
      <c r="SVV35" s="293"/>
      <c r="SVW35" s="293"/>
      <c r="SVX35" s="293"/>
      <c r="SVY35" s="293"/>
      <c r="SVZ35" s="293"/>
      <c r="SWA35" s="293"/>
      <c r="SWB35" s="293"/>
      <c r="SWC35" s="293"/>
      <c r="SWD35" s="293"/>
      <c r="SWE35" s="293"/>
      <c r="SWF35" s="293"/>
      <c r="SWG35" s="293"/>
      <c r="SWH35" s="293"/>
      <c r="SWI35" s="293"/>
      <c r="SWJ35" s="293"/>
      <c r="SWK35" s="293"/>
      <c r="SWL35" s="293"/>
      <c r="SWM35" s="293"/>
      <c r="SWN35" s="293"/>
      <c r="SWO35" s="293"/>
      <c r="SWP35" s="293"/>
      <c r="SWQ35" s="293"/>
      <c r="SWR35" s="293"/>
      <c r="SWS35" s="293"/>
      <c r="SWT35" s="293"/>
      <c r="SWU35" s="293"/>
      <c r="SWV35" s="293"/>
      <c r="SWW35" s="293"/>
      <c r="SWX35" s="293"/>
      <c r="SWY35" s="293"/>
      <c r="SWZ35" s="293"/>
      <c r="SXA35" s="293"/>
      <c r="SXB35" s="293"/>
      <c r="SXC35" s="293"/>
      <c r="SXD35" s="293"/>
      <c r="SXE35" s="293"/>
      <c r="SXF35" s="293"/>
      <c r="SXG35" s="293"/>
      <c r="SXH35" s="293"/>
      <c r="SXI35" s="293"/>
      <c r="SXJ35" s="293"/>
      <c r="SXK35" s="293"/>
      <c r="SXL35" s="293"/>
      <c r="SXM35" s="293"/>
      <c r="SXN35" s="293"/>
      <c r="SXO35" s="293"/>
      <c r="SXP35" s="293"/>
      <c r="SXQ35" s="293"/>
      <c r="SXR35" s="293"/>
      <c r="SXS35" s="293"/>
      <c r="SXT35" s="293"/>
      <c r="SXU35" s="293"/>
      <c r="SXV35" s="293"/>
      <c r="SXW35" s="293"/>
      <c r="SXX35" s="293"/>
      <c r="SXY35" s="293"/>
      <c r="SXZ35" s="293"/>
      <c r="SYA35" s="293"/>
      <c r="SYB35" s="293"/>
      <c r="SYC35" s="293"/>
      <c r="SYD35" s="293"/>
      <c r="SYE35" s="293"/>
      <c r="SYF35" s="293"/>
      <c r="SYG35" s="293"/>
      <c r="SYH35" s="293"/>
      <c r="SYI35" s="293"/>
      <c r="SYJ35" s="293"/>
      <c r="SYK35" s="293"/>
      <c r="SYL35" s="293"/>
      <c r="SYM35" s="293"/>
      <c r="SYN35" s="293"/>
      <c r="SYO35" s="293"/>
      <c r="SYP35" s="293"/>
      <c r="SYQ35" s="293"/>
      <c r="SYR35" s="293"/>
      <c r="SYS35" s="293"/>
      <c r="SYT35" s="293"/>
      <c r="SYU35" s="293"/>
      <c r="SYV35" s="293"/>
      <c r="SYW35" s="293"/>
      <c r="SYX35" s="293"/>
      <c r="SYY35" s="293"/>
      <c r="SYZ35" s="293"/>
      <c r="SZA35" s="293"/>
      <c r="SZB35" s="293"/>
      <c r="SZC35" s="293"/>
      <c r="SZD35" s="293"/>
      <c r="SZE35" s="293"/>
      <c r="SZF35" s="293"/>
      <c r="SZG35" s="293"/>
      <c r="SZH35" s="293"/>
      <c r="SZI35" s="293"/>
      <c r="SZJ35" s="293"/>
      <c r="SZK35" s="293"/>
      <c r="SZL35" s="293"/>
      <c r="SZM35" s="293"/>
      <c r="SZN35" s="293"/>
      <c r="SZO35" s="293"/>
      <c r="SZP35" s="293"/>
      <c r="SZQ35" s="293"/>
      <c r="SZR35" s="293"/>
      <c r="SZS35" s="293"/>
      <c r="SZT35" s="293"/>
      <c r="SZU35" s="293"/>
      <c r="SZV35" s="293"/>
      <c r="SZW35" s="293"/>
      <c r="SZX35" s="293"/>
      <c r="SZY35" s="293"/>
      <c r="SZZ35" s="293"/>
      <c r="TAA35" s="293"/>
      <c r="TAB35" s="293"/>
      <c r="TAC35" s="293"/>
      <c r="TAD35" s="293"/>
      <c r="TAE35" s="293"/>
      <c r="TAF35" s="293"/>
      <c r="TAG35" s="293"/>
      <c r="TAH35" s="293"/>
      <c r="TAI35" s="293"/>
      <c r="TAJ35" s="293"/>
      <c r="TAK35" s="293"/>
      <c r="TAL35" s="293"/>
      <c r="TAM35" s="293"/>
      <c r="TAN35" s="293"/>
      <c r="TAO35" s="293"/>
      <c r="TAP35" s="293"/>
      <c r="TAQ35" s="293"/>
      <c r="TAR35" s="293"/>
      <c r="TAS35" s="293"/>
      <c r="TAT35" s="293"/>
      <c r="TAU35" s="293"/>
      <c r="TAV35" s="293"/>
      <c r="TAW35" s="293"/>
      <c r="TAX35" s="293"/>
      <c r="TAY35" s="293"/>
      <c r="TAZ35" s="293"/>
      <c r="TBA35" s="293"/>
      <c r="TBB35" s="293"/>
      <c r="TBC35" s="293"/>
      <c r="TBD35" s="293"/>
      <c r="TBE35" s="293"/>
      <c r="TBF35" s="293"/>
      <c r="TBG35" s="293"/>
      <c r="TBH35" s="293"/>
      <c r="TBI35" s="293"/>
      <c r="TBJ35" s="293"/>
      <c r="TBK35" s="293"/>
      <c r="TBL35" s="293"/>
      <c r="TBM35" s="293"/>
      <c r="TBN35" s="293"/>
      <c r="TBO35" s="293"/>
      <c r="TBP35" s="293"/>
      <c r="TBQ35" s="293"/>
      <c r="TBR35" s="293"/>
      <c r="TBS35" s="293"/>
      <c r="TBT35" s="293"/>
      <c r="TBU35" s="293"/>
      <c r="TBV35" s="293"/>
      <c r="TBW35" s="293"/>
      <c r="TBX35" s="293"/>
      <c r="TBY35" s="293"/>
      <c r="TBZ35" s="293"/>
      <c r="TCA35" s="293"/>
      <c r="TCB35" s="293"/>
      <c r="TCC35" s="293"/>
      <c r="TCD35" s="293"/>
      <c r="TCE35" s="293"/>
      <c r="TCF35" s="293"/>
      <c r="TCG35" s="293"/>
      <c r="TCH35" s="293"/>
      <c r="TCI35" s="293"/>
      <c r="TCJ35" s="293"/>
      <c r="TCK35" s="293"/>
      <c r="TCL35" s="293"/>
      <c r="TCM35" s="293"/>
      <c r="TCN35" s="293"/>
      <c r="TCO35" s="293"/>
      <c r="TCP35" s="293"/>
      <c r="TCQ35" s="293"/>
      <c r="TCR35" s="293"/>
      <c r="TCS35" s="293"/>
      <c r="TCT35" s="293"/>
      <c r="TCU35" s="293"/>
      <c r="TCV35" s="293"/>
      <c r="TCW35" s="293"/>
      <c r="TCX35" s="293"/>
      <c r="TCY35" s="293"/>
      <c r="TCZ35" s="293"/>
      <c r="TDA35" s="293"/>
      <c r="TDB35" s="293"/>
      <c r="TDC35" s="293"/>
      <c r="TDD35" s="293"/>
      <c r="TDE35" s="293"/>
      <c r="TDF35" s="293"/>
      <c r="TDG35" s="293"/>
      <c r="TDH35" s="293"/>
      <c r="TDI35" s="293"/>
      <c r="TDJ35" s="293"/>
      <c r="TDK35" s="293"/>
      <c r="TDL35" s="293"/>
      <c r="TDM35" s="293"/>
      <c r="TDN35" s="293"/>
      <c r="TDO35" s="293"/>
      <c r="TDP35" s="293"/>
      <c r="TDQ35" s="293"/>
      <c r="TDR35" s="293"/>
      <c r="TDS35" s="293"/>
      <c r="TDT35" s="293"/>
      <c r="TDU35" s="293"/>
      <c r="TDV35" s="293"/>
      <c r="TDW35" s="293"/>
      <c r="TDX35" s="293"/>
      <c r="TDY35" s="293"/>
      <c r="TDZ35" s="293"/>
      <c r="TEA35" s="293"/>
      <c r="TEB35" s="293"/>
      <c r="TEC35" s="293"/>
      <c r="TED35" s="293"/>
      <c r="TEE35" s="293"/>
      <c r="TEF35" s="293"/>
      <c r="TEG35" s="293"/>
      <c r="TEH35" s="293"/>
      <c r="TEI35" s="293"/>
      <c r="TEJ35" s="293"/>
      <c r="TEK35" s="293"/>
      <c r="TEL35" s="293"/>
      <c r="TEM35" s="293"/>
      <c r="TEN35" s="293"/>
      <c r="TEO35" s="293"/>
      <c r="TEP35" s="293"/>
      <c r="TEQ35" s="293"/>
      <c r="TER35" s="293"/>
      <c r="TES35" s="293"/>
      <c r="TET35" s="293"/>
      <c r="TEU35" s="293"/>
      <c r="TEV35" s="293"/>
      <c r="TEW35" s="293"/>
      <c r="TEX35" s="293"/>
      <c r="TEY35" s="293"/>
      <c r="TEZ35" s="293"/>
      <c r="TFA35" s="293"/>
      <c r="TFB35" s="293"/>
      <c r="TFC35" s="293"/>
      <c r="TFD35" s="293"/>
      <c r="TFE35" s="293"/>
      <c r="TFF35" s="293"/>
      <c r="TFG35" s="293"/>
      <c r="TFH35" s="293"/>
      <c r="TFI35" s="293"/>
      <c r="TFJ35" s="293"/>
      <c r="TFK35" s="293"/>
      <c r="TFL35" s="293"/>
      <c r="TFM35" s="293"/>
      <c r="TFN35" s="293"/>
      <c r="TFO35" s="293"/>
      <c r="TFP35" s="293"/>
      <c r="TFQ35" s="293"/>
      <c r="TFR35" s="293"/>
      <c r="TFS35" s="293"/>
      <c r="TFT35" s="293"/>
      <c r="TFU35" s="293"/>
      <c r="TFV35" s="293"/>
      <c r="TFW35" s="293"/>
      <c r="TFX35" s="293"/>
      <c r="TFY35" s="293"/>
      <c r="TFZ35" s="293"/>
      <c r="TGA35" s="293"/>
      <c r="TGB35" s="293"/>
      <c r="TGC35" s="293"/>
      <c r="TGD35" s="293"/>
      <c r="TGE35" s="293"/>
      <c r="TGF35" s="293"/>
      <c r="TGG35" s="293"/>
      <c r="TGH35" s="293"/>
      <c r="TGI35" s="293"/>
      <c r="TGJ35" s="293"/>
      <c r="TGK35" s="293"/>
      <c r="TGL35" s="293"/>
      <c r="TGM35" s="293"/>
      <c r="TGN35" s="293"/>
      <c r="TGO35" s="293"/>
      <c r="TGP35" s="293"/>
      <c r="TGQ35" s="293"/>
      <c r="TGR35" s="293"/>
      <c r="TGS35" s="293"/>
      <c r="TGT35" s="293"/>
      <c r="TGU35" s="293"/>
      <c r="TGV35" s="293"/>
      <c r="TGW35" s="293"/>
      <c r="TGX35" s="293"/>
      <c r="TGY35" s="293"/>
      <c r="TGZ35" s="293"/>
      <c r="THA35" s="293"/>
      <c r="THB35" s="293"/>
      <c r="THC35" s="293"/>
      <c r="THD35" s="293"/>
      <c r="THE35" s="293"/>
      <c r="THF35" s="293"/>
      <c r="THG35" s="293"/>
      <c r="THH35" s="293"/>
      <c r="THI35" s="293"/>
      <c r="THJ35" s="293"/>
      <c r="THK35" s="293"/>
      <c r="THL35" s="293"/>
      <c r="THM35" s="293"/>
      <c r="THN35" s="293"/>
      <c r="THO35" s="293"/>
      <c r="THP35" s="293"/>
      <c r="THQ35" s="293"/>
      <c r="THR35" s="293"/>
      <c r="THS35" s="293"/>
      <c r="THT35" s="293"/>
      <c r="THU35" s="293"/>
      <c r="THV35" s="293"/>
      <c r="THW35" s="293"/>
      <c r="THX35" s="293"/>
      <c r="THY35" s="293"/>
      <c r="THZ35" s="293"/>
      <c r="TIA35" s="293"/>
      <c r="TIB35" s="293"/>
      <c r="TIC35" s="293"/>
      <c r="TID35" s="293"/>
      <c r="TIE35" s="293"/>
      <c r="TIF35" s="293"/>
      <c r="TIG35" s="293"/>
      <c r="TIH35" s="293"/>
      <c r="TII35" s="293"/>
      <c r="TIJ35" s="293"/>
      <c r="TIK35" s="293"/>
      <c r="TIL35" s="293"/>
      <c r="TIM35" s="293"/>
      <c r="TIN35" s="293"/>
      <c r="TIO35" s="293"/>
      <c r="TIP35" s="293"/>
      <c r="TIQ35" s="293"/>
      <c r="TIR35" s="293"/>
      <c r="TIS35" s="293"/>
      <c r="TIT35" s="293"/>
      <c r="TIU35" s="293"/>
      <c r="TIV35" s="293"/>
      <c r="TIW35" s="293"/>
      <c r="TIX35" s="293"/>
      <c r="TIY35" s="293"/>
      <c r="TIZ35" s="293"/>
      <c r="TJA35" s="293"/>
      <c r="TJB35" s="293"/>
      <c r="TJC35" s="293"/>
      <c r="TJD35" s="293"/>
      <c r="TJE35" s="293"/>
      <c r="TJF35" s="293"/>
      <c r="TJG35" s="293"/>
      <c r="TJH35" s="293"/>
      <c r="TJI35" s="293"/>
      <c r="TJJ35" s="293"/>
      <c r="TJK35" s="293"/>
      <c r="TJL35" s="293"/>
      <c r="TJM35" s="293"/>
      <c r="TJN35" s="293"/>
      <c r="TJO35" s="293"/>
      <c r="TJP35" s="293"/>
      <c r="TJQ35" s="293"/>
      <c r="TJR35" s="293"/>
      <c r="TJS35" s="293"/>
      <c r="TJT35" s="293"/>
      <c r="TJU35" s="293"/>
      <c r="TJV35" s="293"/>
      <c r="TJW35" s="293"/>
      <c r="TJX35" s="293"/>
      <c r="TJY35" s="293"/>
      <c r="TJZ35" s="293"/>
      <c r="TKA35" s="293"/>
      <c r="TKB35" s="293"/>
      <c r="TKC35" s="293"/>
      <c r="TKD35" s="293"/>
      <c r="TKE35" s="293"/>
      <c r="TKF35" s="293"/>
      <c r="TKG35" s="293"/>
      <c r="TKH35" s="293"/>
      <c r="TKI35" s="293"/>
      <c r="TKJ35" s="293"/>
      <c r="TKK35" s="293"/>
      <c r="TKL35" s="293"/>
      <c r="TKM35" s="293"/>
      <c r="TKN35" s="293"/>
      <c r="TKO35" s="293"/>
      <c r="TKP35" s="293"/>
      <c r="TKQ35" s="293"/>
      <c r="TKR35" s="293"/>
      <c r="TKS35" s="293"/>
      <c r="TKT35" s="293"/>
      <c r="TKU35" s="293"/>
      <c r="TKV35" s="293"/>
      <c r="TKW35" s="293"/>
      <c r="TKX35" s="293"/>
      <c r="TKY35" s="293"/>
      <c r="TKZ35" s="293"/>
      <c r="TLA35" s="293"/>
      <c r="TLB35" s="293"/>
      <c r="TLC35" s="293"/>
      <c r="TLD35" s="293"/>
      <c r="TLE35" s="293"/>
      <c r="TLF35" s="293"/>
      <c r="TLG35" s="293"/>
      <c r="TLH35" s="293"/>
      <c r="TLI35" s="293"/>
      <c r="TLJ35" s="293"/>
      <c r="TLK35" s="293"/>
      <c r="TLL35" s="293"/>
      <c r="TLM35" s="293"/>
      <c r="TLN35" s="293"/>
      <c r="TLO35" s="293"/>
      <c r="TLP35" s="293"/>
      <c r="TLQ35" s="293"/>
      <c r="TLR35" s="293"/>
      <c r="TLS35" s="293"/>
      <c r="TLT35" s="293"/>
      <c r="TLU35" s="293"/>
      <c r="TLV35" s="293"/>
      <c r="TLW35" s="293"/>
      <c r="TLX35" s="293"/>
      <c r="TLY35" s="293"/>
      <c r="TLZ35" s="293"/>
      <c r="TMA35" s="293"/>
      <c r="TMB35" s="293"/>
      <c r="TMC35" s="293"/>
      <c r="TMD35" s="293"/>
      <c r="TME35" s="293"/>
      <c r="TMF35" s="293"/>
      <c r="TMG35" s="293"/>
      <c r="TMH35" s="293"/>
      <c r="TMI35" s="293"/>
      <c r="TMJ35" s="293"/>
      <c r="TMK35" s="293"/>
      <c r="TML35" s="293"/>
      <c r="TMM35" s="293"/>
      <c r="TMN35" s="293"/>
      <c r="TMO35" s="293"/>
      <c r="TMP35" s="293"/>
      <c r="TMQ35" s="293"/>
      <c r="TMR35" s="293"/>
      <c r="TMS35" s="293"/>
      <c r="TMT35" s="293"/>
      <c r="TMU35" s="293"/>
      <c r="TMV35" s="293"/>
      <c r="TMW35" s="293"/>
      <c r="TMX35" s="293"/>
      <c r="TMY35" s="293"/>
      <c r="TMZ35" s="293"/>
      <c r="TNA35" s="293"/>
      <c r="TNB35" s="293"/>
      <c r="TNC35" s="293"/>
      <c r="TND35" s="293"/>
      <c r="TNE35" s="293"/>
      <c r="TNF35" s="293"/>
      <c r="TNG35" s="293"/>
      <c r="TNH35" s="293"/>
      <c r="TNI35" s="293"/>
      <c r="TNJ35" s="293"/>
      <c r="TNK35" s="293"/>
      <c r="TNL35" s="293"/>
      <c r="TNM35" s="293"/>
      <c r="TNN35" s="293"/>
      <c r="TNO35" s="293"/>
      <c r="TNP35" s="293"/>
      <c r="TNQ35" s="293"/>
      <c r="TNR35" s="293"/>
      <c r="TNS35" s="293"/>
      <c r="TNT35" s="293"/>
      <c r="TNU35" s="293"/>
      <c r="TNV35" s="293"/>
      <c r="TNW35" s="293"/>
      <c r="TNX35" s="293"/>
      <c r="TNY35" s="293"/>
      <c r="TNZ35" s="293"/>
      <c r="TOA35" s="293"/>
      <c r="TOB35" s="293"/>
      <c r="TOC35" s="293"/>
      <c r="TOD35" s="293"/>
      <c r="TOE35" s="293"/>
      <c r="TOF35" s="293"/>
      <c r="TOG35" s="293"/>
      <c r="TOH35" s="293"/>
      <c r="TOI35" s="293"/>
      <c r="TOJ35" s="293"/>
      <c r="TOK35" s="293"/>
      <c r="TOL35" s="293"/>
      <c r="TOM35" s="293"/>
      <c r="TON35" s="293"/>
      <c r="TOO35" s="293"/>
      <c r="TOP35" s="293"/>
      <c r="TOQ35" s="293"/>
      <c r="TOR35" s="293"/>
      <c r="TOS35" s="293"/>
      <c r="TOT35" s="293"/>
      <c r="TOU35" s="293"/>
      <c r="TOV35" s="293"/>
      <c r="TOW35" s="293"/>
      <c r="TOX35" s="293"/>
      <c r="TOY35" s="293"/>
      <c r="TOZ35" s="293"/>
      <c r="TPA35" s="293"/>
      <c r="TPB35" s="293"/>
      <c r="TPC35" s="293"/>
      <c r="TPD35" s="293"/>
      <c r="TPE35" s="293"/>
      <c r="TPF35" s="293"/>
      <c r="TPG35" s="293"/>
      <c r="TPH35" s="293"/>
      <c r="TPI35" s="293"/>
      <c r="TPJ35" s="293"/>
      <c r="TPK35" s="293"/>
      <c r="TPL35" s="293"/>
      <c r="TPM35" s="293"/>
      <c r="TPN35" s="293"/>
      <c r="TPO35" s="293"/>
      <c r="TPP35" s="293"/>
      <c r="TPQ35" s="293"/>
      <c r="TPR35" s="293"/>
      <c r="TPS35" s="293"/>
      <c r="TPT35" s="293"/>
      <c r="TPU35" s="293"/>
      <c r="TPV35" s="293"/>
      <c r="TPW35" s="293"/>
      <c r="TPX35" s="293"/>
      <c r="TPY35" s="293"/>
      <c r="TPZ35" s="293"/>
      <c r="TQA35" s="293"/>
      <c r="TQB35" s="293"/>
      <c r="TQC35" s="293"/>
      <c r="TQD35" s="293"/>
      <c r="TQE35" s="293"/>
      <c r="TQF35" s="293"/>
      <c r="TQG35" s="293"/>
      <c r="TQH35" s="293"/>
      <c r="TQI35" s="293"/>
      <c r="TQJ35" s="293"/>
      <c r="TQK35" s="293"/>
      <c r="TQL35" s="293"/>
      <c r="TQM35" s="293"/>
      <c r="TQN35" s="293"/>
      <c r="TQO35" s="293"/>
      <c r="TQP35" s="293"/>
      <c r="TQQ35" s="293"/>
      <c r="TQR35" s="293"/>
      <c r="TQS35" s="293"/>
      <c r="TQT35" s="293"/>
      <c r="TQU35" s="293"/>
      <c r="TQV35" s="293"/>
      <c r="TQW35" s="293"/>
      <c r="TQX35" s="293"/>
      <c r="TQY35" s="293"/>
      <c r="TQZ35" s="293"/>
      <c r="TRA35" s="293"/>
      <c r="TRB35" s="293"/>
      <c r="TRC35" s="293"/>
      <c r="TRD35" s="293"/>
      <c r="TRE35" s="293"/>
      <c r="TRF35" s="293"/>
      <c r="TRG35" s="293"/>
      <c r="TRH35" s="293"/>
      <c r="TRI35" s="293"/>
      <c r="TRJ35" s="293"/>
      <c r="TRK35" s="293"/>
      <c r="TRL35" s="293"/>
      <c r="TRM35" s="293"/>
      <c r="TRN35" s="293"/>
      <c r="TRO35" s="293"/>
      <c r="TRP35" s="293"/>
      <c r="TRQ35" s="293"/>
      <c r="TRR35" s="293"/>
      <c r="TRS35" s="293"/>
      <c r="TRT35" s="293"/>
      <c r="TRU35" s="293"/>
      <c r="TRV35" s="293"/>
      <c r="TRW35" s="293"/>
      <c r="TRX35" s="293"/>
      <c r="TRY35" s="293"/>
      <c r="TRZ35" s="293"/>
      <c r="TSA35" s="293"/>
      <c r="TSB35" s="293"/>
      <c r="TSC35" s="293"/>
      <c r="TSD35" s="293"/>
      <c r="TSE35" s="293"/>
      <c r="TSF35" s="293"/>
      <c r="TSG35" s="293"/>
      <c r="TSH35" s="293"/>
      <c r="TSI35" s="293"/>
      <c r="TSJ35" s="293"/>
      <c r="TSK35" s="293"/>
      <c r="TSL35" s="293"/>
      <c r="TSM35" s="293"/>
      <c r="TSN35" s="293"/>
      <c r="TSO35" s="293"/>
      <c r="TSP35" s="293"/>
      <c r="TSQ35" s="293"/>
      <c r="TSR35" s="293"/>
      <c r="TSS35" s="293"/>
      <c r="TST35" s="293"/>
      <c r="TSU35" s="293"/>
      <c r="TSV35" s="293"/>
      <c r="TSW35" s="293"/>
      <c r="TSX35" s="293"/>
      <c r="TSY35" s="293"/>
      <c r="TSZ35" s="293"/>
      <c r="TTA35" s="293"/>
      <c r="TTB35" s="293"/>
      <c r="TTC35" s="293"/>
      <c r="TTD35" s="293"/>
      <c r="TTE35" s="293"/>
      <c r="TTF35" s="293"/>
      <c r="TTG35" s="293"/>
      <c r="TTH35" s="293"/>
      <c r="TTI35" s="293"/>
      <c r="TTJ35" s="293"/>
      <c r="TTK35" s="293"/>
      <c r="TTL35" s="293"/>
      <c r="TTM35" s="293"/>
      <c r="TTN35" s="293"/>
      <c r="TTO35" s="293"/>
      <c r="TTP35" s="293"/>
      <c r="TTQ35" s="293"/>
      <c r="TTR35" s="293"/>
      <c r="TTS35" s="293"/>
      <c r="TTT35" s="293"/>
      <c r="TTU35" s="293"/>
      <c r="TTV35" s="293"/>
      <c r="TTW35" s="293"/>
      <c r="TTX35" s="293"/>
      <c r="TTY35" s="293"/>
      <c r="TTZ35" s="293"/>
      <c r="TUA35" s="293"/>
      <c r="TUB35" s="293"/>
      <c r="TUC35" s="293"/>
      <c r="TUD35" s="293"/>
      <c r="TUE35" s="293"/>
      <c r="TUF35" s="293"/>
      <c r="TUG35" s="293"/>
      <c r="TUH35" s="293"/>
      <c r="TUI35" s="293"/>
      <c r="TUJ35" s="293"/>
      <c r="TUK35" s="293"/>
      <c r="TUL35" s="293"/>
      <c r="TUM35" s="293"/>
      <c r="TUN35" s="293"/>
      <c r="TUO35" s="293"/>
      <c r="TUP35" s="293"/>
      <c r="TUQ35" s="293"/>
      <c r="TUR35" s="293"/>
      <c r="TUS35" s="293"/>
      <c r="TUT35" s="293"/>
      <c r="TUU35" s="293"/>
      <c r="TUV35" s="293"/>
      <c r="TUW35" s="293"/>
      <c r="TUX35" s="293"/>
      <c r="TUY35" s="293"/>
      <c r="TUZ35" s="293"/>
      <c r="TVA35" s="293"/>
      <c r="TVB35" s="293"/>
      <c r="TVC35" s="293"/>
      <c r="TVD35" s="293"/>
      <c r="TVE35" s="293"/>
      <c r="TVF35" s="293"/>
      <c r="TVG35" s="293"/>
      <c r="TVH35" s="293"/>
      <c r="TVI35" s="293"/>
      <c r="TVJ35" s="293"/>
      <c r="TVK35" s="293"/>
      <c r="TVL35" s="293"/>
      <c r="TVM35" s="293"/>
      <c r="TVN35" s="293"/>
      <c r="TVO35" s="293"/>
      <c r="TVP35" s="293"/>
      <c r="TVQ35" s="293"/>
      <c r="TVR35" s="293"/>
      <c r="TVS35" s="293"/>
      <c r="TVT35" s="293"/>
      <c r="TVU35" s="293"/>
      <c r="TVV35" s="293"/>
      <c r="TVW35" s="293"/>
      <c r="TVX35" s="293"/>
      <c r="TVY35" s="293"/>
      <c r="TVZ35" s="293"/>
      <c r="TWA35" s="293"/>
      <c r="TWB35" s="293"/>
      <c r="TWC35" s="293"/>
      <c r="TWD35" s="293"/>
      <c r="TWE35" s="293"/>
      <c r="TWF35" s="293"/>
      <c r="TWG35" s="293"/>
      <c r="TWH35" s="293"/>
      <c r="TWI35" s="293"/>
      <c r="TWJ35" s="293"/>
      <c r="TWK35" s="293"/>
      <c r="TWL35" s="293"/>
      <c r="TWM35" s="293"/>
      <c r="TWN35" s="293"/>
      <c r="TWO35" s="293"/>
      <c r="TWP35" s="293"/>
      <c r="TWQ35" s="293"/>
      <c r="TWR35" s="293"/>
      <c r="TWS35" s="293"/>
      <c r="TWT35" s="293"/>
      <c r="TWU35" s="293"/>
      <c r="TWV35" s="293"/>
      <c r="TWW35" s="293"/>
      <c r="TWX35" s="293"/>
      <c r="TWY35" s="293"/>
      <c r="TWZ35" s="293"/>
      <c r="TXA35" s="293"/>
      <c r="TXB35" s="293"/>
      <c r="TXC35" s="293"/>
      <c r="TXD35" s="293"/>
      <c r="TXE35" s="293"/>
      <c r="TXF35" s="293"/>
      <c r="TXG35" s="293"/>
      <c r="TXH35" s="293"/>
      <c r="TXI35" s="293"/>
      <c r="TXJ35" s="293"/>
      <c r="TXK35" s="293"/>
      <c r="TXL35" s="293"/>
      <c r="TXM35" s="293"/>
      <c r="TXN35" s="293"/>
      <c r="TXO35" s="293"/>
      <c r="TXP35" s="293"/>
      <c r="TXQ35" s="293"/>
      <c r="TXR35" s="293"/>
      <c r="TXS35" s="293"/>
      <c r="TXT35" s="293"/>
      <c r="TXU35" s="293"/>
      <c r="TXV35" s="293"/>
      <c r="TXW35" s="293"/>
      <c r="TXX35" s="293"/>
      <c r="TXY35" s="293"/>
      <c r="TXZ35" s="293"/>
      <c r="TYA35" s="293"/>
      <c r="TYB35" s="293"/>
      <c r="TYC35" s="293"/>
      <c r="TYD35" s="293"/>
      <c r="TYE35" s="293"/>
      <c r="TYF35" s="293"/>
      <c r="TYG35" s="293"/>
      <c r="TYH35" s="293"/>
      <c r="TYI35" s="293"/>
      <c r="TYJ35" s="293"/>
      <c r="TYK35" s="293"/>
      <c r="TYL35" s="293"/>
      <c r="TYM35" s="293"/>
      <c r="TYN35" s="293"/>
      <c r="TYO35" s="293"/>
      <c r="TYP35" s="293"/>
      <c r="TYQ35" s="293"/>
      <c r="TYR35" s="293"/>
      <c r="TYS35" s="293"/>
      <c r="TYT35" s="293"/>
      <c r="TYU35" s="293"/>
      <c r="TYV35" s="293"/>
      <c r="TYW35" s="293"/>
      <c r="TYX35" s="293"/>
      <c r="TYY35" s="293"/>
      <c r="TYZ35" s="293"/>
      <c r="TZA35" s="293"/>
      <c r="TZB35" s="293"/>
      <c r="TZC35" s="293"/>
      <c r="TZD35" s="293"/>
      <c r="TZE35" s="293"/>
      <c r="TZF35" s="293"/>
      <c r="TZG35" s="293"/>
      <c r="TZH35" s="293"/>
      <c r="TZI35" s="293"/>
      <c r="TZJ35" s="293"/>
      <c r="TZK35" s="293"/>
      <c r="TZL35" s="293"/>
      <c r="TZM35" s="293"/>
      <c r="TZN35" s="293"/>
      <c r="TZO35" s="293"/>
      <c r="TZP35" s="293"/>
      <c r="TZQ35" s="293"/>
      <c r="TZR35" s="293"/>
      <c r="TZS35" s="293"/>
      <c r="TZT35" s="293"/>
      <c r="TZU35" s="293"/>
      <c r="TZV35" s="293"/>
      <c r="TZW35" s="293"/>
      <c r="TZX35" s="293"/>
      <c r="TZY35" s="293"/>
      <c r="TZZ35" s="293"/>
      <c r="UAA35" s="293"/>
      <c r="UAB35" s="293"/>
      <c r="UAC35" s="293"/>
      <c r="UAD35" s="293"/>
      <c r="UAE35" s="293"/>
      <c r="UAF35" s="293"/>
      <c r="UAG35" s="293"/>
      <c r="UAH35" s="293"/>
      <c r="UAI35" s="293"/>
      <c r="UAJ35" s="293"/>
      <c r="UAK35" s="293"/>
      <c r="UAL35" s="293"/>
      <c r="UAM35" s="293"/>
      <c r="UAN35" s="293"/>
      <c r="UAO35" s="293"/>
      <c r="UAP35" s="293"/>
      <c r="UAQ35" s="293"/>
      <c r="UAR35" s="293"/>
      <c r="UAS35" s="293"/>
      <c r="UAT35" s="293"/>
      <c r="UAU35" s="293"/>
      <c r="UAV35" s="293"/>
      <c r="UAW35" s="293"/>
      <c r="UAX35" s="293"/>
      <c r="UAY35" s="293"/>
      <c r="UAZ35" s="293"/>
      <c r="UBA35" s="293"/>
      <c r="UBB35" s="293"/>
      <c r="UBC35" s="293"/>
      <c r="UBD35" s="293"/>
      <c r="UBE35" s="293"/>
      <c r="UBF35" s="293"/>
      <c r="UBG35" s="293"/>
      <c r="UBH35" s="293"/>
      <c r="UBI35" s="293"/>
      <c r="UBJ35" s="293"/>
      <c r="UBK35" s="293"/>
      <c r="UBL35" s="293"/>
      <c r="UBM35" s="293"/>
      <c r="UBN35" s="293"/>
      <c r="UBO35" s="293"/>
      <c r="UBP35" s="293"/>
      <c r="UBQ35" s="293"/>
      <c r="UBR35" s="293"/>
      <c r="UBS35" s="293"/>
      <c r="UBT35" s="293"/>
      <c r="UBU35" s="293"/>
      <c r="UBV35" s="293"/>
      <c r="UBW35" s="293"/>
      <c r="UBX35" s="293"/>
      <c r="UBY35" s="293"/>
      <c r="UBZ35" s="293"/>
      <c r="UCA35" s="293"/>
      <c r="UCB35" s="293"/>
      <c r="UCC35" s="293"/>
      <c r="UCD35" s="293"/>
      <c r="UCE35" s="293"/>
      <c r="UCF35" s="293"/>
      <c r="UCG35" s="293"/>
      <c r="UCH35" s="293"/>
      <c r="UCI35" s="293"/>
      <c r="UCJ35" s="293"/>
      <c r="UCK35" s="293"/>
      <c r="UCL35" s="293"/>
      <c r="UCM35" s="293"/>
      <c r="UCN35" s="293"/>
      <c r="UCO35" s="293"/>
      <c r="UCP35" s="293"/>
      <c r="UCQ35" s="293"/>
      <c r="UCR35" s="293"/>
      <c r="UCS35" s="293"/>
      <c r="UCT35" s="293"/>
      <c r="UCU35" s="293"/>
      <c r="UCV35" s="293"/>
      <c r="UCW35" s="293"/>
      <c r="UCX35" s="293"/>
      <c r="UCY35" s="293"/>
      <c r="UCZ35" s="293"/>
      <c r="UDA35" s="293"/>
      <c r="UDB35" s="293"/>
      <c r="UDC35" s="293"/>
      <c r="UDD35" s="293"/>
      <c r="UDE35" s="293"/>
      <c r="UDF35" s="293"/>
      <c r="UDG35" s="293"/>
      <c r="UDH35" s="293"/>
      <c r="UDI35" s="293"/>
      <c r="UDJ35" s="293"/>
      <c r="UDK35" s="293"/>
      <c r="UDL35" s="293"/>
      <c r="UDM35" s="293"/>
      <c r="UDN35" s="293"/>
      <c r="UDO35" s="293"/>
      <c r="UDP35" s="293"/>
      <c r="UDQ35" s="293"/>
      <c r="UDR35" s="293"/>
      <c r="UDS35" s="293"/>
      <c r="UDT35" s="293"/>
      <c r="UDU35" s="293"/>
      <c r="UDV35" s="293"/>
      <c r="UDW35" s="293"/>
      <c r="UDX35" s="293"/>
      <c r="UDY35" s="293"/>
      <c r="UDZ35" s="293"/>
      <c r="UEA35" s="293"/>
      <c r="UEB35" s="293"/>
      <c r="UEC35" s="293"/>
      <c r="UED35" s="293"/>
      <c r="UEE35" s="293"/>
      <c r="UEF35" s="293"/>
      <c r="UEG35" s="293"/>
      <c r="UEH35" s="293"/>
      <c r="UEI35" s="293"/>
      <c r="UEJ35" s="293"/>
      <c r="UEK35" s="293"/>
      <c r="UEL35" s="293"/>
      <c r="UEM35" s="293"/>
      <c r="UEN35" s="293"/>
      <c r="UEO35" s="293"/>
      <c r="UEP35" s="293"/>
      <c r="UEQ35" s="293"/>
      <c r="UER35" s="293"/>
      <c r="UES35" s="293"/>
      <c r="UET35" s="293"/>
      <c r="UEU35" s="293"/>
      <c r="UEV35" s="293"/>
      <c r="UEW35" s="293"/>
      <c r="UEX35" s="293"/>
      <c r="UEY35" s="293"/>
      <c r="UEZ35" s="293"/>
      <c r="UFA35" s="293"/>
      <c r="UFB35" s="293"/>
      <c r="UFC35" s="293"/>
      <c r="UFD35" s="293"/>
      <c r="UFE35" s="293"/>
      <c r="UFF35" s="293"/>
      <c r="UFG35" s="293"/>
      <c r="UFH35" s="293"/>
      <c r="UFI35" s="293"/>
      <c r="UFJ35" s="293"/>
      <c r="UFK35" s="293"/>
      <c r="UFL35" s="293"/>
      <c r="UFM35" s="293"/>
      <c r="UFN35" s="293"/>
      <c r="UFO35" s="293"/>
      <c r="UFP35" s="293"/>
      <c r="UFQ35" s="293"/>
      <c r="UFR35" s="293"/>
      <c r="UFS35" s="293"/>
      <c r="UFT35" s="293"/>
      <c r="UFU35" s="293"/>
      <c r="UFV35" s="293"/>
      <c r="UFW35" s="293"/>
      <c r="UFX35" s="293"/>
      <c r="UFY35" s="293"/>
      <c r="UFZ35" s="293"/>
      <c r="UGA35" s="293"/>
      <c r="UGB35" s="293"/>
      <c r="UGC35" s="293"/>
      <c r="UGD35" s="293"/>
      <c r="UGE35" s="293"/>
      <c r="UGF35" s="293"/>
      <c r="UGG35" s="293"/>
      <c r="UGH35" s="293"/>
      <c r="UGI35" s="293"/>
      <c r="UGJ35" s="293"/>
      <c r="UGK35" s="293"/>
      <c r="UGL35" s="293"/>
      <c r="UGM35" s="293"/>
      <c r="UGN35" s="293"/>
      <c r="UGO35" s="293"/>
      <c r="UGP35" s="293"/>
      <c r="UGQ35" s="293"/>
      <c r="UGR35" s="293"/>
      <c r="UGS35" s="293"/>
      <c r="UGT35" s="293"/>
      <c r="UGU35" s="293"/>
      <c r="UGV35" s="293"/>
      <c r="UGW35" s="293"/>
      <c r="UGX35" s="293"/>
      <c r="UGY35" s="293"/>
      <c r="UGZ35" s="293"/>
      <c r="UHA35" s="293"/>
      <c r="UHB35" s="293"/>
      <c r="UHC35" s="293"/>
      <c r="UHD35" s="293"/>
      <c r="UHE35" s="293"/>
      <c r="UHF35" s="293"/>
      <c r="UHG35" s="293"/>
      <c r="UHH35" s="293"/>
      <c r="UHI35" s="293"/>
      <c r="UHJ35" s="293"/>
      <c r="UHK35" s="293"/>
      <c r="UHL35" s="293"/>
      <c r="UHM35" s="293"/>
      <c r="UHN35" s="293"/>
      <c r="UHO35" s="293"/>
      <c r="UHP35" s="293"/>
      <c r="UHQ35" s="293"/>
      <c r="UHR35" s="293"/>
      <c r="UHS35" s="293"/>
      <c r="UHT35" s="293"/>
      <c r="UHU35" s="293"/>
      <c r="UHV35" s="293"/>
      <c r="UHW35" s="293"/>
      <c r="UHX35" s="293"/>
      <c r="UHY35" s="293"/>
      <c r="UHZ35" s="293"/>
      <c r="UIA35" s="293"/>
      <c r="UIB35" s="293"/>
      <c r="UIC35" s="293"/>
      <c r="UID35" s="293"/>
      <c r="UIE35" s="293"/>
      <c r="UIF35" s="293"/>
      <c r="UIG35" s="293"/>
      <c r="UIH35" s="293"/>
      <c r="UII35" s="293"/>
      <c r="UIJ35" s="293"/>
      <c r="UIK35" s="293"/>
      <c r="UIL35" s="293"/>
      <c r="UIM35" s="293"/>
      <c r="UIN35" s="293"/>
      <c r="UIO35" s="293"/>
      <c r="UIP35" s="293"/>
      <c r="UIQ35" s="293"/>
      <c r="UIR35" s="293"/>
      <c r="UIS35" s="293"/>
      <c r="UIT35" s="293"/>
      <c r="UIU35" s="293"/>
      <c r="UIV35" s="293"/>
      <c r="UIW35" s="293"/>
      <c r="UIX35" s="293"/>
      <c r="UIY35" s="293"/>
      <c r="UIZ35" s="293"/>
      <c r="UJA35" s="293"/>
      <c r="UJB35" s="293"/>
      <c r="UJC35" s="293"/>
      <c r="UJD35" s="293"/>
      <c r="UJE35" s="293"/>
      <c r="UJF35" s="293"/>
      <c r="UJG35" s="293"/>
      <c r="UJH35" s="293"/>
      <c r="UJI35" s="293"/>
      <c r="UJJ35" s="293"/>
      <c r="UJK35" s="293"/>
      <c r="UJL35" s="293"/>
      <c r="UJM35" s="293"/>
      <c r="UJN35" s="293"/>
      <c r="UJO35" s="293"/>
      <c r="UJP35" s="293"/>
      <c r="UJQ35" s="293"/>
      <c r="UJR35" s="293"/>
      <c r="UJS35" s="293"/>
      <c r="UJT35" s="293"/>
      <c r="UJU35" s="293"/>
      <c r="UJV35" s="293"/>
      <c r="UJW35" s="293"/>
      <c r="UJX35" s="293"/>
      <c r="UJY35" s="293"/>
      <c r="UJZ35" s="293"/>
      <c r="UKA35" s="293"/>
      <c r="UKB35" s="293"/>
      <c r="UKC35" s="293"/>
      <c r="UKD35" s="293"/>
      <c r="UKE35" s="293"/>
      <c r="UKF35" s="293"/>
      <c r="UKG35" s="293"/>
      <c r="UKH35" s="293"/>
      <c r="UKI35" s="293"/>
      <c r="UKJ35" s="293"/>
      <c r="UKK35" s="293"/>
      <c r="UKL35" s="293"/>
      <c r="UKM35" s="293"/>
      <c r="UKN35" s="293"/>
      <c r="UKO35" s="293"/>
      <c r="UKP35" s="293"/>
      <c r="UKQ35" s="293"/>
      <c r="UKR35" s="293"/>
      <c r="UKS35" s="293"/>
      <c r="UKT35" s="293"/>
      <c r="UKU35" s="293"/>
      <c r="UKV35" s="293"/>
      <c r="UKW35" s="293"/>
      <c r="UKX35" s="293"/>
      <c r="UKY35" s="293"/>
      <c r="UKZ35" s="293"/>
      <c r="ULA35" s="293"/>
      <c r="ULB35" s="293"/>
      <c r="ULC35" s="293"/>
      <c r="ULD35" s="293"/>
      <c r="ULE35" s="293"/>
      <c r="ULF35" s="293"/>
      <c r="ULG35" s="293"/>
      <c r="ULH35" s="293"/>
      <c r="ULI35" s="293"/>
      <c r="ULJ35" s="293"/>
      <c r="ULK35" s="293"/>
      <c r="ULL35" s="293"/>
      <c r="ULM35" s="293"/>
      <c r="ULN35" s="293"/>
      <c r="ULO35" s="293"/>
      <c r="ULP35" s="293"/>
      <c r="ULQ35" s="293"/>
      <c r="ULR35" s="293"/>
      <c r="ULS35" s="293"/>
      <c r="ULT35" s="293"/>
      <c r="ULU35" s="293"/>
      <c r="ULV35" s="293"/>
      <c r="ULW35" s="293"/>
      <c r="ULX35" s="293"/>
      <c r="ULY35" s="293"/>
      <c r="ULZ35" s="293"/>
      <c r="UMA35" s="293"/>
      <c r="UMB35" s="293"/>
      <c r="UMC35" s="293"/>
      <c r="UMD35" s="293"/>
      <c r="UME35" s="293"/>
      <c r="UMF35" s="293"/>
      <c r="UMG35" s="293"/>
      <c r="UMH35" s="293"/>
      <c r="UMI35" s="293"/>
      <c r="UMJ35" s="293"/>
      <c r="UMK35" s="293"/>
      <c r="UML35" s="293"/>
      <c r="UMM35" s="293"/>
      <c r="UMN35" s="293"/>
      <c r="UMO35" s="293"/>
      <c r="UMP35" s="293"/>
      <c r="UMQ35" s="293"/>
      <c r="UMR35" s="293"/>
      <c r="UMS35" s="293"/>
      <c r="UMT35" s="293"/>
      <c r="UMU35" s="293"/>
      <c r="UMV35" s="293"/>
      <c r="UMW35" s="293"/>
      <c r="UMX35" s="293"/>
      <c r="UMY35" s="293"/>
      <c r="UMZ35" s="293"/>
      <c r="UNA35" s="293"/>
      <c r="UNB35" s="293"/>
      <c r="UNC35" s="293"/>
      <c r="UND35" s="293"/>
      <c r="UNE35" s="293"/>
      <c r="UNF35" s="293"/>
      <c r="UNG35" s="293"/>
      <c r="UNH35" s="293"/>
      <c r="UNI35" s="293"/>
      <c r="UNJ35" s="293"/>
      <c r="UNK35" s="293"/>
      <c r="UNL35" s="293"/>
      <c r="UNM35" s="293"/>
      <c r="UNN35" s="293"/>
      <c r="UNO35" s="293"/>
      <c r="UNP35" s="293"/>
      <c r="UNQ35" s="293"/>
      <c r="UNR35" s="293"/>
      <c r="UNS35" s="293"/>
      <c r="UNT35" s="293"/>
      <c r="UNU35" s="293"/>
      <c r="UNV35" s="293"/>
      <c r="UNW35" s="293"/>
      <c r="UNX35" s="293"/>
      <c r="UNY35" s="293"/>
      <c r="UNZ35" s="293"/>
      <c r="UOA35" s="293"/>
      <c r="UOB35" s="293"/>
      <c r="UOC35" s="293"/>
      <c r="UOD35" s="293"/>
      <c r="UOE35" s="293"/>
      <c r="UOF35" s="293"/>
      <c r="UOG35" s="293"/>
      <c r="UOH35" s="293"/>
      <c r="UOI35" s="293"/>
      <c r="UOJ35" s="293"/>
      <c r="UOK35" s="293"/>
      <c r="UOL35" s="293"/>
      <c r="UOM35" s="293"/>
      <c r="UON35" s="293"/>
      <c r="UOO35" s="293"/>
      <c r="UOP35" s="293"/>
      <c r="UOQ35" s="293"/>
      <c r="UOR35" s="293"/>
      <c r="UOS35" s="293"/>
      <c r="UOT35" s="293"/>
      <c r="UOU35" s="293"/>
      <c r="UOV35" s="293"/>
      <c r="UOW35" s="293"/>
      <c r="UOX35" s="293"/>
      <c r="UOY35" s="293"/>
      <c r="UOZ35" s="293"/>
      <c r="UPA35" s="293"/>
      <c r="UPB35" s="293"/>
      <c r="UPC35" s="293"/>
      <c r="UPD35" s="293"/>
      <c r="UPE35" s="293"/>
      <c r="UPF35" s="293"/>
      <c r="UPG35" s="293"/>
      <c r="UPH35" s="293"/>
      <c r="UPI35" s="293"/>
      <c r="UPJ35" s="293"/>
      <c r="UPK35" s="293"/>
      <c r="UPL35" s="293"/>
      <c r="UPM35" s="293"/>
      <c r="UPN35" s="293"/>
      <c r="UPO35" s="293"/>
      <c r="UPP35" s="293"/>
      <c r="UPQ35" s="293"/>
      <c r="UPR35" s="293"/>
      <c r="UPS35" s="293"/>
      <c r="UPT35" s="293"/>
      <c r="UPU35" s="293"/>
      <c r="UPV35" s="293"/>
      <c r="UPW35" s="293"/>
      <c r="UPX35" s="293"/>
      <c r="UPY35" s="293"/>
      <c r="UPZ35" s="293"/>
      <c r="UQA35" s="293"/>
      <c r="UQB35" s="293"/>
      <c r="UQC35" s="293"/>
      <c r="UQD35" s="293"/>
      <c r="UQE35" s="293"/>
      <c r="UQF35" s="293"/>
      <c r="UQG35" s="293"/>
      <c r="UQH35" s="293"/>
      <c r="UQI35" s="293"/>
      <c r="UQJ35" s="293"/>
      <c r="UQK35" s="293"/>
      <c r="UQL35" s="293"/>
      <c r="UQM35" s="293"/>
      <c r="UQN35" s="293"/>
      <c r="UQO35" s="293"/>
      <c r="UQP35" s="293"/>
      <c r="UQQ35" s="293"/>
      <c r="UQR35" s="293"/>
      <c r="UQS35" s="293"/>
      <c r="UQT35" s="293"/>
      <c r="UQU35" s="293"/>
      <c r="UQV35" s="293"/>
      <c r="UQW35" s="293"/>
      <c r="UQX35" s="293"/>
      <c r="UQY35" s="293"/>
      <c r="UQZ35" s="293"/>
      <c r="URA35" s="293"/>
      <c r="URB35" s="293"/>
      <c r="URC35" s="293"/>
      <c r="URD35" s="293"/>
      <c r="URE35" s="293"/>
      <c r="URF35" s="293"/>
      <c r="URG35" s="293"/>
      <c r="URH35" s="293"/>
      <c r="URI35" s="293"/>
      <c r="URJ35" s="293"/>
      <c r="URK35" s="293"/>
      <c r="URL35" s="293"/>
      <c r="URM35" s="293"/>
      <c r="URN35" s="293"/>
      <c r="URO35" s="293"/>
      <c r="URP35" s="293"/>
      <c r="URQ35" s="293"/>
      <c r="URR35" s="293"/>
      <c r="URS35" s="293"/>
      <c r="URT35" s="293"/>
      <c r="URU35" s="293"/>
      <c r="URV35" s="293"/>
      <c r="URW35" s="293"/>
      <c r="URX35" s="293"/>
      <c r="URY35" s="293"/>
      <c r="URZ35" s="293"/>
      <c r="USA35" s="293"/>
      <c r="USB35" s="293"/>
      <c r="USC35" s="293"/>
      <c r="USD35" s="293"/>
      <c r="USE35" s="293"/>
      <c r="USF35" s="293"/>
      <c r="USG35" s="293"/>
      <c r="USH35" s="293"/>
      <c r="USI35" s="293"/>
      <c r="USJ35" s="293"/>
      <c r="USK35" s="293"/>
      <c r="USL35" s="293"/>
      <c r="USM35" s="293"/>
      <c r="USN35" s="293"/>
      <c r="USO35" s="293"/>
      <c r="USP35" s="293"/>
      <c r="USQ35" s="293"/>
      <c r="USR35" s="293"/>
      <c r="USS35" s="293"/>
      <c r="UST35" s="293"/>
      <c r="USU35" s="293"/>
      <c r="USV35" s="293"/>
      <c r="USW35" s="293"/>
      <c r="USX35" s="293"/>
      <c r="USY35" s="293"/>
      <c r="USZ35" s="293"/>
      <c r="UTA35" s="293"/>
      <c r="UTB35" s="293"/>
      <c r="UTC35" s="293"/>
      <c r="UTD35" s="293"/>
      <c r="UTE35" s="293"/>
      <c r="UTF35" s="293"/>
      <c r="UTG35" s="293"/>
      <c r="UTH35" s="293"/>
      <c r="UTI35" s="293"/>
      <c r="UTJ35" s="293"/>
      <c r="UTK35" s="293"/>
      <c r="UTL35" s="293"/>
      <c r="UTM35" s="293"/>
      <c r="UTN35" s="293"/>
      <c r="UTO35" s="293"/>
      <c r="UTP35" s="293"/>
      <c r="UTQ35" s="293"/>
      <c r="UTR35" s="293"/>
      <c r="UTS35" s="293"/>
      <c r="UTT35" s="293"/>
      <c r="UTU35" s="293"/>
      <c r="UTV35" s="293"/>
      <c r="UTW35" s="293"/>
      <c r="UTX35" s="293"/>
      <c r="UTY35" s="293"/>
      <c r="UTZ35" s="293"/>
      <c r="UUA35" s="293"/>
      <c r="UUB35" s="293"/>
      <c r="UUC35" s="293"/>
      <c r="UUD35" s="293"/>
      <c r="UUE35" s="293"/>
      <c r="UUF35" s="293"/>
      <c r="UUG35" s="293"/>
      <c r="UUH35" s="293"/>
      <c r="UUI35" s="293"/>
      <c r="UUJ35" s="293"/>
      <c r="UUK35" s="293"/>
      <c r="UUL35" s="293"/>
      <c r="UUM35" s="293"/>
      <c r="UUN35" s="293"/>
      <c r="UUO35" s="293"/>
      <c r="UUP35" s="293"/>
      <c r="UUQ35" s="293"/>
      <c r="UUR35" s="293"/>
      <c r="UUS35" s="293"/>
      <c r="UUT35" s="293"/>
      <c r="UUU35" s="293"/>
      <c r="UUV35" s="293"/>
      <c r="UUW35" s="293"/>
      <c r="UUX35" s="293"/>
      <c r="UUY35" s="293"/>
      <c r="UUZ35" s="293"/>
      <c r="UVA35" s="293"/>
      <c r="UVB35" s="293"/>
      <c r="UVC35" s="293"/>
      <c r="UVD35" s="293"/>
      <c r="UVE35" s="293"/>
      <c r="UVF35" s="293"/>
      <c r="UVG35" s="293"/>
      <c r="UVH35" s="293"/>
      <c r="UVI35" s="293"/>
      <c r="UVJ35" s="293"/>
      <c r="UVK35" s="293"/>
      <c r="UVL35" s="293"/>
      <c r="UVM35" s="293"/>
      <c r="UVN35" s="293"/>
      <c r="UVO35" s="293"/>
      <c r="UVP35" s="293"/>
      <c r="UVQ35" s="293"/>
      <c r="UVR35" s="293"/>
      <c r="UVS35" s="293"/>
      <c r="UVT35" s="293"/>
      <c r="UVU35" s="293"/>
      <c r="UVV35" s="293"/>
      <c r="UVW35" s="293"/>
      <c r="UVX35" s="293"/>
      <c r="UVY35" s="293"/>
      <c r="UVZ35" s="293"/>
      <c r="UWA35" s="293"/>
      <c r="UWB35" s="293"/>
      <c r="UWC35" s="293"/>
      <c r="UWD35" s="293"/>
      <c r="UWE35" s="293"/>
      <c r="UWF35" s="293"/>
      <c r="UWG35" s="293"/>
      <c r="UWH35" s="293"/>
      <c r="UWI35" s="293"/>
      <c r="UWJ35" s="293"/>
      <c r="UWK35" s="293"/>
      <c r="UWL35" s="293"/>
      <c r="UWM35" s="293"/>
      <c r="UWN35" s="293"/>
      <c r="UWO35" s="293"/>
      <c r="UWP35" s="293"/>
      <c r="UWQ35" s="293"/>
      <c r="UWR35" s="293"/>
      <c r="UWS35" s="293"/>
      <c r="UWT35" s="293"/>
      <c r="UWU35" s="293"/>
      <c r="UWV35" s="293"/>
      <c r="UWW35" s="293"/>
      <c r="UWX35" s="293"/>
      <c r="UWY35" s="293"/>
      <c r="UWZ35" s="293"/>
      <c r="UXA35" s="293"/>
      <c r="UXB35" s="293"/>
      <c r="UXC35" s="293"/>
      <c r="UXD35" s="293"/>
      <c r="UXE35" s="293"/>
      <c r="UXF35" s="293"/>
      <c r="UXG35" s="293"/>
      <c r="UXH35" s="293"/>
      <c r="UXI35" s="293"/>
      <c r="UXJ35" s="293"/>
      <c r="UXK35" s="293"/>
      <c r="UXL35" s="293"/>
      <c r="UXM35" s="293"/>
      <c r="UXN35" s="293"/>
      <c r="UXO35" s="293"/>
      <c r="UXP35" s="293"/>
      <c r="UXQ35" s="293"/>
      <c r="UXR35" s="293"/>
      <c r="UXS35" s="293"/>
      <c r="UXT35" s="293"/>
      <c r="UXU35" s="293"/>
      <c r="UXV35" s="293"/>
      <c r="UXW35" s="293"/>
      <c r="UXX35" s="293"/>
      <c r="UXY35" s="293"/>
      <c r="UXZ35" s="293"/>
      <c r="UYA35" s="293"/>
      <c r="UYB35" s="293"/>
      <c r="UYC35" s="293"/>
      <c r="UYD35" s="293"/>
      <c r="UYE35" s="293"/>
      <c r="UYF35" s="293"/>
      <c r="UYG35" s="293"/>
      <c r="UYH35" s="293"/>
      <c r="UYI35" s="293"/>
      <c r="UYJ35" s="293"/>
      <c r="UYK35" s="293"/>
      <c r="UYL35" s="293"/>
      <c r="UYM35" s="293"/>
      <c r="UYN35" s="293"/>
      <c r="UYO35" s="293"/>
      <c r="UYP35" s="293"/>
      <c r="UYQ35" s="293"/>
      <c r="UYR35" s="293"/>
      <c r="UYS35" s="293"/>
      <c r="UYT35" s="293"/>
      <c r="UYU35" s="293"/>
      <c r="UYV35" s="293"/>
      <c r="UYW35" s="293"/>
      <c r="UYX35" s="293"/>
      <c r="UYY35" s="293"/>
      <c r="UYZ35" s="293"/>
      <c r="UZA35" s="293"/>
      <c r="UZB35" s="293"/>
      <c r="UZC35" s="293"/>
      <c r="UZD35" s="293"/>
      <c r="UZE35" s="293"/>
      <c r="UZF35" s="293"/>
      <c r="UZG35" s="293"/>
      <c r="UZH35" s="293"/>
      <c r="UZI35" s="293"/>
      <c r="UZJ35" s="293"/>
      <c r="UZK35" s="293"/>
      <c r="UZL35" s="293"/>
      <c r="UZM35" s="293"/>
      <c r="UZN35" s="293"/>
      <c r="UZO35" s="293"/>
      <c r="UZP35" s="293"/>
      <c r="UZQ35" s="293"/>
      <c r="UZR35" s="293"/>
      <c r="UZS35" s="293"/>
      <c r="UZT35" s="293"/>
      <c r="UZU35" s="293"/>
      <c r="UZV35" s="293"/>
      <c r="UZW35" s="293"/>
      <c r="UZX35" s="293"/>
      <c r="UZY35" s="293"/>
      <c r="UZZ35" s="293"/>
      <c r="VAA35" s="293"/>
      <c r="VAB35" s="293"/>
      <c r="VAC35" s="293"/>
      <c r="VAD35" s="293"/>
      <c r="VAE35" s="293"/>
      <c r="VAF35" s="293"/>
      <c r="VAG35" s="293"/>
      <c r="VAH35" s="293"/>
      <c r="VAI35" s="293"/>
      <c r="VAJ35" s="293"/>
      <c r="VAK35" s="293"/>
      <c r="VAL35" s="293"/>
      <c r="VAM35" s="293"/>
      <c r="VAN35" s="293"/>
      <c r="VAO35" s="293"/>
      <c r="VAP35" s="293"/>
      <c r="VAQ35" s="293"/>
      <c r="VAR35" s="293"/>
      <c r="VAS35" s="293"/>
      <c r="VAT35" s="293"/>
      <c r="VAU35" s="293"/>
      <c r="VAV35" s="293"/>
      <c r="VAW35" s="293"/>
      <c r="VAX35" s="293"/>
      <c r="VAY35" s="293"/>
      <c r="VAZ35" s="293"/>
      <c r="VBA35" s="293"/>
      <c r="VBB35" s="293"/>
      <c r="VBC35" s="293"/>
      <c r="VBD35" s="293"/>
      <c r="VBE35" s="293"/>
      <c r="VBF35" s="293"/>
      <c r="VBG35" s="293"/>
      <c r="VBH35" s="293"/>
      <c r="VBI35" s="293"/>
      <c r="VBJ35" s="293"/>
      <c r="VBK35" s="293"/>
      <c r="VBL35" s="293"/>
      <c r="VBM35" s="293"/>
      <c r="VBN35" s="293"/>
      <c r="VBO35" s="293"/>
      <c r="VBP35" s="293"/>
      <c r="VBQ35" s="293"/>
      <c r="VBR35" s="293"/>
      <c r="VBS35" s="293"/>
      <c r="VBT35" s="293"/>
      <c r="VBU35" s="293"/>
      <c r="VBV35" s="293"/>
      <c r="VBW35" s="293"/>
      <c r="VBX35" s="293"/>
      <c r="VBY35" s="293"/>
      <c r="VBZ35" s="293"/>
      <c r="VCA35" s="293"/>
      <c r="VCB35" s="293"/>
      <c r="VCC35" s="293"/>
      <c r="VCD35" s="293"/>
      <c r="VCE35" s="293"/>
      <c r="VCF35" s="293"/>
      <c r="VCG35" s="293"/>
      <c r="VCH35" s="293"/>
      <c r="VCI35" s="293"/>
      <c r="VCJ35" s="293"/>
      <c r="VCK35" s="293"/>
      <c r="VCL35" s="293"/>
      <c r="VCM35" s="293"/>
      <c r="VCN35" s="293"/>
      <c r="VCO35" s="293"/>
      <c r="VCP35" s="293"/>
      <c r="VCQ35" s="293"/>
      <c r="VCR35" s="293"/>
      <c r="VCS35" s="293"/>
      <c r="VCT35" s="293"/>
      <c r="VCU35" s="293"/>
      <c r="VCV35" s="293"/>
      <c r="VCW35" s="293"/>
      <c r="VCX35" s="293"/>
      <c r="VCY35" s="293"/>
      <c r="VCZ35" s="293"/>
      <c r="VDA35" s="293"/>
      <c r="VDB35" s="293"/>
      <c r="VDC35" s="293"/>
      <c r="VDD35" s="293"/>
      <c r="VDE35" s="293"/>
      <c r="VDF35" s="293"/>
      <c r="VDG35" s="293"/>
      <c r="VDH35" s="293"/>
      <c r="VDI35" s="293"/>
      <c r="VDJ35" s="293"/>
      <c r="VDK35" s="293"/>
      <c r="VDL35" s="293"/>
      <c r="VDM35" s="293"/>
      <c r="VDN35" s="293"/>
      <c r="VDO35" s="293"/>
      <c r="VDP35" s="293"/>
      <c r="VDQ35" s="293"/>
      <c r="VDR35" s="293"/>
      <c r="VDS35" s="293"/>
      <c r="VDT35" s="293"/>
      <c r="VDU35" s="293"/>
      <c r="VDV35" s="293"/>
      <c r="VDW35" s="293"/>
      <c r="VDX35" s="293"/>
      <c r="VDY35" s="293"/>
      <c r="VDZ35" s="293"/>
      <c r="VEA35" s="293"/>
      <c r="VEB35" s="293"/>
      <c r="VEC35" s="293"/>
      <c r="VED35" s="293"/>
      <c r="VEE35" s="293"/>
      <c r="VEF35" s="293"/>
      <c r="VEG35" s="293"/>
      <c r="VEH35" s="293"/>
      <c r="VEI35" s="293"/>
      <c r="VEJ35" s="293"/>
      <c r="VEK35" s="293"/>
      <c r="VEL35" s="293"/>
      <c r="VEM35" s="293"/>
      <c r="VEN35" s="293"/>
      <c r="VEO35" s="293"/>
      <c r="VEP35" s="293"/>
      <c r="VEQ35" s="293"/>
      <c r="VER35" s="293"/>
      <c r="VES35" s="293"/>
      <c r="VET35" s="293"/>
      <c r="VEU35" s="293"/>
      <c r="VEV35" s="293"/>
      <c r="VEW35" s="293"/>
      <c r="VEX35" s="293"/>
      <c r="VEY35" s="293"/>
      <c r="VEZ35" s="293"/>
      <c r="VFA35" s="293"/>
      <c r="VFB35" s="293"/>
      <c r="VFC35" s="293"/>
      <c r="VFD35" s="293"/>
      <c r="VFE35" s="293"/>
      <c r="VFF35" s="293"/>
      <c r="VFG35" s="293"/>
      <c r="VFH35" s="293"/>
      <c r="VFI35" s="293"/>
      <c r="VFJ35" s="293"/>
      <c r="VFK35" s="293"/>
      <c r="VFL35" s="293"/>
      <c r="VFM35" s="293"/>
      <c r="VFN35" s="293"/>
      <c r="VFO35" s="293"/>
      <c r="VFP35" s="293"/>
      <c r="VFQ35" s="293"/>
      <c r="VFR35" s="293"/>
      <c r="VFS35" s="293"/>
      <c r="VFT35" s="293"/>
      <c r="VFU35" s="293"/>
      <c r="VFV35" s="293"/>
      <c r="VFW35" s="293"/>
      <c r="VFX35" s="293"/>
      <c r="VFY35" s="293"/>
      <c r="VFZ35" s="293"/>
      <c r="VGA35" s="293"/>
      <c r="VGB35" s="293"/>
      <c r="VGC35" s="293"/>
      <c r="VGD35" s="293"/>
      <c r="VGE35" s="293"/>
      <c r="VGF35" s="293"/>
      <c r="VGG35" s="293"/>
      <c r="VGH35" s="293"/>
      <c r="VGI35" s="293"/>
      <c r="VGJ35" s="293"/>
      <c r="VGK35" s="293"/>
      <c r="VGL35" s="293"/>
      <c r="VGM35" s="293"/>
      <c r="VGN35" s="293"/>
      <c r="VGO35" s="293"/>
      <c r="VGP35" s="293"/>
      <c r="VGQ35" s="293"/>
      <c r="VGR35" s="293"/>
      <c r="VGS35" s="293"/>
      <c r="VGT35" s="293"/>
      <c r="VGU35" s="293"/>
      <c r="VGV35" s="293"/>
      <c r="VGW35" s="293"/>
      <c r="VGX35" s="293"/>
      <c r="VGY35" s="293"/>
      <c r="VGZ35" s="293"/>
      <c r="VHA35" s="293"/>
      <c r="VHB35" s="293"/>
      <c r="VHC35" s="293"/>
      <c r="VHD35" s="293"/>
      <c r="VHE35" s="293"/>
      <c r="VHF35" s="293"/>
      <c r="VHG35" s="293"/>
      <c r="VHH35" s="293"/>
      <c r="VHI35" s="293"/>
      <c r="VHJ35" s="293"/>
      <c r="VHK35" s="293"/>
      <c r="VHL35" s="293"/>
      <c r="VHM35" s="293"/>
      <c r="VHN35" s="293"/>
      <c r="VHO35" s="293"/>
      <c r="VHP35" s="293"/>
      <c r="VHQ35" s="293"/>
      <c r="VHR35" s="293"/>
      <c r="VHS35" s="293"/>
      <c r="VHT35" s="293"/>
      <c r="VHU35" s="293"/>
      <c r="VHV35" s="293"/>
      <c r="VHW35" s="293"/>
      <c r="VHX35" s="293"/>
      <c r="VHY35" s="293"/>
      <c r="VHZ35" s="293"/>
      <c r="VIA35" s="293"/>
      <c r="VIB35" s="293"/>
      <c r="VIC35" s="293"/>
      <c r="VID35" s="293"/>
      <c r="VIE35" s="293"/>
      <c r="VIF35" s="293"/>
      <c r="VIG35" s="293"/>
      <c r="VIH35" s="293"/>
      <c r="VII35" s="293"/>
      <c r="VIJ35" s="293"/>
      <c r="VIK35" s="293"/>
      <c r="VIL35" s="293"/>
      <c r="VIM35" s="293"/>
      <c r="VIN35" s="293"/>
      <c r="VIO35" s="293"/>
      <c r="VIP35" s="293"/>
      <c r="VIQ35" s="293"/>
      <c r="VIR35" s="293"/>
      <c r="VIS35" s="293"/>
      <c r="VIT35" s="293"/>
      <c r="VIU35" s="293"/>
      <c r="VIV35" s="293"/>
      <c r="VIW35" s="293"/>
      <c r="VIX35" s="293"/>
      <c r="VIY35" s="293"/>
      <c r="VIZ35" s="293"/>
      <c r="VJA35" s="293"/>
      <c r="VJB35" s="293"/>
      <c r="VJC35" s="293"/>
      <c r="VJD35" s="293"/>
      <c r="VJE35" s="293"/>
      <c r="VJF35" s="293"/>
      <c r="VJG35" s="293"/>
      <c r="VJH35" s="293"/>
      <c r="VJI35" s="293"/>
      <c r="VJJ35" s="293"/>
      <c r="VJK35" s="293"/>
      <c r="VJL35" s="293"/>
      <c r="VJM35" s="293"/>
      <c r="VJN35" s="293"/>
      <c r="VJO35" s="293"/>
      <c r="VJP35" s="293"/>
      <c r="VJQ35" s="293"/>
      <c r="VJR35" s="293"/>
      <c r="VJS35" s="293"/>
      <c r="VJT35" s="293"/>
      <c r="VJU35" s="293"/>
      <c r="VJV35" s="293"/>
      <c r="VJW35" s="293"/>
      <c r="VJX35" s="293"/>
      <c r="VJY35" s="293"/>
      <c r="VJZ35" s="293"/>
      <c r="VKA35" s="293"/>
      <c r="VKB35" s="293"/>
      <c r="VKC35" s="293"/>
      <c r="VKD35" s="293"/>
      <c r="VKE35" s="293"/>
      <c r="VKF35" s="293"/>
      <c r="VKG35" s="293"/>
      <c r="VKH35" s="293"/>
      <c r="VKI35" s="293"/>
      <c r="VKJ35" s="293"/>
      <c r="VKK35" s="293"/>
      <c r="VKL35" s="293"/>
      <c r="VKM35" s="293"/>
      <c r="VKN35" s="293"/>
      <c r="VKO35" s="293"/>
      <c r="VKP35" s="293"/>
      <c r="VKQ35" s="293"/>
      <c r="VKR35" s="293"/>
      <c r="VKS35" s="293"/>
      <c r="VKT35" s="293"/>
      <c r="VKU35" s="293"/>
      <c r="VKV35" s="293"/>
      <c r="VKW35" s="293"/>
      <c r="VKX35" s="293"/>
      <c r="VKY35" s="293"/>
      <c r="VKZ35" s="293"/>
      <c r="VLA35" s="293"/>
      <c r="VLB35" s="293"/>
      <c r="VLC35" s="293"/>
      <c r="VLD35" s="293"/>
      <c r="VLE35" s="293"/>
      <c r="VLF35" s="293"/>
      <c r="VLG35" s="293"/>
      <c r="VLH35" s="293"/>
      <c r="VLI35" s="293"/>
      <c r="VLJ35" s="293"/>
      <c r="VLK35" s="293"/>
      <c r="VLL35" s="293"/>
      <c r="VLM35" s="293"/>
      <c r="VLN35" s="293"/>
      <c r="VLO35" s="293"/>
      <c r="VLP35" s="293"/>
      <c r="VLQ35" s="293"/>
      <c r="VLR35" s="293"/>
      <c r="VLS35" s="293"/>
      <c r="VLT35" s="293"/>
      <c r="VLU35" s="293"/>
      <c r="VLV35" s="293"/>
      <c r="VLW35" s="293"/>
      <c r="VLX35" s="293"/>
      <c r="VLY35" s="293"/>
      <c r="VLZ35" s="293"/>
      <c r="VMA35" s="293"/>
      <c r="VMB35" s="293"/>
      <c r="VMC35" s="293"/>
      <c r="VMD35" s="293"/>
      <c r="VME35" s="293"/>
      <c r="VMF35" s="293"/>
      <c r="VMG35" s="293"/>
      <c r="VMH35" s="293"/>
      <c r="VMI35" s="293"/>
      <c r="VMJ35" s="293"/>
      <c r="VMK35" s="293"/>
      <c r="VML35" s="293"/>
      <c r="VMM35" s="293"/>
      <c r="VMN35" s="293"/>
      <c r="VMO35" s="293"/>
      <c r="VMP35" s="293"/>
      <c r="VMQ35" s="293"/>
      <c r="VMR35" s="293"/>
      <c r="VMS35" s="293"/>
      <c r="VMT35" s="293"/>
      <c r="VMU35" s="293"/>
      <c r="VMV35" s="293"/>
      <c r="VMW35" s="293"/>
      <c r="VMX35" s="293"/>
      <c r="VMY35" s="293"/>
      <c r="VMZ35" s="293"/>
      <c r="VNA35" s="293"/>
      <c r="VNB35" s="293"/>
      <c r="VNC35" s="293"/>
      <c r="VND35" s="293"/>
      <c r="VNE35" s="293"/>
      <c r="VNF35" s="293"/>
      <c r="VNG35" s="293"/>
      <c r="VNH35" s="293"/>
      <c r="VNI35" s="293"/>
      <c r="VNJ35" s="293"/>
      <c r="VNK35" s="293"/>
      <c r="VNL35" s="293"/>
      <c r="VNM35" s="293"/>
      <c r="VNN35" s="293"/>
      <c r="VNO35" s="293"/>
      <c r="VNP35" s="293"/>
      <c r="VNQ35" s="293"/>
      <c r="VNR35" s="293"/>
      <c r="VNS35" s="293"/>
      <c r="VNT35" s="293"/>
      <c r="VNU35" s="293"/>
      <c r="VNV35" s="293"/>
      <c r="VNW35" s="293"/>
      <c r="VNX35" s="293"/>
      <c r="VNY35" s="293"/>
      <c r="VNZ35" s="293"/>
      <c r="VOA35" s="293"/>
      <c r="VOB35" s="293"/>
      <c r="VOC35" s="293"/>
      <c r="VOD35" s="293"/>
      <c r="VOE35" s="293"/>
      <c r="VOF35" s="293"/>
      <c r="VOG35" s="293"/>
      <c r="VOH35" s="293"/>
      <c r="VOI35" s="293"/>
      <c r="VOJ35" s="293"/>
      <c r="VOK35" s="293"/>
      <c r="VOL35" s="293"/>
      <c r="VOM35" s="293"/>
      <c r="VON35" s="293"/>
      <c r="VOO35" s="293"/>
      <c r="VOP35" s="293"/>
      <c r="VOQ35" s="293"/>
      <c r="VOR35" s="293"/>
      <c r="VOS35" s="293"/>
      <c r="VOT35" s="293"/>
      <c r="VOU35" s="293"/>
      <c r="VOV35" s="293"/>
      <c r="VOW35" s="293"/>
      <c r="VOX35" s="293"/>
      <c r="VOY35" s="293"/>
      <c r="VOZ35" s="293"/>
      <c r="VPA35" s="293"/>
      <c r="VPB35" s="293"/>
      <c r="VPC35" s="293"/>
      <c r="VPD35" s="293"/>
      <c r="VPE35" s="293"/>
      <c r="VPF35" s="293"/>
      <c r="VPG35" s="293"/>
      <c r="VPH35" s="293"/>
      <c r="VPI35" s="293"/>
      <c r="VPJ35" s="293"/>
      <c r="VPK35" s="293"/>
      <c r="VPL35" s="293"/>
      <c r="VPM35" s="293"/>
      <c r="VPN35" s="293"/>
      <c r="VPO35" s="293"/>
      <c r="VPP35" s="293"/>
      <c r="VPQ35" s="293"/>
      <c r="VPR35" s="293"/>
      <c r="VPS35" s="293"/>
      <c r="VPT35" s="293"/>
      <c r="VPU35" s="293"/>
      <c r="VPV35" s="293"/>
      <c r="VPW35" s="293"/>
      <c r="VPX35" s="293"/>
      <c r="VPY35" s="293"/>
      <c r="VPZ35" s="293"/>
      <c r="VQA35" s="293"/>
      <c r="VQB35" s="293"/>
      <c r="VQC35" s="293"/>
      <c r="VQD35" s="293"/>
      <c r="VQE35" s="293"/>
      <c r="VQF35" s="293"/>
      <c r="VQG35" s="293"/>
      <c r="VQH35" s="293"/>
      <c r="VQI35" s="293"/>
      <c r="VQJ35" s="293"/>
      <c r="VQK35" s="293"/>
      <c r="VQL35" s="293"/>
      <c r="VQM35" s="293"/>
      <c r="VQN35" s="293"/>
      <c r="VQO35" s="293"/>
      <c r="VQP35" s="293"/>
      <c r="VQQ35" s="293"/>
      <c r="VQR35" s="293"/>
      <c r="VQS35" s="293"/>
      <c r="VQT35" s="293"/>
      <c r="VQU35" s="293"/>
      <c r="VQV35" s="293"/>
      <c r="VQW35" s="293"/>
      <c r="VQX35" s="293"/>
      <c r="VQY35" s="293"/>
      <c r="VQZ35" s="293"/>
      <c r="VRA35" s="293"/>
      <c r="VRB35" s="293"/>
      <c r="VRC35" s="293"/>
      <c r="VRD35" s="293"/>
      <c r="VRE35" s="293"/>
      <c r="VRF35" s="293"/>
      <c r="VRG35" s="293"/>
      <c r="VRH35" s="293"/>
      <c r="VRI35" s="293"/>
      <c r="VRJ35" s="293"/>
      <c r="VRK35" s="293"/>
      <c r="VRL35" s="293"/>
      <c r="VRM35" s="293"/>
      <c r="VRN35" s="293"/>
      <c r="VRO35" s="293"/>
      <c r="VRP35" s="293"/>
      <c r="VRQ35" s="293"/>
      <c r="VRR35" s="293"/>
      <c r="VRS35" s="293"/>
      <c r="VRT35" s="293"/>
      <c r="VRU35" s="293"/>
      <c r="VRV35" s="293"/>
      <c r="VRW35" s="293"/>
      <c r="VRX35" s="293"/>
      <c r="VRY35" s="293"/>
      <c r="VRZ35" s="293"/>
      <c r="VSA35" s="293"/>
      <c r="VSB35" s="293"/>
      <c r="VSC35" s="293"/>
      <c r="VSD35" s="293"/>
      <c r="VSE35" s="293"/>
      <c r="VSF35" s="293"/>
      <c r="VSG35" s="293"/>
      <c r="VSH35" s="293"/>
      <c r="VSI35" s="293"/>
      <c r="VSJ35" s="293"/>
      <c r="VSK35" s="293"/>
      <c r="VSL35" s="293"/>
      <c r="VSM35" s="293"/>
      <c r="VSN35" s="293"/>
      <c r="VSO35" s="293"/>
      <c r="VSP35" s="293"/>
      <c r="VSQ35" s="293"/>
      <c r="VSR35" s="293"/>
      <c r="VSS35" s="293"/>
      <c r="VST35" s="293"/>
      <c r="VSU35" s="293"/>
      <c r="VSV35" s="293"/>
      <c r="VSW35" s="293"/>
      <c r="VSX35" s="293"/>
      <c r="VSY35" s="293"/>
      <c r="VSZ35" s="293"/>
      <c r="VTA35" s="293"/>
      <c r="VTB35" s="293"/>
      <c r="VTC35" s="293"/>
      <c r="VTD35" s="293"/>
      <c r="VTE35" s="293"/>
      <c r="VTF35" s="293"/>
      <c r="VTG35" s="293"/>
      <c r="VTH35" s="293"/>
      <c r="VTI35" s="293"/>
      <c r="VTJ35" s="293"/>
      <c r="VTK35" s="293"/>
      <c r="VTL35" s="293"/>
      <c r="VTM35" s="293"/>
      <c r="VTN35" s="293"/>
      <c r="VTO35" s="293"/>
      <c r="VTP35" s="293"/>
      <c r="VTQ35" s="293"/>
      <c r="VTR35" s="293"/>
      <c r="VTS35" s="293"/>
      <c r="VTT35" s="293"/>
      <c r="VTU35" s="293"/>
      <c r="VTV35" s="293"/>
      <c r="VTW35" s="293"/>
      <c r="VTX35" s="293"/>
      <c r="VTY35" s="293"/>
      <c r="VTZ35" s="293"/>
      <c r="VUA35" s="293"/>
      <c r="VUB35" s="293"/>
      <c r="VUC35" s="293"/>
      <c r="VUD35" s="293"/>
      <c r="VUE35" s="293"/>
      <c r="VUF35" s="293"/>
      <c r="VUG35" s="293"/>
      <c r="VUH35" s="293"/>
      <c r="VUI35" s="293"/>
      <c r="VUJ35" s="293"/>
      <c r="VUK35" s="293"/>
      <c r="VUL35" s="293"/>
      <c r="VUM35" s="293"/>
      <c r="VUN35" s="293"/>
      <c r="VUO35" s="293"/>
      <c r="VUP35" s="293"/>
      <c r="VUQ35" s="293"/>
      <c r="VUR35" s="293"/>
      <c r="VUS35" s="293"/>
      <c r="VUT35" s="293"/>
      <c r="VUU35" s="293"/>
      <c r="VUV35" s="293"/>
      <c r="VUW35" s="293"/>
      <c r="VUX35" s="293"/>
      <c r="VUY35" s="293"/>
      <c r="VUZ35" s="293"/>
      <c r="VVA35" s="293"/>
      <c r="VVB35" s="293"/>
      <c r="VVC35" s="293"/>
      <c r="VVD35" s="293"/>
      <c r="VVE35" s="293"/>
      <c r="VVF35" s="293"/>
      <c r="VVG35" s="293"/>
      <c r="VVH35" s="293"/>
      <c r="VVI35" s="293"/>
      <c r="VVJ35" s="293"/>
      <c r="VVK35" s="293"/>
      <c r="VVL35" s="293"/>
      <c r="VVM35" s="293"/>
      <c r="VVN35" s="293"/>
      <c r="VVO35" s="293"/>
      <c r="VVP35" s="293"/>
      <c r="VVQ35" s="293"/>
      <c r="VVR35" s="293"/>
      <c r="VVS35" s="293"/>
      <c r="VVT35" s="293"/>
      <c r="VVU35" s="293"/>
      <c r="VVV35" s="293"/>
      <c r="VVW35" s="293"/>
      <c r="VVX35" s="293"/>
      <c r="VVY35" s="293"/>
      <c r="VVZ35" s="293"/>
      <c r="VWA35" s="293"/>
      <c r="VWB35" s="293"/>
      <c r="VWC35" s="293"/>
      <c r="VWD35" s="293"/>
      <c r="VWE35" s="293"/>
      <c r="VWF35" s="293"/>
      <c r="VWG35" s="293"/>
      <c r="VWH35" s="293"/>
      <c r="VWI35" s="293"/>
      <c r="VWJ35" s="293"/>
      <c r="VWK35" s="293"/>
      <c r="VWL35" s="293"/>
      <c r="VWM35" s="293"/>
      <c r="VWN35" s="293"/>
      <c r="VWO35" s="293"/>
      <c r="VWP35" s="293"/>
      <c r="VWQ35" s="293"/>
      <c r="VWR35" s="293"/>
      <c r="VWS35" s="293"/>
      <c r="VWT35" s="293"/>
      <c r="VWU35" s="293"/>
      <c r="VWV35" s="293"/>
      <c r="VWW35" s="293"/>
      <c r="VWX35" s="293"/>
      <c r="VWY35" s="293"/>
      <c r="VWZ35" s="293"/>
      <c r="VXA35" s="293"/>
      <c r="VXB35" s="293"/>
      <c r="VXC35" s="293"/>
      <c r="VXD35" s="293"/>
      <c r="VXE35" s="293"/>
      <c r="VXF35" s="293"/>
      <c r="VXG35" s="293"/>
      <c r="VXH35" s="293"/>
      <c r="VXI35" s="293"/>
      <c r="VXJ35" s="293"/>
      <c r="VXK35" s="293"/>
      <c r="VXL35" s="293"/>
      <c r="VXM35" s="293"/>
      <c r="VXN35" s="293"/>
      <c r="VXO35" s="293"/>
      <c r="VXP35" s="293"/>
      <c r="VXQ35" s="293"/>
      <c r="VXR35" s="293"/>
      <c r="VXS35" s="293"/>
      <c r="VXT35" s="293"/>
      <c r="VXU35" s="293"/>
      <c r="VXV35" s="293"/>
      <c r="VXW35" s="293"/>
      <c r="VXX35" s="293"/>
      <c r="VXY35" s="293"/>
      <c r="VXZ35" s="293"/>
      <c r="VYA35" s="293"/>
      <c r="VYB35" s="293"/>
      <c r="VYC35" s="293"/>
      <c r="VYD35" s="293"/>
      <c r="VYE35" s="293"/>
      <c r="VYF35" s="293"/>
      <c r="VYG35" s="293"/>
      <c r="VYH35" s="293"/>
      <c r="VYI35" s="293"/>
      <c r="VYJ35" s="293"/>
      <c r="VYK35" s="293"/>
      <c r="VYL35" s="293"/>
      <c r="VYM35" s="293"/>
      <c r="VYN35" s="293"/>
      <c r="VYO35" s="293"/>
      <c r="VYP35" s="293"/>
      <c r="VYQ35" s="293"/>
      <c r="VYR35" s="293"/>
      <c r="VYS35" s="293"/>
      <c r="VYT35" s="293"/>
      <c r="VYU35" s="293"/>
      <c r="VYV35" s="293"/>
      <c r="VYW35" s="293"/>
      <c r="VYX35" s="293"/>
      <c r="VYY35" s="293"/>
      <c r="VYZ35" s="293"/>
      <c r="VZA35" s="293"/>
      <c r="VZB35" s="293"/>
      <c r="VZC35" s="293"/>
      <c r="VZD35" s="293"/>
      <c r="VZE35" s="293"/>
      <c r="VZF35" s="293"/>
      <c r="VZG35" s="293"/>
      <c r="VZH35" s="293"/>
      <c r="VZI35" s="293"/>
      <c r="VZJ35" s="293"/>
      <c r="VZK35" s="293"/>
      <c r="VZL35" s="293"/>
      <c r="VZM35" s="293"/>
      <c r="VZN35" s="293"/>
      <c r="VZO35" s="293"/>
      <c r="VZP35" s="293"/>
      <c r="VZQ35" s="293"/>
      <c r="VZR35" s="293"/>
      <c r="VZS35" s="293"/>
      <c r="VZT35" s="293"/>
      <c r="VZU35" s="293"/>
      <c r="VZV35" s="293"/>
      <c r="VZW35" s="293"/>
      <c r="VZX35" s="293"/>
      <c r="VZY35" s="293"/>
      <c r="VZZ35" s="293"/>
      <c r="WAA35" s="293"/>
      <c r="WAB35" s="293"/>
      <c r="WAC35" s="293"/>
      <c r="WAD35" s="293"/>
      <c r="WAE35" s="293"/>
      <c r="WAF35" s="293"/>
      <c r="WAG35" s="293"/>
      <c r="WAH35" s="293"/>
      <c r="WAI35" s="293"/>
      <c r="WAJ35" s="293"/>
      <c r="WAK35" s="293"/>
      <c r="WAL35" s="293"/>
      <c r="WAM35" s="293"/>
      <c r="WAN35" s="293"/>
      <c r="WAO35" s="293"/>
      <c r="WAP35" s="293"/>
      <c r="WAQ35" s="293"/>
      <c r="WAR35" s="293"/>
      <c r="WAS35" s="293"/>
      <c r="WAT35" s="293"/>
      <c r="WAU35" s="293"/>
      <c r="WAV35" s="293"/>
      <c r="WAW35" s="293"/>
      <c r="WAX35" s="293"/>
      <c r="WAY35" s="293"/>
      <c r="WAZ35" s="293"/>
      <c r="WBA35" s="293"/>
      <c r="WBB35" s="293"/>
      <c r="WBC35" s="293"/>
      <c r="WBD35" s="293"/>
      <c r="WBE35" s="293"/>
      <c r="WBF35" s="293"/>
      <c r="WBG35" s="293"/>
      <c r="WBH35" s="293"/>
      <c r="WBI35" s="293"/>
      <c r="WBJ35" s="293"/>
      <c r="WBK35" s="293"/>
      <c r="WBL35" s="293"/>
      <c r="WBM35" s="293"/>
      <c r="WBN35" s="293"/>
      <c r="WBO35" s="293"/>
      <c r="WBP35" s="293"/>
      <c r="WBQ35" s="293"/>
      <c r="WBR35" s="293"/>
      <c r="WBS35" s="293"/>
      <c r="WBT35" s="293"/>
      <c r="WBU35" s="293"/>
      <c r="WBV35" s="293"/>
      <c r="WBW35" s="293"/>
      <c r="WBX35" s="293"/>
      <c r="WBY35" s="293"/>
      <c r="WBZ35" s="293"/>
      <c r="WCA35" s="293"/>
      <c r="WCB35" s="293"/>
      <c r="WCC35" s="293"/>
      <c r="WCD35" s="293"/>
      <c r="WCE35" s="293"/>
      <c r="WCF35" s="293"/>
      <c r="WCG35" s="293"/>
      <c r="WCH35" s="293"/>
      <c r="WCI35" s="293"/>
      <c r="WCJ35" s="293"/>
      <c r="WCK35" s="293"/>
      <c r="WCL35" s="293"/>
      <c r="WCM35" s="293"/>
      <c r="WCN35" s="293"/>
      <c r="WCO35" s="293"/>
      <c r="WCP35" s="293"/>
      <c r="WCQ35" s="293"/>
      <c r="WCR35" s="293"/>
      <c r="WCS35" s="293"/>
      <c r="WCT35" s="293"/>
      <c r="WCU35" s="293"/>
      <c r="WCV35" s="293"/>
      <c r="WCW35" s="293"/>
      <c r="WCX35" s="293"/>
      <c r="WCY35" s="293"/>
      <c r="WCZ35" s="293"/>
      <c r="WDA35" s="293"/>
      <c r="WDB35" s="293"/>
      <c r="WDC35" s="293"/>
      <c r="WDD35" s="293"/>
      <c r="WDE35" s="293"/>
      <c r="WDF35" s="293"/>
      <c r="WDG35" s="293"/>
      <c r="WDH35" s="293"/>
      <c r="WDI35" s="293"/>
      <c r="WDJ35" s="293"/>
      <c r="WDK35" s="293"/>
      <c r="WDL35" s="293"/>
      <c r="WDM35" s="293"/>
      <c r="WDN35" s="293"/>
      <c r="WDO35" s="293"/>
      <c r="WDP35" s="293"/>
      <c r="WDQ35" s="293"/>
      <c r="WDR35" s="293"/>
      <c r="WDS35" s="293"/>
      <c r="WDT35" s="293"/>
      <c r="WDU35" s="293"/>
      <c r="WDV35" s="293"/>
      <c r="WDW35" s="293"/>
      <c r="WDX35" s="293"/>
      <c r="WDY35" s="293"/>
      <c r="WDZ35" s="293"/>
      <c r="WEA35" s="293"/>
      <c r="WEB35" s="293"/>
      <c r="WEC35" s="293"/>
      <c r="WED35" s="293"/>
      <c r="WEE35" s="293"/>
      <c r="WEF35" s="293"/>
      <c r="WEG35" s="293"/>
      <c r="WEH35" s="293"/>
      <c r="WEI35" s="293"/>
      <c r="WEJ35" s="293"/>
      <c r="WEK35" s="293"/>
      <c r="WEL35" s="293"/>
      <c r="WEM35" s="293"/>
      <c r="WEN35" s="293"/>
      <c r="WEO35" s="293"/>
      <c r="WEP35" s="293"/>
      <c r="WEQ35" s="293"/>
      <c r="WER35" s="293"/>
      <c r="WES35" s="293"/>
      <c r="WET35" s="293"/>
      <c r="WEU35" s="293"/>
      <c r="WEV35" s="293"/>
      <c r="WEW35" s="293"/>
      <c r="WEX35" s="293"/>
      <c r="WEY35" s="293"/>
      <c r="WEZ35" s="293"/>
      <c r="WFA35" s="293"/>
      <c r="WFB35" s="293"/>
      <c r="WFC35" s="293"/>
      <c r="WFD35" s="293"/>
      <c r="WFE35" s="293"/>
      <c r="WFF35" s="293"/>
      <c r="WFG35" s="293"/>
      <c r="WFH35" s="293"/>
      <c r="WFI35" s="293"/>
      <c r="WFJ35" s="293"/>
      <c r="WFK35" s="293"/>
      <c r="WFL35" s="293"/>
      <c r="WFM35" s="293"/>
      <c r="WFN35" s="293"/>
      <c r="WFO35" s="293"/>
      <c r="WFP35" s="293"/>
      <c r="WFQ35" s="293"/>
      <c r="WFR35" s="293"/>
      <c r="WFS35" s="293"/>
      <c r="WFT35" s="293"/>
      <c r="WFU35" s="293"/>
      <c r="WFV35" s="293"/>
      <c r="WFW35" s="293"/>
      <c r="WFX35" s="293"/>
      <c r="WFY35" s="293"/>
      <c r="WFZ35" s="293"/>
      <c r="WGA35" s="293"/>
      <c r="WGB35" s="293"/>
      <c r="WGC35" s="293"/>
      <c r="WGD35" s="293"/>
      <c r="WGE35" s="293"/>
      <c r="WGF35" s="293"/>
      <c r="WGG35" s="293"/>
      <c r="WGH35" s="293"/>
      <c r="WGI35" s="293"/>
      <c r="WGJ35" s="293"/>
      <c r="WGK35" s="293"/>
      <c r="WGL35" s="293"/>
      <c r="WGM35" s="293"/>
      <c r="WGN35" s="293"/>
      <c r="WGO35" s="293"/>
      <c r="WGP35" s="293"/>
      <c r="WGQ35" s="293"/>
      <c r="WGR35" s="293"/>
      <c r="WGS35" s="293"/>
      <c r="WGT35" s="293"/>
      <c r="WGU35" s="293"/>
      <c r="WGV35" s="293"/>
      <c r="WGW35" s="293"/>
      <c r="WGX35" s="293"/>
      <c r="WGY35" s="293"/>
      <c r="WGZ35" s="293"/>
      <c r="WHA35" s="293"/>
      <c r="WHB35" s="293"/>
      <c r="WHC35" s="293"/>
      <c r="WHD35" s="293"/>
      <c r="WHE35" s="293"/>
      <c r="WHF35" s="293"/>
      <c r="WHG35" s="293"/>
      <c r="WHH35" s="293"/>
      <c r="WHI35" s="293"/>
      <c r="WHJ35" s="293"/>
      <c r="WHK35" s="293"/>
      <c r="WHL35" s="293"/>
      <c r="WHM35" s="293"/>
      <c r="WHN35" s="293"/>
      <c r="WHO35" s="293"/>
      <c r="WHP35" s="293"/>
      <c r="WHQ35" s="293"/>
      <c r="WHR35" s="293"/>
      <c r="WHS35" s="293"/>
      <c r="WHT35" s="293"/>
      <c r="WHU35" s="293"/>
      <c r="WHV35" s="293"/>
      <c r="WHW35" s="293"/>
      <c r="WHX35" s="293"/>
      <c r="WHY35" s="293"/>
      <c r="WHZ35" s="293"/>
      <c r="WIA35" s="293"/>
      <c r="WIB35" s="293"/>
      <c r="WIC35" s="293"/>
      <c r="WID35" s="293"/>
      <c r="WIE35" s="293"/>
      <c r="WIF35" s="293"/>
      <c r="WIG35" s="293"/>
      <c r="WIH35" s="293"/>
      <c r="WII35" s="293"/>
      <c r="WIJ35" s="293"/>
      <c r="WIK35" s="293"/>
      <c r="WIL35" s="293"/>
      <c r="WIM35" s="293"/>
      <c r="WIN35" s="293"/>
      <c r="WIO35" s="293"/>
      <c r="WIP35" s="293"/>
      <c r="WIQ35" s="293"/>
      <c r="WIR35" s="293"/>
      <c r="WIS35" s="293"/>
      <c r="WIT35" s="293"/>
      <c r="WIU35" s="293"/>
      <c r="WIV35" s="293"/>
      <c r="WIW35" s="293"/>
      <c r="WIX35" s="293"/>
      <c r="WIY35" s="293"/>
      <c r="WIZ35" s="293"/>
      <c r="WJA35" s="293"/>
      <c r="WJB35" s="293"/>
      <c r="WJC35" s="293"/>
      <c r="WJD35" s="293"/>
      <c r="WJE35" s="293"/>
      <c r="WJF35" s="293"/>
      <c r="WJG35" s="293"/>
      <c r="WJH35" s="293"/>
      <c r="WJI35" s="293"/>
      <c r="WJJ35" s="293"/>
      <c r="WJK35" s="293"/>
      <c r="WJL35" s="293"/>
      <c r="WJM35" s="293"/>
      <c r="WJN35" s="293"/>
      <c r="WJO35" s="293"/>
      <c r="WJP35" s="293"/>
      <c r="WJQ35" s="293"/>
      <c r="WJR35" s="293"/>
      <c r="WJS35" s="293"/>
      <c r="WJT35" s="293"/>
      <c r="WJU35" s="293"/>
      <c r="WJV35" s="293"/>
      <c r="WJW35" s="293"/>
      <c r="WJX35" s="293"/>
      <c r="WJY35" s="293"/>
      <c r="WJZ35" s="293"/>
      <c r="WKA35" s="293"/>
      <c r="WKB35" s="293"/>
      <c r="WKC35" s="293"/>
      <c r="WKD35" s="293"/>
      <c r="WKE35" s="293"/>
      <c r="WKF35" s="293"/>
      <c r="WKG35" s="293"/>
      <c r="WKH35" s="293"/>
      <c r="WKI35" s="293"/>
      <c r="WKJ35" s="293"/>
      <c r="WKK35" s="293"/>
      <c r="WKL35" s="293"/>
      <c r="WKM35" s="293"/>
      <c r="WKN35" s="293"/>
      <c r="WKO35" s="293"/>
      <c r="WKP35" s="293"/>
      <c r="WKQ35" s="293"/>
      <c r="WKR35" s="293"/>
      <c r="WKS35" s="293"/>
      <c r="WKT35" s="293"/>
      <c r="WKU35" s="293"/>
      <c r="WKV35" s="293"/>
      <c r="WKW35" s="293"/>
      <c r="WKX35" s="293"/>
      <c r="WKY35" s="293"/>
      <c r="WKZ35" s="293"/>
      <c r="WLA35" s="293"/>
      <c r="WLB35" s="293"/>
      <c r="WLC35" s="293"/>
      <c r="WLD35" s="293"/>
      <c r="WLE35" s="293"/>
      <c r="WLF35" s="293"/>
      <c r="WLG35" s="293"/>
      <c r="WLH35" s="293"/>
      <c r="WLI35" s="293"/>
      <c r="WLJ35" s="293"/>
      <c r="WLK35" s="293"/>
      <c r="WLL35" s="293"/>
      <c r="WLM35" s="293"/>
      <c r="WLN35" s="293"/>
      <c r="WLO35" s="293"/>
      <c r="WLP35" s="293"/>
      <c r="WLQ35" s="293"/>
      <c r="WLR35" s="293"/>
      <c r="WLS35" s="293"/>
      <c r="WLT35" s="293"/>
      <c r="WLU35" s="293"/>
      <c r="WLV35" s="293"/>
      <c r="WLW35" s="293"/>
      <c r="WLX35" s="293"/>
      <c r="WLY35" s="293"/>
      <c r="WLZ35" s="293"/>
      <c r="WMA35" s="293"/>
      <c r="WMB35" s="293"/>
      <c r="WMC35" s="293"/>
      <c r="WMD35" s="293"/>
      <c r="WME35" s="293"/>
      <c r="WMF35" s="293"/>
      <c r="WMG35" s="293"/>
      <c r="WMH35" s="293"/>
      <c r="WMI35" s="293"/>
      <c r="WMJ35" s="293"/>
      <c r="WMK35" s="293"/>
      <c r="WML35" s="293"/>
      <c r="WMM35" s="293"/>
      <c r="WMN35" s="293"/>
      <c r="WMO35" s="293"/>
      <c r="WMP35" s="293"/>
      <c r="WMQ35" s="293"/>
      <c r="WMR35" s="293"/>
      <c r="WMS35" s="293"/>
      <c r="WMT35" s="293"/>
      <c r="WMU35" s="293"/>
      <c r="WMV35" s="293"/>
      <c r="WMW35" s="293"/>
      <c r="WMX35" s="293"/>
      <c r="WMY35" s="293"/>
      <c r="WMZ35" s="293"/>
      <c r="WNA35" s="293"/>
      <c r="WNB35" s="293"/>
      <c r="WNC35" s="293"/>
      <c r="WND35" s="293"/>
      <c r="WNE35" s="293"/>
      <c r="WNF35" s="293"/>
      <c r="WNG35" s="293"/>
      <c r="WNH35" s="293"/>
      <c r="WNI35" s="293"/>
      <c r="WNJ35" s="293"/>
      <c r="WNK35" s="293"/>
      <c r="WNL35" s="293"/>
      <c r="WNM35" s="293"/>
      <c r="WNN35" s="293"/>
      <c r="WNO35" s="293"/>
      <c r="WNP35" s="293"/>
      <c r="WNQ35" s="293"/>
      <c r="WNR35" s="293"/>
      <c r="WNS35" s="293"/>
      <c r="WNT35" s="293"/>
      <c r="WNU35" s="293"/>
      <c r="WNV35" s="293"/>
      <c r="WNW35" s="293"/>
      <c r="WNX35" s="293"/>
      <c r="WNY35" s="293"/>
      <c r="WNZ35" s="293"/>
      <c r="WOA35" s="293"/>
      <c r="WOB35" s="293"/>
      <c r="WOC35" s="293"/>
      <c r="WOD35" s="293"/>
      <c r="WOE35" s="293"/>
      <c r="WOF35" s="293"/>
      <c r="WOG35" s="293"/>
      <c r="WOH35" s="293"/>
      <c r="WOI35" s="293"/>
      <c r="WOJ35" s="293"/>
      <c r="WOK35" s="293"/>
      <c r="WOL35" s="293"/>
      <c r="WOM35" s="293"/>
      <c r="WON35" s="293"/>
      <c r="WOO35" s="293"/>
      <c r="WOP35" s="293"/>
      <c r="WOQ35" s="293"/>
      <c r="WOR35" s="293"/>
      <c r="WOS35" s="293"/>
      <c r="WOT35" s="293"/>
      <c r="WOU35" s="293"/>
      <c r="WOV35" s="293"/>
      <c r="WOW35" s="293"/>
      <c r="WOX35" s="293"/>
      <c r="WOY35" s="293"/>
      <c r="WOZ35" s="293"/>
      <c r="WPA35" s="293"/>
      <c r="WPB35" s="293"/>
      <c r="WPC35" s="293"/>
      <c r="WPD35" s="293"/>
      <c r="WPE35" s="293"/>
      <c r="WPF35" s="293"/>
      <c r="WPG35" s="293"/>
      <c r="WPH35" s="293"/>
      <c r="WPI35" s="293"/>
      <c r="WPJ35" s="293"/>
      <c r="WPK35" s="293"/>
      <c r="WPL35" s="293"/>
      <c r="WPM35" s="293"/>
      <c r="WPN35" s="293"/>
      <c r="WPO35" s="293"/>
      <c r="WPP35" s="293"/>
      <c r="WPQ35" s="293"/>
      <c r="WPR35" s="293"/>
      <c r="WPS35" s="293"/>
      <c r="WPT35" s="293"/>
      <c r="WPU35" s="293"/>
      <c r="WPV35" s="293"/>
      <c r="WPW35" s="293"/>
      <c r="WPX35" s="293"/>
      <c r="WPY35" s="293"/>
      <c r="WPZ35" s="293"/>
      <c r="WQA35" s="293"/>
      <c r="WQB35" s="293"/>
      <c r="WQC35" s="293"/>
      <c r="WQD35" s="293"/>
      <c r="WQE35" s="293"/>
      <c r="WQF35" s="293"/>
      <c r="WQG35" s="293"/>
      <c r="WQH35" s="293"/>
      <c r="WQI35" s="293"/>
      <c r="WQJ35" s="293"/>
      <c r="WQK35" s="293"/>
      <c r="WQL35" s="293"/>
      <c r="WQM35" s="293"/>
      <c r="WQN35" s="293"/>
      <c r="WQO35" s="293"/>
      <c r="WQP35" s="293"/>
      <c r="WQQ35" s="293"/>
      <c r="WQR35" s="293"/>
      <c r="WQS35" s="293"/>
      <c r="WQT35" s="293"/>
      <c r="WQU35" s="293"/>
      <c r="WQV35" s="293"/>
      <c r="WQW35" s="293"/>
      <c r="WQX35" s="293"/>
      <c r="WQY35" s="293"/>
      <c r="WQZ35" s="293"/>
      <c r="WRA35" s="293"/>
      <c r="WRB35" s="293"/>
      <c r="WRC35" s="293"/>
      <c r="WRD35" s="293"/>
      <c r="WRE35" s="293"/>
      <c r="WRF35" s="293"/>
      <c r="WRG35" s="293"/>
      <c r="WRH35" s="293"/>
      <c r="WRI35" s="293"/>
      <c r="WRJ35" s="293"/>
      <c r="WRK35" s="293"/>
      <c r="WRL35" s="293"/>
      <c r="WRM35" s="293"/>
      <c r="WRN35" s="293"/>
      <c r="WRO35" s="293"/>
      <c r="WRP35" s="293"/>
      <c r="WRQ35" s="293"/>
      <c r="WRR35" s="293"/>
      <c r="WRS35" s="293"/>
      <c r="WRT35" s="293"/>
      <c r="WRU35" s="293"/>
      <c r="WRV35" s="293"/>
      <c r="WRW35" s="293"/>
      <c r="WRX35" s="293"/>
      <c r="WRY35" s="293"/>
      <c r="WRZ35" s="293"/>
      <c r="WSA35" s="293"/>
      <c r="WSB35" s="293"/>
      <c r="WSC35" s="293"/>
      <c r="WSD35" s="293"/>
      <c r="WSE35" s="293"/>
      <c r="WSF35" s="293"/>
      <c r="WSG35" s="293"/>
      <c r="WSH35" s="293"/>
      <c r="WSI35" s="293"/>
      <c r="WSJ35" s="293"/>
      <c r="WSK35" s="293"/>
      <c r="WSL35" s="293"/>
      <c r="WSM35" s="293"/>
      <c r="WSN35" s="293"/>
      <c r="WSO35" s="293"/>
      <c r="WSP35" s="293"/>
      <c r="WSQ35" s="293"/>
      <c r="WSR35" s="293"/>
      <c r="WSS35" s="293"/>
      <c r="WST35" s="293"/>
      <c r="WSU35" s="293"/>
      <c r="WSV35" s="293"/>
      <c r="WSW35" s="293"/>
      <c r="WSX35" s="293"/>
      <c r="WSY35" s="293"/>
      <c r="WSZ35" s="293"/>
      <c r="WTA35" s="293"/>
      <c r="WTB35" s="293"/>
      <c r="WTC35" s="293"/>
      <c r="WTD35" s="293"/>
      <c r="WTE35" s="293"/>
      <c r="WTF35" s="293"/>
      <c r="WTG35" s="293"/>
      <c r="WTH35" s="293"/>
      <c r="WTI35" s="293"/>
      <c r="WTJ35" s="293"/>
      <c r="WTK35" s="293"/>
      <c r="WTL35" s="293"/>
      <c r="WTM35" s="293"/>
      <c r="WTN35" s="293"/>
      <c r="WTO35" s="293"/>
      <c r="WTP35" s="293"/>
      <c r="WTQ35" s="293"/>
      <c r="WTR35" s="293"/>
      <c r="WTS35" s="293"/>
      <c r="WTT35" s="293"/>
      <c r="WTU35" s="293"/>
      <c r="WTV35" s="293"/>
      <c r="WTW35" s="293"/>
      <c r="WTX35" s="293"/>
      <c r="WTY35" s="293"/>
      <c r="WTZ35" s="293"/>
      <c r="WUA35" s="293"/>
      <c r="WUB35" s="293"/>
      <c r="WUC35" s="293"/>
      <c r="WUD35" s="293"/>
      <c r="WUE35" s="293"/>
      <c r="WUF35" s="293"/>
      <c r="WUG35" s="293"/>
      <c r="WUH35" s="293"/>
      <c r="WUI35" s="293"/>
      <c r="WUJ35" s="293"/>
      <c r="WUK35" s="293"/>
      <c r="WUL35" s="293"/>
      <c r="WUM35" s="293"/>
      <c r="WUN35" s="293"/>
      <c r="WUO35" s="293"/>
      <c r="WUP35" s="293"/>
      <c r="WUQ35" s="293"/>
      <c r="WUR35" s="293"/>
      <c r="WUS35" s="293"/>
      <c r="WUT35" s="293"/>
      <c r="WUU35" s="293"/>
      <c r="WUV35" s="293"/>
      <c r="WUW35" s="293"/>
      <c r="WUX35" s="293"/>
      <c r="WUY35" s="293"/>
      <c r="WUZ35" s="293"/>
      <c r="WVA35" s="293"/>
      <c r="WVB35" s="293"/>
      <c r="WVC35" s="293"/>
      <c r="WVD35" s="293"/>
      <c r="WVE35" s="293"/>
      <c r="WVF35" s="293"/>
      <c r="WVG35" s="293"/>
      <c r="WVH35" s="293"/>
      <c r="WVI35" s="293"/>
      <c r="WVJ35" s="293"/>
      <c r="WVK35" s="293"/>
      <c r="WVL35" s="293"/>
      <c r="WVM35" s="293"/>
      <c r="WVN35" s="293"/>
      <c r="WVO35" s="293"/>
      <c r="WVP35" s="293"/>
      <c r="WVQ35" s="293"/>
      <c r="WVR35" s="293"/>
      <c r="WVS35" s="293"/>
      <c r="WVT35" s="293"/>
      <c r="WVU35" s="293"/>
      <c r="WVV35" s="293"/>
      <c r="WVW35" s="293"/>
      <c r="WVX35" s="293"/>
      <c r="WVY35" s="293"/>
      <c r="WVZ35" s="293"/>
      <c r="WWA35" s="293"/>
      <c r="WWB35" s="293"/>
      <c r="WWC35" s="293"/>
      <c r="WWD35" s="293"/>
      <c r="WWE35" s="293"/>
      <c r="WWF35" s="293"/>
      <c r="WWG35" s="293"/>
      <c r="WWH35" s="293"/>
      <c r="WWI35" s="293"/>
      <c r="WWJ35" s="293"/>
      <c r="WWK35" s="293"/>
      <c r="WWL35" s="293"/>
      <c r="WWM35" s="293"/>
      <c r="WWN35" s="293"/>
      <c r="WWO35" s="293"/>
      <c r="WWP35" s="293"/>
      <c r="WWQ35" s="293"/>
      <c r="WWR35" s="293"/>
      <c r="WWS35" s="293"/>
      <c r="WWT35" s="293"/>
      <c r="WWU35" s="293"/>
      <c r="WWV35" s="293"/>
      <c r="WWW35" s="293"/>
      <c r="WWX35" s="293"/>
      <c r="WWY35" s="293"/>
      <c r="WWZ35" s="293"/>
      <c r="WXA35" s="293"/>
      <c r="WXB35" s="293"/>
      <c r="WXC35" s="293"/>
      <c r="WXD35" s="293"/>
      <c r="WXE35" s="293"/>
      <c r="WXF35" s="293"/>
      <c r="WXG35" s="293"/>
      <c r="WXH35" s="293"/>
      <c r="WXI35" s="293"/>
      <c r="WXJ35" s="293"/>
      <c r="WXK35" s="293"/>
      <c r="WXL35" s="293"/>
      <c r="WXM35" s="293"/>
      <c r="WXN35" s="293"/>
      <c r="WXO35" s="293"/>
      <c r="WXP35" s="293"/>
      <c r="WXQ35" s="293"/>
      <c r="WXR35" s="293"/>
      <c r="WXS35" s="293"/>
      <c r="WXT35" s="293"/>
      <c r="WXU35" s="293"/>
      <c r="WXV35" s="293"/>
      <c r="WXW35" s="293"/>
      <c r="WXX35" s="293"/>
      <c r="WXY35" s="293"/>
      <c r="WXZ35" s="293"/>
      <c r="WYA35" s="293"/>
      <c r="WYB35" s="293"/>
      <c r="WYC35" s="293"/>
      <c r="WYD35" s="293"/>
      <c r="WYE35" s="293"/>
      <c r="WYF35" s="293"/>
      <c r="WYG35" s="293"/>
      <c r="WYH35" s="293"/>
      <c r="WYI35" s="293"/>
      <c r="WYJ35" s="293"/>
      <c r="WYK35" s="293"/>
      <c r="WYL35" s="293"/>
      <c r="WYM35" s="293"/>
      <c r="WYN35" s="293"/>
      <c r="WYO35" s="293"/>
      <c r="WYP35" s="293"/>
      <c r="WYQ35" s="293"/>
      <c r="WYR35" s="293"/>
      <c r="WYS35" s="293"/>
      <c r="WYT35" s="293"/>
      <c r="WYU35" s="293"/>
      <c r="WYV35" s="293"/>
      <c r="WYW35" s="293"/>
      <c r="WYX35" s="293"/>
      <c r="WYY35" s="293"/>
      <c r="WYZ35" s="293"/>
      <c r="WZA35" s="293"/>
      <c r="WZB35" s="293"/>
      <c r="WZC35" s="293"/>
      <c r="WZD35" s="293"/>
      <c r="WZE35" s="293"/>
      <c r="WZF35" s="293"/>
      <c r="WZG35" s="293"/>
      <c r="WZH35" s="293"/>
      <c r="WZI35" s="293"/>
      <c r="WZJ35" s="293"/>
      <c r="WZK35" s="293"/>
      <c r="WZL35" s="293"/>
      <c r="WZM35" s="293"/>
      <c r="WZN35" s="293"/>
      <c r="WZO35" s="293"/>
      <c r="WZP35" s="293"/>
      <c r="WZQ35" s="293"/>
      <c r="WZR35" s="293"/>
      <c r="WZS35" s="293"/>
      <c r="WZT35" s="293"/>
      <c r="WZU35" s="293"/>
      <c r="WZV35" s="293"/>
      <c r="WZW35" s="293"/>
      <c r="WZX35" s="293"/>
      <c r="WZY35" s="293"/>
      <c r="WZZ35" s="293"/>
      <c r="XAA35" s="293"/>
      <c r="XAB35" s="293"/>
      <c r="XAC35" s="293"/>
      <c r="XAD35" s="293"/>
      <c r="XAE35" s="293"/>
      <c r="XAF35" s="293"/>
      <c r="XAG35" s="293"/>
      <c r="XAH35" s="293"/>
      <c r="XAI35" s="293"/>
      <c r="XAJ35" s="293"/>
      <c r="XAK35" s="293"/>
      <c r="XAL35" s="293"/>
      <c r="XAM35" s="293"/>
      <c r="XAN35" s="293"/>
      <c r="XAO35" s="293"/>
      <c r="XAP35" s="293"/>
      <c r="XAQ35" s="293"/>
      <c r="XAR35" s="293"/>
      <c r="XAS35" s="293"/>
      <c r="XAT35" s="293"/>
      <c r="XAU35" s="293"/>
      <c r="XAV35" s="293"/>
      <c r="XAW35" s="293"/>
      <c r="XAX35" s="293"/>
      <c r="XAY35" s="293"/>
      <c r="XAZ35" s="293"/>
      <c r="XBA35" s="293"/>
      <c r="XBB35" s="293"/>
      <c r="XBC35" s="293"/>
      <c r="XBD35" s="293"/>
      <c r="XBE35" s="293"/>
      <c r="XBF35" s="293"/>
      <c r="XBG35" s="293"/>
      <c r="XBH35" s="293"/>
      <c r="XBI35" s="293"/>
      <c r="XBJ35" s="293"/>
      <c r="XBK35" s="293"/>
      <c r="XBL35" s="293"/>
      <c r="XBM35" s="293"/>
      <c r="XBN35" s="293"/>
      <c r="XBO35" s="293"/>
      <c r="XBP35" s="293"/>
      <c r="XBQ35" s="293"/>
      <c r="XBR35" s="293"/>
      <c r="XBS35" s="293"/>
      <c r="XBT35" s="293"/>
      <c r="XBU35" s="293"/>
      <c r="XBV35" s="293"/>
      <c r="XBW35" s="293"/>
      <c r="XBX35" s="293"/>
      <c r="XBY35" s="293"/>
      <c r="XBZ35" s="293"/>
      <c r="XCA35" s="293"/>
      <c r="XCB35" s="293"/>
      <c r="XCC35" s="293"/>
      <c r="XCD35" s="293"/>
      <c r="XCE35" s="293"/>
      <c r="XCF35" s="293"/>
      <c r="XCG35" s="293"/>
      <c r="XCH35" s="293"/>
      <c r="XCI35" s="293"/>
      <c r="XCJ35" s="293"/>
      <c r="XCK35" s="293"/>
      <c r="XCL35" s="293"/>
      <c r="XCM35" s="293"/>
      <c r="XCN35" s="293"/>
      <c r="XCO35" s="293"/>
      <c r="XCP35" s="293"/>
      <c r="XCQ35" s="293"/>
      <c r="XCR35" s="293"/>
      <c r="XCS35" s="293"/>
      <c r="XCT35" s="293"/>
      <c r="XCU35" s="293"/>
      <c r="XCV35" s="293"/>
      <c r="XCW35" s="293"/>
      <c r="XCX35" s="293"/>
      <c r="XCY35" s="293"/>
      <c r="XCZ35" s="293"/>
      <c r="XDA35" s="293"/>
      <c r="XDB35" s="293"/>
      <c r="XDC35" s="293"/>
      <c r="XDD35" s="293"/>
      <c r="XDE35" s="293"/>
      <c r="XDF35" s="293"/>
      <c r="XDG35" s="293"/>
      <c r="XDH35" s="293"/>
      <c r="XDI35" s="293"/>
      <c r="XDJ35" s="293"/>
      <c r="XDK35" s="293"/>
      <c r="XDL35" s="293"/>
      <c r="XDM35" s="293"/>
      <c r="XDN35" s="293"/>
      <c r="XDO35" s="293"/>
      <c r="XDP35" s="293"/>
      <c r="XDQ35" s="293"/>
      <c r="XDR35" s="293"/>
      <c r="XDS35" s="293"/>
      <c r="XDT35" s="293"/>
      <c r="XDU35" s="293"/>
      <c r="XDV35" s="293"/>
      <c r="XDW35" s="293"/>
      <c r="XDX35" s="293"/>
      <c r="XDY35" s="293"/>
      <c r="XDZ35" s="293"/>
      <c r="XEA35" s="293"/>
      <c r="XEB35" s="293"/>
      <c r="XEC35" s="293"/>
      <c r="XED35" s="293"/>
      <c r="XEE35" s="293"/>
      <c r="XEF35" s="293"/>
      <c r="XEG35" s="293"/>
      <c r="XEH35" s="293"/>
      <c r="XEI35" s="293"/>
      <c r="XEJ35" s="293"/>
      <c r="XEK35" s="293"/>
      <c r="XEL35" s="293"/>
      <c r="XEM35" s="293"/>
      <c r="XEN35" s="293"/>
      <c r="XEO35" s="293"/>
      <c r="XEP35" s="293"/>
      <c r="XEQ35" s="293"/>
      <c r="XER35" s="293"/>
      <c r="XES35" s="293"/>
      <c r="XET35" s="293"/>
      <c r="XEU35" s="293"/>
      <c r="XEV35" s="293"/>
      <c r="XEW35" s="293"/>
      <c r="XEX35" s="293"/>
      <c r="XEY35" s="293"/>
      <c r="XEZ35" s="293"/>
      <c r="XFA35" s="293"/>
      <c r="XFB35" s="293"/>
      <c r="XFC35" s="293"/>
      <c r="XFD35" s="293"/>
    </row>
    <row r="36" spans="1:16384" x14ac:dyDescent="0.2">
      <c r="A36" s="961" t="s">
        <v>80</v>
      </c>
      <c r="B36" s="961"/>
      <c r="C36" s="960">
        <v>75</v>
      </c>
    </row>
    <row r="37" spans="1:16384" x14ac:dyDescent="0.2">
      <c r="A37" s="961" t="s">
        <v>81</v>
      </c>
      <c r="B37" s="961"/>
      <c r="C37" s="960">
        <v>193</v>
      </c>
    </row>
    <row r="38" spans="1:16384" x14ac:dyDescent="0.2">
      <c r="A38" s="961" t="s">
        <v>110</v>
      </c>
      <c r="B38" s="961"/>
      <c r="C38" s="960">
        <v>243</v>
      </c>
    </row>
    <row r="39" spans="1:16384" x14ac:dyDescent="0.2">
      <c r="A39" s="963" t="s">
        <v>106</v>
      </c>
      <c r="B39" s="963"/>
      <c r="C39" s="960">
        <v>728</v>
      </c>
    </row>
    <row r="40" spans="1:16384" x14ac:dyDescent="0.25">
      <c r="A40" s="962" t="s">
        <v>233</v>
      </c>
      <c r="B40" s="962"/>
      <c r="C40" s="960">
        <v>3744</v>
      </c>
    </row>
    <row r="41" spans="1:16384" x14ac:dyDescent="0.25">
      <c r="A41" s="724"/>
      <c r="B41" s="724"/>
    </row>
  </sheetData>
  <pageMargins left="0.7" right="0.7" top="0.75" bottom="0.75" header="0.3" footer="0.3"/>
  <pageSetup scale="1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23"/>
  <sheetViews>
    <sheetView workbookViewId="0">
      <selection activeCell="E12" sqref="E12"/>
    </sheetView>
  </sheetViews>
  <sheetFormatPr defaultColWidth="9" defaultRowHeight="13.2" x14ac:dyDescent="0.25"/>
  <cols>
    <col min="1" max="1" width="34.125" style="575" customWidth="1"/>
    <col min="2" max="2" width="105.625" style="575" customWidth="1"/>
    <col min="3" max="3" width="2.375" style="576" customWidth="1"/>
    <col min="4" max="4" width="9" style="576"/>
    <col min="5" max="23" width="6.75" style="576" customWidth="1"/>
    <col min="24" max="16384" width="9" style="576"/>
  </cols>
  <sheetData>
    <row r="1" spans="1:4" x14ac:dyDescent="0.25">
      <c r="A1" s="976" t="s">
        <v>338</v>
      </c>
      <c r="B1" s="977"/>
      <c r="C1" s="580"/>
      <c r="D1" s="581"/>
    </row>
    <row r="2" spans="1:4" ht="24" x14ac:dyDescent="0.25">
      <c r="A2" s="589" t="s">
        <v>169</v>
      </c>
      <c r="B2" s="583" t="s">
        <v>339</v>
      </c>
    </row>
    <row r="3" spans="1:4" s="577" customFormat="1" x14ac:dyDescent="0.25">
      <c r="A3" s="590"/>
      <c r="B3" s="595"/>
    </row>
    <row r="4" spans="1:4" ht="24" x14ac:dyDescent="0.25">
      <c r="A4" s="583" t="s">
        <v>336</v>
      </c>
      <c r="B4" s="583" t="s">
        <v>340</v>
      </c>
    </row>
    <row r="5" spans="1:4" s="588" customFormat="1" x14ac:dyDescent="0.25">
      <c r="A5" s="587"/>
      <c r="B5" s="587"/>
    </row>
    <row r="6" spans="1:4" ht="24" x14ac:dyDescent="0.25">
      <c r="A6" s="583" t="s">
        <v>337</v>
      </c>
      <c r="B6" s="583" t="s">
        <v>341</v>
      </c>
    </row>
    <row r="7" spans="1:4" x14ac:dyDescent="0.25">
      <c r="A7" s="582"/>
      <c r="B7" s="594"/>
    </row>
    <row r="8" spans="1:4" ht="25.2" customHeight="1" x14ac:dyDescent="0.25">
      <c r="A8" s="583" t="s">
        <v>342</v>
      </c>
      <c r="B8" s="583" t="s">
        <v>345</v>
      </c>
    </row>
    <row r="9" spans="1:4" x14ac:dyDescent="0.25">
      <c r="A9" s="582"/>
      <c r="B9" s="594"/>
    </row>
    <row r="10" spans="1:4" ht="24" x14ac:dyDescent="0.25">
      <c r="A10" s="591" t="s">
        <v>343</v>
      </c>
      <c r="B10" s="583" t="s">
        <v>346</v>
      </c>
    </row>
    <row r="11" spans="1:4" x14ac:dyDescent="0.25">
      <c r="A11" s="592"/>
      <c r="B11" s="592"/>
    </row>
    <row r="12" spans="1:4" ht="24" x14ac:dyDescent="0.25">
      <c r="A12" s="591" t="s">
        <v>344</v>
      </c>
      <c r="B12" s="591" t="s">
        <v>348</v>
      </c>
    </row>
    <row r="13" spans="1:4" x14ac:dyDescent="0.25">
      <c r="A13" s="592"/>
      <c r="B13" s="592"/>
    </row>
    <row r="14" spans="1:4" ht="24" x14ac:dyDescent="0.25">
      <c r="A14" s="593" t="s">
        <v>3</v>
      </c>
      <c r="B14" s="593" t="s">
        <v>347</v>
      </c>
    </row>
    <row r="15" spans="1:4" x14ac:dyDescent="0.25">
      <c r="A15" s="592"/>
      <c r="B15" s="592"/>
    </row>
    <row r="16" spans="1:4" x14ac:dyDescent="0.25">
      <c r="A16" s="591"/>
      <c r="B16" s="591"/>
    </row>
    <row r="17" spans="1:2" x14ac:dyDescent="0.25">
      <c r="A17" s="592"/>
      <c r="B17" s="592"/>
    </row>
    <row r="18" spans="1:2" x14ac:dyDescent="0.25">
      <c r="A18" s="591"/>
      <c r="B18" s="591"/>
    </row>
    <row r="19" spans="1:2" x14ac:dyDescent="0.25">
      <c r="A19" s="585"/>
    </row>
    <row r="20" spans="1:2" hidden="1" x14ac:dyDescent="0.25">
      <c r="A20" s="585"/>
    </row>
    <row r="21" spans="1:2" ht="26.4" hidden="1" x14ac:dyDescent="0.25">
      <c r="A21" s="584" t="s">
        <v>57</v>
      </c>
      <c r="B21" s="578"/>
    </row>
    <row r="22" spans="1:2" s="577" customFormat="1" hidden="1" x14ac:dyDescent="0.25">
      <c r="A22" s="586"/>
      <c r="B22" s="579"/>
    </row>
    <row r="23" spans="1:2" hidden="1" x14ac:dyDescent="0.25">
      <c r="A23" s="584" t="s">
        <v>59</v>
      </c>
      <c r="B23" s="578"/>
    </row>
  </sheetData>
  <mergeCells count="1">
    <mergeCell ref="A1:B1"/>
  </mergeCells>
  <printOptions horizontalCentered="1" verticalCentered="1"/>
  <pageMargins left="0.25" right="0.25" top="0.75" bottom="0.75" header="0.3" footer="0.3"/>
  <pageSetup orientation="landscape" r:id="rId1"/>
  <headerFooter alignWithMargins="0">
    <oddHeader>&amp;C&amp;"Arial,Bold"&amp;12MASSACHUSETTS DEPARTMENT OF CHILDREN AND FAMILIES QUARTERLY PROFILE
FY 2016, Quarter 1 (July 1, 2015 – September 30, 2015)</oddHeader>
    <oddFooter>&amp;L&amp;"Arial,Italic"MA DCF: CQI/OMPA&amp;R
&amp;"Arial,Italic"Source: FamilyNet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topLeftCell="A31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12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37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101</v>
      </c>
      <c r="D1" s="290"/>
      <c r="E1" s="207"/>
      <c r="F1" s="291"/>
      <c r="G1" s="292"/>
      <c r="H1" s="289"/>
      <c r="I1" s="293" t="s">
        <v>102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BostonRegionCalculations!C7</f>
        <v>530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92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(BostonRegionCalculations!C29+BostonRegionCalculations!C18)/BostonRegionCalculations!C7</f>
        <v>0.60566037735849054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BostonRegionCalculations!C105</f>
        <v>1275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BostonRegionCalculations!C105-BostonRegionCalculations!C111</f>
        <v>299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BostonRegionCalculations!C156</f>
        <v>273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0.23450980392156862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BostonRegionCalculations!C70/D4</f>
        <v>0.23962264150943396</v>
      </c>
      <c r="E9" s="226"/>
      <c r="F9" s="226"/>
      <c r="G9" s="222"/>
      <c r="H9" s="220" t="str">
        <f>Data!H9</f>
        <v>Clinical Cases (09/30/2016)</v>
      </c>
      <c r="I9" s="220"/>
      <c r="J9" s="596">
        <f>BostonRegionCalculations!C121</f>
        <v>671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BostonRegionCalculations!C148</f>
        <v>21</v>
      </c>
      <c r="E11" s="226"/>
      <c r="F11" s="226"/>
      <c r="G11" s="222"/>
      <c r="H11" s="220" t="str">
        <f>Data!H11</f>
        <v>Adoption Cases (09/30/2016)</v>
      </c>
      <c r="I11" s="220"/>
      <c r="J11" s="596">
        <f>BostonRegionCalculations!C120</f>
        <v>85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BostonRegionCalculations!C129</f>
        <v>142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0.21162444113263784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BostonRegionCalculations!C94</f>
        <v>40.666666666666664</v>
      </c>
      <c r="E15" s="226"/>
      <c r="F15" s="226"/>
      <c r="G15" s="222"/>
      <c r="H15" s="220" t="str">
        <f>Data!H15</f>
        <v>Adoptions Legalized (Q1, FY'2017)</v>
      </c>
      <c r="I15" s="220"/>
      <c r="J15" s="596">
        <f>BostonRegionCalculations!C137</f>
        <v>4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BostonRegionCalculations!C83</f>
        <v>55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BostonRegionCalculations!D137</f>
        <v>4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BostonRegionCalculations!K14</f>
        <v>264</v>
      </c>
      <c r="E20" s="28">
        <f>IF(D20/$D$29&lt;0.01,"*",D20/$D$29)</f>
        <v>0.10801963993453355</v>
      </c>
      <c r="F20" s="241"/>
      <c r="G20" s="240"/>
      <c r="H20" s="220" t="str">
        <f>Data!H20</f>
        <v>Spanish</v>
      </c>
      <c r="I20" s="220"/>
      <c r="J20" s="21">
        <f>BostonRegionCalculations!K35</f>
        <v>207</v>
      </c>
      <c r="K20" s="49">
        <f>IF(J20/$J$31&lt;0.01,"*",J20/$J$31)</f>
        <v>8.4697217675941086E-2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BostonRegionCalculations!K10</f>
        <v>842</v>
      </c>
      <c r="E21" s="28">
        <f t="shared" ref="E21:E28" si="0">IF(D21/$D$29&lt;0.01,"*",D21/$D$29)</f>
        <v>0.34451718494271688</v>
      </c>
      <c r="F21" s="241"/>
      <c r="G21" s="240"/>
      <c r="H21" s="220" t="str">
        <f>Data!H21</f>
        <v>Khmer (Cambodian)</v>
      </c>
      <c r="I21" s="220"/>
      <c r="J21" s="21">
        <f>BostonRegionCalculations!K29</f>
        <v>1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BostonRegionCalculations!K8</f>
        <v>951</v>
      </c>
      <c r="E22" s="28">
        <f t="shared" si="0"/>
        <v>0.3891162029459902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BostonRegionCalculations!K33</f>
        <v>7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BostonRegionCalculations!K7</f>
        <v>42</v>
      </c>
      <c r="E23" s="28">
        <f t="shared" si="0"/>
        <v>1.718494271685761E-2</v>
      </c>
      <c r="F23" s="241"/>
      <c r="G23" s="240"/>
      <c r="H23" s="220" t="str">
        <f>Data!H23</f>
        <v>Haitian Creole</v>
      </c>
      <c r="I23" s="220"/>
      <c r="J23" s="21">
        <f>BostonRegionCalculations!K27</f>
        <v>18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BostonRegionCalculations!K6</f>
        <v>7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BostonRegionCalculations!K22</f>
        <v>12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BostonRegionCalculations!K12</f>
        <v>1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BostonRegionCalculations!K38</f>
        <v>5</v>
      </c>
      <c r="K25" s="28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BostonRegionCalculations!K11</f>
        <v>46</v>
      </c>
      <c r="E26" s="28">
        <f t="shared" si="0"/>
        <v>1.8821603927986905E-2</v>
      </c>
      <c r="F26" s="241"/>
      <c r="G26" s="240"/>
      <c r="H26" s="243" t="str">
        <f>Data!H26</f>
        <v>Chinese</v>
      </c>
      <c r="I26" s="243"/>
      <c r="J26" s="21">
        <f>BostonRegionCalculations!K23</f>
        <v>11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BostonRegionCalculations!K13</f>
        <v>94</v>
      </c>
      <c r="E27" s="28">
        <f t="shared" si="0"/>
        <v>3.8461538461538464E-2</v>
      </c>
      <c r="F27" s="241"/>
      <c r="G27" s="240"/>
      <c r="H27" s="243" t="str">
        <f>Data!H27</f>
        <v>Lao</v>
      </c>
      <c r="I27" s="243"/>
      <c r="J27" s="21">
        <f>BostonRegionCalculations!K30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BostonRegionCalculations!K15+BostonRegionCalculations!K9</f>
        <v>197</v>
      </c>
      <c r="E28" s="28">
        <f t="shared" si="0"/>
        <v>8.0605564648117842E-2</v>
      </c>
      <c r="F28" s="247"/>
      <c r="G28" s="240"/>
      <c r="H28" s="243" t="str">
        <f>Data!H28</f>
        <v>American Sign Language</v>
      </c>
      <c r="I28" s="243"/>
      <c r="J28" s="21">
        <f>BostonRegionCalculations!K21</f>
        <v>4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2444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BostonRegionCalculations!K25+BostonRegionCalculations!K26+BostonRegionCalculations!K28+BostonRegionCalculations!K31+BostonRegionCalculations!K32+BostonRegionCalculations!K34+BostonRegionCalculations!K36+BostonRegionCalculations!K39</f>
        <v>50</v>
      </c>
      <c r="K29" s="49">
        <f t="shared" si="1"/>
        <v>2.0458265139116204E-2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BostonRegionCalculations!K24+BostonRegionCalculations!K37</f>
        <v>2129</v>
      </c>
      <c r="K30" s="49">
        <f t="shared" si="1"/>
        <v>0.8711129296235679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2444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BostonRegionCalculations!K57+BostonRegionCalculations!Q57</f>
        <v>273</v>
      </c>
      <c r="E35" s="49">
        <f>IF(D35/$D$41&lt;0.01,"*",D35/$D$41)</f>
        <v>0.91304347826086951</v>
      </c>
      <c r="F35" s="259"/>
      <c r="G35" s="222"/>
      <c r="H35" s="220" t="str">
        <f>Data!H35</f>
        <v>0 - 2 Years Old</v>
      </c>
      <c r="I35" s="220"/>
      <c r="J35" s="21">
        <f>BostonRegionCalculations!K65</f>
        <v>65</v>
      </c>
      <c r="K35" s="49">
        <f>IF(J35/$J$39&lt;0.01,"*",J35/$J$39)</f>
        <v>0.21739130434782608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BostonRegionCalculations!L57</f>
        <v>5</v>
      </c>
      <c r="E36" s="49">
        <f t="shared" ref="E36:E40" si="2">IF(D36/$D$41&lt;0.01,"*",D36/$D$41)</f>
        <v>1.6722408026755852E-2</v>
      </c>
      <c r="F36" s="259"/>
      <c r="G36" s="222"/>
      <c r="H36" s="220" t="str">
        <f>Data!H36</f>
        <v>3 - 5 Years Old</v>
      </c>
      <c r="I36" s="220"/>
      <c r="J36" s="21">
        <f>BostonRegionCalculations!L65</f>
        <v>62</v>
      </c>
      <c r="K36" s="49">
        <f t="shared" ref="K36:K38" si="3">IF(J36/$J$39&lt;0.01,"*",J36/$J$39)</f>
        <v>0.20735785953177258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BostonRegionCalculations!S57+BostonRegionCalculations!T57</f>
        <v>6</v>
      </c>
      <c r="E37" s="49">
        <f t="shared" si="2"/>
        <v>2.0066889632107024E-2</v>
      </c>
      <c r="F37" s="259"/>
      <c r="G37" s="222"/>
      <c r="H37" s="220" t="str">
        <f>Data!H37</f>
        <v>6 - 11 Years Old</v>
      </c>
      <c r="I37" s="220"/>
      <c r="J37" s="21">
        <f>BostonRegionCalculations!M65</f>
        <v>84</v>
      </c>
      <c r="K37" s="49">
        <f t="shared" si="3"/>
        <v>0.28093645484949831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BostonRegionCalculations!M57+BostonRegionCalculations!N57</f>
        <v>11</v>
      </c>
      <c r="E38" s="49">
        <f t="shared" si="2"/>
        <v>3.678929765886288E-2</v>
      </c>
      <c r="F38" s="259"/>
      <c r="G38" s="222"/>
      <c r="H38" s="220" t="str">
        <f>Data!H38</f>
        <v>12 - 17 Years Old</v>
      </c>
      <c r="I38" s="220"/>
      <c r="J38" s="21">
        <f>BostonRegionCalculations!N65</f>
        <v>88</v>
      </c>
      <c r="K38" s="49">
        <f t="shared" si="3"/>
        <v>0.29431438127090304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BostonRegionCalculations!O57</f>
        <v>2</v>
      </c>
      <c r="E39" s="49" t="str">
        <f t="shared" si="2"/>
        <v>*</v>
      </c>
      <c r="F39" s="259"/>
      <c r="G39" s="222"/>
      <c r="H39" s="249" t="s">
        <v>38</v>
      </c>
      <c r="I39" s="249"/>
      <c r="J39" s="67">
        <f>SUM(J35:J38)</f>
        <v>299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BostonRegionCalculations!P57+BostonRegionCalculations!R57+BostonRegionCalculations!U57</f>
        <v>2</v>
      </c>
      <c r="E40" s="28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299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BostonRegionCalculations!AL84</f>
        <v>95</v>
      </c>
      <c r="E44" s="49">
        <f>IF(D44/$D$57&lt;0.01,"*",D44/$D$57)</f>
        <v>0.31772575250836121</v>
      </c>
      <c r="F44" s="259"/>
      <c r="G44" s="222"/>
      <c r="H44" s="220" t="str">
        <f>Data!H44</f>
        <v>.5 Years or Less</v>
      </c>
      <c r="I44" s="220"/>
      <c r="J44" s="21">
        <f>BostonRegionCalculations!K74</f>
        <v>59</v>
      </c>
      <c r="K44" s="49">
        <f>IF(J44/$J$49&lt;0.01,"*",J44/$J$49)</f>
        <v>0.19732441471571907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BostonRegionCalculations!AJ84</f>
        <v>16</v>
      </c>
      <c r="E45" s="49">
        <f t="shared" ref="E45:E56" si="4">IF(D45/$D$57&lt;0.01,"*",D45/$D$57)</f>
        <v>5.3511705685618728E-2</v>
      </c>
      <c r="F45" s="259"/>
      <c r="G45" s="222"/>
      <c r="H45" s="220" t="str">
        <f>Data!H45</f>
        <v>&gt;.5 Years - 1 Year</v>
      </c>
      <c r="I45" s="220"/>
      <c r="J45" s="21">
        <f>BostonRegionCalculations!L74</f>
        <v>49</v>
      </c>
      <c r="K45" s="49">
        <f t="shared" ref="K45:K48" si="5">IF(J45/$J$49&lt;0.01,"*",J45/$J$49)</f>
        <v>0.16387959866220736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BostonRegionCalculations!AN84</f>
        <v>51</v>
      </c>
      <c r="E46" s="49">
        <f t="shared" si="4"/>
        <v>0.1705685618729097</v>
      </c>
      <c r="F46" s="259"/>
      <c r="G46" s="222"/>
      <c r="H46" s="220" t="str">
        <f>Data!H46</f>
        <v>&gt;1 Year - 2 Years</v>
      </c>
      <c r="I46" s="220"/>
      <c r="J46" s="21">
        <f>BostonRegionCalculations!M74+BostonRegionCalculations!N74</f>
        <v>80</v>
      </c>
      <c r="K46" s="49">
        <f t="shared" si="5"/>
        <v>0.26755852842809363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BostonRegionCalculations!AM84</f>
        <v>10</v>
      </c>
      <c r="E47" s="49">
        <f t="shared" si="4"/>
        <v>3.3444816053511704E-2</v>
      </c>
      <c r="F47" s="259"/>
      <c r="G47" s="222"/>
      <c r="H47" s="220" t="str">
        <f>Data!H47</f>
        <v>&gt;2 Years - 4 Years</v>
      </c>
      <c r="I47" s="220"/>
      <c r="J47" s="21">
        <f>BostonRegionCalculations!O74</f>
        <v>77</v>
      </c>
      <c r="K47" s="49">
        <f t="shared" si="5"/>
        <v>0.25752508361204013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BostonRegionCalculations!AK84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BostonRegionCalculations!P74</f>
        <v>34</v>
      </c>
      <c r="K48" s="49">
        <f t="shared" si="5"/>
        <v>0.11371237458193979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SUM(BostonRegionCalculations!Y84:AI84)</f>
        <v>54</v>
      </c>
      <c r="E49" s="49">
        <f t="shared" si="4"/>
        <v>0.1806020066889632</v>
      </c>
      <c r="F49" s="259"/>
      <c r="G49" s="222"/>
      <c r="H49" s="249" t="s">
        <v>38</v>
      </c>
      <c r="I49" s="220"/>
      <c r="J49" s="67">
        <f>SUM(J44:J48)</f>
        <v>299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SUM(BostonRegionCalculations!J84:P84)</f>
        <v>38</v>
      </c>
      <c r="E50" s="49">
        <f t="shared" si="4"/>
        <v>0.12709030100334448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SUM(BostonRegionCalculations!V84:X84)</f>
        <v>2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BostonRegionCalculations!Q84</f>
        <v>18</v>
      </c>
      <c r="E52" s="49">
        <f>IF(D52/$D$57&lt;0.01,"*",D52/$D$57)</f>
        <v>6.0200668896321072E-2</v>
      </c>
      <c r="F52" s="259"/>
      <c r="G52" s="222"/>
      <c r="H52" s="220" t="str">
        <f>Data!H52</f>
        <v>Male</v>
      </c>
      <c r="I52" s="249"/>
      <c r="J52" s="21">
        <f>BostonRegionCalculations!L94</f>
        <v>157</v>
      </c>
      <c r="K52" s="49">
        <f>IF(J52/$J$55&lt;0.01,"*",J52/$J$55)</f>
        <v>0.52508361204013376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BostonRegionCalculations!R84</f>
        <v>9</v>
      </c>
      <c r="E53" s="49">
        <f t="shared" si="4"/>
        <v>3.0100334448160536E-2</v>
      </c>
      <c r="F53" s="259"/>
      <c r="G53" s="222"/>
      <c r="H53" s="220" t="str">
        <f>Data!H53</f>
        <v>Female</v>
      </c>
      <c r="I53" s="249"/>
      <c r="J53" s="21">
        <f>BostonRegionCalculations!K94</f>
        <v>142</v>
      </c>
      <c r="K53" s="49">
        <f t="shared" ref="K53:K54" si="6">IF(J53/$J$55&lt;0.01,"*",J53/$J$55)</f>
        <v>0.47491638795986624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BostonRegionCalculations!S84+BostonRegionCalculations!T84+BostonRegionCalculations!U84</f>
        <v>0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BostonRegionCalculations!M94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SUM(BostonRegionCalculations!AO84:AS84)</f>
        <v>6</v>
      </c>
      <c r="E55" s="49">
        <f t="shared" si="4"/>
        <v>2.0066889632107024E-2</v>
      </c>
      <c r="F55" s="269"/>
      <c r="G55" s="185"/>
      <c r="H55" s="249" t="s">
        <v>38</v>
      </c>
      <c r="I55" s="185"/>
      <c r="J55" s="67">
        <f>SUM(J52:J54)</f>
        <v>299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BostonRegionCalculations!AT84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299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BostonRegionCalculations!O116</f>
        <v>122</v>
      </c>
      <c r="K58" s="49">
        <f>IF(J58/$J$65&lt;0.01,"*",J58/$J$65)</f>
        <v>0.40802675585284282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BostonRegionCalculations!L116</f>
        <v>108</v>
      </c>
      <c r="K59" s="49">
        <f t="shared" ref="K59:K64" si="7">IF(J59/$J$65&lt;0.01,"*",J59/$J$65)</f>
        <v>0.3612040133779264</v>
      </c>
      <c r="L59" s="242"/>
    </row>
    <row r="60" spans="1:14" s="205" customFormat="1" ht="13.5" customHeight="1" x14ac:dyDescent="0.2">
      <c r="A60" s="239"/>
      <c r="B60" s="240"/>
      <c r="C60" s="220" t="s">
        <v>395</v>
      </c>
      <c r="D60" s="21">
        <f>BostonRegionCalculations!S105</f>
        <v>32</v>
      </c>
      <c r="E60" s="28">
        <f>IF(D60/$D$68&lt;0.01,"*",D60/$D$68)</f>
        <v>0.10702341137123746</v>
      </c>
      <c r="F60" s="259"/>
      <c r="G60" s="222"/>
      <c r="H60" s="220" t="str">
        <f>Data!H60</f>
        <v>Guardianship</v>
      </c>
      <c r="I60" s="220"/>
      <c r="J60" s="21">
        <f>BostonRegionCalculations!N116</f>
        <v>26</v>
      </c>
      <c r="K60" s="49">
        <f t="shared" si="7"/>
        <v>8.6956521739130432E-2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BostonRegionCalculations!O105</f>
        <v>82</v>
      </c>
      <c r="E61" s="28">
        <f t="shared" ref="E61:E67" si="8">IF(D61/$D$68&lt;0.01,"*",D61/$D$68)</f>
        <v>0.27424749163879597</v>
      </c>
      <c r="F61" s="259"/>
      <c r="G61" s="222"/>
      <c r="H61" s="220" t="s">
        <v>64</v>
      </c>
      <c r="I61" s="220"/>
      <c r="J61" s="21">
        <f>BostonRegionCalculations!K116</f>
        <v>22</v>
      </c>
      <c r="K61" s="49">
        <f t="shared" si="7"/>
        <v>7.3578595317725759E-2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BostonRegionCalculations!M105</f>
        <v>143</v>
      </c>
      <c r="E62" s="28">
        <f t="shared" si="8"/>
        <v>0.47826086956521741</v>
      </c>
      <c r="F62" s="259"/>
      <c r="G62" s="222"/>
      <c r="H62" s="220" t="str">
        <f>Data!H62</f>
        <v>Permanent Care with Kin</v>
      </c>
      <c r="I62" s="220"/>
      <c r="J62" s="21">
        <f>BostonRegionCalculations!M116</f>
        <v>7</v>
      </c>
      <c r="K62" s="49">
        <f t="shared" si="7"/>
        <v>2.3411371237458192E-2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BostonRegionCalculations!L105</f>
        <v>2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BostonRegionCalculations!P116</f>
        <v>6</v>
      </c>
      <c r="K63" s="49">
        <f t="shared" si="7"/>
        <v>2.0066889632107024E-2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BostonRegionCalculations!K105</f>
        <v>3</v>
      </c>
      <c r="E64" s="28">
        <f t="shared" si="8"/>
        <v>1.0033444816053512E-2</v>
      </c>
      <c r="F64" s="259"/>
      <c r="G64" s="222"/>
      <c r="H64" s="220" t="str">
        <f>Data!H64</f>
        <v>Unspecified as of run-date</v>
      </c>
      <c r="I64" s="220"/>
      <c r="J64" s="21">
        <f>BostonRegionCalculations!Q116</f>
        <v>8</v>
      </c>
      <c r="K64" s="49">
        <f t="shared" si="7"/>
        <v>2.6755852842809364E-2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BostonRegionCalculations!Q105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299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BostonRegionCalculations!P105</f>
        <v>12</v>
      </c>
      <c r="E66" s="28">
        <f t="shared" si="8"/>
        <v>4.0133779264214048E-2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BostonRegionCalculations!R105+BostonRegionCalculations!N105+BostonRegionCalculations!T105</f>
        <v>25</v>
      </c>
      <c r="E67" s="28">
        <f t="shared" si="8"/>
        <v>8.3612040133779264E-2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299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BostonRegionCalculations!K134+BostonRegionCalculations!Q134</f>
        <v>896</v>
      </c>
      <c r="E74" s="49">
        <f>IF(D74/$D$80&lt;0.01,"*",D74/$D$80)</f>
        <v>0.91803278688524592</v>
      </c>
      <c r="F74" s="259"/>
      <c r="G74" s="222"/>
      <c r="H74" s="220" t="str">
        <f>Data!H74</f>
        <v>0 - 2 Years Old</v>
      </c>
      <c r="I74" s="220"/>
      <c r="J74" s="21">
        <f>SUM(BostonRegionCalculations!K125:M125)</f>
        <v>191</v>
      </c>
      <c r="K74" s="49">
        <f>IF(J74/$J$79&lt;0.01,"*",J74/$J$79)</f>
        <v>0.19569672131147542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BostonRegionCalculations!L134</f>
        <v>36</v>
      </c>
      <c r="E75" s="49">
        <f t="shared" ref="E75:E80" si="9">IF(D75/$D$80&lt;0.01,"*",D75/$D$80)</f>
        <v>3.6885245901639344E-2</v>
      </c>
      <c r="F75" s="259"/>
      <c r="G75" s="234"/>
      <c r="H75" s="220" t="str">
        <f>Data!H75</f>
        <v>3 - 5 Years Old</v>
      </c>
      <c r="I75" s="220"/>
      <c r="J75" s="21">
        <f>SUM(BostonRegionCalculations!N125:P125)</f>
        <v>154</v>
      </c>
      <c r="K75" s="49">
        <f t="shared" ref="K75:K78" si="10">IF(J75/$J$79&lt;0.01,"*",J75/$J$79)</f>
        <v>0.15778688524590165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BostonRegionCalculations!T134+BostonRegionCalculations!S134</f>
        <v>7</v>
      </c>
      <c r="E76" s="49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SUM(BostonRegionCalculations!Q125:V125)</f>
        <v>317</v>
      </c>
      <c r="K76" s="49">
        <f t="shared" si="10"/>
        <v>0.32479508196721313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BostonRegionCalculations!N134+BostonRegionCalculations!M134</f>
        <v>34</v>
      </c>
      <c r="E77" s="49">
        <f t="shared" si="9"/>
        <v>3.4836065573770489E-2</v>
      </c>
      <c r="F77" s="259"/>
      <c r="G77" s="234"/>
      <c r="H77" s="220" t="str">
        <f>Data!H77</f>
        <v>12 - 17 Years Old</v>
      </c>
      <c r="I77" s="220"/>
      <c r="J77" s="21">
        <f>SUM(BostonRegionCalculations!W125:AB125)</f>
        <v>313</v>
      </c>
      <c r="K77" s="49">
        <f t="shared" si="10"/>
        <v>0.32069672131147542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BostonRegionCalculations!O134</f>
        <v>3</v>
      </c>
      <c r="E78" s="28" t="str">
        <f t="shared" si="9"/>
        <v>*</v>
      </c>
      <c r="F78" s="259"/>
      <c r="G78" s="222"/>
      <c r="H78" s="220" t="str">
        <f>Data!H78</f>
        <v>Unspecified</v>
      </c>
      <c r="I78" s="220"/>
      <c r="J78" s="21">
        <f>BostonRegionCalculations!AC125</f>
        <v>1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BostonRegionCalculations!P134+BostonRegionCalculations!U134</f>
        <v>0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976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976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5.4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3.95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topLeftCell="A31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1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101</v>
      </c>
      <c r="D1" s="290"/>
      <c r="E1" s="207"/>
      <c r="F1" s="291"/>
      <c r="G1" s="292"/>
      <c r="H1" s="289"/>
      <c r="I1" s="293" t="s">
        <v>103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BostonRegionCalculations!C8</f>
        <v>519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147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(BostonRegionCalculations!C30+BostonRegionCalculations!C19)/BostonRegionCalculations!C8</f>
        <v>0.74373795761078998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BostonRegionCalculations!D105</f>
        <v>1998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BostonRegionCalculations!D105-BostonRegionCalculations!D111</f>
        <v>286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BostonRegionCalculations!C157</f>
        <v>349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0.14314314314314314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BostonRegionCalculations!C71/D4</f>
        <v>0.30443159922928709</v>
      </c>
      <c r="E9" s="226"/>
      <c r="F9" s="226"/>
      <c r="G9" s="222"/>
      <c r="H9" s="220" t="str">
        <f>Data!H9</f>
        <v>Clinical Cases (09/30/2016)</v>
      </c>
      <c r="I9" s="220"/>
      <c r="J9" s="596">
        <f>BostonRegionCalculations!D121</f>
        <v>1077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BostonRegionCalculations!C149</f>
        <v>80</v>
      </c>
      <c r="E11" s="226"/>
      <c r="F11" s="226"/>
      <c r="G11" s="222"/>
      <c r="H11" s="220" t="str">
        <f>Data!H11</f>
        <v>Adoption Cases (09/30/2016)</v>
      </c>
      <c r="I11" s="220"/>
      <c r="J11" s="596">
        <f>BostonRegionCalculations!D120</f>
        <v>70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BostonRegionCalculations!D129</f>
        <v>135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0.12534818941504178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BostonRegionCalculations!C95</f>
        <v>66</v>
      </c>
      <c r="E15" s="226"/>
      <c r="F15" s="226"/>
      <c r="G15" s="222"/>
      <c r="H15" s="220" t="str">
        <f>Data!H15</f>
        <v>Adoptions Legalized (Q1, FY'2017)</v>
      </c>
      <c r="I15" s="220"/>
      <c r="J15" s="596">
        <f>BostonRegionCalculations!C138</f>
        <v>4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BostonRegionCalculations!C84</f>
        <v>67.333333333333329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BostonRegionCalculations!D138</f>
        <v>3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BostonRegionCalculations!L14</f>
        <v>925</v>
      </c>
      <c r="E20" s="28">
        <f>IF(D20/$D$29&lt;0.01,"*",D20/$D$29)</f>
        <v>0.23171342685370741</v>
      </c>
      <c r="F20" s="241"/>
      <c r="G20" s="240"/>
      <c r="H20" s="220" t="str">
        <f>Data!H20</f>
        <v>Spanish</v>
      </c>
      <c r="I20" s="220"/>
      <c r="J20" s="21">
        <f>BostonRegionCalculations!L35</f>
        <v>794</v>
      </c>
      <c r="K20" s="49">
        <f>IF(J20/$J$31&lt;0.01,"*",J20/$J$31)</f>
        <v>0.19889779559118237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BostonRegionCalculations!L10</f>
        <v>1829</v>
      </c>
      <c r="E21" s="28">
        <f t="shared" ref="E21:E28" si="0">IF(D21/$D$29&lt;0.01,"*",D21/$D$29)</f>
        <v>0.45816633266533069</v>
      </c>
      <c r="F21" s="241"/>
      <c r="G21" s="240"/>
      <c r="H21" s="220" t="str">
        <f>Data!H21</f>
        <v>Khmer (Cambodian)</v>
      </c>
      <c r="I21" s="220"/>
      <c r="J21" s="21">
        <f>BostonRegionCalculations!L29</f>
        <v>2</v>
      </c>
      <c r="K21" s="28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BostonRegionCalculations!L8</f>
        <v>462</v>
      </c>
      <c r="E22" s="28">
        <f t="shared" si="0"/>
        <v>0.11573146292585171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BostonRegionCalculations!L33</f>
        <v>30</v>
      </c>
      <c r="K22" s="49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BostonRegionCalculations!L7</f>
        <v>52</v>
      </c>
      <c r="E23" s="28">
        <f t="shared" si="0"/>
        <v>1.3026052104208416E-2</v>
      </c>
      <c r="F23" s="241"/>
      <c r="G23" s="240"/>
      <c r="H23" s="220" t="str">
        <f>Data!H23</f>
        <v>Haitian Creole</v>
      </c>
      <c r="I23" s="220"/>
      <c r="J23" s="21">
        <f>BostonRegionCalculations!L27</f>
        <v>14</v>
      </c>
      <c r="K23" s="28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BostonRegionCalculations!L6</f>
        <v>7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BostonRegionCalculations!L22</f>
        <v>1</v>
      </c>
      <c r="K24" s="28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BostonRegionCalculations!L12</f>
        <v>0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BostonRegionCalculations!L38</f>
        <v>6</v>
      </c>
      <c r="K25" s="28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BostonRegionCalculations!L11</f>
        <v>61</v>
      </c>
      <c r="E26" s="28">
        <f t="shared" si="0"/>
        <v>1.5280561122244489E-2</v>
      </c>
      <c r="F26" s="241"/>
      <c r="G26" s="240"/>
      <c r="H26" s="243" t="str">
        <f>Data!H26</f>
        <v>Chinese</v>
      </c>
      <c r="I26" s="243"/>
      <c r="J26" s="21">
        <f>BostonRegionCalculations!L23</f>
        <v>4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BostonRegionCalculations!L13</f>
        <v>153</v>
      </c>
      <c r="E27" s="28">
        <f t="shared" si="0"/>
        <v>3.8326653306613223E-2</v>
      </c>
      <c r="F27" s="241"/>
      <c r="G27" s="240"/>
      <c r="H27" s="243" t="str">
        <f>Data!H27</f>
        <v>Lao</v>
      </c>
      <c r="I27" s="243"/>
      <c r="J27" s="21">
        <f>BostonRegionCalculations!L30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BostonRegionCalculations!L15+BostonRegionCalculations!L9</f>
        <v>503</v>
      </c>
      <c r="E28" s="28">
        <f t="shared" si="0"/>
        <v>0.12600200400801603</v>
      </c>
      <c r="F28" s="247"/>
      <c r="G28" s="240"/>
      <c r="H28" s="243" t="str">
        <f>Data!H28</f>
        <v>American Sign Language</v>
      </c>
      <c r="I28" s="243"/>
      <c r="J28" s="21">
        <f>BostonRegionCalculations!L21</f>
        <v>1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3992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BostonRegionCalculations!L25+BostonRegionCalculations!L26+BostonRegionCalculations!L28+BostonRegionCalculations!L31+BostonRegionCalculations!L32+BostonRegionCalculations!L34+BostonRegionCalculations!L36+BostonRegionCalculations!L39</f>
        <v>50</v>
      </c>
      <c r="K29" s="49">
        <f t="shared" si="1"/>
        <v>1.2525050100200401E-2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BostonRegionCalculations!L24+BostonRegionCalculations!L37</f>
        <v>3090</v>
      </c>
      <c r="K30" s="49">
        <f t="shared" si="1"/>
        <v>0.77404809619238479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3992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BostonRegionCalculations!K58+BostonRegionCalculations!Q58</f>
        <v>259</v>
      </c>
      <c r="E35" s="49">
        <f>IF(D35/$D$41&lt;0.01,"*",D35/$D$41)</f>
        <v>0.90559440559440563</v>
      </c>
      <c r="F35" s="259"/>
      <c r="G35" s="222"/>
      <c r="H35" s="220" t="str">
        <f>Data!H35</f>
        <v>0 - 2 Years Old</v>
      </c>
      <c r="I35" s="220"/>
      <c r="J35" s="21">
        <f>BostonRegionCalculations!K66</f>
        <v>58</v>
      </c>
      <c r="K35" s="49">
        <f>IF(J35/$J$39&lt;0.01,"*",J35/$J$39)</f>
        <v>0.20279720279720279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BostonRegionCalculations!L58</f>
        <v>14</v>
      </c>
      <c r="E36" s="49">
        <f t="shared" ref="E36:E40" si="2">IF(D36/$D$41&lt;0.01,"*",D36/$D$41)</f>
        <v>4.8951048951048952E-2</v>
      </c>
      <c r="F36" s="259"/>
      <c r="G36" s="222"/>
      <c r="H36" s="220" t="str">
        <f>Data!H36</f>
        <v>3 - 5 Years Old</v>
      </c>
      <c r="I36" s="220"/>
      <c r="J36" s="21">
        <f>BostonRegionCalculations!L66</f>
        <v>41</v>
      </c>
      <c r="K36" s="49">
        <f t="shared" ref="K36:K38" si="3">IF(J36/$J$39&lt;0.01,"*",J36/$J$39)</f>
        <v>0.14335664335664336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BostonRegionCalculations!S58+BostonRegionCalculations!T58</f>
        <v>2</v>
      </c>
      <c r="E37" s="49" t="str">
        <f t="shared" si="2"/>
        <v>*</v>
      </c>
      <c r="F37" s="259"/>
      <c r="G37" s="222"/>
      <c r="H37" s="220" t="str">
        <f>Data!H37</f>
        <v>6 - 11 Years Old</v>
      </c>
      <c r="I37" s="220"/>
      <c r="J37" s="21">
        <f>BostonRegionCalculations!M66</f>
        <v>83</v>
      </c>
      <c r="K37" s="49">
        <f t="shared" si="3"/>
        <v>0.29020979020979021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BostonRegionCalculations!M58+BostonRegionCalculations!N58</f>
        <v>10</v>
      </c>
      <c r="E38" s="49">
        <f t="shared" si="2"/>
        <v>3.4965034965034968E-2</v>
      </c>
      <c r="F38" s="259"/>
      <c r="G38" s="222"/>
      <c r="H38" s="220" t="str">
        <f>Data!H38</f>
        <v>12 - 17 Years Old</v>
      </c>
      <c r="I38" s="220"/>
      <c r="J38" s="21">
        <f>BostonRegionCalculations!N66</f>
        <v>104</v>
      </c>
      <c r="K38" s="49">
        <f t="shared" si="3"/>
        <v>0.36363636363636365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BostonRegionCalculations!O58</f>
        <v>1</v>
      </c>
      <c r="E39" s="49" t="str">
        <f t="shared" si="2"/>
        <v>*</v>
      </c>
      <c r="F39" s="259"/>
      <c r="G39" s="222"/>
      <c r="H39" s="249" t="s">
        <v>38</v>
      </c>
      <c r="I39" s="249"/>
      <c r="J39" s="67">
        <f>SUM(J35:J38)</f>
        <v>286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BostonRegionCalculations!P58+BostonRegionCalculations!R58+BostonRegionCalculations!U58</f>
        <v>0</v>
      </c>
      <c r="E40" s="49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286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BostonRegionCalculations!AL85</f>
        <v>95</v>
      </c>
      <c r="E44" s="49">
        <f>IF(D44/$D$57&lt;0.01,"*",D44/$D$57)</f>
        <v>0.33216783216783219</v>
      </c>
      <c r="F44" s="259"/>
      <c r="G44" s="222"/>
      <c r="H44" s="220" t="str">
        <f>Data!H44</f>
        <v>.5 Years or Less</v>
      </c>
      <c r="I44" s="220"/>
      <c r="J44" s="21">
        <f>BostonRegionCalculations!K75</f>
        <v>72</v>
      </c>
      <c r="K44" s="49">
        <f>IF(J44/$J$49&lt;0.01,"*",J44/$J$49)</f>
        <v>0.25174825174825177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BostonRegionCalculations!AJ85</f>
        <v>10</v>
      </c>
      <c r="E45" s="49">
        <f t="shared" ref="E45:E56" si="4">IF(D45/$D$57&lt;0.01,"*",D45/$D$57)</f>
        <v>3.4965034965034968E-2</v>
      </c>
      <c r="F45" s="259"/>
      <c r="G45" s="222"/>
      <c r="H45" s="220" t="str">
        <f>Data!H45</f>
        <v>&gt;.5 Years - 1 Year</v>
      </c>
      <c r="I45" s="220"/>
      <c r="J45" s="21">
        <f>BostonRegionCalculations!L75</f>
        <v>51</v>
      </c>
      <c r="K45" s="49">
        <f t="shared" ref="K45:K48" si="5">IF(J45/$J$49&lt;0.01,"*",J45/$J$49)</f>
        <v>0.17832167832167833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BostonRegionCalculations!AN85</f>
        <v>53</v>
      </c>
      <c r="E46" s="49">
        <f t="shared" si="4"/>
        <v>0.18531468531468531</v>
      </c>
      <c r="F46" s="259"/>
      <c r="G46" s="222"/>
      <c r="H46" s="220" t="str">
        <f>Data!H46</f>
        <v>&gt;1 Year - 2 Years</v>
      </c>
      <c r="I46" s="220"/>
      <c r="J46" s="21">
        <f>BostonRegionCalculations!M75+BostonRegionCalculations!N75</f>
        <v>62</v>
      </c>
      <c r="K46" s="49">
        <f t="shared" si="5"/>
        <v>0.21678321678321677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BostonRegionCalculations!AM85</f>
        <v>6</v>
      </c>
      <c r="E47" s="49">
        <f t="shared" si="4"/>
        <v>2.097902097902098E-2</v>
      </c>
      <c r="F47" s="259"/>
      <c r="G47" s="222"/>
      <c r="H47" s="220" t="str">
        <f>Data!H47</f>
        <v>&gt;2 Years - 4 Years</v>
      </c>
      <c r="I47" s="220"/>
      <c r="J47" s="21">
        <f>BostonRegionCalculations!O75</f>
        <v>68</v>
      </c>
      <c r="K47" s="49">
        <f t="shared" si="5"/>
        <v>0.23776223776223776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BostonRegionCalculations!AK85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BostonRegionCalculations!P75</f>
        <v>33</v>
      </c>
      <c r="K48" s="49">
        <f t="shared" si="5"/>
        <v>0.11538461538461539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SUM(BostonRegionCalculations!Y85:AI85)</f>
        <v>54</v>
      </c>
      <c r="E49" s="49">
        <f t="shared" si="4"/>
        <v>0.1888111888111888</v>
      </c>
      <c r="F49" s="259"/>
      <c r="G49" s="222"/>
      <c r="H49" s="249" t="s">
        <v>38</v>
      </c>
      <c r="I49" s="220"/>
      <c r="J49" s="67">
        <f>SUM(J44:J48)</f>
        <v>286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SUM(BostonRegionCalculations!J85:P85)</f>
        <v>29</v>
      </c>
      <c r="E50" s="49">
        <f t="shared" si="4"/>
        <v>0.10139860139860139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SUM(BostonRegionCalculations!V85:X85)</f>
        <v>1</v>
      </c>
      <c r="E51" s="28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BostonRegionCalculations!Q85</f>
        <v>19</v>
      </c>
      <c r="E52" s="49">
        <f>IF(D52/$D$57&lt;0.01,"*",D52/$D$57)</f>
        <v>6.6433566433566432E-2</v>
      </c>
      <c r="F52" s="259"/>
      <c r="G52" s="222"/>
      <c r="H52" s="220" t="str">
        <f>Data!H52</f>
        <v>Male</v>
      </c>
      <c r="I52" s="249"/>
      <c r="J52" s="21">
        <f>BostonRegionCalculations!L95</f>
        <v>147</v>
      </c>
      <c r="K52" s="49">
        <f>IF(J52/$J$55&lt;0.01,"*",J52/$J$55)</f>
        <v>0.51398601398601396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BostonRegionCalculations!R85</f>
        <v>13</v>
      </c>
      <c r="E53" s="49">
        <f t="shared" si="4"/>
        <v>4.5454545454545456E-2</v>
      </c>
      <c r="F53" s="259"/>
      <c r="G53" s="222"/>
      <c r="H53" s="220" t="str">
        <f>Data!H53</f>
        <v>Female</v>
      </c>
      <c r="I53" s="249"/>
      <c r="J53" s="21">
        <f>BostonRegionCalculations!K95</f>
        <v>139</v>
      </c>
      <c r="K53" s="49">
        <f t="shared" ref="K53:K54" si="6">IF(J53/$J$55&lt;0.01,"*",J53/$J$55)</f>
        <v>0.48601398601398599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BostonRegionCalculations!S85+BostonRegionCalculations!T85+BostonRegionCalculations!U85</f>
        <v>0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BostonRegionCalculations!M95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SUM(BostonRegionCalculations!AO85:AS85)</f>
        <v>6</v>
      </c>
      <c r="E55" s="49">
        <f t="shared" si="4"/>
        <v>2.097902097902098E-2</v>
      </c>
      <c r="F55" s="269"/>
      <c r="G55" s="185"/>
      <c r="H55" s="249" t="s">
        <v>38</v>
      </c>
      <c r="I55" s="185"/>
      <c r="J55" s="67">
        <f>SUM(J52:J54)</f>
        <v>286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BostonRegionCalculations!AT85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286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BostonRegionCalculations!O117</f>
        <v>113</v>
      </c>
      <c r="K58" s="49">
        <f>IF(J58/$J$65&lt;0.01,"*",J58/$J$65)</f>
        <v>0.3951048951048951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BostonRegionCalculations!L117</f>
        <v>106</v>
      </c>
      <c r="K59" s="49">
        <f t="shared" ref="K59:K64" si="7">IF(J59/$J$65&lt;0.01,"*",J59/$J$65)</f>
        <v>0.37062937062937062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BostonRegionCalculations!S106</f>
        <v>90</v>
      </c>
      <c r="E60" s="28">
        <f>IF(D60/$D$68&lt;0.01,"*",D60/$D$68)</f>
        <v>0.31468531468531469</v>
      </c>
      <c r="F60" s="259"/>
      <c r="G60" s="222"/>
      <c r="H60" s="220" t="str">
        <f>Data!H60</f>
        <v>Guardianship</v>
      </c>
      <c r="I60" s="220"/>
      <c r="J60" s="21">
        <f>BostonRegionCalculations!N117</f>
        <v>29</v>
      </c>
      <c r="K60" s="49">
        <f t="shared" si="7"/>
        <v>0.10139860139860139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BostonRegionCalculations!O106</f>
        <v>116</v>
      </c>
      <c r="E61" s="28">
        <f t="shared" ref="E61:E67" si="8">IF(D61/$D$68&lt;0.01,"*",D61/$D$68)</f>
        <v>0.40559440559440557</v>
      </c>
      <c r="F61" s="259"/>
      <c r="G61" s="222"/>
      <c r="H61" s="220" t="s">
        <v>64</v>
      </c>
      <c r="I61" s="220"/>
      <c r="J61" s="21">
        <f>BostonRegionCalculations!K117</f>
        <v>11</v>
      </c>
      <c r="K61" s="49">
        <f t="shared" si="7"/>
        <v>3.8461538461538464E-2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BostonRegionCalculations!M106</f>
        <v>50</v>
      </c>
      <c r="E62" s="28">
        <f t="shared" si="8"/>
        <v>0.17482517482517482</v>
      </c>
      <c r="F62" s="259"/>
      <c r="G62" s="222"/>
      <c r="H62" s="220" t="str">
        <f>Data!H62</f>
        <v>Permanent Care with Kin</v>
      </c>
      <c r="I62" s="220"/>
      <c r="J62" s="21">
        <f>BostonRegionCalculations!M117</f>
        <v>7</v>
      </c>
      <c r="K62" s="49">
        <f t="shared" si="7"/>
        <v>2.4475524475524476E-2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BostonRegionCalculations!L106</f>
        <v>3</v>
      </c>
      <c r="E63" s="28">
        <f t="shared" si="8"/>
        <v>1.048951048951049E-2</v>
      </c>
      <c r="F63" s="259"/>
      <c r="G63" s="222"/>
      <c r="H63" s="220" t="str">
        <f>Data!H63</f>
        <v>Stabilize Intact Family</v>
      </c>
      <c r="I63" s="220"/>
      <c r="J63" s="21">
        <f>BostonRegionCalculations!P117</f>
        <v>16</v>
      </c>
      <c r="K63" s="49">
        <f t="shared" si="7"/>
        <v>5.5944055944055944E-2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BostonRegionCalculations!K106</f>
        <v>0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BostonRegionCalculations!Q117</f>
        <v>4</v>
      </c>
      <c r="K64" s="49">
        <f t="shared" si="7"/>
        <v>1.3986013986013986E-2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BostonRegionCalculations!Q106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286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BostonRegionCalculations!P106</f>
        <v>9</v>
      </c>
      <c r="E66" s="28">
        <f t="shared" si="8"/>
        <v>3.1468531468531472E-2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BostonRegionCalculations!R106+BostonRegionCalculations!N106+BostonRegionCalculations!T106</f>
        <v>18</v>
      </c>
      <c r="E67" s="28">
        <f t="shared" si="8"/>
        <v>6.2937062937062943E-2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286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BostonRegionCalculations!K135+BostonRegionCalculations!Q135</f>
        <v>1473</v>
      </c>
      <c r="E74" s="49">
        <f>IF(D74/$D$80&lt;0.01,"*",D74/$D$80)</f>
        <v>0.86039719626168221</v>
      </c>
      <c r="F74" s="259"/>
      <c r="G74" s="222"/>
      <c r="H74" s="220" t="str">
        <f>Data!H74</f>
        <v>0 - 2 Years Old</v>
      </c>
      <c r="I74" s="220"/>
      <c r="J74" s="21">
        <f>SUM(BostonRegionCalculations!K126:M126)</f>
        <v>307</v>
      </c>
      <c r="K74" s="49">
        <f>IF(J74/$J$79&lt;0.01,"*",J74/$J$79)</f>
        <v>0.17932242990654207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BostonRegionCalculations!L135</f>
        <v>165</v>
      </c>
      <c r="E75" s="49">
        <f t="shared" ref="E75:E80" si="9">IF(D75/$D$80&lt;0.01,"*",D75/$D$80)</f>
        <v>9.63785046728972E-2</v>
      </c>
      <c r="F75" s="259"/>
      <c r="G75" s="234"/>
      <c r="H75" s="220" t="str">
        <f>Data!H75</f>
        <v>3 - 5 Years Old</v>
      </c>
      <c r="I75" s="220"/>
      <c r="J75" s="21">
        <f>SUM(BostonRegionCalculations!N126:P126)</f>
        <v>300</v>
      </c>
      <c r="K75" s="49">
        <f t="shared" ref="K75:K78" si="10">IF(J75/$J$79&lt;0.01,"*",J75/$J$79)</f>
        <v>0.17523364485981308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BostonRegionCalculations!T135+BostonRegionCalculations!S135</f>
        <v>9</v>
      </c>
      <c r="E76" s="49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SUM(BostonRegionCalculations!Q126:V126)</f>
        <v>603</v>
      </c>
      <c r="K76" s="49">
        <f t="shared" si="10"/>
        <v>0.35221962616822428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BostonRegionCalculations!N135+BostonRegionCalculations!M135</f>
        <v>59</v>
      </c>
      <c r="E77" s="49">
        <f t="shared" si="9"/>
        <v>3.4462616822429903E-2</v>
      </c>
      <c r="F77" s="259"/>
      <c r="G77" s="234"/>
      <c r="H77" s="220" t="str">
        <f>Data!H77</f>
        <v>12 - 17 Years Old</v>
      </c>
      <c r="I77" s="220"/>
      <c r="J77" s="21">
        <f>SUM(BostonRegionCalculations!W126:AB126)</f>
        <v>501</v>
      </c>
      <c r="K77" s="49">
        <f t="shared" si="10"/>
        <v>0.29264018691588783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BostonRegionCalculations!O135</f>
        <v>6</v>
      </c>
      <c r="E78" s="49" t="str">
        <f t="shared" si="9"/>
        <v>*</v>
      </c>
      <c r="F78" s="259"/>
      <c r="G78" s="222"/>
      <c r="H78" s="220" t="str">
        <f>Data!H78</f>
        <v>Unspecified</v>
      </c>
      <c r="I78" s="220"/>
      <c r="J78" s="21">
        <f>BostonRegionCalculations!AC126</f>
        <v>1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BostonRegionCalculations!P135+BostonRegionCalculations!U135</f>
        <v>0</v>
      </c>
      <c r="E79" s="28" t="str">
        <f t="shared" si="9"/>
        <v>*</v>
      </c>
      <c r="F79" s="260"/>
      <c r="G79" s="222"/>
      <c r="H79" s="249" t="s">
        <v>73</v>
      </c>
      <c r="I79" s="249"/>
      <c r="J79" s="67">
        <f>SUM(J74:J78)</f>
        <v>1712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1712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4.2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2.6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topLeftCell="A28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375" style="287" customWidth="1"/>
    <col min="4" max="4" width="7.37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625" style="287" customWidth="1"/>
    <col min="10" max="10" width="7.25" style="288" customWidth="1"/>
    <col min="11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101</v>
      </c>
      <c r="D1" s="290"/>
      <c r="E1" s="207"/>
      <c r="F1" s="291"/>
      <c r="G1" s="292"/>
      <c r="H1" s="289"/>
      <c r="I1" s="293" t="s">
        <v>104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BostonRegionCalculations!C9</f>
        <v>529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147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(BostonRegionCalculations!C31+BostonRegionCalculations!C20)/BostonRegionCalculations!C9</f>
        <v>0.77315689981096414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BostonRegionCalculations!E105</f>
        <v>1444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BostonRegionCalculations!E105-BostonRegionCalculations!E111</f>
        <v>263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BostonRegionCalculations!C158</f>
        <v>333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0.18213296398891968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BostonRegionCalculations!C72/D4</f>
        <v>0.27032136105860116</v>
      </c>
      <c r="E9" s="226"/>
      <c r="F9" s="226"/>
      <c r="G9" s="222"/>
      <c r="H9" s="220" t="str">
        <f>Data!H9</f>
        <v>Clinical Cases (09/30/2016)</v>
      </c>
      <c r="I9" s="220"/>
      <c r="J9" s="596">
        <f>BostonRegionCalculations!E121</f>
        <v>824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BostonRegionCalculations!C150</f>
        <v>48</v>
      </c>
      <c r="E11" s="226"/>
      <c r="F11" s="226"/>
      <c r="G11" s="222"/>
      <c r="H11" s="220" t="str">
        <f>Data!H11</f>
        <v>Adoption Cases (09/30/2016)</v>
      </c>
      <c r="I11" s="220"/>
      <c r="J11" s="596">
        <f>BostonRegionCalculations!E120</f>
        <v>0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BostonRegionCalculations!E129</f>
        <v>185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0.22451456310679613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BostonRegionCalculations!C96</f>
        <v>49.333333333333336</v>
      </c>
      <c r="E15" s="226"/>
      <c r="F15" s="226"/>
      <c r="G15" s="222"/>
      <c r="H15" s="220" t="str">
        <f>Data!H15</f>
        <v>Adoptions Legalized (Q1, FY'2017)</v>
      </c>
      <c r="I15" s="220"/>
      <c r="J15" s="596">
        <f>BostonRegionCalculations!C139</f>
        <v>0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BostonRegionCalculations!C85</f>
        <v>59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BostonRegionCalculations!D139</f>
        <v>0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BostonRegionCalculations!M14</f>
        <v>288</v>
      </c>
      <c r="E20" s="28">
        <f>IF(D20/$D$29&lt;0.01,"*",D20/$D$29)</f>
        <v>9.8765432098765427E-2</v>
      </c>
      <c r="F20" s="241"/>
      <c r="G20" s="240"/>
      <c r="H20" s="220" t="str">
        <f>Data!H20</f>
        <v>Spanish</v>
      </c>
      <c r="I20" s="220"/>
      <c r="J20" s="21">
        <f>BostonRegionCalculations!M35</f>
        <v>141</v>
      </c>
      <c r="K20" s="49">
        <f>IF(J20/$J$31&lt;0.01,"*",J20/$J$31)</f>
        <v>4.8353909465020578E-2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BostonRegionCalculations!M10</f>
        <v>620</v>
      </c>
      <c r="E21" s="28">
        <f t="shared" ref="E21:E28" si="0">IF(D21/$D$29&lt;0.01,"*",D21/$D$29)</f>
        <v>0.21262002743484226</v>
      </c>
      <c r="F21" s="241"/>
      <c r="G21" s="240"/>
      <c r="H21" s="220" t="str">
        <f>Data!H21</f>
        <v>Khmer (Cambodian)</v>
      </c>
      <c r="I21" s="220"/>
      <c r="J21" s="21">
        <f>BostonRegionCalculations!M29</f>
        <v>0</v>
      </c>
      <c r="K21" s="28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BostonRegionCalculations!M8</f>
        <v>1493</v>
      </c>
      <c r="E22" s="28">
        <f t="shared" si="0"/>
        <v>0.51200274348422492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BostonRegionCalculations!M33</f>
        <v>2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BostonRegionCalculations!M7</f>
        <v>17</v>
      </c>
      <c r="E23" s="28" t="str">
        <f t="shared" si="0"/>
        <v>*</v>
      </c>
      <c r="F23" s="241"/>
      <c r="G23" s="240"/>
      <c r="H23" s="220" t="str">
        <f>Data!H23</f>
        <v>Haitian Creole</v>
      </c>
      <c r="I23" s="220"/>
      <c r="J23" s="21">
        <f>BostonRegionCalculations!M27</f>
        <v>70</v>
      </c>
      <c r="K23" s="49">
        <f t="shared" si="1"/>
        <v>2.4005486968449931E-2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BostonRegionCalculations!M6</f>
        <v>2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BostonRegionCalculations!M22</f>
        <v>18</v>
      </c>
      <c r="K24" s="49" t="str">
        <f t="shared" si="1"/>
        <v>*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BostonRegionCalculations!M12</f>
        <v>3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BostonRegionCalculations!M38</f>
        <v>8</v>
      </c>
      <c r="K25" s="28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BostonRegionCalculations!M11</f>
        <v>53</v>
      </c>
      <c r="E26" s="28">
        <f t="shared" si="0"/>
        <v>1.8175582990397805E-2</v>
      </c>
      <c r="F26" s="241"/>
      <c r="G26" s="240"/>
      <c r="H26" s="243" t="str">
        <f>Data!H26</f>
        <v>Chinese</v>
      </c>
      <c r="I26" s="243"/>
      <c r="J26" s="21">
        <f>BostonRegionCalculations!M23</f>
        <v>1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BostonRegionCalculations!M13</f>
        <v>109</v>
      </c>
      <c r="E27" s="28">
        <f t="shared" si="0"/>
        <v>3.7379972565157751E-2</v>
      </c>
      <c r="F27" s="241"/>
      <c r="G27" s="240"/>
      <c r="H27" s="243" t="str">
        <f>Data!H27</f>
        <v>Lao</v>
      </c>
      <c r="I27" s="243"/>
      <c r="J27" s="21">
        <f>BostonRegionCalculations!M30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BostonRegionCalculations!M15+BostonRegionCalculations!M9</f>
        <v>331</v>
      </c>
      <c r="E28" s="28">
        <f t="shared" si="0"/>
        <v>0.11351165980795611</v>
      </c>
      <c r="F28" s="247"/>
      <c r="G28" s="240"/>
      <c r="H28" s="243" t="str">
        <f>Data!H28</f>
        <v>American Sign Language</v>
      </c>
      <c r="I28" s="243"/>
      <c r="J28" s="21">
        <f>BostonRegionCalculations!M21</f>
        <v>0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2916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BostonRegionCalculations!M25+BostonRegionCalculations!M26+BostonRegionCalculations!M28+BostonRegionCalculations!M31+BostonRegionCalculations!M32+BostonRegionCalculations!M34+BostonRegionCalculations!M36+BostonRegionCalculations!M39</f>
        <v>39</v>
      </c>
      <c r="K29" s="49">
        <f t="shared" si="1"/>
        <v>1.3374485596707819E-2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BostonRegionCalculations!M24+BostonRegionCalculations!M37</f>
        <v>2637</v>
      </c>
      <c r="K30" s="49">
        <f t="shared" si="1"/>
        <v>0.90432098765432101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2916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BostonRegionCalculations!K59+BostonRegionCalculations!Q59</f>
        <v>243</v>
      </c>
      <c r="E35" s="49">
        <f>IF(D35/$D$41&lt;0.01,"*",D35/$D$41)</f>
        <v>0.92395437262357416</v>
      </c>
      <c r="F35" s="259"/>
      <c r="G35" s="222"/>
      <c r="H35" s="220" t="str">
        <f>Data!H35</f>
        <v>0 - 2 Years Old</v>
      </c>
      <c r="I35" s="220"/>
      <c r="J35" s="21">
        <f>BostonRegionCalculations!K67</f>
        <v>45</v>
      </c>
      <c r="K35" s="49">
        <f>IF(J35/$J$39&lt;0.01,"*",J35/$J$39)</f>
        <v>0.17110266159695817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BostonRegionCalculations!L59</f>
        <v>4</v>
      </c>
      <c r="E36" s="49">
        <f t="shared" ref="E36:E40" si="2">IF(D36/$D$41&lt;0.01,"*",D36/$D$41)</f>
        <v>1.5209125475285171E-2</v>
      </c>
      <c r="F36" s="259"/>
      <c r="G36" s="222"/>
      <c r="H36" s="220" t="str">
        <f>Data!H36</f>
        <v>3 - 5 Years Old</v>
      </c>
      <c r="I36" s="220"/>
      <c r="J36" s="21">
        <f>BostonRegionCalculations!L67</f>
        <v>34</v>
      </c>
      <c r="K36" s="49">
        <f t="shared" ref="K36:K38" si="3">IF(J36/$J$39&lt;0.01,"*",J36/$J$39)</f>
        <v>0.12927756653992395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BostonRegionCalculations!S59+BostonRegionCalculations!T59</f>
        <v>4</v>
      </c>
      <c r="E37" s="49">
        <f t="shared" si="2"/>
        <v>1.5209125475285171E-2</v>
      </c>
      <c r="F37" s="259"/>
      <c r="G37" s="222"/>
      <c r="H37" s="220" t="str">
        <f>Data!H37</f>
        <v>6 - 11 Years Old</v>
      </c>
      <c r="I37" s="220"/>
      <c r="J37" s="21">
        <f>BostonRegionCalculations!M67</f>
        <v>63</v>
      </c>
      <c r="K37" s="49">
        <f t="shared" si="3"/>
        <v>0.23954372623574144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BostonRegionCalculations!M59+BostonRegionCalculations!N59</f>
        <v>12</v>
      </c>
      <c r="E38" s="49">
        <f t="shared" si="2"/>
        <v>4.5627376425855515E-2</v>
      </c>
      <c r="F38" s="259"/>
      <c r="G38" s="222"/>
      <c r="H38" s="220" t="str">
        <f>Data!H38</f>
        <v>12 - 17 Years Old</v>
      </c>
      <c r="I38" s="220"/>
      <c r="J38" s="21">
        <f>BostonRegionCalculations!N67</f>
        <v>121</v>
      </c>
      <c r="K38" s="49">
        <f t="shared" si="3"/>
        <v>0.46007604562737642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BostonRegionCalculations!O59</f>
        <v>0</v>
      </c>
      <c r="E39" s="49" t="str">
        <f t="shared" si="2"/>
        <v>*</v>
      </c>
      <c r="F39" s="259"/>
      <c r="G39" s="222"/>
      <c r="H39" s="249" t="s">
        <v>38</v>
      </c>
      <c r="I39" s="249"/>
      <c r="J39" s="67">
        <f>SUM(J35:J38)</f>
        <v>263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BostonRegionCalculations!P59+BostonRegionCalculations!R59+BostonRegionCalculations!U59</f>
        <v>0</v>
      </c>
      <c r="E40" s="28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263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BostonRegionCalculations!AL86</f>
        <v>88</v>
      </c>
      <c r="E44" s="49">
        <f>IF(D44/$D$57&lt;0.01,"*",D44/$D$57)</f>
        <v>0.33460076045627374</v>
      </c>
      <c r="F44" s="259"/>
      <c r="G44" s="222"/>
      <c r="H44" s="220" t="str">
        <f>Data!H44</f>
        <v>.5 Years or Less</v>
      </c>
      <c r="I44" s="220"/>
      <c r="J44" s="21">
        <f>BostonRegionCalculations!K76</f>
        <v>76</v>
      </c>
      <c r="K44" s="49">
        <f>IF(J44/$J$49&lt;0.01,"*",J44/$J$49)</f>
        <v>0.28897338403041822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BostonRegionCalculations!AJ86</f>
        <v>8</v>
      </c>
      <c r="E45" s="49">
        <f t="shared" ref="E45:E56" si="4">IF(D45/$D$57&lt;0.01,"*",D45/$D$57)</f>
        <v>3.0418250950570342E-2</v>
      </c>
      <c r="F45" s="259"/>
      <c r="G45" s="222"/>
      <c r="H45" s="220" t="str">
        <f>Data!H45</f>
        <v>&gt;.5 Years - 1 Year</v>
      </c>
      <c r="I45" s="220"/>
      <c r="J45" s="21">
        <f>BostonRegionCalculations!L76</f>
        <v>75</v>
      </c>
      <c r="K45" s="49">
        <f t="shared" ref="K45:K48" si="5">IF(J45/$J$49&lt;0.01,"*",J45/$J$49)</f>
        <v>0.28517110266159695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BostonRegionCalculations!AN86</f>
        <v>59</v>
      </c>
      <c r="E46" s="49">
        <f t="shared" si="4"/>
        <v>0.22433460076045628</v>
      </c>
      <c r="F46" s="259"/>
      <c r="G46" s="222"/>
      <c r="H46" s="220" t="str">
        <f>Data!H46</f>
        <v>&gt;1 Year - 2 Years</v>
      </c>
      <c r="I46" s="220"/>
      <c r="J46" s="21">
        <f>BostonRegionCalculations!M76+BostonRegionCalculations!N76</f>
        <v>58</v>
      </c>
      <c r="K46" s="49">
        <f t="shared" si="5"/>
        <v>0.22053231939163498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BostonRegionCalculations!AM86</f>
        <v>0</v>
      </c>
      <c r="E47" s="49" t="str">
        <f t="shared" si="4"/>
        <v>*</v>
      </c>
      <c r="F47" s="259"/>
      <c r="G47" s="222"/>
      <c r="H47" s="220" t="str">
        <f>Data!H47</f>
        <v>&gt;2 Years - 4 Years</v>
      </c>
      <c r="I47" s="220"/>
      <c r="J47" s="21">
        <f>BostonRegionCalculations!O76</f>
        <v>39</v>
      </c>
      <c r="K47" s="49">
        <f t="shared" si="5"/>
        <v>0.14828897338403041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BostonRegionCalculations!AK86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BostonRegionCalculations!P76</f>
        <v>15</v>
      </c>
      <c r="K48" s="49">
        <f t="shared" si="5"/>
        <v>5.7034220532319393E-2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SUM(BostonRegionCalculations!Y86:AI86)</f>
        <v>29</v>
      </c>
      <c r="E49" s="49">
        <f t="shared" si="4"/>
        <v>0.11026615969581749</v>
      </c>
      <c r="F49" s="259"/>
      <c r="G49" s="222"/>
      <c r="H49" s="249" t="s">
        <v>38</v>
      </c>
      <c r="I49" s="220"/>
      <c r="J49" s="67">
        <f>SUM(J44:J48)</f>
        <v>263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SUM(BostonRegionCalculations!J86:P86)</f>
        <v>26</v>
      </c>
      <c r="E50" s="49">
        <f t="shared" si="4"/>
        <v>9.8859315589353611E-2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SUM(BostonRegionCalculations!V86:X86)</f>
        <v>4</v>
      </c>
      <c r="E51" s="49">
        <f t="shared" si="4"/>
        <v>1.5209125475285171E-2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BostonRegionCalculations!Q86</f>
        <v>30</v>
      </c>
      <c r="E52" s="49">
        <f>IF(D52/$D$57&lt;0.01,"*",D52/$D$57)</f>
        <v>0.11406844106463879</v>
      </c>
      <c r="F52" s="259"/>
      <c r="G52" s="222"/>
      <c r="H52" s="220" t="str">
        <f>Data!H52</f>
        <v>Male</v>
      </c>
      <c r="I52" s="249"/>
      <c r="J52" s="21">
        <f>BostonRegionCalculations!L96</f>
        <v>134</v>
      </c>
      <c r="K52" s="49">
        <f>IF(J52/$J$55&lt;0.01,"*",J52/$J$55)</f>
        <v>0.50950570342205326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BostonRegionCalculations!R86</f>
        <v>12</v>
      </c>
      <c r="E53" s="49">
        <f t="shared" si="4"/>
        <v>4.5627376425855515E-2</v>
      </c>
      <c r="F53" s="259"/>
      <c r="G53" s="222"/>
      <c r="H53" s="220" t="str">
        <f>Data!H53</f>
        <v>Female</v>
      </c>
      <c r="I53" s="249"/>
      <c r="J53" s="21">
        <f>BostonRegionCalculations!K96</f>
        <v>129</v>
      </c>
      <c r="K53" s="49">
        <f t="shared" ref="K53:K54" si="6">IF(J53/$J$55&lt;0.01,"*",J53/$J$55)</f>
        <v>0.49049429657794674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BostonRegionCalculations!S86+BostonRegionCalculations!T86+BostonRegionCalculations!U86</f>
        <v>1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BostonRegionCalculations!M96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SUM(BostonRegionCalculations!AO86:AS86)</f>
        <v>6</v>
      </c>
      <c r="E55" s="49">
        <f t="shared" si="4"/>
        <v>2.2813688212927757E-2</v>
      </c>
      <c r="F55" s="269"/>
      <c r="G55" s="185"/>
      <c r="H55" s="249" t="s">
        <v>38</v>
      </c>
      <c r="I55" s="185"/>
      <c r="J55" s="67">
        <f>SUM(J52:J54)</f>
        <v>263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BostonRegionCalculations!AT86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263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BostonRegionCalculations!O118</f>
        <v>169</v>
      </c>
      <c r="K58" s="49">
        <f>IF(J58/$J$65&lt;0.01,"*",J58/$J$65)</f>
        <v>0.64258555133079853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BostonRegionCalculations!L118</f>
        <v>11</v>
      </c>
      <c r="K59" s="49">
        <f t="shared" ref="K59:K64" si="7">IF(J59/$J$65&lt;0.01,"*",J59/$J$65)</f>
        <v>4.1825095057034217E-2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BostonRegionCalculations!S107</f>
        <v>35</v>
      </c>
      <c r="E60" s="28">
        <f>IF(D60/$D$68&lt;0.01,"*",D60/$D$68)</f>
        <v>0.13307984790874525</v>
      </c>
      <c r="F60" s="259"/>
      <c r="G60" s="222"/>
      <c r="H60" s="220" t="str">
        <f>Data!H60</f>
        <v>Guardianship</v>
      </c>
      <c r="I60" s="220"/>
      <c r="J60" s="21">
        <f>BostonRegionCalculations!N118</f>
        <v>26</v>
      </c>
      <c r="K60" s="49">
        <f t="shared" si="7"/>
        <v>9.8859315589353611E-2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BostonRegionCalculations!O107</f>
        <v>50</v>
      </c>
      <c r="E61" s="28">
        <f t="shared" ref="E61:E67" si="8">IF(D61/$D$68&lt;0.01,"*",D61/$D$68)</f>
        <v>0.19011406844106463</v>
      </c>
      <c r="F61" s="259"/>
      <c r="G61" s="222"/>
      <c r="H61" s="220" t="s">
        <v>64</v>
      </c>
      <c r="I61" s="220"/>
      <c r="J61" s="21">
        <f>BostonRegionCalculations!K118</f>
        <v>20</v>
      </c>
      <c r="K61" s="49">
        <f t="shared" si="7"/>
        <v>7.6045627376425853E-2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BostonRegionCalculations!M107</f>
        <v>151</v>
      </c>
      <c r="E62" s="28">
        <f t="shared" si="8"/>
        <v>0.57414448669201523</v>
      </c>
      <c r="F62" s="259"/>
      <c r="G62" s="222"/>
      <c r="H62" s="220" t="str">
        <f>Data!H62</f>
        <v>Permanent Care with Kin</v>
      </c>
      <c r="I62" s="220"/>
      <c r="J62" s="21">
        <f>BostonRegionCalculations!M118</f>
        <v>16</v>
      </c>
      <c r="K62" s="49">
        <f t="shared" si="7"/>
        <v>6.0836501901140684E-2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BostonRegionCalculations!L107</f>
        <v>1</v>
      </c>
      <c r="E63" s="28" t="str">
        <f t="shared" si="8"/>
        <v>*</v>
      </c>
      <c r="F63" s="259"/>
      <c r="G63" s="222"/>
      <c r="H63" s="220" t="str">
        <f>Data!H63</f>
        <v>Stabilize Intact Family</v>
      </c>
      <c r="I63" s="220"/>
      <c r="J63" s="21">
        <f>BostonRegionCalculations!P118</f>
        <v>14</v>
      </c>
      <c r="K63" s="49">
        <f t="shared" si="7"/>
        <v>5.3231939163498096E-2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BostonRegionCalculations!K107</f>
        <v>0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BostonRegionCalculations!Q118</f>
        <v>7</v>
      </c>
      <c r="K64" s="49">
        <f t="shared" si="7"/>
        <v>2.6615969581749048E-2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BostonRegionCalculations!Q107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263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BostonRegionCalculations!P107</f>
        <v>14</v>
      </c>
      <c r="E66" s="28">
        <f t="shared" si="8"/>
        <v>5.3231939163498096E-2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BostonRegionCalculations!R107+BostonRegionCalculations!N107+BostonRegionCalculations!T107</f>
        <v>12</v>
      </c>
      <c r="E67" s="28">
        <f t="shared" si="8"/>
        <v>4.5627376425855515E-2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263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BostonRegionCalculations!K136+BostonRegionCalculations!Q136</f>
        <v>1076</v>
      </c>
      <c r="E74" s="49">
        <f>IF(D74/$D$80&lt;0.01,"*",D74/$D$80)</f>
        <v>0.91109229466553765</v>
      </c>
      <c r="F74" s="259"/>
      <c r="G74" s="222"/>
      <c r="H74" s="220" t="str">
        <f>Data!H74</f>
        <v>0 - 2 Years Old</v>
      </c>
      <c r="I74" s="220"/>
      <c r="J74" s="21">
        <f>SUM(BostonRegionCalculations!K127:M127)</f>
        <v>205</v>
      </c>
      <c r="K74" s="49">
        <f>IF(J74/$J$79&lt;0.01,"*",J74/$J$79)</f>
        <v>0.17358171041490261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BostonRegionCalculations!L136</f>
        <v>59</v>
      </c>
      <c r="E75" s="49">
        <f t="shared" ref="E75:E80" si="9">IF(D75/$D$80&lt;0.01,"*",D75/$D$80)</f>
        <v>4.9957662997459781E-2</v>
      </c>
      <c r="F75" s="259"/>
      <c r="G75" s="234"/>
      <c r="H75" s="220" t="str">
        <f>Data!H75</f>
        <v>3 - 5 Years Old</v>
      </c>
      <c r="I75" s="220"/>
      <c r="J75" s="21">
        <f>SUM(BostonRegionCalculations!N127:P127)</f>
        <v>203</v>
      </c>
      <c r="K75" s="49">
        <f t="shared" ref="K75:K78" si="10">IF(J75/$J$79&lt;0.01,"*",J75/$J$79)</f>
        <v>0.17188823031329381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BostonRegionCalculations!T136+BostonRegionCalculations!S136</f>
        <v>7</v>
      </c>
      <c r="E76" s="49" t="str">
        <f t="shared" si="9"/>
        <v>*</v>
      </c>
      <c r="F76" s="259"/>
      <c r="G76" s="220"/>
      <c r="H76" s="220" t="str">
        <f>Data!H76</f>
        <v>6 - 11 Years Old</v>
      </c>
      <c r="I76" s="220"/>
      <c r="J76" s="21">
        <f>SUM(BostonRegionCalculations!Q127:V127)</f>
        <v>395</v>
      </c>
      <c r="K76" s="49">
        <f t="shared" si="10"/>
        <v>0.33446232006773918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BostonRegionCalculations!N136+BostonRegionCalculations!M136</f>
        <v>34</v>
      </c>
      <c r="E77" s="49">
        <f t="shared" si="9"/>
        <v>2.8789161727349702E-2</v>
      </c>
      <c r="F77" s="259"/>
      <c r="G77" s="234"/>
      <c r="H77" s="220" t="str">
        <f>Data!H77</f>
        <v>12 - 17 Years Old</v>
      </c>
      <c r="I77" s="220"/>
      <c r="J77" s="21">
        <f>SUM(BostonRegionCalculations!W127:AB127)</f>
        <v>378</v>
      </c>
      <c r="K77" s="49">
        <f t="shared" si="10"/>
        <v>0.32006773920406434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BostonRegionCalculations!O136</f>
        <v>4</v>
      </c>
      <c r="E78" s="49" t="str">
        <f t="shared" si="9"/>
        <v>*</v>
      </c>
      <c r="F78" s="259"/>
      <c r="G78" s="222"/>
      <c r="H78" s="220" t="str">
        <f>Data!H78</f>
        <v>Unspecified</v>
      </c>
      <c r="I78" s="220"/>
      <c r="J78" s="21">
        <f>BostonRegionCalculations!AC127</f>
        <v>0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BostonRegionCalculations!P136+BostonRegionCalculations!U136</f>
        <v>1</v>
      </c>
      <c r="E79" s="49" t="str">
        <f t="shared" si="9"/>
        <v>*</v>
      </c>
      <c r="F79" s="260"/>
      <c r="G79" s="222"/>
      <c r="H79" s="249" t="s">
        <v>73</v>
      </c>
      <c r="I79" s="249"/>
      <c r="J79" s="67">
        <f>SUM(J74:J78)</f>
        <v>1181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1181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4.2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1.4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topLeftCell="A7" zoomScaleNormal="100" zoomScaleSheetLayoutView="100" workbookViewId="0">
      <selection activeCell="S17" sqref="S17"/>
    </sheetView>
  </sheetViews>
  <sheetFormatPr defaultColWidth="9.125" defaultRowHeight="13.2" x14ac:dyDescent="0.25"/>
  <cols>
    <col min="1" max="1" width="1.375" style="288" customWidth="1"/>
    <col min="2" max="2" width="5.25" style="287" customWidth="1"/>
    <col min="3" max="3" width="47.875" style="287" customWidth="1"/>
    <col min="4" max="4" width="6.625" style="288" customWidth="1"/>
    <col min="5" max="5" width="7" style="288" customWidth="1"/>
    <col min="6" max="6" width="2.125" style="288" customWidth="1"/>
    <col min="7" max="7" width="4.125" style="287" customWidth="1"/>
    <col min="8" max="8" width="25.75" style="287" customWidth="1"/>
    <col min="9" max="9" width="20.375" style="287" customWidth="1"/>
    <col min="10" max="11" width="7" style="288" customWidth="1"/>
    <col min="12" max="12" width="1.375" style="288" customWidth="1"/>
    <col min="13" max="16384" width="9.125" style="209"/>
  </cols>
  <sheetData>
    <row r="1" spans="1:13" ht="16.5" customHeight="1" x14ac:dyDescent="0.25">
      <c r="A1" s="206"/>
      <c r="B1" s="324"/>
      <c r="C1" s="289" t="s">
        <v>101</v>
      </c>
      <c r="D1" s="290"/>
      <c r="E1" s="207"/>
      <c r="F1" s="291"/>
      <c r="G1" s="292"/>
      <c r="H1" s="289"/>
      <c r="I1" s="293" t="s">
        <v>105</v>
      </c>
      <c r="J1" s="207"/>
      <c r="K1" s="207"/>
      <c r="L1" s="208"/>
    </row>
    <row r="2" spans="1:13" ht="15.6" hidden="1" x14ac:dyDescent="0.25">
      <c r="A2" s="210"/>
      <c r="B2" s="211"/>
      <c r="C2" s="211"/>
      <c r="D2" s="212"/>
      <c r="E2" s="213"/>
      <c r="F2" s="213"/>
      <c r="G2" s="211"/>
      <c r="H2" s="211" t="s">
        <v>0</v>
      </c>
      <c r="I2" s="211"/>
      <c r="J2" s="213"/>
      <c r="K2" s="212" t="s">
        <v>1</v>
      </c>
      <c r="L2" s="214"/>
    </row>
    <row r="3" spans="1:13" ht="5.0999999999999996" customHeight="1" x14ac:dyDescent="0.25">
      <c r="A3" s="215"/>
      <c r="B3" s="216"/>
      <c r="C3" s="216"/>
      <c r="D3" s="217"/>
      <c r="E3" s="217"/>
      <c r="F3" s="217"/>
      <c r="G3" s="216"/>
      <c r="H3" s="216"/>
      <c r="I3" s="216"/>
      <c r="J3" s="217"/>
      <c r="K3" s="217"/>
      <c r="L3" s="218"/>
    </row>
    <row r="4" spans="1:13" s="205" customFormat="1" ht="12" customHeight="1" x14ac:dyDescent="0.2">
      <c r="A4" s="219"/>
      <c r="B4" s="220" t="str">
        <f>Data!B4</f>
        <v>51A Reports (Q1, FY'2017)</v>
      </c>
      <c r="C4" s="220"/>
      <c r="D4" s="21">
        <f>BostonRegionCalculations!C10</f>
        <v>578</v>
      </c>
      <c r="E4" s="221"/>
      <c r="F4" s="221"/>
      <c r="G4" s="222"/>
      <c r="H4" s="220" t="str">
        <f>Data!H4</f>
        <v>Children &lt;18 Pending Response (09/30/2016)</v>
      </c>
      <c r="I4" s="220"/>
      <c r="J4" s="596">
        <f>VLOOKUP(I1,ChildrenPendingResponse!$A$1:$C$41,3,FALSE)</f>
        <v>91</v>
      </c>
      <c r="K4" s="223"/>
      <c r="L4" s="224"/>
      <c r="M4" s="116"/>
    </row>
    <row r="5" spans="1:13" s="205" customFormat="1" ht="12" customHeight="1" x14ac:dyDescent="0.2">
      <c r="A5" s="219"/>
      <c r="B5" s="220" t="str">
        <f>Data!B5</f>
        <v>% Screened-In for Response (Q1, FY'2017)</v>
      </c>
      <c r="C5" s="225"/>
      <c r="D5" s="28">
        <f>(BostonRegionCalculations!C32+BostonRegionCalculations!C21)/BostonRegionCalculations!C10</f>
        <v>0.67128027681660896</v>
      </c>
      <c r="E5" s="221"/>
      <c r="F5" s="221"/>
      <c r="G5" s="222"/>
      <c r="H5" s="220" t="str">
        <f>Data!H5</f>
        <v>Children Under 18 in Caseload (09/30/2016)</v>
      </c>
      <c r="I5" s="220"/>
      <c r="J5" s="596">
        <f>BostonRegionCalculations!F105</f>
        <v>1966</v>
      </c>
      <c r="K5" s="223"/>
      <c r="L5" s="224"/>
    </row>
    <row r="6" spans="1:13" s="205" customFormat="1" ht="12" customHeight="1" x14ac:dyDescent="0.2">
      <c r="A6" s="219"/>
      <c r="B6" s="220"/>
      <c r="C6" s="220"/>
      <c r="D6" s="28"/>
      <c r="E6" s="226"/>
      <c r="F6" s="226"/>
      <c r="G6" s="222"/>
      <c r="H6" s="220" t="str">
        <f>Data!H6</f>
        <v>Children Under 18 in Placement (09/30/2016)</v>
      </c>
      <c r="I6" s="220"/>
      <c r="J6" s="596">
        <f>BostonRegionCalculations!F105-BostonRegionCalculations!F111</f>
        <v>363</v>
      </c>
      <c r="K6" s="223"/>
      <c r="L6" s="224"/>
    </row>
    <row r="7" spans="1:13" s="205" customFormat="1" ht="3" customHeight="1" x14ac:dyDescent="0.2">
      <c r="A7" s="219"/>
      <c r="B7" s="222"/>
      <c r="C7" s="222"/>
      <c r="D7" s="204"/>
      <c r="E7" s="226"/>
      <c r="F7" s="226"/>
      <c r="G7" s="222"/>
      <c r="H7" s="220">
        <f>Data!H7</f>
        <v>0</v>
      </c>
      <c r="I7" s="220"/>
      <c r="J7" s="964"/>
      <c r="K7" s="223"/>
      <c r="L7" s="224"/>
    </row>
    <row r="8" spans="1:13" s="205" customFormat="1" ht="12" customHeight="1" x14ac:dyDescent="0.2">
      <c r="A8" s="219"/>
      <c r="B8" s="220" t="str">
        <f>Data!B8</f>
        <v>Responses (Q1, FY'2017)) (includes Hotline)</v>
      </c>
      <c r="C8" s="220"/>
      <c r="D8" s="21">
        <f>BostonRegionCalculations!C159</f>
        <v>283</v>
      </c>
      <c r="E8" s="226"/>
      <c r="F8" s="226"/>
      <c r="G8" s="222"/>
      <c r="H8" s="220" t="str">
        <f>Data!H8</f>
        <v>% of Child Caseload in Placement</v>
      </c>
      <c r="I8" s="220"/>
      <c r="J8" s="965">
        <f>J6/J5</f>
        <v>0.18463886063072227</v>
      </c>
      <c r="K8" s="223"/>
      <c r="L8" s="224"/>
    </row>
    <row r="9" spans="1:13" s="205" customFormat="1" ht="12" customHeight="1" x14ac:dyDescent="0.2">
      <c r="A9" s="219"/>
      <c r="B9" s="220" t="str">
        <f>Data!B9</f>
        <v>% Supported Responses (Q1, FY'2017)</v>
      </c>
      <c r="C9" s="220"/>
      <c r="D9" s="28">
        <f>BostonRegionCalculations!C73/D4</f>
        <v>0.30449826989619377</v>
      </c>
      <c r="E9" s="226"/>
      <c r="F9" s="226"/>
      <c r="G9" s="222"/>
      <c r="H9" s="220" t="str">
        <f>Data!H9</f>
        <v>Clinical Cases (09/30/2016)</v>
      </c>
      <c r="I9" s="220"/>
      <c r="J9" s="596">
        <f>BostonRegionCalculations!F121</f>
        <v>980</v>
      </c>
      <c r="K9" s="223"/>
      <c r="L9" s="224"/>
      <c r="M9" s="295"/>
    </row>
    <row r="10" spans="1:13" s="205" customFormat="1" ht="3" customHeight="1" x14ac:dyDescent="0.2">
      <c r="A10" s="219"/>
      <c r="E10" s="226"/>
      <c r="F10" s="226"/>
      <c r="G10" s="222"/>
      <c r="H10" s="220"/>
      <c r="I10" s="220"/>
      <c r="J10" s="966"/>
      <c r="K10" s="223"/>
      <c r="L10" s="224"/>
    </row>
    <row r="11" spans="1:13" s="205" customFormat="1" ht="12" customHeight="1" x14ac:dyDescent="0.2">
      <c r="A11" s="219"/>
      <c r="B11" s="220" t="str">
        <f>Data!B11</f>
        <v>Substantiated Concern (Q1, FY'2017)</v>
      </c>
      <c r="C11" s="220"/>
      <c r="D11" s="21">
        <f>BostonRegionCalculations!C151</f>
        <v>18</v>
      </c>
      <c r="E11" s="226"/>
      <c r="F11" s="226"/>
      <c r="G11" s="222"/>
      <c r="H11" s="220" t="str">
        <f>Data!H11</f>
        <v>Adoption Cases (09/30/2016)</v>
      </c>
      <c r="I11" s="220"/>
      <c r="J11" s="596">
        <f>BostonRegionCalculations!F120</f>
        <v>66</v>
      </c>
      <c r="K11" s="223"/>
      <c r="L11" s="224"/>
    </row>
    <row r="12" spans="1:13" s="205" customFormat="1" ht="12" customHeight="1" x14ac:dyDescent="0.25">
      <c r="A12" s="219"/>
      <c r="B12" s="258"/>
      <c r="C12" s="220"/>
      <c r="D12" s="28"/>
      <c r="E12" s="226"/>
      <c r="F12" s="226"/>
      <c r="G12" s="222"/>
      <c r="H12" s="220" t="str">
        <f>Data!H12</f>
        <v>Clinical Cases w/Child &lt;18 in Plcme (09/30/2016)</v>
      </c>
      <c r="I12" s="220"/>
      <c r="J12" s="596">
        <f>BostonRegionCalculations!F129</f>
        <v>189</v>
      </c>
      <c r="K12" s="223"/>
      <c r="L12" s="224"/>
    </row>
    <row r="13" spans="1:13" s="205" customFormat="1" ht="12" customHeight="1" x14ac:dyDescent="0.2">
      <c r="A13" s="219"/>
      <c r="E13" s="226"/>
      <c r="F13" s="226"/>
      <c r="G13" s="222"/>
      <c r="H13" s="220" t="str">
        <f>Data!H13</f>
        <v>% Clinical Cases that are Placement Cases</v>
      </c>
      <c r="I13" s="220"/>
      <c r="J13" s="965">
        <f>J12/J9</f>
        <v>0.19285714285714287</v>
      </c>
      <c r="K13" s="223"/>
      <c r="L13" s="224"/>
    </row>
    <row r="14" spans="1:13" s="205" customFormat="1" ht="3" customHeight="1" x14ac:dyDescent="0.2">
      <c r="A14" s="219"/>
      <c r="B14" s="220"/>
      <c r="C14" s="220"/>
      <c r="D14" s="34"/>
      <c r="E14" s="226"/>
      <c r="F14" s="226"/>
      <c r="G14" s="222"/>
      <c r="H14" s="220"/>
      <c r="I14" s="220"/>
      <c r="J14" s="965"/>
      <c r="K14" s="223"/>
      <c r="L14" s="224"/>
    </row>
    <row r="15" spans="1:13" s="205" customFormat="1" ht="12" customHeight="1" x14ac:dyDescent="0.2">
      <c r="A15" s="219"/>
      <c r="B15" s="220" t="str">
        <f>Data!B15</f>
        <v>Ave. Clinical Cases Opened per Month (Jul - Sept 2016)</v>
      </c>
      <c r="C15" s="220"/>
      <c r="D15" s="21">
        <f>BostonRegionCalculations!C97</f>
        <v>42</v>
      </c>
      <c r="E15" s="226"/>
      <c r="F15" s="226"/>
      <c r="G15" s="222"/>
      <c r="H15" s="220" t="str">
        <f>Data!H15</f>
        <v>Adoptions Legalized (Q1, FY'2017)</v>
      </c>
      <c r="I15" s="220"/>
      <c r="J15" s="596">
        <f>BostonRegionCalculations!C140</f>
        <v>0</v>
      </c>
      <c r="K15" s="223"/>
      <c r="L15" s="224"/>
    </row>
    <row r="16" spans="1:13" s="205" customFormat="1" ht="12" customHeight="1" x14ac:dyDescent="0.2">
      <c r="A16" s="219"/>
      <c r="B16" s="220" t="str">
        <f>Data!B16</f>
        <v>Ave. Clinical Cases Closed Per Month (Jul - Sept 2016)</v>
      </c>
      <c r="C16" s="220"/>
      <c r="D16" s="21">
        <f>BostonRegionCalculations!C86</f>
        <v>88</v>
      </c>
      <c r="E16" s="226"/>
      <c r="F16" s="226"/>
      <c r="G16" s="222"/>
      <c r="H16" s="220" t="str">
        <f>Data!H16</f>
        <v>Guardianships Legalized (Q1, FY'2017)</v>
      </c>
      <c r="I16" s="220"/>
      <c r="J16" s="596">
        <f>BostonRegionCalculations!D140</f>
        <v>5</v>
      </c>
      <c r="K16" s="223"/>
      <c r="L16" s="224"/>
    </row>
    <row r="17" spans="1:12" ht="6" customHeight="1" x14ac:dyDescent="0.25">
      <c r="A17" s="228"/>
      <c r="B17" s="211"/>
      <c r="C17" s="211"/>
      <c r="D17" s="212"/>
      <c r="E17" s="213"/>
      <c r="F17" s="213"/>
      <c r="G17" s="211"/>
      <c r="H17" s="211"/>
      <c r="I17" s="211"/>
      <c r="J17" s="213"/>
      <c r="K17" s="213"/>
      <c r="L17" s="229"/>
    </row>
    <row r="18" spans="1:12" s="232" customFormat="1" ht="15.75" customHeight="1" x14ac:dyDescent="0.25">
      <c r="A18" s="230"/>
      <c r="B18" s="970" t="s">
        <v>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231"/>
    </row>
    <row r="19" spans="1:12" ht="15" customHeight="1" x14ac:dyDescent="0.25">
      <c r="A19" s="215"/>
      <c r="B19" s="233" t="str">
        <f>Data!B19</f>
        <v>Race (09/30/2016)</v>
      </c>
      <c r="C19" s="234"/>
      <c r="D19" s="235"/>
      <c r="E19" s="236"/>
      <c r="F19" s="237"/>
      <c r="G19" s="233" t="str">
        <f>Data!G19</f>
        <v>Primary Language  (09/30/2016)</v>
      </c>
      <c r="H19" s="234"/>
      <c r="I19" s="234"/>
      <c r="J19" s="238"/>
      <c r="K19" s="238"/>
      <c r="L19" s="218"/>
    </row>
    <row r="20" spans="1:12" s="205" customFormat="1" ht="13.5" customHeight="1" x14ac:dyDescent="0.2">
      <c r="A20" s="239"/>
      <c r="B20" s="240"/>
      <c r="C20" s="220" t="s">
        <v>5</v>
      </c>
      <c r="D20" s="21">
        <f>BostonRegionCalculations!N14</f>
        <v>410</v>
      </c>
      <c r="E20" s="28">
        <f>IF(D20/$D$29&lt;0.01,"*",D20/$D$29)</f>
        <v>0.10763980047256498</v>
      </c>
      <c r="F20" s="241"/>
      <c r="G20" s="240"/>
      <c r="H20" s="220" t="str">
        <f>Data!H20</f>
        <v>Spanish</v>
      </c>
      <c r="I20" s="220"/>
      <c r="J20" s="21">
        <f>BostonRegionCalculations!N35</f>
        <v>200</v>
      </c>
      <c r="K20" s="49">
        <f>IF(J20/$J$31&lt;0.01,"*",J20/$J$31)</f>
        <v>5.2507219742714627E-2</v>
      </c>
      <c r="L20" s="242"/>
    </row>
    <row r="21" spans="1:12" s="205" customFormat="1" ht="14.4" customHeight="1" x14ac:dyDescent="0.2">
      <c r="A21" s="239"/>
      <c r="B21" s="240"/>
      <c r="C21" s="243" t="s">
        <v>7</v>
      </c>
      <c r="D21" s="21">
        <f>BostonRegionCalculations!N10</f>
        <v>915</v>
      </c>
      <c r="E21" s="28">
        <f t="shared" ref="E21:E28" si="0">IF(D21/$D$29&lt;0.01,"*",D21/$D$29)</f>
        <v>0.2402205303229194</v>
      </c>
      <c r="F21" s="241"/>
      <c r="G21" s="240"/>
      <c r="H21" s="220" t="str">
        <f>Data!H21</f>
        <v>Khmer (Cambodian)</v>
      </c>
      <c r="I21" s="220"/>
      <c r="J21" s="21">
        <f>BostonRegionCalculations!N29</f>
        <v>0</v>
      </c>
      <c r="K21" s="49" t="str">
        <f t="shared" ref="K21:K31" si="1">IF(J21/$J$31&lt;0.01,"*",J21/$J$31)</f>
        <v>*</v>
      </c>
      <c r="L21" s="242"/>
    </row>
    <row r="22" spans="1:12" s="205" customFormat="1" ht="13.5" customHeight="1" x14ac:dyDescent="0.2">
      <c r="A22" s="239"/>
      <c r="B22" s="240"/>
      <c r="C22" s="220" t="s">
        <v>9</v>
      </c>
      <c r="D22" s="21">
        <f>BostonRegionCalculations!N8</f>
        <v>1779</v>
      </c>
      <c r="E22" s="28">
        <f t="shared" si="0"/>
        <v>0.46705171961144659</v>
      </c>
      <c r="F22" s="241"/>
      <c r="G22" s="240"/>
      <c r="H22" s="52" t="str">
        <f>Data!H22</f>
        <v xml:space="preserve">Portuguese                                                                      </v>
      </c>
      <c r="I22" s="220"/>
      <c r="J22" s="21">
        <f>BostonRegionCalculations!N33</f>
        <v>1</v>
      </c>
      <c r="K22" s="28" t="str">
        <f t="shared" si="1"/>
        <v>*</v>
      </c>
      <c r="L22" s="242"/>
    </row>
    <row r="23" spans="1:12" s="205" customFormat="1" ht="13.5" customHeight="1" x14ac:dyDescent="0.2">
      <c r="A23" s="239"/>
      <c r="B23" s="240"/>
      <c r="C23" s="220" t="s">
        <v>11</v>
      </c>
      <c r="D23" s="21">
        <f>BostonRegionCalculations!N7</f>
        <v>87</v>
      </c>
      <c r="E23" s="28">
        <f t="shared" si="0"/>
        <v>2.2840640588080861E-2</v>
      </c>
      <c r="F23" s="241"/>
      <c r="G23" s="240"/>
      <c r="H23" s="220" t="str">
        <f>Data!H23</f>
        <v>Haitian Creole</v>
      </c>
      <c r="I23" s="220"/>
      <c r="J23" s="21">
        <f>BostonRegionCalculations!N27</f>
        <v>31</v>
      </c>
      <c r="K23" s="49" t="str">
        <f t="shared" si="1"/>
        <v>*</v>
      </c>
      <c r="L23" s="242"/>
    </row>
    <row r="24" spans="1:12" s="205" customFormat="1" ht="13.5" customHeight="1" x14ac:dyDescent="0.2">
      <c r="A24" s="239"/>
      <c r="B24" s="240"/>
      <c r="C24" s="220" t="s">
        <v>13</v>
      </c>
      <c r="D24" s="21">
        <f>BostonRegionCalculations!N6</f>
        <v>9</v>
      </c>
      <c r="E24" s="28" t="str">
        <f t="shared" si="0"/>
        <v>*</v>
      </c>
      <c r="F24" s="241"/>
      <c r="G24" s="240"/>
      <c r="H24" s="243" t="str">
        <f>Data!H24</f>
        <v>Cape Verdean Creole</v>
      </c>
      <c r="I24" s="243"/>
      <c r="J24" s="21">
        <f>BostonRegionCalculations!N22</f>
        <v>63</v>
      </c>
      <c r="K24" s="49">
        <f t="shared" si="1"/>
        <v>1.6539774218955108E-2</v>
      </c>
      <c r="L24" s="242"/>
    </row>
    <row r="25" spans="1:12" s="205" customFormat="1" ht="13.5" customHeight="1" x14ac:dyDescent="0.2">
      <c r="A25" s="239"/>
      <c r="B25" s="240"/>
      <c r="C25" s="220" t="s">
        <v>15</v>
      </c>
      <c r="D25" s="21">
        <f>BostonRegionCalculations!N12</f>
        <v>0</v>
      </c>
      <c r="E25" s="28" t="str">
        <f t="shared" si="0"/>
        <v>*</v>
      </c>
      <c r="F25" s="241"/>
      <c r="G25" s="240"/>
      <c r="H25" s="243" t="str">
        <f>Data!H25</f>
        <v>Vietnamese</v>
      </c>
      <c r="I25" s="243"/>
      <c r="J25" s="21">
        <f>BostonRegionCalculations!N38</f>
        <v>36</v>
      </c>
      <c r="K25" s="28" t="str">
        <f t="shared" si="1"/>
        <v>*</v>
      </c>
      <c r="L25" s="242"/>
    </row>
    <row r="26" spans="1:12" s="205" customFormat="1" ht="13.5" customHeight="1" x14ac:dyDescent="0.2">
      <c r="A26" s="244"/>
      <c r="B26" s="240"/>
      <c r="C26" s="220" t="s">
        <v>17</v>
      </c>
      <c r="D26" s="21">
        <f>BostonRegionCalculations!N11</f>
        <v>111</v>
      </c>
      <c r="E26" s="28">
        <f t="shared" si="0"/>
        <v>2.9141506957206617E-2</v>
      </c>
      <c r="F26" s="241"/>
      <c r="G26" s="240"/>
      <c r="H26" s="243" t="str">
        <f>Data!H26</f>
        <v>Chinese</v>
      </c>
      <c r="I26" s="243"/>
      <c r="J26" s="21">
        <f>BostonRegionCalculations!N23</f>
        <v>17</v>
      </c>
      <c r="K26" s="28" t="str">
        <f t="shared" si="1"/>
        <v>*</v>
      </c>
      <c r="L26" s="245"/>
    </row>
    <row r="27" spans="1:12" s="205" customFormat="1" ht="12" customHeight="1" x14ac:dyDescent="0.2">
      <c r="A27" s="244"/>
      <c r="B27" s="240"/>
      <c r="C27" s="220" t="str">
        <f>Data!C27</f>
        <v>Unable to Determine</v>
      </c>
      <c r="D27" s="21">
        <f>BostonRegionCalculations!N13</f>
        <v>229</v>
      </c>
      <c r="E27" s="28">
        <f t="shared" si="0"/>
        <v>6.0120766605408243E-2</v>
      </c>
      <c r="F27" s="241"/>
      <c r="G27" s="240"/>
      <c r="H27" s="243" t="str">
        <f>Data!H27</f>
        <v>Lao</v>
      </c>
      <c r="I27" s="243"/>
      <c r="J27" s="21">
        <f>BostonRegionCalculations!N30</f>
        <v>0</v>
      </c>
      <c r="K27" s="49" t="str">
        <f t="shared" si="1"/>
        <v>*</v>
      </c>
      <c r="L27" s="245"/>
    </row>
    <row r="28" spans="1:12" s="205" customFormat="1" ht="12" customHeight="1" x14ac:dyDescent="0.2">
      <c r="A28" s="246"/>
      <c r="B28" s="240"/>
      <c r="C28" s="220" t="str">
        <f>Data!C28</f>
        <v>Missing</v>
      </c>
      <c r="D28" s="21">
        <f>BostonRegionCalculations!N15+BostonRegionCalculations!N9</f>
        <v>269</v>
      </c>
      <c r="E28" s="28">
        <f t="shared" si="0"/>
        <v>7.0622210553951167E-2</v>
      </c>
      <c r="F28" s="247"/>
      <c r="G28" s="240"/>
      <c r="H28" s="243" t="str">
        <f>Data!H28</f>
        <v>American Sign Language</v>
      </c>
      <c r="I28" s="243"/>
      <c r="J28" s="21">
        <f>BostonRegionCalculations!N21</f>
        <v>4</v>
      </c>
      <c r="K28" s="28" t="str">
        <f t="shared" si="1"/>
        <v>*</v>
      </c>
      <c r="L28" s="248"/>
    </row>
    <row r="29" spans="1:12" s="205" customFormat="1" ht="15" customHeight="1" x14ac:dyDescent="0.2">
      <c r="A29" s="219"/>
      <c r="B29" s="233"/>
      <c r="C29" s="249" t="s">
        <v>23</v>
      </c>
      <c r="D29" s="67">
        <f>SUM(D20:D28)</f>
        <v>3809</v>
      </c>
      <c r="E29" s="61">
        <f>IF(D29/$D$29&lt;0.01,"*",D29/$D$29)</f>
        <v>1</v>
      </c>
      <c r="F29" s="222"/>
      <c r="G29" s="240"/>
      <c r="H29" s="220" t="str">
        <f>Data!H29</f>
        <v>Other</v>
      </c>
      <c r="I29" s="220"/>
      <c r="J29" s="21">
        <f>BostonRegionCalculations!N25+BostonRegionCalculations!N26+BostonRegionCalculations!N28+BostonRegionCalculations!N31+BostonRegionCalculations!N32+BostonRegionCalculations!N34+BostonRegionCalculations!N36+BostonRegionCalculations!N39</f>
        <v>45</v>
      </c>
      <c r="K29" s="49">
        <f t="shared" si="1"/>
        <v>1.1814124442110789E-2</v>
      </c>
      <c r="L29" s="224"/>
    </row>
    <row r="30" spans="1:12" ht="12" customHeight="1" x14ac:dyDescent="0.25">
      <c r="A30" s="250"/>
      <c r="B30" s="233"/>
      <c r="C30" s="251" t="s">
        <v>240</v>
      </c>
      <c r="D30" s="34"/>
      <c r="E30" s="64"/>
      <c r="F30" s="247"/>
      <c r="G30" s="220"/>
      <c r="H30" s="220" t="str">
        <f>Data!H30</f>
        <v>English/Unspecified</v>
      </c>
      <c r="I30" s="220"/>
      <c r="J30" s="21">
        <f>BostonRegionCalculations!N24+BostonRegionCalculations!N37</f>
        <v>3412</v>
      </c>
      <c r="K30" s="49">
        <f t="shared" si="1"/>
        <v>0.89577316881071145</v>
      </c>
      <c r="L30" s="252"/>
    </row>
    <row r="31" spans="1:12" ht="12" customHeight="1" x14ac:dyDescent="0.25">
      <c r="A31" s="250"/>
      <c r="B31" s="233"/>
      <c r="C31" s="66" t="s">
        <v>241</v>
      </c>
      <c r="D31" s="34"/>
      <c r="E31" s="64"/>
      <c r="F31" s="247"/>
      <c r="G31" s="220"/>
      <c r="H31" s="225" t="s">
        <v>23</v>
      </c>
      <c r="I31" s="225"/>
      <c r="J31" s="67">
        <f>SUM(J20:J30)</f>
        <v>3809</v>
      </c>
      <c r="K31" s="68">
        <f t="shared" si="1"/>
        <v>1</v>
      </c>
      <c r="L31" s="252"/>
    </row>
    <row r="32" spans="1:12" ht="6" customHeight="1" x14ac:dyDescent="0.25">
      <c r="A32" s="253"/>
      <c r="B32" s="254"/>
      <c r="C32" s="234"/>
      <c r="D32" s="255"/>
      <c r="E32" s="247"/>
      <c r="F32" s="247"/>
      <c r="G32" s="220"/>
      <c r="H32" s="220"/>
      <c r="I32" s="220"/>
      <c r="J32" s="256"/>
      <c r="K32" s="256"/>
      <c r="L32" s="257"/>
    </row>
    <row r="33" spans="1:12" s="232" customFormat="1" ht="14.25" customHeight="1" x14ac:dyDescent="0.25">
      <c r="A33" s="230"/>
      <c r="B33" s="971" t="s">
        <v>28</v>
      </c>
      <c r="C33" s="970"/>
      <c r="D33" s="970"/>
      <c r="E33" s="970"/>
      <c r="F33" s="970"/>
      <c r="G33" s="970"/>
      <c r="H33" s="970"/>
      <c r="I33" s="970"/>
      <c r="J33" s="970"/>
      <c r="K33" s="970"/>
      <c r="L33" s="231"/>
    </row>
    <row r="34" spans="1:12" s="258" customFormat="1" ht="15" customHeight="1" x14ac:dyDescent="0.25">
      <c r="A34" s="250"/>
      <c r="B34" s="233" t="str">
        <f>Data!B34</f>
        <v>Most Recent Intake  (09/30/2016)</v>
      </c>
      <c r="C34" s="234"/>
      <c r="D34" s="236"/>
      <c r="E34" s="223"/>
      <c r="F34" s="223"/>
      <c r="G34" s="233" t="str">
        <f>Data!G34</f>
        <v>Age Groups  (09/30/2016)</v>
      </c>
      <c r="H34" s="220"/>
      <c r="I34" s="220"/>
      <c r="J34" s="256"/>
      <c r="K34" s="256"/>
      <c r="L34" s="252"/>
    </row>
    <row r="35" spans="1:12" s="205" customFormat="1" ht="12" customHeight="1" x14ac:dyDescent="0.2">
      <c r="A35" s="239"/>
      <c r="B35" s="222"/>
      <c r="C35" s="220" t="str">
        <f>Data!C35</f>
        <v>Protective</v>
      </c>
      <c r="D35" s="21">
        <f>BostonRegionCalculations!K60+BostonRegionCalculations!Q60</f>
        <v>332</v>
      </c>
      <c r="E35" s="49">
        <f>IF(D35/$D$41&lt;0.01,"*",D35/$D$41)</f>
        <v>0.91460055096418735</v>
      </c>
      <c r="F35" s="259"/>
      <c r="G35" s="222"/>
      <c r="H35" s="220" t="str">
        <f>Data!H35</f>
        <v>0 - 2 Years Old</v>
      </c>
      <c r="I35" s="220"/>
      <c r="J35" s="21">
        <f>BostonRegionCalculations!K68</f>
        <v>77</v>
      </c>
      <c r="K35" s="49">
        <f>IF(J35/$J$39&lt;0.01,"*",J35/$J$39)</f>
        <v>0.21212121212121213</v>
      </c>
      <c r="L35" s="242"/>
    </row>
    <row r="36" spans="1:12" s="205" customFormat="1" ht="12" customHeight="1" x14ac:dyDescent="0.2">
      <c r="A36" s="239"/>
      <c r="B36" s="234"/>
      <c r="C36" s="220" t="str">
        <f>Data!C36</f>
        <v>Alternative Response</v>
      </c>
      <c r="D36" s="21">
        <f>BostonRegionCalculations!L60</f>
        <v>2</v>
      </c>
      <c r="E36" s="49" t="str">
        <f t="shared" ref="E36:E40" si="2">IF(D36/$D$41&lt;0.01,"*",D36/$D$41)</f>
        <v>*</v>
      </c>
      <c r="F36" s="259"/>
      <c r="G36" s="222"/>
      <c r="H36" s="220" t="str">
        <f>Data!H36</f>
        <v>3 - 5 Years Old</v>
      </c>
      <c r="I36" s="220"/>
      <c r="J36" s="21">
        <f>BostonRegionCalculations!L68</f>
        <v>56</v>
      </c>
      <c r="K36" s="49">
        <f t="shared" ref="K36:K38" si="3">IF(J36/$J$39&lt;0.01,"*",J36/$J$39)</f>
        <v>0.15426997245179064</v>
      </c>
      <c r="L36" s="242"/>
    </row>
    <row r="37" spans="1:12" s="205" customFormat="1" ht="12" customHeight="1" x14ac:dyDescent="0.2">
      <c r="A37" s="239"/>
      <c r="B37" s="234"/>
      <c r="C37" s="220" t="str">
        <f>Data!C37</f>
        <v>Voluntary Request</v>
      </c>
      <c r="D37" s="21">
        <f>BostonRegionCalculations!S60+BostonRegionCalculations!T60</f>
        <v>7</v>
      </c>
      <c r="E37" s="49">
        <f t="shared" si="2"/>
        <v>1.928374655647383E-2</v>
      </c>
      <c r="F37" s="259"/>
      <c r="G37" s="222"/>
      <c r="H37" s="220" t="str">
        <f>Data!H37</f>
        <v>6 - 11 Years Old</v>
      </c>
      <c r="I37" s="220"/>
      <c r="J37" s="21">
        <f>BostonRegionCalculations!M68</f>
        <v>107</v>
      </c>
      <c r="K37" s="49">
        <f t="shared" si="3"/>
        <v>0.29476584022038566</v>
      </c>
      <c r="L37" s="242"/>
    </row>
    <row r="38" spans="1:12" s="205" customFormat="1" ht="12" customHeight="1" x14ac:dyDescent="0.2">
      <c r="A38" s="239"/>
      <c r="B38" s="234"/>
      <c r="C38" s="220" t="str">
        <f>Data!C38</f>
        <v>CRA Referral (Children Requiring Assistance)</v>
      </c>
      <c r="D38" s="21">
        <f>BostonRegionCalculations!M60+BostonRegionCalculations!N60</f>
        <v>12</v>
      </c>
      <c r="E38" s="49">
        <f t="shared" si="2"/>
        <v>3.3057851239669422E-2</v>
      </c>
      <c r="F38" s="259"/>
      <c r="G38" s="222"/>
      <c r="H38" s="220" t="str">
        <f>Data!H38</f>
        <v>12 - 17 Years Old</v>
      </c>
      <c r="I38" s="220"/>
      <c r="J38" s="21">
        <f>BostonRegionCalculations!N68</f>
        <v>123</v>
      </c>
      <c r="K38" s="49">
        <f t="shared" si="3"/>
        <v>0.33884297520661155</v>
      </c>
      <c r="L38" s="242"/>
    </row>
    <row r="39" spans="1:12" s="205" customFormat="1" ht="12" customHeight="1" x14ac:dyDescent="0.2">
      <c r="A39" s="244"/>
      <c r="B39" s="234"/>
      <c r="C39" s="220" t="str">
        <f>Data!C39</f>
        <v>Court Referral</v>
      </c>
      <c r="D39" s="21">
        <f>BostonRegionCalculations!O60</f>
        <v>7</v>
      </c>
      <c r="E39" s="49">
        <f t="shared" si="2"/>
        <v>1.928374655647383E-2</v>
      </c>
      <c r="F39" s="259"/>
      <c r="G39" s="222"/>
      <c r="H39" s="249" t="s">
        <v>38</v>
      </c>
      <c r="I39" s="249"/>
      <c r="J39" s="67">
        <f>SUM(J35:J38)</f>
        <v>363</v>
      </c>
      <c r="K39" s="68">
        <v>1</v>
      </c>
      <c r="L39" s="245"/>
    </row>
    <row r="40" spans="1:12" s="205" customFormat="1" ht="12" customHeight="1" x14ac:dyDescent="0.2">
      <c r="A40" s="246"/>
      <c r="B40" s="222"/>
      <c r="C40" s="220" t="str">
        <f>Data!C40</f>
        <v>Other/Unspecified</v>
      </c>
      <c r="D40" s="21">
        <f>BostonRegionCalculations!P60+BostonRegionCalculations!R60+BostonRegionCalculations!U60</f>
        <v>3</v>
      </c>
      <c r="E40" s="28" t="str">
        <f t="shared" si="2"/>
        <v>*</v>
      </c>
      <c r="F40" s="260"/>
      <c r="G40" s="222"/>
      <c r="H40" s="249"/>
      <c r="I40" s="249"/>
      <c r="J40" s="76"/>
      <c r="K40" s="77"/>
      <c r="L40" s="248"/>
    </row>
    <row r="41" spans="1:12" s="205" customFormat="1" ht="12" customHeight="1" x14ac:dyDescent="0.2">
      <c r="A41" s="246"/>
      <c r="B41" s="222"/>
      <c r="C41" s="249" t="s">
        <v>38</v>
      </c>
      <c r="D41" s="67">
        <f>SUM(D35:D40)</f>
        <v>363</v>
      </c>
      <c r="E41" s="68">
        <v>1</v>
      </c>
      <c r="F41" s="260"/>
      <c r="G41" s="222"/>
      <c r="H41" s="222"/>
      <c r="I41" s="222"/>
      <c r="J41" s="222"/>
      <c r="K41" s="222"/>
      <c r="L41" s="248"/>
    </row>
    <row r="42" spans="1:12" s="205" customFormat="1" ht="12" customHeight="1" x14ac:dyDescent="0.2">
      <c r="A42" s="246"/>
      <c r="B42" s="222"/>
      <c r="C42" s="249"/>
      <c r="D42" s="67"/>
      <c r="E42" s="68"/>
      <c r="F42" s="260"/>
      <c r="G42" s="222"/>
      <c r="H42" s="222"/>
      <c r="I42" s="222"/>
      <c r="J42" s="222"/>
      <c r="K42" s="222"/>
      <c r="L42" s="248"/>
    </row>
    <row r="43" spans="1:12" s="258" customFormat="1" ht="15" customHeight="1" x14ac:dyDescent="0.25">
      <c r="A43" s="215"/>
      <c r="B43" s="233" t="str">
        <f>Data!B43</f>
        <v>Placement Type  (09/30/2016)</v>
      </c>
      <c r="C43" s="220"/>
      <c r="D43" s="238"/>
      <c r="E43" s="238"/>
      <c r="F43" s="238"/>
      <c r="G43" s="233" t="str">
        <f>Data!G43</f>
        <v>Continuous Time in Placement  (09/30/2016)</v>
      </c>
      <c r="H43" s="234"/>
      <c r="I43" s="234"/>
      <c r="J43" s="238"/>
      <c r="K43" s="238"/>
      <c r="L43" s="218"/>
    </row>
    <row r="44" spans="1:12" s="205" customFormat="1" ht="12" customHeight="1" x14ac:dyDescent="0.2">
      <c r="A44" s="239"/>
      <c r="B44" s="222"/>
      <c r="C44" s="220" t="str">
        <f>Data!C44</f>
        <v>Foster Care - Kinship</v>
      </c>
      <c r="D44" s="21">
        <f>BostonRegionCalculations!AL87</f>
        <v>133</v>
      </c>
      <c r="E44" s="49">
        <f>IF(D44/$D$57&lt;0.01,"*",D44/$D$57)</f>
        <v>0.36639118457300274</v>
      </c>
      <c r="F44" s="259"/>
      <c r="G44" s="222"/>
      <c r="H44" s="220" t="str">
        <f>Data!H44</f>
        <v>.5 Years or Less</v>
      </c>
      <c r="I44" s="220"/>
      <c r="J44" s="21">
        <f>BostonRegionCalculations!K77</f>
        <v>77</v>
      </c>
      <c r="K44" s="49">
        <f>IF(J44/$J$49&lt;0.01,"*",J44/$J$49)</f>
        <v>0.21212121212121213</v>
      </c>
      <c r="L44" s="242"/>
    </row>
    <row r="45" spans="1:12" s="205" customFormat="1" ht="12" customHeight="1" x14ac:dyDescent="0.2">
      <c r="A45" s="239"/>
      <c r="B45" s="222"/>
      <c r="C45" s="220" t="str">
        <f>Data!C45</f>
        <v>Foster Care - Child-Specific</v>
      </c>
      <c r="D45" s="21">
        <f>BostonRegionCalculations!AJ87</f>
        <v>20</v>
      </c>
      <c r="E45" s="49">
        <f t="shared" ref="E45:E56" si="4">IF(D45/$D$57&lt;0.01,"*",D45/$D$57)</f>
        <v>5.5096418732782371E-2</v>
      </c>
      <c r="F45" s="259"/>
      <c r="G45" s="222"/>
      <c r="H45" s="220" t="str">
        <f>Data!H45</f>
        <v>&gt;.5 Years - 1 Year</v>
      </c>
      <c r="I45" s="220"/>
      <c r="J45" s="21">
        <f>BostonRegionCalculations!L77</f>
        <v>86</v>
      </c>
      <c r="K45" s="49">
        <f t="shared" ref="K45:K48" si="5">IF(J45/$J$49&lt;0.01,"*",J45/$J$49)</f>
        <v>0.23691460055096419</v>
      </c>
      <c r="L45" s="242"/>
    </row>
    <row r="46" spans="1:12" s="205" customFormat="1" ht="12" customHeight="1" x14ac:dyDescent="0.2">
      <c r="A46" s="239"/>
      <c r="B46" s="222"/>
      <c r="C46" s="220" t="str">
        <f>Data!C46</f>
        <v>Foster Care - Unrestricted</v>
      </c>
      <c r="D46" s="21">
        <f>BostonRegionCalculations!AN87</f>
        <v>81</v>
      </c>
      <c r="E46" s="49">
        <f t="shared" si="4"/>
        <v>0.2231404958677686</v>
      </c>
      <c r="F46" s="259"/>
      <c r="G46" s="222"/>
      <c r="H46" s="220" t="str">
        <f>Data!H46</f>
        <v>&gt;1 Year - 2 Years</v>
      </c>
      <c r="I46" s="220"/>
      <c r="J46" s="21">
        <f>BostonRegionCalculations!M77+BostonRegionCalculations!N77</f>
        <v>88</v>
      </c>
      <c r="K46" s="49">
        <f t="shared" si="5"/>
        <v>0.24242424242424243</v>
      </c>
      <c r="L46" s="242"/>
    </row>
    <row r="47" spans="1:12" s="205" customFormat="1" ht="12" customHeight="1" x14ac:dyDescent="0.2">
      <c r="A47" s="239"/>
      <c r="B47" s="222"/>
      <c r="C47" s="220" t="str">
        <f>Data!C47</f>
        <v>Foster Care - Pre-adoptive</v>
      </c>
      <c r="D47" s="21">
        <f>BostonRegionCalculations!AM87</f>
        <v>2</v>
      </c>
      <c r="E47" s="49" t="str">
        <f t="shared" si="4"/>
        <v>*</v>
      </c>
      <c r="F47" s="259"/>
      <c r="G47" s="222"/>
      <c r="H47" s="220" t="str">
        <f>Data!H47</f>
        <v>&gt;2 Years - 4 Years</v>
      </c>
      <c r="I47" s="220"/>
      <c r="J47" s="21">
        <f>BostonRegionCalculations!O77</f>
        <v>84</v>
      </c>
      <c r="K47" s="49">
        <f t="shared" si="5"/>
        <v>0.23140495867768596</v>
      </c>
      <c r="L47" s="242"/>
    </row>
    <row r="48" spans="1:12" s="205" customFormat="1" ht="12" customHeight="1" x14ac:dyDescent="0.2">
      <c r="A48" s="239"/>
      <c r="B48" s="222"/>
      <c r="C48" s="220" t="str">
        <f>Data!C48</f>
        <v>Foster Care - Independent Living</v>
      </c>
      <c r="D48" s="21">
        <f>BostonRegionCalculations!AK87</f>
        <v>0</v>
      </c>
      <c r="E48" s="28" t="str">
        <f t="shared" si="4"/>
        <v>*</v>
      </c>
      <c r="F48" s="259"/>
      <c r="G48" s="222"/>
      <c r="H48" s="220" t="str">
        <f>Data!H48</f>
        <v>&gt;4 Years</v>
      </c>
      <c r="I48" s="220"/>
      <c r="J48" s="21">
        <f>BostonRegionCalculations!P77</f>
        <v>28</v>
      </c>
      <c r="K48" s="49">
        <f t="shared" si="5"/>
        <v>7.7134986225895319E-2</v>
      </c>
      <c r="L48" s="242"/>
    </row>
    <row r="49" spans="1:14" s="205" customFormat="1" ht="12" customHeight="1" x14ac:dyDescent="0.2">
      <c r="A49" s="239"/>
      <c r="B49" s="222"/>
      <c r="C49" s="220" t="str">
        <f>Data!C49</f>
        <v>Foster Care - IFC (Contracted)</v>
      </c>
      <c r="D49" s="21">
        <f>SUM(BostonRegionCalculations!Y87:AI87)</f>
        <v>36</v>
      </c>
      <c r="E49" s="49">
        <f t="shared" si="4"/>
        <v>9.9173553719008267E-2</v>
      </c>
      <c r="F49" s="259"/>
      <c r="G49" s="222"/>
      <c r="H49" s="249" t="s">
        <v>38</v>
      </c>
      <c r="I49" s="220"/>
      <c r="J49" s="67">
        <f>SUM(J44:J48)</f>
        <v>363</v>
      </c>
      <c r="K49" s="68">
        <v>1</v>
      </c>
      <c r="L49" s="242"/>
    </row>
    <row r="50" spans="1:14" s="205" customFormat="1" ht="12" customHeight="1" x14ac:dyDescent="0.2">
      <c r="A50" s="239"/>
      <c r="B50" s="222"/>
      <c r="C50" s="220" t="str">
        <f>Data!C50</f>
        <v>Congregate Care - Group Home</v>
      </c>
      <c r="D50" s="21">
        <f>SUM(BostonRegionCalculations!J87:P87)</f>
        <v>42</v>
      </c>
      <c r="E50" s="49">
        <f t="shared" si="4"/>
        <v>0.11570247933884298</v>
      </c>
      <c r="F50" s="185"/>
      <c r="G50" s="185"/>
      <c r="H50" s="185"/>
      <c r="I50" s="185"/>
      <c r="J50" s="185"/>
      <c r="K50" s="185"/>
      <c r="L50" s="242"/>
    </row>
    <row r="51" spans="1:14" s="205" customFormat="1" ht="12" customHeight="1" x14ac:dyDescent="0.2">
      <c r="A51" s="261"/>
      <c r="B51" s="222"/>
      <c r="C51" s="220" t="str">
        <f>Data!C51</f>
        <v>Congregate Care - Continuum</v>
      </c>
      <c r="D51" s="21">
        <f>SUM(BostonRegionCalculations!V87:X87)</f>
        <v>2</v>
      </c>
      <c r="E51" s="49" t="str">
        <f t="shared" si="4"/>
        <v>*</v>
      </c>
      <c r="F51" s="259"/>
      <c r="G51" s="233" t="str">
        <f>Data!G51</f>
        <v>Gender  (09/30/2016)</v>
      </c>
      <c r="H51" s="240"/>
      <c r="I51" s="240"/>
      <c r="J51" s="262"/>
      <c r="K51" s="262"/>
      <c r="L51" s="263"/>
    </row>
    <row r="52" spans="1:14" s="205" customFormat="1" ht="12" customHeight="1" x14ac:dyDescent="0.2">
      <c r="A52" s="264"/>
      <c r="B52" s="222"/>
      <c r="C52" s="220" t="str">
        <f>Data!C52</f>
        <v>Congregate Care - Residential</v>
      </c>
      <c r="D52" s="21">
        <f>BostonRegionCalculations!Q87</f>
        <v>21</v>
      </c>
      <c r="E52" s="49">
        <f>IF(D52/$D$57&lt;0.01,"*",D52/$D$57)</f>
        <v>5.7851239669421489E-2</v>
      </c>
      <c r="F52" s="259"/>
      <c r="G52" s="222"/>
      <c r="H52" s="220" t="str">
        <f>Data!H52</f>
        <v>Male</v>
      </c>
      <c r="I52" s="249"/>
      <c r="J52" s="21">
        <f>BostonRegionCalculations!L97</f>
        <v>189</v>
      </c>
      <c r="K52" s="49">
        <f>IF(J52/$J$55&lt;0.01,"*",J52/$J$55)</f>
        <v>0.52066115702479343</v>
      </c>
      <c r="L52" s="265"/>
      <c r="M52" s="220"/>
    </row>
    <row r="53" spans="1:14" s="205" customFormat="1" ht="12" customHeight="1" x14ac:dyDescent="0.2">
      <c r="A53" s="266"/>
      <c r="B53" s="222"/>
      <c r="C53" s="220" t="str">
        <f>Data!C53</f>
        <v>Congregate  Care - STARR (short-term residential)</v>
      </c>
      <c r="D53" s="21">
        <f>BostonRegionCalculations!R87</f>
        <v>14</v>
      </c>
      <c r="E53" s="49">
        <f t="shared" si="4"/>
        <v>3.8567493112947659E-2</v>
      </c>
      <c r="F53" s="259"/>
      <c r="G53" s="222"/>
      <c r="H53" s="220" t="str">
        <f>Data!H53</f>
        <v>Female</v>
      </c>
      <c r="I53" s="249"/>
      <c r="J53" s="21">
        <f>BostonRegionCalculations!K97</f>
        <v>174</v>
      </c>
      <c r="K53" s="49">
        <f t="shared" ref="K53:K54" si="6">IF(J53/$J$55&lt;0.01,"*",J53/$J$55)</f>
        <v>0.47933884297520662</v>
      </c>
      <c r="L53" s="267"/>
    </row>
    <row r="54" spans="1:14" s="205" customFormat="1" ht="12" customHeight="1" x14ac:dyDescent="0.25">
      <c r="A54" s="219"/>
      <c r="B54" s="222"/>
      <c r="C54" s="220" t="str">
        <f>Data!C54</f>
        <v>Congregate Care - Teen Parenting</v>
      </c>
      <c r="D54" s="21">
        <f>BostonRegionCalculations!S87+BostonRegionCalculations!T87+BostonRegionCalculations!U87</f>
        <v>1</v>
      </c>
      <c r="E54" s="49" t="str">
        <f t="shared" si="4"/>
        <v>*</v>
      </c>
      <c r="F54" s="259"/>
      <c r="G54" s="185"/>
      <c r="H54" s="258" t="str">
        <f>Data!H54</f>
        <v>Unspecified</v>
      </c>
      <c r="J54" s="21">
        <f>BostonRegionCalculations!M97</f>
        <v>0</v>
      </c>
      <c r="K54" s="49" t="str">
        <f t="shared" si="6"/>
        <v>*</v>
      </c>
      <c r="L54" s="224"/>
    </row>
    <row r="55" spans="1:14" s="205" customFormat="1" ht="12" customHeight="1" x14ac:dyDescent="0.2">
      <c r="A55" s="268"/>
      <c r="B55" s="222"/>
      <c r="C55" s="220" t="str">
        <f>Data!C55</f>
        <v>Non-Referral Location</v>
      </c>
      <c r="D55" s="21">
        <f>SUM(BostonRegionCalculations!AO87:AS87)</f>
        <v>11</v>
      </c>
      <c r="E55" s="49">
        <f t="shared" si="4"/>
        <v>3.0303030303030304E-2</v>
      </c>
      <c r="F55" s="269"/>
      <c r="G55" s="185"/>
      <c r="H55" s="249" t="s">
        <v>38</v>
      </c>
      <c r="I55" s="185"/>
      <c r="J55" s="67">
        <f>SUM(J52:J54)</f>
        <v>363</v>
      </c>
      <c r="K55" s="68">
        <v>1</v>
      </c>
      <c r="L55" s="270"/>
    </row>
    <row r="56" spans="1:14" s="205" customFormat="1" ht="12" customHeight="1" x14ac:dyDescent="0.2">
      <c r="A56" s="268"/>
      <c r="B56" s="222"/>
      <c r="C56" s="243" t="str">
        <f>Data!C56</f>
        <v>"On Run" from Placement</v>
      </c>
      <c r="D56" s="21">
        <f>BostonRegionCalculations!AT87</f>
        <v>0</v>
      </c>
      <c r="E56" s="49" t="str">
        <f t="shared" si="4"/>
        <v>*</v>
      </c>
      <c r="F56" s="271"/>
      <c r="G56" s="185"/>
      <c r="H56" s="185"/>
      <c r="I56" s="185"/>
      <c r="J56" s="185"/>
      <c r="K56" s="185"/>
      <c r="L56" s="270"/>
    </row>
    <row r="57" spans="1:14" ht="15" customHeight="1" x14ac:dyDescent="0.25">
      <c r="A57" s="272"/>
      <c r="B57" s="185"/>
      <c r="C57" s="249" t="s">
        <v>38</v>
      </c>
      <c r="D57" s="67">
        <f>SUM(D44:D56)</f>
        <v>363</v>
      </c>
      <c r="E57" s="68">
        <v>1</v>
      </c>
      <c r="F57" s="271"/>
      <c r="G57" s="233" t="str">
        <f>Data!G57</f>
        <v>Service Plan Goal  (09/30/2016)</v>
      </c>
      <c r="H57" s="234"/>
      <c r="I57" s="240"/>
      <c r="J57" s="186"/>
      <c r="K57" s="221"/>
      <c r="L57" s="273"/>
    </row>
    <row r="58" spans="1:14" s="205" customFormat="1" ht="12" customHeight="1" x14ac:dyDescent="0.2">
      <c r="A58" s="239"/>
      <c r="B58" s="233"/>
      <c r="C58" s="185"/>
      <c r="D58" s="185"/>
      <c r="E58" s="185"/>
      <c r="F58" s="259"/>
      <c r="G58" s="233"/>
      <c r="H58" s="220" t="str">
        <f>Data!H58</f>
        <v>Family Reunification</v>
      </c>
      <c r="I58" s="220"/>
      <c r="J58" s="21">
        <f>BostonRegionCalculations!O119</f>
        <v>189</v>
      </c>
      <c r="K58" s="49">
        <f>IF(J58/$J$65&lt;0.01,"*",J58/$J$65)</f>
        <v>0.52066115702479343</v>
      </c>
      <c r="L58" s="242"/>
      <c r="N58" s="220"/>
    </row>
    <row r="59" spans="1:14" s="205" customFormat="1" ht="12" customHeight="1" x14ac:dyDescent="0.2">
      <c r="A59" s="239"/>
      <c r="B59" s="233" t="str">
        <f>Data!B59</f>
        <v>Race  (09/30/2016)</v>
      </c>
      <c r="C59" s="220"/>
      <c r="D59" s="235"/>
      <c r="E59" s="236"/>
      <c r="F59" s="259"/>
      <c r="G59" s="240"/>
      <c r="H59" s="220" t="str">
        <f>Data!H59</f>
        <v>Adoption</v>
      </c>
      <c r="I59" s="220"/>
      <c r="J59" s="21">
        <f>BostonRegionCalculations!L119</f>
        <v>82</v>
      </c>
      <c r="K59" s="49">
        <f t="shared" ref="K59:K64" si="7">IF(J59/$J$65&lt;0.01,"*",J59/$J$65)</f>
        <v>0.22589531680440772</v>
      </c>
      <c r="L59" s="242"/>
    </row>
    <row r="60" spans="1:14" s="205" customFormat="1" ht="13.5" customHeight="1" x14ac:dyDescent="0.2">
      <c r="A60" s="239"/>
      <c r="B60" s="240"/>
      <c r="C60" s="220" t="s">
        <v>5</v>
      </c>
      <c r="D60" s="21">
        <f>BostonRegionCalculations!S108</f>
        <v>41</v>
      </c>
      <c r="E60" s="28">
        <f>IF(D60/$D$68&lt;0.01,"*",D60/$D$68)</f>
        <v>0.11294765840220386</v>
      </c>
      <c r="F60" s="259"/>
      <c r="G60" s="222"/>
      <c r="H60" s="220" t="str">
        <f>Data!H60</f>
        <v>Guardianship</v>
      </c>
      <c r="I60" s="220"/>
      <c r="J60" s="21">
        <f>BostonRegionCalculations!N119</f>
        <v>37</v>
      </c>
      <c r="K60" s="49">
        <f t="shared" si="7"/>
        <v>0.10192837465564739</v>
      </c>
      <c r="L60" s="242"/>
      <c r="N60" s="220"/>
    </row>
    <row r="61" spans="1:14" s="205" customFormat="1" ht="14.4" customHeight="1" x14ac:dyDescent="0.2">
      <c r="A61" s="239"/>
      <c r="C61" s="243" t="s">
        <v>7</v>
      </c>
      <c r="D61" s="21">
        <f>BostonRegionCalculations!O108</f>
        <v>103</v>
      </c>
      <c r="E61" s="28">
        <f t="shared" ref="E61:E67" si="8">IF(D61/$D$68&lt;0.01,"*",D61/$D$68)</f>
        <v>0.28374655647382918</v>
      </c>
      <c r="F61" s="259"/>
      <c r="G61" s="222"/>
      <c r="H61" s="220" t="s">
        <v>396</v>
      </c>
      <c r="I61" s="220"/>
      <c r="J61" s="21">
        <f>BostonRegionCalculations!K119</f>
        <v>21</v>
      </c>
      <c r="K61" s="49">
        <f t="shared" si="7"/>
        <v>5.7851239669421489E-2</v>
      </c>
      <c r="L61" s="242"/>
      <c r="N61" s="220"/>
    </row>
    <row r="62" spans="1:14" s="205" customFormat="1" ht="13.5" customHeight="1" x14ac:dyDescent="0.2">
      <c r="A62" s="239"/>
      <c r="C62" s="220" t="s">
        <v>9</v>
      </c>
      <c r="D62" s="21">
        <f>BostonRegionCalculations!M108</f>
        <v>174</v>
      </c>
      <c r="E62" s="28">
        <f t="shared" si="8"/>
        <v>0.47933884297520662</v>
      </c>
      <c r="F62" s="259"/>
      <c r="G62" s="222"/>
      <c r="H62" s="220" t="str">
        <f>Data!H62</f>
        <v>Permanent Care with Kin</v>
      </c>
      <c r="I62" s="220"/>
      <c r="J62" s="21">
        <f>BostonRegionCalculations!M119</f>
        <v>5</v>
      </c>
      <c r="K62" s="49">
        <f t="shared" si="7"/>
        <v>1.3774104683195593E-2</v>
      </c>
      <c r="L62" s="242"/>
      <c r="N62" s="220"/>
    </row>
    <row r="63" spans="1:14" s="205" customFormat="1" ht="13.5" customHeight="1" x14ac:dyDescent="0.2">
      <c r="A63" s="239"/>
      <c r="B63" s="240"/>
      <c r="C63" s="220" t="s">
        <v>11</v>
      </c>
      <c r="D63" s="21">
        <f>BostonRegionCalculations!L108</f>
        <v>4</v>
      </c>
      <c r="E63" s="28">
        <f t="shared" si="8"/>
        <v>1.1019283746556474E-2</v>
      </c>
      <c r="F63" s="259"/>
      <c r="G63" s="222"/>
      <c r="H63" s="220" t="str">
        <f>Data!H63</f>
        <v>Stabilize Intact Family</v>
      </c>
      <c r="I63" s="220"/>
      <c r="J63" s="21">
        <f>BostonRegionCalculations!P119</f>
        <v>16</v>
      </c>
      <c r="K63" s="49">
        <f t="shared" si="7"/>
        <v>4.4077134986225897E-2</v>
      </c>
      <c r="L63" s="242"/>
      <c r="N63" s="220"/>
    </row>
    <row r="64" spans="1:14" s="205" customFormat="1" ht="13.5" customHeight="1" x14ac:dyDescent="0.2">
      <c r="A64" s="239"/>
      <c r="B64" s="240"/>
      <c r="C64" s="220" t="s">
        <v>13</v>
      </c>
      <c r="D64" s="21">
        <f>BostonRegionCalculations!K108</f>
        <v>0</v>
      </c>
      <c r="E64" s="28" t="str">
        <f t="shared" si="8"/>
        <v>*</v>
      </c>
      <c r="F64" s="259"/>
      <c r="G64" s="222"/>
      <c r="H64" s="220" t="str">
        <f>Data!H64</f>
        <v>Unspecified as of run-date</v>
      </c>
      <c r="I64" s="220"/>
      <c r="J64" s="21">
        <f>BostonRegionCalculations!Q119</f>
        <v>13</v>
      </c>
      <c r="K64" s="49">
        <f t="shared" si="7"/>
        <v>3.5812672176308541E-2</v>
      </c>
      <c r="L64" s="242"/>
      <c r="N64" s="220"/>
    </row>
    <row r="65" spans="1:14" s="205" customFormat="1" ht="13.5" customHeight="1" x14ac:dyDescent="0.2">
      <c r="A65" s="239"/>
      <c r="B65" s="240"/>
      <c r="C65" s="220" t="s">
        <v>15</v>
      </c>
      <c r="D65" s="21">
        <f>BostonRegionCalculations!Q108</f>
        <v>0</v>
      </c>
      <c r="E65" s="28" t="str">
        <f t="shared" si="8"/>
        <v>*</v>
      </c>
      <c r="F65" s="259"/>
      <c r="G65" s="222"/>
      <c r="H65" s="249" t="s">
        <v>38</v>
      </c>
      <c r="I65" s="220"/>
      <c r="J65" s="67">
        <f>SUM(J58:J64)</f>
        <v>363</v>
      </c>
      <c r="K65" s="68">
        <v>1</v>
      </c>
      <c r="L65" s="242"/>
      <c r="N65" s="220"/>
    </row>
    <row r="66" spans="1:14" s="205" customFormat="1" ht="13.5" customHeight="1" x14ac:dyDescent="0.2">
      <c r="A66" s="239"/>
      <c r="B66" s="240"/>
      <c r="C66" s="220" t="s">
        <v>17</v>
      </c>
      <c r="D66" s="21">
        <f>BostonRegionCalculations!P108</f>
        <v>18</v>
      </c>
      <c r="E66" s="28">
        <f t="shared" si="8"/>
        <v>4.9586776859504134E-2</v>
      </c>
      <c r="F66" s="259"/>
      <c r="G66" s="222"/>
      <c r="H66" s="274" t="s">
        <v>242</v>
      </c>
      <c r="L66" s="242"/>
      <c r="N66" s="220"/>
    </row>
    <row r="67" spans="1:14" s="205" customFormat="1" ht="12" customHeight="1" x14ac:dyDescent="0.2">
      <c r="A67" s="239"/>
      <c r="B67" s="240"/>
      <c r="C67" s="220" t="str">
        <f>Data!C67</f>
        <v>Unable to Determine</v>
      </c>
      <c r="D67" s="21">
        <f>BostonRegionCalculations!R108+BostonRegionCalculations!N108+BostonRegionCalculations!T108</f>
        <v>23</v>
      </c>
      <c r="E67" s="28">
        <f t="shared" si="8"/>
        <v>6.3360881542699726E-2</v>
      </c>
      <c r="F67" s="259"/>
      <c r="G67" s="222"/>
      <c r="H67" s="274"/>
      <c r="I67" s="185"/>
      <c r="J67" s="185"/>
      <c r="K67" s="185"/>
      <c r="L67" s="242"/>
      <c r="M67" s="220"/>
      <c r="N67" s="220"/>
    </row>
    <row r="68" spans="1:14" s="205" customFormat="1" ht="12" customHeight="1" x14ac:dyDescent="0.2">
      <c r="A68" s="239"/>
      <c r="B68" s="240"/>
      <c r="C68" s="249" t="s">
        <v>38</v>
      </c>
      <c r="D68" s="67">
        <f>SUM(D60:D67)</f>
        <v>363</v>
      </c>
      <c r="E68" s="61">
        <v>1</v>
      </c>
      <c r="F68" s="259"/>
      <c r="G68" s="275" t="s">
        <v>69</v>
      </c>
      <c r="I68" s="185"/>
      <c r="J68" s="185"/>
      <c r="K68" s="185"/>
      <c r="L68" s="242"/>
      <c r="M68" s="220"/>
      <c r="N68" s="220"/>
    </row>
    <row r="69" spans="1:14" s="205" customFormat="1" ht="12" customHeight="1" x14ac:dyDescent="0.25">
      <c r="A69" s="239"/>
      <c r="B69" s="240"/>
      <c r="C69" s="251" t="s">
        <v>240</v>
      </c>
      <c r="D69" s="95"/>
      <c r="E69" s="96"/>
      <c r="F69" s="259"/>
      <c r="G69" s="276" t="s">
        <v>70</v>
      </c>
      <c r="I69" s="185"/>
      <c r="J69" s="185"/>
      <c r="K69" s="185"/>
      <c r="L69" s="242"/>
      <c r="M69" s="220"/>
      <c r="N69" s="220"/>
    </row>
    <row r="70" spans="1:14" s="205" customFormat="1" ht="12" customHeight="1" x14ac:dyDescent="0.2">
      <c r="A70" s="246"/>
      <c r="B70" s="233"/>
      <c r="C70" s="66" t="s">
        <v>241</v>
      </c>
      <c r="D70" s="34"/>
      <c r="E70" s="64"/>
      <c r="F70" s="259"/>
      <c r="G70" s="275" t="s">
        <v>71</v>
      </c>
      <c r="I70" s="185"/>
      <c r="J70" s="185"/>
      <c r="K70" s="185"/>
      <c r="L70" s="242"/>
    </row>
    <row r="71" spans="1:14" s="205" customFormat="1" ht="6" customHeight="1" x14ac:dyDescent="0.2">
      <c r="A71" s="277"/>
      <c r="B71" s="278"/>
      <c r="C71" s="100"/>
      <c r="D71" s="101"/>
      <c r="E71" s="102"/>
      <c r="F71" s="279"/>
      <c r="G71" s="280"/>
      <c r="H71" s="281"/>
      <c r="I71" s="280"/>
      <c r="J71" s="280"/>
      <c r="K71" s="280"/>
      <c r="L71" s="282"/>
    </row>
    <row r="72" spans="1:14" s="205" customFormat="1" ht="15.6" x14ac:dyDescent="0.2">
      <c r="A72" s="210"/>
      <c r="B72" s="971" t="s">
        <v>72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</row>
    <row r="73" spans="1:14" s="205" customFormat="1" ht="14.25" customHeight="1" x14ac:dyDescent="0.2">
      <c r="A73" s="239"/>
      <c r="B73" s="233" t="str">
        <f>Data!B73</f>
        <v>Most Recent Intake  (09/30/2016)</v>
      </c>
      <c r="C73" s="283"/>
      <c r="D73" s="236"/>
      <c r="E73" s="223"/>
      <c r="F73" s="223"/>
      <c r="G73" s="249" t="str">
        <f>Data!G73</f>
        <v>Age Groups  (09/30/2016)</v>
      </c>
      <c r="H73" s="220"/>
      <c r="I73" s="222"/>
      <c r="J73" s="222"/>
      <c r="K73" s="238"/>
      <c r="L73" s="218"/>
    </row>
    <row r="74" spans="1:14" ht="12" customHeight="1" x14ac:dyDescent="0.25">
      <c r="A74" s="239"/>
      <c r="B74" s="234"/>
      <c r="C74" s="220" t="str">
        <f>Data!C74</f>
        <v>Protective</v>
      </c>
      <c r="D74" s="21">
        <f>BostonRegionCalculations!K137+BostonRegionCalculations!Q137</f>
        <v>1473</v>
      </c>
      <c r="E74" s="49">
        <f>IF(D74/$D$80&lt;0.01,"*",D74/$D$80)</f>
        <v>0.91890205864004992</v>
      </c>
      <c r="F74" s="259"/>
      <c r="G74" s="222"/>
      <c r="H74" s="220" t="str">
        <f>Data!H74</f>
        <v>0 - 2 Years Old</v>
      </c>
      <c r="I74" s="220"/>
      <c r="J74" s="21">
        <f>SUM(BostonRegionCalculations!K128:M128)</f>
        <v>292</v>
      </c>
      <c r="K74" s="49">
        <f>IF(J74/$J$79&lt;0.01,"*",J74/$J$79)</f>
        <v>0.18215845290081098</v>
      </c>
      <c r="L74" s="242"/>
    </row>
    <row r="75" spans="1:14" ht="12" customHeight="1" x14ac:dyDescent="0.25">
      <c r="A75" s="239"/>
      <c r="B75" s="234"/>
      <c r="C75" s="220" t="str">
        <f>Data!C75</f>
        <v>Alternative Response</v>
      </c>
      <c r="D75" s="21">
        <f>BostonRegionCalculations!L137</f>
        <v>30</v>
      </c>
      <c r="E75" s="49">
        <f t="shared" ref="E75:E80" si="9">IF(D75/$D$80&lt;0.01,"*",D75/$D$80)</f>
        <v>1.8714909544603867E-2</v>
      </c>
      <c r="F75" s="259"/>
      <c r="G75" s="234"/>
      <c r="H75" s="220" t="str">
        <f>Data!H75</f>
        <v>3 - 5 Years Old</v>
      </c>
      <c r="I75" s="220"/>
      <c r="J75" s="21">
        <f>SUM(BostonRegionCalculations!N128:P128)</f>
        <v>289</v>
      </c>
      <c r="K75" s="49">
        <f t="shared" ref="K75:K78" si="10">IF(J75/$J$79&lt;0.01,"*",J75/$J$79)</f>
        <v>0.1802869619463506</v>
      </c>
      <c r="L75" s="242"/>
    </row>
    <row r="76" spans="1:14" ht="12" customHeight="1" x14ac:dyDescent="0.25">
      <c r="A76" s="239"/>
      <c r="B76" s="234"/>
      <c r="C76" s="220" t="str">
        <f>Data!C76</f>
        <v>Voluntary Request</v>
      </c>
      <c r="D76" s="21">
        <f>BostonRegionCalculations!T137+BostonRegionCalculations!S137</f>
        <v>22</v>
      </c>
      <c r="E76" s="49">
        <f t="shared" si="9"/>
        <v>1.3724266999376169E-2</v>
      </c>
      <c r="F76" s="259"/>
      <c r="G76" s="220"/>
      <c r="H76" s="220" t="str">
        <f>Data!H76</f>
        <v>6 - 11 Years Old</v>
      </c>
      <c r="I76" s="220"/>
      <c r="J76" s="21">
        <f>SUM(BostonRegionCalculations!Q128:V128)</f>
        <v>534</v>
      </c>
      <c r="K76" s="49">
        <f t="shared" si="10"/>
        <v>0.33312538989394885</v>
      </c>
      <c r="L76" s="242"/>
    </row>
    <row r="77" spans="1:14" s="205" customFormat="1" ht="12" customHeight="1" x14ac:dyDescent="0.2">
      <c r="A77" s="239"/>
      <c r="B77" s="222"/>
      <c r="C77" s="220" t="str">
        <f>Data!C77</f>
        <v>CRA Referral (Children Requiring Assistance)</v>
      </c>
      <c r="D77" s="21">
        <f>BostonRegionCalculations!N137+BostonRegionCalculations!M137</f>
        <v>46</v>
      </c>
      <c r="E77" s="49">
        <f t="shared" si="9"/>
        <v>2.8696194635059263E-2</v>
      </c>
      <c r="F77" s="259"/>
      <c r="G77" s="234"/>
      <c r="H77" s="220" t="str">
        <f>Data!H77</f>
        <v>12 - 17 Years Old</v>
      </c>
      <c r="I77" s="220"/>
      <c r="J77" s="21">
        <f>SUM(BostonRegionCalculations!W128:AB128)</f>
        <v>484</v>
      </c>
      <c r="K77" s="49">
        <f t="shared" si="10"/>
        <v>0.30193387398627575</v>
      </c>
      <c r="L77" s="242"/>
    </row>
    <row r="78" spans="1:14" s="205" customFormat="1" ht="12" customHeight="1" x14ac:dyDescent="0.2">
      <c r="A78" s="244"/>
      <c r="B78" s="222"/>
      <c r="C78" s="220" t="str">
        <f>Data!C78</f>
        <v>Court Referral</v>
      </c>
      <c r="D78" s="21">
        <f>BostonRegionCalculations!O137</f>
        <v>32</v>
      </c>
      <c r="E78" s="49">
        <f t="shared" si="9"/>
        <v>1.9962570180910792E-2</v>
      </c>
      <c r="F78" s="259"/>
      <c r="G78" s="222"/>
      <c r="H78" s="220" t="str">
        <f>Data!H78</f>
        <v>Unspecified</v>
      </c>
      <c r="I78" s="220"/>
      <c r="J78" s="21">
        <f>BostonRegionCalculations!AC128</f>
        <v>4</v>
      </c>
      <c r="K78" s="49" t="str">
        <f t="shared" si="10"/>
        <v>*</v>
      </c>
      <c r="L78" s="242"/>
    </row>
    <row r="79" spans="1:14" s="205" customFormat="1" ht="12" customHeight="1" x14ac:dyDescent="0.2">
      <c r="A79" s="244"/>
      <c r="B79" s="222"/>
      <c r="C79" s="220" t="str">
        <f>Data!C79</f>
        <v>Other/Unspecified</v>
      </c>
      <c r="D79" s="21">
        <f>BostonRegionCalculations!P137+BostonRegionCalculations!U137</f>
        <v>0</v>
      </c>
      <c r="E79" s="28" t="str">
        <f t="shared" si="9"/>
        <v>*</v>
      </c>
      <c r="F79" s="260"/>
      <c r="G79" s="222"/>
      <c r="H79" s="249" t="s">
        <v>73</v>
      </c>
      <c r="I79" s="249"/>
      <c r="J79" s="67">
        <f>SUM(J74:J78)</f>
        <v>1603</v>
      </c>
      <c r="K79" s="68">
        <v>1</v>
      </c>
      <c r="L79" s="245"/>
    </row>
    <row r="80" spans="1:14" s="205" customFormat="1" ht="12" customHeight="1" x14ac:dyDescent="0.2">
      <c r="A80" s="219"/>
      <c r="B80" s="234"/>
      <c r="C80" s="249" t="s">
        <v>73</v>
      </c>
      <c r="D80" s="67">
        <f>SUM(D74:D79)</f>
        <v>1603</v>
      </c>
      <c r="E80" s="68">
        <f t="shared" si="9"/>
        <v>1</v>
      </c>
      <c r="F80" s="260"/>
      <c r="G80" s="222"/>
      <c r="H80" s="249"/>
      <c r="I80" s="249"/>
      <c r="J80" s="108"/>
      <c r="K80" s="109"/>
      <c r="L80" s="245"/>
    </row>
    <row r="81" spans="1:12" s="205" customFormat="1" ht="3.6" customHeight="1" x14ac:dyDescent="0.2">
      <c r="A81" s="219"/>
      <c r="B81" s="234"/>
      <c r="C81" s="249"/>
      <c r="D81" s="67"/>
      <c r="E81" s="68"/>
      <c r="F81" s="260"/>
      <c r="G81" s="222"/>
      <c r="H81" s="249"/>
      <c r="I81" s="249"/>
      <c r="J81" s="108"/>
      <c r="K81" s="109"/>
      <c r="L81" s="245"/>
    </row>
    <row r="82" spans="1:12" s="205" customFormat="1" ht="12" customHeight="1" x14ac:dyDescent="0.2">
      <c r="A82" s="277"/>
      <c r="B82" s="376"/>
      <c r="C82" s="280"/>
      <c r="D82" s="284"/>
      <c r="E82" s="280"/>
      <c r="F82" s="280"/>
      <c r="G82" s="285"/>
      <c r="H82" s="280"/>
      <c r="I82" s="280"/>
      <c r="J82" s="280"/>
      <c r="K82" s="284"/>
      <c r="L82" s="286"/>
    </row>
    <row r="83" spans="1:12" s="205" customFormat="1" x14ac:dyDescent="0.2">
      <c r="A83" s="185"/>
      <c r="B83" s="222"/>
      <c r="C83" s="287"/>
      <c r="D83" s="288"/>
      <c r="E83" s="288"/>
      <c r="F83" s="288"/>
      <c r="G83" s="287"/>
      <c r="H83" s="234"/>
      <c r="I83" s="234"/>
      <c r="J83" s="238"/>
      <c r="K83" s="185"/>
      <c r="L83" s="185"/>
    </row>
    <row r="84" spans="1:12" s="205" customFormat="1" ht="6" customHeight="1" x14ac:dyDescent="0.2">
      <c r="A84" s="185"/>
      <c r="B84" s="222"/>
      <c r="C84" s="287"/>
      <c r="D84" s="288"/>
      <c r="E84" s="288"/>
      <c r="F84" s="288"/>
      <c r="G84" s="287"/>
      <c r="H84" s="287"/>
      <c r="I84" s="287"/>
      <c r="J84" s="288"/>
      <c r="K84" s="185"/>
      <c r="L84" s="185"/>
    </row>
    <row r="85" spans="1:12" x14ac:dyDescent="0.25">
      <c r="A85" s="185"/>
      <c r="K85" s="185"/>
      <c r="L85" s="185"/>
    </row>
    <row r="86" spans="1:12" x14ac:dyDescent="0.25">
      <c r="K86" s="185"/>
      <c r="L86" s="185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1 (July 1, 2016 – September 30, 2016)</oddHeader>
    <oddFooter>&amp;L&amp;"Arial,Italic"MA DCF: CQI/OMPA&amp;R
&amp;"Arial,Italic"Source: FamilyNet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9"/>
  <sheetViews>
    <sheetView topLeftCell="A109" zoomScale="80" zoomScaleNormal="80" workbookViewId="0">
      <selection activeCell="G139" sqref="G139"/>
    </sheetView>
  </sheetViews>
  <sheetFormatPr defaultRowHeight="11.4" x14ac:dyDescent="0.2"/>
  <cols>
    <col min="1" max="1" width="28.75" customWidth="1"/>
    <col min="2" max="2" width="36.875" customWidth="1"/>
    <col min="3" max="3" width="20.75" customWidth="1"/>
    <col min="4" max="4" width="28.375" customWidth="1"/>
    <col min="5" max="5" width="28" customWidth="1"/>
    <col min="6" max="6" width="28.25" customWidth="1"/>
    <col min="7" max="7" width="35.625" customWidth="1"/>
    <col min="8" max="8" width="16.625" customWidth="1"/>
    <col min="9" max="9" width="26.375" customWidth="1"/>
    <col min="10" max="10" width="27.375" customWidth="1"/>
    <col min="11" max="11" width="34.75" customWidth="1"/>
    <col min="12" max="12" width="26.875" customWidth="1"/>
    <col min="13" max="13" width="36" customWidth="1"/>
    <col min="14" max="14" width="35.25" customWidth="1"/>
    <col min="15" max="15" width="31.125" customWidth="1"/>
    <col min="16" max="16" width="30.625" customWidth="1"/>
    <col min="17" max="17" width="32.375" customWidth="1"/>
    <col min="18" max="18" width="30.875" customWidth="1"/>
    <col min="19" max="19" width="29.25" customWidth="1"/>
    <col min="20" max="20" width="28.25" customWidth="1"/>
    <col min="21" max="21" width="19.25" customWidth="1"/>
    <col min="22" max="22" width="39" customWidth="1"/>
    <col min="23" max="23" width="21.375" customWidth="1"/>
    <col min="24" max="25" width="20.625" customWidth="1"/>
    <col min="26" max="26" width="27.375" customWidth="1"/>
    <col min="27" max="27" width="22.25" customWidth="1"/>
    <col min="28" max="28" width="27.125" customWidth="1"/>
    <col min="29" max="44" width="30.625" customWidth="1"/>
    <col min="45" max="45" width="41.875" customWidth="1"/>
    <col min="46" max="46" width="24.375" customWidth="1"/>
    <col min="48" max="48" width="13.125" customWidth="1"/>
    <col min="49" max="49" width="10.875" customWidth="1"/>
    <col min="50" max="50" width="10.75" customWidth="1"/>
  </cols>
  <sheetData>
    <row r="1" spans="2:18" s="118" customFormat="1" ht="15" x14ac:dyDescent="0.35"/>
    <row r="2" spans="2:18" s="118" customFormat="1" ht="15" x14ac:dyDescent="0.35"/>
    <row r="3" spans="2:18" s="118" customFormat="1" ht="15.6" thickBot="1" x14ac:dyDescent="0.4">
      <c r="B3" s="349" t="s">
        <v>407</v>
      </c>
      <c r="C3" s="684"/>
      <c r="H3" s="911" t="s">
        <v>296</v>
      </c>
      <c r="I3" s="912"/>
    </row>
    <row r="4" spans="2:18" s="118" customFormat="1" ht="15.6" thickBot="1" x14ac:dyDescent="0.4">
      <c r="D4" s="118" t="s">
        <v>118</v>
      </c>
      <c r="E4" s="118" t="s">
        <v>119</v>
      </c>
      <c r="F4" s="118" t="s">
        <v>120</v>
      </c>
      <c r="K4" s="181" t="s">
        <v>112</v>
      </c>
      <c r="L4" s="188" t="s">
        <v>112</v>
      </c>
      <c r="M4" s="188" t="s">
        <v>112</v>
      </c>
      <c r="N4" s="334" t="s">
        <v>112</v>
      </c>
      <c r="O4" s="148"/>
    </row>
    <row r="5" spans="2:18" s="118" customFormat="1" ht="15" x14ac:dyDescent="0.35">
      <c r="D5" s="432">
        <v>42552</v>
      </c>
      <c r="E5" s="434">
        <v>42583</v>
      </c>
      <c r="F5" s="435">
        <v>42614</v>
      </c>
      <c r="J5" s="141"/>
      <c r="K5" s="174" t="s">
        <v>243</v>
      </c>
      <c r="L5" s="170" t="s">
        <v>244</v>
      </c>
      <c r="M5" s="170" t="s">
        <v>245</v>
      </c>
      <c r="N5" s="341" t="s">
        <v>246</v>
      </c>
      <c r="O5" s="154" t="s">
        <v>251</v>
      </c>
    </row>
    <row r="6" spans="2:18" s="118" customFormat="1" ht="15" x14ac:dyDescent="0.35">
      <c r="B6" s="118" t="s">
        <v>112</v>
      </c>
      <c r="C6" s="349">
        <f>D6+E6+F6</f>
        <v>2156</v>
      </c>
      <c r="D6" s="153">
        <f>SUM(D7:D10)</f>
        <v>631</v>
      </c>
      <c r="E6" s="153">
        <f t="shared" ref="E6:F6" si="0">SUM(E7:E10)</f>
        <v>659</v>
      </c>
      <c r="F6" s="153">
        <f t="shared" si="0"/>
        <v>866</v>
      </c>
      <c r="I6" s="118" t="s">
        <v>150</v>
      </c>
      <c r="J6" s="119">
        <f>SUM(K6:O6)</f>
        <v>25</v>
      </c>
      <c r="K6" s="153">
        <v>7</v>
      </c>
      <c r="L6" s="172">
        <v>7</v>
      </c>
      <c r="M6" s="172">
        <v>2</v>
      </c>
      <c r="N6" s="340">
        <v>9</v>
      </c>
      <c r="O6" s="154"/>
    </row>
    <row r="7" spans="2:18" s="118" customFormat="1" ht="15" x14ac:dyDescent="0.35">
      <c r="B7" s="118" t="s">
        <v>243</v>
      </c>
      <c r="C7" s="349">
        <f t="shared" ref="C7:C11" si="1">D7+E7+F7</f>
        <v>530</v>
      </c>
      <c r="D7" s="153">
        <v>162</v>
      </c>
      <c r="E7" s="172">
        <v>159</v>
      </c>
      <c r="F7" s="154">
        <v>209</v>
      </c>
      <c r="I7" s="118" t="s">
        <v>151</v>
      </c>
      <c r="J7" s="119">
        <f t="shared" ref="J7:J15" si="2">SUM(K7:O7)</f>
        <v>198</v>
      </c>
      <c r="K7" s="153">
        <v>42</v>
      </c>
      <c r="L7" s="172">
        <v>52</v>
      </c>
      <c r="M7" s="172">
        <v>17</v>
      </c>
      <c r="N7" s="340">
        <v>87</v>
      </c>
      <c r="O7" s="154"/>
    </row>
    <row r="8" spans="2:18" s="118" customFormat="1" ht="15" x14ac:dyDescent="0.35">
      <c r="B8" s="118" t="s">
        <v>244</v>
      </c>
      <c r="C8" s="349">
        <f t="shared" si="1"/>
        <v>519</v>
      </c>
      <c r="D8" s="153">
        <v>136</v>
      </c>
      <c r="E8" s="172">
        <v>172</v>
      </c>
      <c r="F8" s="154">
        <v>211</v>
      </c>
      <c r="I8" s="118" t="s">
        <v>152</v>
      </c>
      <c r="J8" s="119">
        <f t="shared" si="2"/>
        <v>4685</v>
      </c>
      <c r="K8" s="153">
        <v>951</v>
      </c>
      <c r="L8" s="172">
        <v>462</v>
      </c>
      <c r="M8" s="172">
        <v>1493</v>
      </c>
      <c r="N8" s="340">
        <v>1779</v>
      </c>
      <c r="O8" s="154"/>
    </row>
    <row r="9" spans="2:18" s="118" customFormat="1" ht="15" x14ac:dyDescent="0.35">
      <c r="B9" s="118" t="s">
        <v>245</v>
      </c>
      <c r="C9" s="349">
        <f t="shared" si="1"/>
        <v>529</v>
      </c>
      <c r="D9" s="153">
        <v>167</v>
      </c>
      <c r="E9" s="172">
        <v>170</v>
      </c>
      <c r="F9" s="154">
        <v>192</v>
      </c>
      <c r="I9" s="118" t="s">
        <v>153</v>
      </c>
      <c r="J9" s="119">
        <f t="shared" si="2"/>
        <v>7</v>
      </c>
      <c r="K9" s="153">
        <v>2</v>
      </c>
      <c r="L9" s="172">
        <v>4</v>
      </c>
      <c r="M9" s="172"/>
      <c r="N9" s="340">
        <v>1</v>
      </c>
      <c r="O9" s="154"/>
    </row>
    <row r="10" spans="2:18" s="118" customFormat="1" ht="15" x14ac:dyDescent="0.35">
      <c r="B10" s="118" t="s">
        <v>246</v>
      </c>
      <c r="C10" s="349">
        <f t="shared" si="1"/>
        <v>578</v>
      </c>
      <c r="D10" s="153">
        <v>166</v>
      </c>
      <c r="E10" s="172">
        <v>158</v>
      </c>
      <c r="F10" s="154">
        <v>254</v>
      </c>
      <c r="I10" s="118" t="s">
        <v>154</v>
      </c>
      <c r="J10" s="119">
        <f t="shared" si="2"/>
        <v>4206</v>
      </c>
      <c r="K10" s="153">
        <v>842</v>
      </c>
      <c r="L10" s="172">
        <v>1829</v>
      </c>
      <c r="M10" s="172">
        <v>620</v>
      </c>
      <c r="N10" s="340">
        <v>915</v>
      </c>
      <c r="O10" s="154"/>
    </row>
    <row r="11" spans="2:18" s="118" customFormat="1" ht="15.6" thickBot="1" x14ac:dyDescent="0.4">
      <c r="B11" s="118" t="s">
        <v>111</v>
      </c>
      <c r="C11" s="349">
        <f t="shared" si="1"/>
        <v>2156</v>
      </c>
      <c r="D11" s="436">
        <f>SUM(D7:D10)</f>
        <v>631</v>
      </c>
      <c r="E11" s="436">
        <f t="shared" ref="E11:F11" si="3">SUM(E7:E10)</f>
        <v>659</v>
      </c>
      <c r="F11" s="436">
        <f t="shared" si="3"/>
        <v>866</v>
      </c>
      <c r="I11" s="118" t="s">
        <v>155</v>
      </c>
      <c r="J11" s="119">
        <f t="shared" si="2"/>
        <v>271</v>
      </c>
      <c r="K11" s="153">
        <v>46</v>
      </c>
      <c r="L11" s="172">
        <v>61</v>
      </c>
      <c r="M11" s="172">
        <v>53</v>
      </c>
      <c r="N11" s="340">
        <v>111</v>
      </c>
      <c r="O11" s="154"/>
    </row>
    <row r="12" spans="2:18" s="118" customFormat="1" ht="15" x14ac:dyDescent="0.35">
      <c r="I12" s="118" t="s">
        <v>156</v>
      </c>
      <c r="J12" s="119">
        <f t="shared" si="2"/>
        <v>4</v>
      </c>
      <c r="K12" s="153">
        <v>1</v>
      </c>
      <c r="L12" s="172"/>
      <c r="M12" s="172">
        <v>3</v>
      </c>
      <c r="N12" s="340"/>
      <c r="O12" s="154"/>
    </row>
    <row r="13" spans="2:18" s="118" customFormat="1" ht="15" x14ac:dyDescent="0.35">
      <c r="I13" s="118" t="s">
        <v>19</v>
      </c>
      <c r="J13" s="119">
        <f t="shared" si="2"/>
        <v>585</v>
      </c>
      <c r="K13" s="153">
        <v>94</v>
      </c>
      <c r="L13" s="172">
        <v>153</v>
      </c>
      <c r="M13" s="172">
        <v>109</v>
      </c>
      <c r="N13" s="340">
        <v>229</v>
      </c>
      <c r="O13" s="154"/>
    </row>
    <row r="14" spans="2:18" ht="31.2" customHeight="1" x14ac:dyDescent="0.35">
      <c r="B14" s="353" t="s">
        <v>295</v>
      </c>
      <c r="C14" s="349"/>
      <c r="D14" s="118"/>
      <c r="E14" s="118"/>
      <c r="F14" s="118"/>
      <c r="I14" s="118" t="s">
        <v>157</v>
      </c>
      <c r="J14" s="119">
        <f t="shared" si="2"/>
        <v>1887</v>
      </c>
      <c r="K14" s="153">
        <v>264</v>
      </c>
      <c r="L14" s="172">
        <v>925</v>
      </c>
      <c r="M14" s="172">
        <v>288</v>
      </c>
      <c r="N14" s="340">
        <v>410</v>
      </c>
      <c r="O14" s="154"/>
      <c r="P14" s="118"/>
      <c r="Q14" s="118"/>
      <c r="R14" s="130"/>
    </row>
    <row r="15" spans="2:18" ht="15" x14ac:dyDescent="0.35">
      <c r="B15" s="118"/>
      <c r="C15" s="118"/>
      <c r="D15" s="118" t="s">
        <v>118</v>
      </c>
      <c r="E15" s="118" t="s">
        <v>119</v>
      </c>
      <c r="F15" s="118" t="s">
        <v>120</v>
      </c>
      <c r="I15" s="118" t="s">
        <v>21</v>
      </c>
      <c r="J15" s="119">
        <f t="shared" si="2"/>
        <v>1293</v>
      </c>
      <c r="K15" s="153">
        <v>195</v>
      </c>
      <c r="L15" s="172">
        <v>499</v>
      </c>
      <c r="M15" s="172">
        <v>331</v>
      </c>
      <c r="N15" s="340">
        <v>268</v>
      </c>
      <c r="O15" s="154"/>
      <c r="P15" s="118"/>
      <c r="Q15" s="118"/>
      <c r="R15" s="130"/>
    </row>
    <row r="16" spans="2:18" ht="30.6" customHeight="1" thickBot="1" x14ac:dyDescent="0.4">
      <c r="B16" s="118"/>
      <c r="C16" s="118"/>
      <c r="D16" s="433">
        <f>D5</f>
        <v>42552</v>
      </c>
      <c r="E16" s="433">
        <f t="shared" ref="E16:F16" si="4">E5</f>
        <v>42583</v>
      </c>
      <c r="F16" s="433">
        <f t="shared" si="4"/>
        <v>42614</v>
      </c>
      <c r="I16" s="118" t="s">
        <v>133</v>
      </c>
      <c r="J16" s="119">
        <f>SUM(K16:O16)</f>
        <v>13161</v>
      </c>
      <c r="K16" s="436">
        <f>SUM(K6:K15)</f>
        <v>2444</v>
      </c>
      <c r="L16" s="436">
        <f t="shared" ref="L16:O16" si="5">SUM(L6:L15)</f>
        <v>3992</v>
      </c>
      <c r="M16" s="436">
        <f t="shared" si="5"/>
        <v>2916</v>
      </c>
      <c r="N16" s="436">
        <f t="shared" si="5"/>
        <v>3809</v>
      </c>
      <c r="O16" s="436">
        <f t="shared" si="5"/>
        <v>0</v>
      </c>
      <c r="P16" s="118"/>
      <c r="Q16" s="118"/>
      <c r="R16" s="130"/>
    </row>
    <row r="17" spans="2:17" ht="15" x14ac:dyDescent="0.35">
      <c r="B17" s="118" t="s">
        <v>112</v>
      </c>
      <c r="C17" s="349">
        <f>D17+E17+F17</f>
        <v>1248</v>
      </c>
      <c r="D17" s="304">
        <f>SUM(D18:D21)</f>
        <v>373</v>
      </c>
      <c r="E17" s="304">
        <f t="shared" ref="E17:F17" si="6">SUM(E18:E21)</f>
        <v>393</v>
      </c>
      <c r="F17" s="304">
        <f t="shared" si="6"/>
        <v>482</v>
      </c>
    </row>
    <row r="18" spans="2:17" ht="15.6" thickBot="1" x14ac:dyDescent="0.4">
      <c r="B18" s="118" t="s">
        <v>243</v>
      </c>
      <c r="C18" s="349">
        <f t="shared" ref="C18:C21" si="7">D18+E18+F18</f>
        <v>257</v>
      </c>
      <c r="D18" s="153">
        <v>80</v>
      </c>
      <c r="E18" s="172">
        <v>70</v>
      </c>
      <c r="F18" s="154">
        <v>107</v>
      </c>
    </row>
    <row r="19" spans="2:17" ht="15" x14ac:dyDescent="0.35">
      <c r="B19" s="118" t="s">
        <v>244</v>
      </c>
      <c r="C19" s="349">
        <f t="shared" si="7"/>
        <v>331</v>
      </c>
      <c r="D19" s="153">
        <v>87</v>
      </c>
      <c r="E19" s="172">
        <v>115</v>
      </c>
      <c r="F19" s="154">
        <v>129</v>
      </c>
      <c r="H19" s="312" t="s">
        <v>297</v>
      </c>
      <c r="I19" s="356"/>
      <c r="J19" s="686"/>
      <c r="K19" s="181" t="s">
        <v>112</v>
      </c>
      <c r="L19" s="188" t="s">
        <v>112</v>
      </c>
      <c r="M19" s="188" t="s">
        <v>112</v>
      </c>
      <c r="N19" s="334" t="s">
        <v>112</v>
      </c>
      <c r="O19" s="189"/>
    </row>
    <row r="20" spans="2:17" ht="15.6" thickBot="1" x14ac:dyDescent="0.4">
      <c r="B20" s="118" t="s">
        <v>245</v>
      </c>
      <c r="C20" s="349">
        <f t="shared" si="7"/>
        <v>359</v>
      </c>
      <c r="D20" s="153">
        <v>118</v>
      </c>
      <c r="E20" s="172">
        <v>120</v>
      </c>
      <c r="F20" s="154">
        <v>121</v>
      </c>
      <c r="I20" s="118"/>
      <c r="J20" s="118"/>
      <c r="K20" s="149" t="s">
        <v>243</v>
      </c>
      <c r="L20" s="150" t="s">
        <v>244</v>
      </c>
      <c r="M20" s="150" t="s">
        <v>245</v>
      </c>
      <c r="N20" s="520" t="s">
        <v>246</v>
      </c>
      <c r="O20" s="151" t="s">
        <v>251</v>
      </c>
      <c r="P20" s="118"/>
      <c r="Q20" s="118"/>
    </row>
    <row r="21" spans="2:17" ht="15" x14ac:dyDescent="0.35">
      <c r="B21" s="118" t="s">
        <v>246</v>
      </c>
      <c r="C21" s="349">
        <f t="shared" si="7"/>
        <v>301</v>
      </c>
      <c r="D21" s="153">
        <v>88</v>
      </c>
      <c r="E21" s="172">
        <v>88</v>
      </c>
      <c r="F21" s="154">
        <v>125</v>
      </c>
      <c r="H21" t="s">
        <v>22</v>
      </c>
      <c r="I21" s="119" t="s">
        <v>22</v>
      </c>
      <c r="J21" s="119">
        <f>SUM(K21:Q21)</f>
        <v>9</v>
      </c>
      <c r="K21" s="304">
        <v>4</v>
      </c>
      <c r="L21" s="305">
        <v>1</v>
      </c>
      <c r="M21" s="305"/>
      <c r="N21" s="519">
        <v>4</v>
      </c>
      <c r="O21" s="305"/>
      <c r="P21" s="118"/>
      <c r="Q21" s="118"/>
    </row>
    <row r="22" spans="2:17" ht="15.6" thickBot="1" x14ac:dyDescent="0.4">
      <c r="B22" s="118" t="s">
        <v>111</v>
      </c>
      <c r="C22" s="506">
        <f>D22+E22+F22</f>
        <v>1248</v>
      </c>
      <c r="D22" s="437">
        <f>SUM(D18:D21)</f>
        <v>373</v>
      </c>
      <c r="E22" s="437">
        <f t="shared" ref="E22:F22" si="8">SUM(E18:E21)</f>
        <v>393</v>
      </c>
      <c r="F22" s="437">
        <f t="shared" si="8"/>
        <v>482</v>
      </c>
      <c r="H22" t="s">
        <v>14</v>
      </c>
      <c r="I22" s="119" t="s">
        <v>14</v>
      </c>
      <c r="J22" s="119">
        <f t="shared" ref="J22:J40" si="9">SUM(K22:Q22)</f>
        <v>94</v>
      </c>
      <c r="K22" s="153">
        <v>12</v>
      </c>
      <c r="L22" s="172">
        <v>1</v>
      </c>
      <c r="M22" s="172">
        <v>18</v>
      </c>
      <c r="N22" s="340">
        <v>63</v>
      </c>
      <c r="O22" s="172"/>
      <c r="P22" s="118"/>
      <c r="Q22" s="118"/>
    </row>
    <row r="23" spans="2:17" ht="15" x14ac:dyDescent="0.35">
      <c r="B23" s="118"/>
      <c r="C23" s="118"/>
      <c r="D23" s="124"/>
      <c r="E23" s="124"/>
      <c r="F23" s="124"/>
      <c r="H23" t="s">
        <v>18</v>
      </c>
      <c r="I23" s="119" t="s">
        <v>18</v>
      </c>
      <c r="J23" s="119">
        <f t="shared" si="9"/>
        <v>33</v>
      </c>
      <c r="K23" s="153">
        <v>11</v>
      </c>
      <c r="L23" s="172">
        <v>4</v>
      </c>
      <c r="M23" s="172">
        <v>1</v>
      </c>
      <c r="N23" s="340">
        <v>17</v>
      </c>
      <c r="O23" s="172"/>
      <c r="P23" s="118"/>
      <c r="Q23" s="118"/>
    </row>
    <row r="24" spans="2:17" ht="15" x14ac:dyDescent="0.35">
      <c r="B24" s="118"/>
      <c r="C24" s="118"/>
      <c r="D24" s="124"/>
      <c r="E24" s="124"/>
      <c r="F24" s="124"/>
      <c r="H24" t="s">
        <v>159</v>
      </c>
      <c r="I24" s="118" t="s">
        <v>159</v>
      </c>
      <c r="J24" s="610">
        <f t="shared" si="9"/>
        <v>9082</v>
      </c>
      <c r="K24" s="153">
        <v>1722</v>
      </c>
      <c r="L24" s="172">
        <v>2662</v>
      </c>
      <c r="M24" s="172">
        <v>1951</v>
      </c>
      <c r="N24" s="340">
        <v>2743</v>
      </c>
      <c r="O24" s="172">
        <v>4</v>
      </c>
      <c r="P24" s="118"/>
      <c r="Q24" s="118"/>
    </row>
    <row r="25" spans="2:17" ht="30" x14ac:dyDescent="0.35">
      <c r="B25" s="353" t="s">
        <v>294</v>
      </c>
      <c r="C25" s="349"/>
      <c r="D25" s="118"/>
      <c r="E25" s="118"/>
      <c r="F25" s="118"/>
      <c r="H25" t="s">
        <v>160</v>
      </c>
      <c r="I25" s="118" t="s">
        <v>160</v>
      </c>
      <c r="J25" s="118">
        <f t="shared" si="9"/>
        <v>8</v>
      </c>
      <c r="K25" s="153">
        <v>1</v>
      </c>
      <c r="L25" s="172">
        <v>5</v>
      </c>
      <c r="M25" s="172">
        <v>1</v>
      </c>
      <c r="N25" s="340">
        <v>1</v>
      </c>
      <c r="O25" s="172"/>
      <c r="P25" s="118"/>
      <c r="Q25" s="118"/>
    </row>
    <row r="26" spans="2:17" ht="15.6" thickBot="1" x14ac:dyDescent="0.4">
      <c r="B26" s="118"/>
      <c r="C26" s="118"/>
      <c r="D26" s="118" t="s">
        <v>118</v>
      </c>
      <c r="E26" s="118" t="s">
        <v>119</v>
      </c>
      <c r="F26" s="118" t="s">
        <v>120</v>
      </c>
      <c r="H26" t="s">
        <v>161</v>
      </c>
      <c r="I26" s="118" t="s">
        <v>161</v>
      </c>
      <c r="J26" s="118">
        <f t="shared" si="9"/>
        <v>1</v>
      </c>
      <c r="K26" s="153"/>
      <c r="L26" s="172"/>
      <c r="M26" s="172">
        <v>1</v>
      </c>
      <c r="N26" s="340"/>
      <c r="O26" s="172"/>
      <c r="P26" s="118"/>
      <c r="Q26" s="118"/>
    </row>
    <row r="27" spans="2:17" ht="15" x14ac:dyDescent="0.35">
      <c r="B27" s="118"/>
      <c r="C27" s="118"/>
      <c r="D27" s="398">
        <f>D5</f>
        <v>42552</v>
      </c>
      <c r="E27" s="399">
        <f t="shared" ref="E27:F27" si="10">E5</f>
        <v>42583</v>
      </c>
      <c r="F27" s="400">
        <f t="shared" si="10"/>
        <v>42614</v>
      </c>
      <c r="H27" t="s">
        <v>12</v>
      </c>
      <c r="I27" s="119" t="s">
        <v>12</v>
      </c>
      <c r="J27" s="119">
        <f t="shared" si="9"/>
        <v>133</v>
      </c>
      <c r="K27" s="153">
        <v>18</v>
      </c>
      <c r="L27" s="172">
        <v>14</v>
      </c>
      <c r="M27" s="172">
        <v>70</v>
      </c>
      <c r="N27" s="340">
        <v>31</v>
      </c>
      <c r="O27" s="172"/>
      <c r="P27" s="118"/>
      <c r="Q27" s="118"/>
    </row>
    <row r="28" spans="2:17" ht="15" x14ac:dyDescent="0.35">
      <c r="B28" s="118" t="s">
        <v>112</v>
      </c>
      <c r="C28" s="349">
        <f t="shared" ref="C28:C33" si="11">D28+E28+F28</f>
        <v>256</v>
      </c>
      <c r="D28" s="120">
        <f>SUM(D29:D32)</f>
        <v>87</v>
      </c>
      <c r="E28" s="118">
        <f t="shared" ref="E28:F28" si="12">SUM(E29:E32)</f>
        <v>64</v>
      </c>
      <c r="F28" s="121">
        <f t="shared" si="12"/>
        <v>105</v>
      </c>
      <c r="H28" t="s">
        <v>162</v>
      </c>
      <c r="I28" s="118" t="s">
        <v>162</v>
      </c>
      <c r="J28" s="118">
        <f t="shared" si="9"/>
        <v>2</v>
      </c>
      <c r="K28" s="153"/>
      <c r="L28" s="172">
        <v>2</v>
      </c>
      <c r="M28" s="172"/>
      <c r="N28" s="340"/>
      <c r="O28" s="172"/>
      <c r="P28" s="118"/>
      <c r="Q28" s="118"/>
    </row>
    <row r="29" spans="2:17" ht="28.2" customHeight="1" x14ac:dyDescent="0.35">
      <c r="B29" s="118" t="s">
        <v>243</v>
      </c>
      <c r="C29" s="349">
        <f t="shared" si="11"/>
        <v>64</v>
      </c>
      <c r="D29" s="120">
        <v>20</v>
      </c>
      <c r="E29" s="118">
        <v>18</v>
      </c>
      <c r="F29" s="121">
        <v>26</v>
      </c>
      <c r="H29" t="s">
        <v>8</v>
      </c>
      <c r="I29" s="119" t="s">
        <v>8</v>
      </c>
      <c r="J29" s="119">
        <f t="shared" si="9"/>
        <v>3</v>
      </c>
      <c r="K29" s="153">
        <v>1</v>
      </c>
      <c r="L29" s="172">
        <v>2</v>
      </c>
      <c r="M29" s="172"/>
      <c r="N29" s="340"/>
      <c r="O29" s="172"/>
      <c r="P29" s="118"/>
      <c r="Q29" s="118"/>
    </row>
    <row r="30" spans="2:17" ht="15" x14ac:dyDescent="0.35">
      <c r="B30" s="118" t="s">
        <v>244</v>
      </c>
      <c r="C30" s="349">
        <f t="shared" si="11"/>
        <v>55</v>
      </c>
      <c r="D30" s="120">
        <v>21</v>
      </c>
      <c r="E30" s="118">
        <v>15</v>
      </c>
      <c r="F30" s="121">
        <v>19</v>
      </c>
      <c r="H30" t="s">
        <v>20</v>
      </c>
      <c r="I30" s="119" t="s">
        <v>20</v>
      </c>
      <c r="J30" s="119">
        <f t="shared" si="9"/>
        <v>0</v>
      </c>
      <c r="K30" s="153"/>
      <c r="L30" s="172"/>
      <c r="M30" s="172"/>
      <c r="N30" s="340"/>
      <c r="O30" s="172"/>
      <c r="P30" s="118"/>
      <c r="Q30" s="118"/>
    </row>
    <row r="31" spans="2:17" ht="15" x14ac:dyDescent="0.35">
      <c r="B31" s="118" t="s">
        <v>245</v>
      </c>
      <c r="C31" s="349">
        <f t="shared" si="11"/>
        <v>50</v>
      </c>
      <c r="D31" s="120">
        <v>19</v>
      </c>
      <c r="E31" s="118">
        <v>13</v>
      </c>
      <c r="F31" s="121">
        <v>18</v>
      </c>
      <c r="H31" t="s">
        <v>24</v>
      </c>
      <c r="I31" s="119" t="s">
        <v>24</v>
      </c>
      <c r="J31" s="118">
        <f t="shared" si="9"/>
        <v>165</v>
      </c>
      <c r="K31" s="153">
        <v>42</v>
      </c>
      <c r="L31" s="172">
        <v>42</v>
      </c>
      <c r="M31" s="172">
        <v>37</v>
      </c>
      <c r="N31" s="340">
        <v>44</v>
      </c>
      <c r="O31" s="172"/>
      <c r="P31" s="118"/>
      <c r="Q31" s="118"/>
    </row>
    <row r="32" spans="2:17" ht="15.6" thickBot="1" x14ac:dyDescent="0.4">
      <c r="B32" s="118" t="s">
        <v>246</v>
      </c>
      <c r="C32" s="349">
        <f t="shared" si="11"/>
        <v>87</v>
      </c>
      <c r="D32" s="836">
        <v>27</v>
      </c>
      <c r="E32" s="837">
        <v>18</v>
      </c>
      <c r="F32" s="838">
        <v>42</v>
      </c>
      <c r="H32" t="s">
        <v>163</v>
      </c>
      <c r="I32" s="118" t="s">
        <v>163</v>
      </c>
      <c r="J32" s="118">
        <f t="shared" si="9"/>
        <v>0</v>
      </c>
      <c r="K32" s="153"/>
      <c r="L32" s="172"/>
      <c r="M32" s="172"/>
      <c r="N32" s="340"/>
      <c r="O32" s="172"/>
      <c r="P32" s="118"/>
      <c r="Q32" s="118"/>
    </row>
    <row r="33" spans="2:20" ht="15.6" thickBot="1" x14ac:dyDescent="0.4">
      <c r="B33" s="118" t="s">
        <v>111</v>
      </c>
      <c r="C33" s="349">
        <f t="shared" si="11"/>
        <v>256</v>
      </c>
      <c r="D33" s="856">
        <f>SUM(D29:D32)</f>
        <v>87</v>
      </c>
      <c r="E33" s="856">
        <f t="shared" ref="E33:F33" si="13">SUM(E29:E32)</f>
        <v>64</v>
      </c>
      <c r="F33" s="857">
        <f t="shared" si="13"/>
        <v>105</v>
      </c>
      <c r="H33" t="s">
        <v>164</v>
      </c>
      <c r="I33" s="119" t="s">
        <v>164</v>
      </c>
      <c r="J33" s="119">
        <f t="shared" si="9"/>
        <v>40</v>
      </c>
      <c r="K33" s="153">
        <v>7</v>
      </c>
      <c r="L33" s="172">
        <v>30</v>
      </c>
      <c r="M33" s="172">
        <v>2</v>
      </c>
      <c r="N33" s="340">
        <v>1</v>
      </c>
      <c r="O33" s="172"/>
      <c r="P33" s="118"/>
      <c r="Q33" s="118"/>
    </row>
    <row r="34" spans="2:20" ht="15" x14ac:dyDescent="0.35">
      <c r="H34" t="s">
        <v>165</v>
      </c>
      <c r="I34" s="118" t="s">
        <v>165</v>
      </c>
      <c r="J34" s="118">
        <f t="shared" si="9"/>
        <v>4</v>
      </c>
      <c r="K34" s="153">
        <v>3</v>
      </c>
      <c r="L34" s="172">
        <v>1</v>
      </c>
      <c r="M34" s="172"/>
      <c r="N34" s="340"/>
      <c r="O34" s="172"/>
      <c r="P34" s="118"/>
      <c r="Q34" s="118"/>
    </row>
    <row r="35" spans="2:20" ht="15" x14ac:dyDescent="0.35">
      <c r="H35" t="s">
        <v>6</v>
      </c>
      <c r="I35" s="119" t="s">
        <v>6</v>
      </c>
      <c r="J35" s="119">
        <f t="shared" si="9"/>
        <v>1342</v>
      </c>
      <c r="K35" s="153">
        <v>207</v>
      </c>
      <c r="L35" s="172">
        <v>794</v>
      </c>
      <c r="M35" s="172">
        <v>141</v>
      </c>
      <c r="N35" s="340">
        <v>200</v>
      </c>
      <c r="O35" s="172"/>
      <c r="P35" s="118"/>
      <c r="Q35" s="118"/>
    </row>
    <row r="36" spans="2:20" ht="15" x14ac:dyDescent="0.35">
      <c r="H36" t="s">
        <v>166</v>
      </c>
      <c r="I36" s="118" t="s">
        <v>166</v>
      </c>
      <c r="J36" s="118">
        <f t="shared" si="9"/>
        <v>4</v>
      </c>
      <c r="K36" s="153">
        <v>4</v>
      </c>
      <c r="L36" s="172"/>
      <c r="M36" s="172"/>
      <c r="N36" s="340"/>
      <c r="O36" s="172"/>
      <c r="P36" s="118"/>
      <c r="Q36" s="118"/>
    </row>
    <row r="37" spans="2:20" ht="15" x14ac:dyDescent="0.35">
      <c r="H37" t="s">
        <v>167</v>
      </c>
      <c r="I37" s="118" t="s">
        <v>167</v>
      </c>
      <c r="J37" s="610">
        <f t="shared" si="9"/>
        <v>2190</v>
      </c>
      <c r="K37" s="153">
        <v>407</v>
      </c>
      <c r="L37" s="172">
        <v>428</v>
      </c>
      <c r="M37" s="172">
        <v>686</v>
      </c>
      <c r="N37" s="340">
        <v>669</v>
      </c>
      <c r="O37" s="172"/>
      <c r="P37" s="118"/>
      <c r="Q37" s="118"/>
    </row>
    <row r="38" spans="2:20" ht="15" x14ac:dyDescent="0.35">
      <c r="B38" s="118"/>
      <c r="C38" s="118"/>
      <c r="D38" s="124"/>
      <c r="E38" s="124"/>
      <c r="F38" s="124"/>
      <c r="H38" t="s">
        <v>16</v>
      </c>
      <c r="I38" s="119" t="s">
        <v>16</v>
      </c>
      <c r="J38" s="119">
        <f t="shared" si="9"/>
        <v>55</v>
      </c>
      <c r="K38" s="153">
        <v>5</v>
      </c>
      <c r="L38" s="172">
        <v>6</v>
      </c>
      <c r="M38" s="172">
        <v>8</v>
      </c>
      <c r="N38" s="340">
        <v>36</v>
      </c>
      <c r="O38" s="172"/>
      <c r="P38" s="118"/>
      <c r="Q38" s="118"/>
    </row>
    <row r="39" spans="2:20" ht="15" x14ac:dyDescent="0.35">
      <c r="B39" s="118"/>
      <c r="I39" s="118" t="s">
        <v>168</v>
      </c>
      <c r="J39" s="118">
        <f t="shared" si="9"/>
        <v>0</v>
      </c>
      <c r="K39" s="153"/>
      <c r="L39" s="172"/>
      <c r="M39" s="172"/>
      <c r="N39" s="340"/>
      <c r="O39" s="172"/>
      <c r="P39" s="118"/>
      <c r="Q39" s="118"/>
    </row>
    <row r="40" spans="2:20" ht="15.6" thickBot="1" x14ac:dyDescent="0.4">
      <c r="I40" s="118" t="s">
        <v>133</v>
      </c>
      <c r="J40" s="118">
        <f t="shared" si="9"/>
        <v>13165</v>
      </c>
      <c r="K40" s="436">
        <f>SUM(K21:K39)</f>
        <v>2444</v>
      </c>
      <c r="L40" s="436">
        <f t="shared" ref="L40:O40" si="14">SUM(L21:L39)</f>
        <v>3992</v>
      </c>
      <c r="M40" s="436">
        <f t="shared" si="14"/>
        <v>2916</v>
      </c>
      <c r="N40" s="518">
        <f t="shared" si="14"/>
        <v>3809</v>
      </c>
      <c r="O40" s="145">
        <f t="shared" si="14"/>
        <v>4</v>
      </c>
      <c r="P40" s="118"/>
      <c r="Q40" s="118"/>
    </row>
    <row r="42" spans="2:20" ht="30" x14ac:dyDescent="0.35">
      <c r="B42" s="866" t="s">
        <v>249</v>
      </c>
      <c r="C42" s="819"/>
      <c r="D42" s="819"/>
      <c r="E42" s="819"/>
      <c r="F42" s="819"/>
      <c r="I42" s="875"/>
      <c r="J42" s="875"/>
      <c r="K42" s="875"/>
      <c r="L42" s="875"/>
      <c r="M42" s="875"/>
    </row>
    <row r="43" spans="2:20" ht="15.6" thickBot="1" x14ac:dyDescent="0.4">
      <c r="B43" s="819"/>
      <c r="C43" s="867" t="s">
        <v>364</v>
      </c>
      <c r="D43" s="819" t="s">
        <v>118</v>
      </c>
      <c r="E43" s="819" t="s">
        <v>119</v>
      </c>
      <c r="F43" s="819" t="s">
        <v>120</v>
      </c>
      <c r="I43" s="876" t="s">
        <v>125</v>
      </c>
      <c r="J43" s="819"/>
      <c r="K43" s="819" t="s">
        <v>118</v>
      </c>
      <c r="L43" s="819" t="s">
        <v>119</v>
      </c>
      <c r="M43" s="819" t="s">
        <v>120</v>
      </c>
      <c r="P43" s="408" t="s">
        <v>126</v>
      </c>
      <c r="Q43" s="118"/>
      <c r="R43" s="118" t="s">
        <v>118</v>
      </c>
      <c r="S43" s="118" t="s">
        <v>119</v>
      </c>
      <c r="T43" s="118" t="s">
        <v>120</v>
      </c>
    </row>
    <row r="44" spans="2:20" ht="15.6" thickBot="1" x14ac:dyDescent="0.4">
      <c r="B44" s="819"/>
      <c r="C44" s="819"/>
      <c r="D44" s="868">
        <f>D27</f>
        <v>42552</v>
      </c>
      <c r="E44" s="869">
        <f>E27</f>
        <v>42583</v>
      </c>
      <c r="F44" s="870">
        <f>F27</f>
        <v>42614</v>
      </c>
      <c r="I44" s="819"/>
      <c r="J44" s="819"/>
      <c r="K44" s="877">
        <v>42552</v>
      </c>
      <c r="L44" s="877">
        <v>42583</v>
      </c>
      <c r="M44" s="877">
        <v>42614</v>
      </c>
      <c r="P44" s="118"/>
      <c r="Q44" s="118"/>
      <c r="R44" s="438">
        <v>42552</v>
      </c>
      <c r="S44" s="438">
        <v>42583</v>
      </c>
      <c r="T44" s="438">
        <v>42614</v>
      </c>
    </row>
    <row r="45" spans="2:20" ht="15" x14ac:dyDescent="0.35">
      <c r="B45" s="819" t="s">
        <v>112</v>
      </c>
      <c r="C45" s="819">
        <f>D45+E45+F45</f>
        <v>0</v>
      </c>
      <c r="D45" s="871"/>
      <c r="E45" s="871"/>
      <c r="F45" s="871"/>
      <c r="I45" s="819" t="s">
        <v>112</v>
      </c>
      <c r="J45" s="819">
        <f>K45+L45+M45</f>
        <v>0</v>
      </c>
      <c r="K45" s="878"/>
      <c r="L45" s="878"/>
      <c r="M45" s="878"/>
      <c r="P45" s="118" t="s">
        <v>112</v>
      </c>
      <c r="Q45" s="119">
        <f>R45+S45+T45</f>
        <v>1</v>
      </c>
      <c r="R45" s="146">
        <v>1</v>
      </c>
      <c r="S45" s="147"/>
      <c r="T45" s="148"/>
    </row>
    <row r="46" spans="2:20" ht="15" x14ac:dyDescent="0.35">
      <c r="B46" s="819" t="s">
        <v>243</v>
      </c>
      <c r="C46" s="819">
        <f t="shared" ref="C46:C49" si="15">D46+E46+F46</f>
        <v>0</v>
      </c>
      <c r="D46" s="871"/>
      <c r="E46" s="871"/>
      <c r="F46" s="871"/>
      <c r="I46" s="819" t="s">
        <v>243</v>
      </c>
      <c r="J46" s="819">
        <f t="shared" ref="J46:J49" si="16">K46+L46+M46</f>
        <v>0</v>
      </c>
      <c r="K46" s="878"/>
      <c r="L46" s="878"/>
      <c r="M46" s="878"/>
      <c r="P46" s="118" t="s">
        <v>243</v>
      </c>
      <c r="Q46" s="119">
        <f t="shared" ref="Q46:Q50" si="17">R46+S46+T46</f>
        <v>0</v>
      </c>
      <c r="R46" s="153"/>
      <c r="S46" s="172"/>
      <c r="T46" s="154"/>
    </row>
    <row r="47" spans="2:20" ht="15" x14ac:dyDescent="0.35">
      <c r="B47" s="819" t="s">
        <v>244</v>
      </c>
      <c r="C47" s="819">
        <f t="shared" si="15"/>
        <v>0</v>
      </c>
      <c r="D47" s="871"/>
      <c r="E47" s="871"/>
      <c r="F47" s="871"/>
      <c r="I47" s="819" t="s">
        <v>244</v>
      </c>
      <c r="J47" s="819">
        <f t="shared" si="16"/>
        <v>0</v>
      </c>
      <c r="K47" s="878"/>
      <c r="L47" s="878"/>
      <c r="M47" s="878"/>
      <c r="P47" s="118" t="s">
        <v>244</v>
      </c>
      <c r="Q47" s="119">
        <f t="shared" si="17"/>
        <v>0</v>
      </c>
      <c r="R47" s="153"/>
      <c r="S47" s="172"/>
      <c r="T47" s="154"/>
    </row>
    <row r="48" spans="2:20" ht="15" x14ac:dyDescent="0.35">
      <c r="B48" s="819" t="s">
        <v>245</v>
      </c>
      <c r="C48" s="819">
        <f t="shared" si="15"/>
        <v>0</v>
      </c>
      <c r="D48" s="871"/>
      <c r="E48" s="871"/>
      <c r="F48" s="871"/>
      <c r="I48" s="819" t="s">
        <v>245</v>
      </c>
      <c r="J48" s="819">
        <f t="shared" si="16"/>
        <v>0</v>
      </c>
      <c r="K48" s="878"/>
      <c r="L48" s="878"/>
      <c r="M48" s="878"/>
      <c r="P48" s="118" t="s">
        <v>245</v>
      </c>
      <c r="Q48" s="119">
        <f t="shared" si="17"/>
        <v>1</v>
      </c>
      <c r="R48" s="153">
        <v>1</v>
      </c>
      <c r="S48" s="172"/>
      <c r="T48" s="154"/>
    </row>
    <row r="49" spans="2:22" ht="15" x14ac:dyDescent="0.35">
      <c r="B49" s="819" t="s">
        <v>246</v>
      </c>
      <c r="C49" s="819">
        <f t="shared" si="15"/>
        <v>0</v>
      </c>
      <c r="D49" s="871"/>
      <c r="E49" s="871"/>
      <c r="F49" s="871"/>
      <c r="I49" s="819" t="s">
        <v>246</v>
      </c>
      <c r="J49" s="819">
        <f t="shared" si="16"/>
        <v>0</v>
      </c>
      <c r="K49" s="878"/>
      <c r="L49" s="878"/>
      <c r="M49" s="878"/>
      <c r="P49" s="118" t="s">
        <v>246</v>
      </c>
      <c r="Q49" s="119">
        <f t="shared" si="17"/>
        <v>0</v>
      </c>
      <c r="R49" s="153"/>
      <c r="S49" s="172"/>
      <c r="T49" s="154"/>
    </row>
    <row r="50" spans="2:22" ht="15.6" thickBot="1" x14ac:dyDescent="0.4">
      <c r="B50" s="819" t="s">
        <v>111</v>
      </c>
      <c r="C50" s="819">
        <f>SUM(C46:C49)</f>
        <v>0</v>
      </c>
      <c r="D50" s="872">
        <f>SUM(D46:D49)</f>
        <v>0</v>
      </c>
      <c r="E50" s="873">
        <f t="shared" ref="E50:F50" si="18">SUM(E46:E49)</f>
        <v>0</v>
      </c>
      <c r="F50" s="874">
        <f t="shared" si="18"/>
        <v>0</v>
      </c>
      <c r="I50" s="819" t="s">
        <v>111</v>
      </c>
      <c r="J50" s="819">
        <f>SUM(J46:J49)</f>
        <v>0</v>
      </c>
      <c r="K50" s="879">
        <f>SUM(K46:K49)</f>
        <v>0</v>
      </c>
      <c r="L50" s="879">
        <f t="shared" ref="L50:M50" si="19">SUM(L46:L49)</f>
        <v>0</v>
      </c>
      <c r="M50" s="879">
        <f t="shared" si="19"/>
        <v>0</v>
      </c>
      <c r="P50" s="118" t="s">
        <v>111</v>
      </c>
      <c r="Q50" s="119">
        <f t="shared" si="17"/>
        <v>1</v>
      </c>
      <c r="R50" s="160">
        <f>SUM(R46:R49)</f>
        <v>1</v>
      </c>
      <c r="S50" s="297">
        <f t="shared" ref="S50:T50" si="20">SUM(S46:S49)</f>
        <v>0</v>
      </c>
      <c r="T50" s="298">
        <f t="shared" si="20"/>
        <v>0</v>
      </c>
    </row>
    <row r="51" spans="2:22" ht="15" x14ac:dyDescent="0.35">
      <c r="B51" s="118"/>
      <c r="C51" s="118"/>
      <c r="D51" s="118"/>
      <c r="E51" s="118"/>
      <c r="F51" s="118"/>
      <c r="I51" s="819"/>
      <c r="J51" s="819"/>
      <c r="K51" s="820"/>
      <c r="L51" s="820"/>
      <c r="M51" s="820"/>
      <c r="P51" s="118"/>
      <c r="Q51" s="118"/>
      <c r="R51" s="124"/>
      <c r="S51" s="124"/>
      <c r="T51" s="124"/>
    </row>
    <row r="52" spans="2:22" ht="15" x14ac:dyDescent="0.35">
      <c r="B52" s="118"/>
      <c r="C52" s="118"/>
      <c r="D52" s="118"/>
      <c r="E52" s="118"/>
      <c r="F52" s="118"/>
      <c r="I52" s="819"/>
      <c r="J52" s="880"/>
      <c r="K52" s="875"/>
      <c r="L52" s="875"/>
      <c r="M52" s="875"/>
      <c r="P52" s="118"/>
      <c r="Q52" s="118"/>
      <c r="R52" s="124"/>
      <c r="S52" s="124"/>
      <c r="T52" s="124"/>
    </row>
    <row r="53" spans="2:22" ht="15" x14ac:dyDescent="0.35">
      <c r="B53" s="118"/>
      <c r="C53" s="118"/>
      <c r="D53" s="118"/>
      <c r="E53" s="118"/>
      <c r="F53" s="118"/>
      <c r="I53" s="118"/>
      <c r="J53" s="118"/>
      <c r="K53" s="124"/>
      <c r="L53" s="124"/>
      <c r="M53" s="124"/>
      <c r="P53" s="118"/>
      <c r="Q53" s="118"/>
      <c r="R53" s="124"/>
      <c r="S53" s="124"/>
      <c r="T53" s="124"/>
    </row>
    <row r="54" spans="2:22" ht="15.6" thickBot="1" x14ac:dyDescent="0.4">
      <c r="B54" s="118"/>
      <c r="C54" s="118"/>
      <c r="D54" s="118"/>
      <c r="E54" s="118"/>
      <c r="F54" s="118"/>
      <c r="I54" s="118"/>
      <c r="J54" s="118"/>
      <c r="K54" s="124"/>
      <c r="L54" s="124"/>
      <c r="M54" s="124"/>
      <c r="P54" s="118"/>
      <c r="Q54" s="118"/>
      <c r="R54" s="124"/>
      <c r="S54" s="124"/>
      <c r="T54" s="124"/>
    </row>
    <row r="55" spans="2:22" ht="30" x14ac:dyDescent="0.35">
      <c r="B55" s="508" t="s">
        <v>122</v>
      </c>
      <c r="C55" s="118"/>
      <c r="D55" s="882">
        <v>178</v>
      </c>
      <c r="E55" s="882">
        <v>179</v>
      </c>
      <c r="F55" s="882">
        <v>110</v>
      </c>
      <c r="I55" s="686"/>
      <c r="K55" s="146" t="s">
        <v>169</v>
      </c>
      <c r="L55" s="147" t="s">
        <v>170</v>
      </c>
      <c r="M55" s="147" t="s">
        <v>171</v>
      </c>
      <c r="N55" s="147" t="s">
        <v>172</v>
      </c>
      <c r="O55" s="147" t="s">
        <v>37</v>
      </c>
      <c r="P55" s="147" t="s">
        <v>173</v>
      </c>
      <c r="Q55" s="147" t="s">
        <v>29</v>
      </c>
      <c r="R55" s="147" t="s">
        <v>174</v>
      </c>
      <c r="S55" s="147" t="s">
        <v>175</v>
      </c>
      <c r="T55" s="147" t="s">
        <v>176</v>
      </c>
      <c r="U55" s="147" t="s">
        <v>177</v>
      </c>
      <c r="V55" s="148" t="s">
        <v>133</v>
      </c>
    </row>
    <row r="56" spans="2:22" ht="15.6" thickBot="1" x14ac:dyDescent="0.4">
      <c r="B56" s="118"/>
      <c r="C56" s="684" t="s">
        <v>123</v>
      </c>
      <c r="D56" s="118" t="s">
        <v>118</v>
      </c>
      <c r="E56" s="118" t="s">
        <v>119</v>
      </c>
      <c r="F56" s="118" t="s">
        <v>120</v>
      </c>
      <c r="I56" s="312" t="s">
        <v>178</v>
      </c>
      <c r="J56" s="133" t="s">
        <v>112</v>
      </c>
      <c r="K56" s="166">
        <v>331</v>
      </c>
      <c r="L56" s="166">
        <v>25</v>
      </c>
      <c r="M56" s="166">
        <v>4</v>
      </c>
      <c r="N56" s="166">
        <v>41</v>
      </c>
      <c r="O56" s="166">
        <v>10</v>
      </c>
      <c r="P56" s="166">
        <v>2</v>
      </c>
      <c r="Q56" s="166">
        <v>776</v>
      </c>
      <c r="R56" s="166"/>
      <c r="S56" s="166">
        <v>15</v>
      </c>
      <c r="T56" s="166">
        <v>4</v>
      </c>
      <c r="U56" s="166">
        <v>3</v>
      </c>
      <c r="V56" s="368">
        <f>SUM(K56:U56)</f>
        <v>1211</v>
      </c>
    </row>
    <row r="57" spans="2:22" ht="15" x14ac:dyDescent="0.35">
      <c r="B57" s="118"/>
      <c r="C57" s="118"/>
      <c r="D57" s="432">
        <f>D44</f>
        <v>42552</v>
      </c>
      <c r="E57" s="434">
        <f>E44</f>
        <v>42583</v>
      </c>
      <c r="F57" s="435">
        <f>F44</f>
        <v>42614</v>
      </c>
      <c r="I57" s="165"/>
      <c r="J57" s="322" t="s">
        <v>243</v>
      </c>
      <c r="K57" s="323">
        <v>113</v>
      </c>
      <c r="L57" s="323">
        <v>5</v>
      </c>
      <c r="M57" s="323"/>
      <c r="N57" s="323">
        <v>11</v>
      </c>
      <c r="O57" s="323">
        <v>2</v>
      </c>
      <c r="P57" s="323">
        <v>1</v>
      </c>
      <c r="Q57" s="323">
        <v>160</v>
      </c>
      <c r="R57" s="323"/>
      <c r="S57" s="323">
        <v>4</v>
      </c>
      <c r="T57" s="323">
        <v>2</v>
      </c>
      <c r="U57" s="323">
        <v>1</v>
      </c>
      <c r="V57" s="368">
        <f t="shared" ref="V57:V60" si="21">SUM(K57:U57)</f>
        <v>299</v>
      </c>
    </row>
    <row r="58" spans="2:22" ht="15" x14ac:dyDescent="0.35">
      <c r="B58" s="118" t="s">
        <v>112</v>
      </c>
      <c r="C58" s="408">
        <f>D58+E58+F58</f>
        <v>467</v>
      </c>
      <c r="D58" s="153">
        <f>SUM(D59:D62)</f>
        <v>178</v>
      </c>
      <c r="E58" s="153">
        <f t="shared" ref="E58:F58" si="22">SUM(E59:E62)</f>
        <v>179</v>
      </c>
      <c r="F58" s="153">
        <f t="shared" si="22"/>
        <v>110</v>
      </c>
      <c r="I58" s="165"/>
      <c r="J58" t="s">
        <v>244</v>
      </c>
      <c r="K58" s="166">
        <v>121</v>
      </c>
      <c r="L58" s="166">
        <v>14</v>
      </c>
      <c r="M58" s="166">
        <v>2</v>
      </c>
      <c r="N58" s="166">
        <v>8</v>
      </c>
      <c r="O58" s="166">
        <v>1</v>
      </c>
      <c r="P58" s="166"/>
      <c r="Q58" s="166">
        <v>138</v>
      </c>
      <c r="R58" s="166"/>
      <c r="S58" s="166"/>
      <c r="T58" s="166">
        <v>2</v>
      </c>
      <c r="U58" s="166"/>
      <c r="V58" s="368">
        <f t="shared" si="21"/>
        <v>286</v>
      </c>
    </row>
    <row r="59" spans="2:22" ht="15" x14ac:dyDescent="0.35">
      <c r="B59" s="118" t="s">
        <v>243</v>
      </c>
      <c r="C59" s="408">
        <f t="shared" ref="C59:C62" si="23">D59+E59+F59</f>
        <v>125</v>
      </c>
      <c r="D59" s="153">
        <v>44</v>
      </c>
      <c r="E59" s="172">
        <v>56</v>
      </c>
      <c r="F59" s="154">
        <v>25</v>
      </c>
      <c r="I59" s="165"/>
      <c r="J59" s="320" t="s">
        <v>245</v>
      </c>
      <c r="K59" s="321">
        <v>6</v>
      </c>
      <c r="L59" s="321">
        <v>4</v>
      </c>
      <c r="M59" s="321">
        <v>1</v>
      </c>
      <c r="N59" s="321">
        <v>11</v>
      </c>
      <c r="O59" s="321"/>
      <c r="P59" s="321"/>
      <c r="Q59" s="321">
        <v>237</v>
      </c>
      <c r="R59" s="321"/>
      <c r="S59" s="321">
        <v>4</v>
      </c>
      <c r="T59" s="321"/>
      <c r="U59" s="321"/>
      <c r="V59" s="368">
        <f>SUM(K59:U59)</f>
        <v>263</v>
      </c>
    </row>
    <row r="60" spans="2:22" ht="15" x14ac:dyDescent="0.35">
      <c r="B60" s="118" t="s">
        <v>244</v>
      </c>
      <c r="C60" s="408">
        <f t="shared" si="23"/>
        <v>111</v>
      </c>
      <c r="D60" s="153">
        <v>40</v>
      </c>
      <c r="E60" s="172">
        <v>41</v>
      </c>
      <c r="F60" s="154">
        <v>30</v>
      </c>
      <c r="I60" s="165"/>
      <c r="J60" t="s">
        <v>246</v>
      </c>
      <c r="K60" s="166">
        <v>91</v>
      </c>
      <c r="L60" s="166">
        <v>2</v>
      </c>
      <c r="M60" s="166">
        <v>1</v>
      </c>
      <c r="N60" s="166">
        <v>11</v>
      </c>
      <c r="O60" s="166">
        <v>7</v>
      </c>
      <c r="P60" s="166">
        <v>1</v>
      </c>
      <c r="Q60" s="166">
        <v>241</v>
      </c>
      <c r="R60" s="166"/>
      <c r="S60" s="166">
        <v>7</v>
      </c>
      <c r="T60" s="166"/>
      <c r="U60" s="166">
        <v>2</v>
      </c>
      <c r="V60" s="368">
        <f t="shared" si="21"/>
        <v>363</v>
      </c>
    </row>
    <row r="61" spans="2:22" ht="15" x14ac:dyDescent="0.35">
      <c r="B61" s="118" t="s">
        <v>245</v>
      </c>
      <c r="C61" s="408">
        <f t="shared" si="23"/>
        <v>142</v>
      </c>
      <c r="D61" s="153">
        <v>61</v>
      </c>
      <c r="E61" s="172">
        <v>50</v>
      </c>
      <c r="F61" s="154">
        <v>31</v>
      </c>
      <c r="I61" s="410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2:22" ht="15" x14ac:dyDescent="0.35">
      <c r="B62" s="118" t="s">
        <v>246</v>
      </c>
      <c r="C62" s="408">
        <f t="shared" si="23"/>
        <v>89</v>
      </c>
      <c r="D62" s="153">
        <v>33</v>
      </c>
      <c r="E62" s="172">
        <v>32</v>
      </c>
      <c r="F62" s="154">
        <v>24</v>
      </c>
      <c r="I62" s="410" t="s">
        <v>197</v>
      </c>
    </row>
    <row r="63" spans="2:22" ht="15.6" thickBot="1" x14ac:dyDescent="0.4">
      <c r="B63" s="118" t="s">
        <v>111</v>
      </c>
      <c r="C63" s="408">
        <f>SUM(C59:C62)</f>
        <v>467</v>
      </c>
      <c r="D63" s="437">
        <f>SUM(D59:D62)</f>
        <v>178</v>
      </c>
      <c r="E63" s="437">
        <f>SUM(E59:E62)</f>
        <v>179</v>
      </c>
      <c r="F63" s="437">
        <f>SUM(F59:F62)</f>
        <v>110</v>
      </c>
      <c r="J63" s="171"/>
      <c r="K63" s="171" t="s">
        <v>222</v>
      </c>
      <c r="L63" s="171"/>
      <c r="M63" s="171"/>
      <c r="N63" s="171"/>
      <c r="O63" s="171"/>
      <c r="P63" s="118"/>
    </row>
    <row r="64" spans="2:22" ht="15" x14ac:dyDescent="0.35">
      <c r="B64" s="118"/>
      <c r="C64" s="118"/>
      <c r="D64" s="124"/>
      <c r="E64" s="124"/>
      <c r="F64" s="124"/>
      <c r="J64" s="171" t="s">
        <v>223</v>
      </c>
      <c r="K64" s="171" t="s">
        <v>224</v>
      </c>
      <c r="L64" s="171" t="s">
        <v>225</v>
      </c>
      <c r="M64" s="171" t="s">
        <v>226</v>
      </c>
      <c r="N64" s="171" t="s">
        <v>227</v>
      </c>
      <c r="O64" s="171" t="s">
        <v>228</v>
      </c>
      <c r="P64" s="118"/>
    </row>
    <row r="65" spans="1:29" ht="12" x14ac:dyDescent="0.25">
      <c r="J65" s="313" t="s">
        <v>243</v>
      </c>
      <c r="K65" s="313">
        <v>65</v>
      </c>
      <c r="L65" s="313">
        <v>62</v>
      </c>
      <c r="M65" s="313">
        <v>84</v>
      </c>
      <c r="N65" s="313">
        <v>88</v>
      </c>
      <c r="O65" s="342">
        <f>SUM(K65:N65)</f>
        <v>299</v>
      </c>
    </row>
    <row r="66" spans="1:29" ht="12" x14ac:dyDescent="0.25">
      <c r="J66" s="313" t="s">
        <v>244</v>
      </c>
      <c r="K66" s="313">
        <v>58</v>
      </c>
      <c r="L66" s="313">
        <v>41</v>
      </c>
      <c r="M66" s="313">
        <v>83</v>
      </c>
      <c r="N66" s="313">
        <v>104</v>
      </c>
      <c r="O66" s="342">
        <f t="shared" ref="O66:O68" si="24">SUM(K66:N66)</f>
        <v>286</v>
      </c>
    </row>
    <row r="67" spans="1:29" ht="15.6" thickBot="1" x14ac:dyDescent="0.4">
      <c r="A67" s="409"/>
      <c r="B67" s="440"/>
      <c r="C67" s="440" t="s">
        <v>124</v>
      </c>
      <c r="D67" s="118" t="s">
        <v>118</v>
      </c>
      <c r="E67" s="118" t="s">
        <v>119</v>
      </c>
      <c r="F67" s="118" t="s">
        <v>120</v>
      </c>
      <c r="J67" s="313" t="s">
        <v>245</v>
      </c>
      <c r="K67" s="313">
        <v>45</v>
      </c>
      <c r="L67" s="313">
        <v>34</v>
      </c>
      <c r="M67" s="313">
        <v>63</v>
      </c>
      <c r="N67" s="313">
        <v>121</v>
      </c>
      <c r="O67" s="342">
        <f t="shared" si="24"/>
        <v>263</v>
      </c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30"/>
    </row>
    <row r="68" spans="1:29" ht="15" x14ac:dyDescent="0.35">
      <c r="A68" s="409"/>
      <c r="B68" s="118"/>
      <c r="C68" s="118"/>
      <c r="D68" s="432">
        <f>D57</f>
        <v>42552</v>
      </c>
      <c r="E68" s="434">
        <f>E57</f>
        <v>42583</v>
      </c>
      <c r="F68" s="435">
        <f>F57</f>
        <v>42614</v>
      </c>
      <c r="J68" s="313" t="s">
        <v>246</v>
      </c>
      <c r="K68" s="313">
        <v>77</v>
      </c>
      <c r="L68" s="313">
        <v>56</v>
      </c>
      <c r="M68" s="313">
        <v>107</v>
      </c>
      <c r="N68" s="313">
        <v>123</v>
      </c>
      <c r="O68" s="342">
        <f t="shared" si="24"/>
        <v>363</v>
      </c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30"/>
    </row>
    <row r="69" spans="1:29" ht="15" x14ac:dyDescent="0.35">
      <c r="A69" s="409"/>
      <c r="B69" s="118" t="s">
        <v>112</v>
      </c>
      <c r="C69" s="408">
        <f>D69+E69+F69</f>
        <v>604</v>
      </c>
      <c r="D69" s="153">
        <v>217</v>
      </c>
      <c r="E69" s="172">
        <v>198</v>
      </c>
      <c r="F69" s="154">
        <v>189</v>
      </c>
      <c r="J69" s="313" t="s">
        <v>112</v>
      </c>
      <c r="K69" s="342">
        <f>SUM(K65:K68)</f>
        <v>245</v>
      </c>
      <c r="L69" s="342">
        <f t="shared" ref="L69:N69" si="25">SUM(L65:L68)</f>
        <v>193</v>
      </c>
      <c r="M69" s="342">
        <f t="shared" si="25"/>
        <v>337</v>
      </c>
      <c r="N69" s="342">
        <f t="shared" si="25"/>
        <v>436</v>
      </c>
      <c r="O69" s="342">
        <f>SUM(K69:N69)</f>
        <v>1211</v>
      </c>
    </row>
    <row r="70" spans="1:29" ht="15" x14ac:dyDescent="0.35">
      <c r="B70" s="118" t="s">
        <v>243</v>
      </c>
      <c r="C70" s="408">
        <f t="shared" ref="C70:C73" si="26">D70+E70+F70</f>
        <v>127</v>
      </c>
      <c r="D70" s="153">
        <v>50</v>
      </c>
      <c r="E70" s="172">
        <v>41</v>
      </c>
      <c r="F70" s="154">
        <v>36</v>
      </c>
    </row>
    <row r="71" spans="1:29" ht="15" x14ac:dyDescent="0.35">
      <c r="B71" s="118" t="s">
        <v>244</v>
      </c>
      <c r="C71" s="408">
        <f>D71+E71+F71</f>
        <v>158</v>
      </c>
      <c r="D71" s="153">
        <v>62</v>
      </c>
      <c r="E71" s="172">
        <v>54</v>
      </c>
      <c r="F71" s="154">
        <v>42</v>
      </c>
      <c r="I71" s="686"/>
    </row>
    <row r="72" spans="1:29" ht="15" x14ac:dyDescent="0.35">
      <c r="B72" s="118" t="s">
        <v>245</v>
      </c>
      <c r="C72" s="408">
        <f t="shared" si="26"/>
        <v>143</v>
      </c>
      <c r="D72" s="153">
        <v>50</v>
      </c>
      <c r="E72" s="172">
        <v>43</v>
      </c>
      <c r="F72" s="154">
        <v>50</v>
      </c>
      <c r="I72" s="312" t="s">
        <v>211</v>
      </c>
      <c r="J72" s="356"/>
    </row>
    <row r="73" spans="1:29" ht="15" x14ac:dyDescent="0.35">
      <c r="B73" s="118" t="s">
        <v>246</v>
      </c>
      <c r="C73" s="408">
        <f t="shared" si="26"/>
        <v>176</v>
      </c>
      <c r="D73" s="153">
        <v>55</v>
      </c>
      <c r="E73" s="172">
        <v>60</v>
      </c>
      <c r="F73" s="154">
        <v>61</v>
      </c>
      <c r="I73" s="170"/>
      <c r="J73" s="172" t="s">
        <v>133</v>
      </c>
      <c r="K73" s="172" t="s">
        <v>205</v>
      </c>
      <c r="L73" s="172" t="s">
        <v>206</v>
      </c>
      <c r="M73" s="172" t="s">
        <v>207</v>
      </c>
      <c r="N73" s="172" t="s">
        <v>208</v>
      </c>
      <c r="O73" s="172" t="s">
        <v>209</v>
      </c>
      <c r="P73" s="172" t="s">
        <v>210</v>
      </c>
    </row>
    <row r="74" spans="1:29" ht="15.6" thickBot="1" x14ac:dyDescent="0.4">
      <c r="B74" s="118" t="s">
        <v>111</v>
      </c>
      <c r="C74" s="509">
        <f>D74+E74+F74</f>
        <v>604</v>
      </c>
      <c r="D74" s="437">
        <f>SUM(D70:D73)</f>
        <v>217</v>
      </c>
      <c r="E74" s="437">
        <f t="shared" ref="E74:F74" si="27">SUM(E70:E73)</f>
        <v>198</v>
      </c>
      <c r="F74" s="437">
        <f t="shared" si="27"/>
        <v>189</v>
      </c>
      <c r="I74" s="166" t="s">
        <v>243</v>
      </c>
      <c r="J74" s="368">
        <f>SUM(K74:P74)</f>
        <v>299</v>
      </c>
      <c r="K74" s="170">
        <v>59</v>
      </c>
      <c r="L74" s="170">
        <v>49</v>
      </c>
      <c r="M74" s="170">
        <v>54</v>
      </c>
      <c r="N74" s="170">
        <v>26</v>
      </c>
      <c r="O74" s="170">
        <v>77</v>
      </c>
      <c r="P74" s="170">
        <v>34</v>
      </c>
    </row>
    <row r="75" spans="1:29" ht="15" x14ac:dyDescent="0.35">
      <c r="B75" s="118"/>
      <c r="C75" s="118"/>
      <c r="D75" s="124"/>
      <c r="E75" s="124"/>
      <c r="F75" s="124"/>
      <c r="I75" s="166" t="s">
        <v>244</v>
      </c>
      <c r="J75" s="368">
        <f t="shared" ref="J75:J77" si="28">SUM(K75:P75)</f>
        <v>286</v>
      </c>
      <c r="K75" s="170">
        <v>72</v>
      </c>
      <c r="L75" s="170">
        <v>51</v>
      </c>
      <c r="M75" s="170">
        <v>34</v>
      </c>
      <c r="N75" s="170">
        <v>28</v>
      </c>
      <c r="O75" s="170">
        <v>68</v>
      </c>
      <c r="P75" s="170">
        <v>33</v>
      </c>
    </row>
    <row r="76" spans="1:29" ht="15" x14ac:dyDescent="0.35">
      <c r="B76" s="118"/>
      <c r="C76" s="118"/>
      <c r="D76" s="124"/>
      <c r="E76" s="124"/>
      <c r="F76" s="124"/>
      <c r="I76" s="166" t="s">
        <v>245</v>
      </c>
      <c r="J76" s="368">
        <f t="shared" si="28"/>
        <v>263</v>
      </c>
      <c r="K76" s="170">
        <v>76</v>
      </c>
      <c r="L76" s="170">
        <v>75</v>
      </c>
      <c r="M76" s="170">
        <v>28</v>
      </c>
      <c r="N76" s="170">
        <v>30</v>
      </c>
      <c r="O76" s="170">
        <v>39</v>
      </c>
      <c r="P76" s="170">
        <v>15</v>
      </c>
    </row>
    <row r="77" spans="1:29" x14ac:dyDescent="0.2">
      <c r="I77" s="166" t="s">
        <v>246</v>
      </c>
      <c r="J77" s="368">
        <f t="shared" si="28"/>
        <v>363</v>
      </c>
      <c r="K77" s="170">
        <v>77</v>
      </c>
      <c r="L77" s="170">
        <v>86</v>
      </c>
      <c r="M77" s="170">
        <v>54</v>
      </c>
      <c r="N77" s="170">
        <v>34</v>
      </c>
      <c r="O77" s="170">
        <v>84</v>
      </c>
      <c r="P77" s="170">
        <v>28</v>
      </c>
    </row>
    <row r="78" spans="1:29" x14ac:dyDescent="0.2">
      <c r="I78" s="170" t="s">
        <v>112</v>
      </c>
      <c r="J78" s="368">
        <f>SUM(J74:J77)</f>
        <v>1211</v>
      </c>
      <c r="K78" s="368">
        <f t="shared" ref="K78:P78" si="29">SUM(K74:K77)</f>
        <v>284</v>
      </c>
      <c r="L78" s="368">
        <f t="shared" si="29"/>
        <v>261</v>
      </c>
      <c r="M78" s="368">
        <f t="shared" si="29"/>
        <v>170</v>
      </c>
      <c r="N78" s="368">
        <f t="shared" si="29"/>
        <v>118</v>
      </c>
      <c r="O78" s="368">
        <f t="shared" si="29"/>
        <v>268</v>
      </c>
      <c r="P78" s="368">
        <f t="shared" si="29"/>
        <v>110</v>
      </c>
    </row>
    <row r="79" spans="1:29" ht="12" x14ac:dyDescent="0.25">
      <c r="B79" s="514" t="s">
        <v>134</v>
      </c>
      <c r="C79" s="686"/>
      <c r="I79" s="161"/>
      <c r="J79" s="130"/>
      <c r="K79" s="130"/>
      <c r="L79" s="130"/>
      <c r="M79" s="130"/>
      <c r="N79" s="130"/>
      <c r="O79" s="130"/>
      <c r="P79" s="130"/>
    </row>
    <row r="80" spans="1:29" ht="15.6" thickBot="1" x14ac:dyDescent="0.4">
      <c r="D80" s="118" t="s">
        <v>118</v>
      </c>
      <c r="E80" s="118" t="s">
        <v>119</v>
      </c>
      <c r="F80" s="118" t="s">
        <v>120</v>
      </c>
      <c r="I80" s="686"/>
    </row>
    <row r="81" spans="2:48" ht="15.6" thickBot="1" x14ac:dyDescent="0.4">
      <c r="B81" s="118"/>
      <c r="D81" s="432">
        <f>D68</f>
        <v>42552</v>
      </c>
      <c r="E81" s="434">
        <f>E68</f>
        <v>42583</v>
      </c>
      <c r="F81" s="435">
        <f>F68</f>
        <v>42614</v>
      </c>
      <c r="I81" s="410" t="s">
        <v>204</v>
      </c>
      <c r="J81" s="368" t="s">
        <v>201</v>
      </c>
      <c r="K81" s="145" t="s">
        <v>201</v>
      </c>
      <c r="L81" s="145" t="s">
        <v>201</v>
      </c>
      <c r="M81" s="145" t="s">
        <v>201</v>
      </c>
      <c r="N81" s="145" t="s">
        <v>201</v>
      </c>
      <c r="O81" s="145" t="s">
        <v>201</v>
      </c>
      <c r="P81" s="145" t="s">
        <v>201</v>
      </c>
      <c r="Q81" s="158" t="s">
        <v>286</v>
      </c>
      <c r="R81" s="173" t="s">
        <v>200</v>
      </c>
      <c r="S81" s="418" t="s">
        <v>202</v>
      </c>
      <c r="T81" s="935" t="s">
        <v>202</v>
      </c>
      <c r="U81" s="418" t="s">
        <v>202</v>
      </c>
      <c r="V81" s="158" t="s">
        <v>285</v>
      </c>
      <c r="W81" s="158" t="s">
        <v>285</v>
      </c>
      <c r="X81" s="158" t="s">
        <v>285</v>
      </c>
      <c r="Y81" s="461" t="s">
        <v>287</v>
      </c>
      <c r="Z81" s="461" t="s">
        <v>287</v>
      </c>
      <c r="AA81" s="461" t="s">
        <v>203</v>
      </c>
      <c r="AB81" s="461" t="s">
        <v>203</v>
      </c>
      <c r="AC81" s="461" t="s">
        <v>203</v>
      </c>
      <c r="AD81" s="461" t="s">
        <v>203</v>
      </c>
      <c r="AE81" s="461" t="s">
        <v>203</v>
      </c>
      <c r="AF81" s="461" t="s">
        <v>203</v>
      </c>
      <c r="AG81" s="412" t="s">
        <v>203</v>
      </c>
      <c r="AH81" s="412" t="s">
        <v>203</v>
      </c>
      <c r="AI81" s="412" t="s">
        <v>300</v>
      </c>
      <c r="AJ81" s="573" t="s">
        <v>301</v>
      </c>
      <c r="AK81" s="573" t="s">
        <v>301</v>
      </c>
      <c r="AL81" s="573" t="s">
        <v>301</v>
      </c>
      <c r="AM81" s="573" t="s">
        <v>301</v>
      </c>
      <c r="AN81" s="573" t="s">
        <v>301</v>
      </c>
      <c r="AO81" s="177" t="s">
        <v>177</v>
      </c>
      <c r="AP81" s="177" t="s">
        <v>177</v>
      </c>
      <c r="AQ81" s="177" t="s">
        <v>177</v>
      </c>
      <c r="AR81" s="177" t="s">
        <v>177</v>
      </c>
      <c r="AS81" s="177" t="s">
        <v>177</v>
      </c>
      <c r="AT81" s="937" t="s">
        <v>177</v>
      </c>
      <c r="AU81" s="179" t="s">
        <v>133</v>
      </c>
      <c r="AV81" s="161"/>
    </row>
    <row r="82" spans="2:48" ht="15" x14ac:dyDescent="0.35">
      <c r="B82" s="118" t="s">
        <v>112</v>
      </c>
      <c r="C82" s="135">
        <f t="shared" ref="C82:C86" si="30">AVERAGE(D82:F82)</f>
        <v>269.33333333333331</v>
      </c>
      <c r="D82" s="153">
        <v>204</v>
      </c>
      <c r="E82" s="172">
        <v>353</v>
      </c>
      <c r="F82" s="154">
        <v>251</v>
      </c>
      <c r="I82" s="146"/>
      <c r="J82" s="368" t="s">
        <v>323</v>
      </c>
      <c r="K82" s="368" t="s">
        <v>324</v>
      </c>
      <c r="L82" s="368" t="s">
        <v>325</v>
      </c>
      <c r="M82" s="368" t="s">
        <v>326</v>
      </c>
      <c r="N82" s="368" t="s">
        <v>327</v>
      </c>
      <c r="O82" s="368" t="s">
        <v>328</v>
      </c>
      <c r="P82" s="368" t="s">
        <v>329</v>
      </c>
      <c r="Q82" s="178" t="s">
        <v>286</v>
      </c>
      <c r="R82" s="180" t="s">
        <v>200</v>
      </c>
      <c r="S82" s="169" t="s">
        <v>330</v>
      </c>
      <c r="T82" s="936" t="s">
        <v>331</v>
      </c>
      <c r="U82" s="169" t="s">
        <v>332</v>
      </c>
      <c r="V82" s="178" t="s">
        <v>333</v>
      </c>
      <c r="W82" s="178" t="s">
        <v>334</v>
      </c>
      <c r="X82" s="178" t="s">
        <v>335</v>
      </c>
      <c r="Y82" s="412" t="s">
        <v>302</v>
      </c>
      <c r="Z82" s="412" t="s">
        <v>356</v>
      </c>
      <c r="AA82" s="412" t="s">
        <v>303</v>
      </c>
      <c r="AB82" s="412" t="s">
        <v>304</v>
      </c>
      <c r="AC82" s="412" t="s">
        <v>305</v>
      </c>
      <c r="AD82" s="412" t="s">
        <v>306</v>
      </c>
      <c r="AE82" s="412" t="s">
        <v>307</v>
      </c>
      <c r="AF82" s="412" t="s">
        <v>308</v>
      </c>
      <c r="AG82" s="412" t="s">
        <v>309</v>
      </c>
      <c r="AH82" s="412" t="s">
        <v>310</v>
      </c>
      <c r="AI82" s="412" t="s">
        <v>313</v>
      </c>
      <c r="AJ82" s="573" t="s">
        <v>289</v>
      </c>
      <c r="AK82" s="573" t="s">
        <v>290</v>
      </c>
      <c r="AL82" s="573" t="s">
        <v>291</v>
      </c>
      <c r="AM82" s="573" t="s">
        <v>292</v>
      </c>
      <c r="AN82" s="573" t="s">
        <v>293</v>
      </c>
      <c r="AO82" s="177" t="s">
        <v>135</v>
      </c>
      <c r="AP82" s="177" t="s">
        <v>136</v>
      </c>
      <c r="AQ82" s="177" t="s">
        <v>137</v>
      </c>
      <c r="AR82" s="177" t="s">
        <v>138</v>
      </c>
      <c r="AS82" s="177" t="s">
        <v>139</v>
      </c>
      <c r="AT82" s="937" t="s">
        <v>141</v>
      </c>
      <c r="AU82" s="179"/>
      <c r="AV82" s="161"/>
    </row>
    <row r="83" spans="2:48" ht="15" x14ac:dyDescent="0.35">
      <c r="B83" s="118" t="s">
        <v>243</v>
      </c>
      <c r="C83" s="135">
        <f t="shared" si="30"/>
        <v>55</v>
      </c>
      <c r="D83" s="153">
        <v>47</v>
      </c>
      <c r="E83" s="172">
        <v>73</v>
      </c>
      <c r="F83" s="154">
        <v>45</v>
      </c>
      <c r="H83" s="143"/>
      <c r="I83" s="174" t="s">
        <v>112</v>
      </c>
      <c r="J83" s="368">
        <v>25</v>
      </c>
      <c r="K83" s="368"/>
      <c r="L83" s="368">
        <v>3</v>
      </c>
      <c r="M83" s="368">
        <v>101</v>
      </c>
      <c r="N83" s="368">
        <v>5</v>
      </c>
      <c r="O83" s="368"/>
      <c r="P83" s="368">
        <v>1</v>
      </c>
      <c r="Q83" s="178">
        <v>88</v>
      </c>
      <c r="R83" s="180">
        <v>48</v>
      </c>
      <c r="S83" s="169"/>
      <c r="T83" s="936"/>
      <c r="U83" s="169">
        <v>2</v>
      </c>
      <c r="V83" s="178">
        <v>9</v>
      </c>
      <c r="W83" s="178"/>
      <c r="X83" s="178"/>
      <c r="Y83" s="412">
        <v>1</v>
      </c>
      <c r="Z83" s="412"/>
      <c r="AA83" s="412">
        <v>1</v>
      </c>
      <c r="AB83" s="412">
        <v>2</v>
      </c>
      <c r="AC83" s="412">
        <v>166</v>
      </c>
      <c r="AD83" s="412"/>
      <c r="AE83" s="412"/>
      <c r="AF83" s="412">
        <v>2</v>
      </c>
      <c r="AG83" s="412"/>
      <c r="AH83" s="412"/>
      <c r="AI83" s="412">
        <v>1</v>
      </c>
      <c r="AJ83" s="573">
        <v>54</v>
      </c>
      <c r="AK83" s="573"/>
      <c r="AL83" s="573">
        <v>411</v>
      </c>
      <c r="AM83" s="573">
        <v>18</v>
      </c>
      <c r="AN83" s="573">
        <v>244</v>
      </c>
      <c r="AO83" s="177">
        <v>1</v>
      </c>
      <c r="AP83" s="177">
        <v>4</v>
      </c>
      <c r="AQ83" s="177"/>
      <c r="AR83" s="177">
        <v>17</v>
      </c>
      <c r="AS83" s="177">
        <v>7</v>
      </c>
      <c r="AT83" s="937"/>
      <c r="AU83" s="179">
        <f>SUM(J83:AT83)</f>
        <v>1211</v>
      </c>
      <c r="AV83" s="161"/>
    </row>
    <row r="84" spans="2:48" ht="15" x14ac:dyDescent="0.35">
      <c r="B84" s="118" t="s">
        <v>244</v>
      </c>
      <c r="C84" s="135">
        <f t="shared" si="30"/>
        <v>67.333333333333329</v>
      </c>
      <c r="D84" s="153">
        <v>51</v>
      </c>
      <c r="E84" s="172">
        <v>85</v>
      </c>
      <c r="F84" s="154">
        <v>66</v>
      </c>
      <c r="H84" s="118"/>
      <c r="I84" s="323" t="s">
        <v>243</v>
      </c>
      <c r="J84" s="368">
        <v>7</v>
      </c>
      <c r="K84" s="368"/>
      <c r="L84" s="368">
        <v>2</v>
      </c>
      <c r="M84" s="368">
        <v>28</v>
      </c>
      <c r="N84" s="368">
        <v>1</v>
      </c>
      <c r="O84" s="368"/>
      <c r="P84" s="368"/>
      <c r="Q84" s="178">
        <v>18</v>
      </c>
      <c r="R84" s="180">
        <v>9</v>
      </c>
      <c r="S84" s="169"/>
      <c r="T84" s="936"/>
      <c r="U84" s="169"/>
      <c r="V84" s="178">
        <v>2</v>
      </c>
      <c r="W84" s="178"/>
      <c r="X84" s="178"/>
      <c r="Y84" s="412"/>
      <c r="Z84" s="412"/>
      <c r="AA84" s="412">
        <v>1</v>
      </c>
      <c r="AB84" s="412">
        <v>1</v>
      </c>
      <c r="AC84" s="412">
        <v>51</v>
      </c>
      <c r="AD84" s="412"/>
      <c r="AE84" s="412"/>
      <c r="AF84" s="412"/>
      <c r="AG84" s="412"/>
      <c r="AH84" s="412"/>
      <c r="AI84" s="412">
        <v>1</v>
      </c>
      <c r="AJ84" s="573">
        <v>16</v>
      </c>
      <c r="AK84" s="573"/>
      <c r="AL84" s="573">
        <v>95</v>
      </c>
      <c r="AM84" s="573">
        <v>10</v>
      </c>
      <c r="AN84" s="573">
        <v>51</v>
      </c>
      <c r="AO84" s="177"/>
      <c r="AP84" s="177">
        <v>1</v>
      </c>
      <c r="AQ84" s="177"/>
      <c r="AR84" s="177">
        <v>3</v>
      </c>
      <c r="AS84" s="177">
        <v>2</v>
      </c>
      <c r="AT84" s="937"/>
      <c r="AU84" s="323">
        <f t="shared" ref="AU84:AU88" si="31">SUM(J84:AT84)</f>
        <v>299</v>
      </c>
      <c r="AV84" s="161"/>
    </row>
    <row r="85" spans="2:48" ht="15" x14ac:dyDescent="0.35">
      <c r="B85" s="118" t="s">
        <v>245</v>
      </c>
      <c r="C85" s="135">
        <f t="shared" si="30"/>
        <v>59</v>
      </c>
      <c r="D85" s="153">
        <v>54</v>
      </c>
      <c r="E85" s="172">
        <v>63</v>
      </c>
      <c r="F85" s="154">
        <v>60</v>
      </c>
      <c r="H85" s="118"/>
      <c r="I85" s="168" t="s">
        <v>244</v>
      </c>
      <c r="J85" s="368">
        <v>4</v>
      </c>
      <c r="K85" s="368"/>
      <c r="L85" s="368">
        <v>1</v>
      </c>
      <c r="M85" s="368">
        <v>23</v>
      </c>
      <c r="N85" s="368"/>
      <c r="O85" s="368"/>
      <c r="P85" s="368">
        <v>1</v>
      </c>
      <c r="Q85" s="178">
        <v>19</v>
      </c>
      <c r="R85" s="180">
        <v>13</v>
      </c>
      <c r="S85" s="169"/>
      <c r="T85" s="936"/>
      <c r="U85" s="169"/>
      <c r="V85" s="178">
        <v>1</v>
      </c>
      <c r="W85" s="178"/>
      <c r="X85" s="178"/>
      <c r="Y85" s="412">
        <v>1</v>
      </c>
      <c r="Z85" s="412"/>
      <c r="AA85" s="412"/>
      <c r="AB85" s="412"/>
      <c r="AC85" s="412">
        <v>52</v>
      </c>
      <c r="AD85" s="412"/>
      <c r="AE85" s="412"/>
      <c r="AF85" s="412">
        <v>1</v>
      </c>
      <c r="AG85" s="412"/>
      <c r="AH85" s="412"/>
      <c r="AI85" s="412"/>
      <c r="AJ85" s="573">
        <v>10</v>
      </c>
      <c r="AK85" s="573"/>
      <c r="AL85" s="573">
        <v>95</v>
      </c>
      <c r="AM85" s="573">
        <v>6</v>
      </c>
      <c r="AN85" s="573">
        <v>53</v>
      </c>
      <c r="AO85" s="177"/>
      <c r="AP85" s="177">
        <v>1</v>
      </c>
      <c r="AQ85" s="177"/>
      <c r="AR85" s="177">
        <v>5</v>
      </c>
      <c r="AS85" s="177"/>
      <c r="AT85" s="937"/>
      <c r="AU85" s="168">
        <f t="shared" si="31"/>
        <v>286</v>
      </c>
      <c r="AV85" s="161"/>
    </row>
    <row r="86" spans="2:48" ht="15" x14ac:dyDescent="0.35">
      <c r="B86" s="118" t="s">
        <v>246</v>
      </c>
      <c r="C86" s="135">
        <f t="shared" si="30"/>
        <v>88</v>
      </c>
      <c r="D86" s="153">
        <v>52</v>
      </c>
      <c r="E86" s="172">
        <v>132</v>
      </c>
      <c r="F86" s="154">
        <v>80</v>
      </c>
      <c r="H86" s="118"/>
      <c r="I86" s="166" t="s">
        <v>245</v>
      </c>
      <c r="J86" s="368">
        <v>9</v>
      </c>
      <c r="K86" s="368"/>
      <c r="L86" s="368"/>
      <c r="M86" s="368">
        <v>17</v>
      </c>
      <c r="N86" s="368"/>
      <c r="O86" s="368"/>
      <c r="P86" s="368"/>
      <c r="Q86" s="178">
        <v>30</v>
      </c>
      <c r="R86" s="180">
        <v>12</v>
      </c>
      <c r="S86" s="169"/>
      <c r="T86" s="936"/>
      <c r="U86" s="169">
        <v>1</v>
      </c>
      <c r="V86" s="178">
        <v>4</v>
      </c>
      <c r="W86" s="178"/>
      <c r="X86" s="178"/>
      <c r="Y86" s="412"/>
      <c r="Z86" s="412"/>
      <c r="AA86" s="412"/>
      <c r="AB86" s="412"/>
      <c r="AC86" s="412">
        <v>29</v>
      </c>
      <c r="AD86" s="412"/>
      <c r="AE86" s="412"/>
      <c r="AF86" s="412"/>
      <c r="AG86" s="412"/>
      <c r="AH86" s="412"/>
      <c r="AI86" s="412"/>
      <c r="AJ86" s="573">
        <v>8</v>
      </c>
      <c r="AK86" s="573"/>
      <c r="AL86" s="573">
        <v>88</v>
      </c>
      <c r="AM86" s="573"/>
      <c r="AN86" s="573">
        <v>59</v>
      </c>
      <c r="AO86" s="177"/>
      <c r="AP86" s="177">
        <v>2</v>
      </c>
      <c r="AQ86" s="177"/>
      <c r="AR86" s="177">
        <v>3</v>
      </c>
      <c r="AS86" s="177">
        <v>1</v>
      </c>
      <c r="AT86" s="937"/>
      <c r="AU86" s="166">
        <f t="shared" si="31"/>
        <v>263</v>
      </c>
      <c r="AV86" s="161"/>
    </row>
    <row r="87" spans="2:48" ht="15.6" thickBot="1" x14ac:dyDescent="0.4">
      <c r="B87" s="118" t="s">
        <v>133</v>
      </c>
      <c r="C87" s="515">
        <f>AVERAGE(D87:F87)</f>
        <v>269.33333333333331</v>
      </c>
      <c r="D87" s="436">
        <f>SUM(D83:D86)</f>
        <v>204</v>
      </c>
      <c r="E87" s="436">
        <f>SUM(E83:E86)</f>
        <v>353</v>
      </c>
      <c r="F87" s="436">
        <f>SUM(F83:F86)</f>
        <v>251</v>
      </c>
      <c r="H87" s="118"/>
      <c r="I87" s="420" t="s">
        <v>246</v>
      </c>
      <c r="J87" s="368">
        <v>5</v>
      </c>
      <c r="K87" s="368"/>
      <c r="L87" s="368"/>
      <c r="M87" s="368">
        <v>33</v>
      </c>
      <c r="N87" s="368">
        <v>4</v>
      </c>
      <c r="O87" s="368"/>
      <c r="P87" s="368"/>
      <c r="Q87" s="178">
        <v>21</v>
      </c>
      <c r="R87" s="180">
        <v>14</v>
      </c>
      <c r="S87" s="169"/>
      <c r="T87" s="936"/>
      <c r="U87" s="169">
        <v>1</v>
      </c>
      <c r="V87" s="178">
        <v>2</v>
      </c>
      <c r="W87" s="178"/>
      <c r="X87" s="178"/>
      <c r="Y87" s="412"/>
      <c r="Z87" s="412"/>
      <c r="AA87" s="412"/>
      <c r="AB87" s="412">
        <v>1</v>
      </c>
      <c r="AC87" s="412">
        <v>34</v>
      </c>
      <c r="AD87" s="412"/>
      <c r="AE87" s="412"/>
      <c r="AF87" s="412">
        <v>1</v>
      </c>
      <c r="AG87" s="412"/>
      <c r="AH87" s="412"/>
      <c r="AI87" s="412"/>
      <c r="AJ87" s="573">
        <v>20</v>
      </c>
      <c r="AK87" s="573"/>
      <c r="AL87" s="573">
        <v>133</v>
      </c>
      <c r="AM87" s="573">
        <v>2</v>
      </c>
      <c r="AN87" s="573">
        <v>81</v>
      </c>
      <c r="AO87" s="177">
        <v>1</v>
      </c>
      <c r="AP87" s="177"/>
      <c r="AQ87" s="177"/>
      <c r="AR87" s="177">
        <v>6</v>
      </c>
      <c r="AS87" s="177">
        <v>4</v>
      </c>
      <c r="AT87" s="937"/>
      <c r="AU87" s="420">
        <f t="shared" si="31"/>
        <v>363</v>
      </c>
      <c r="AV87" s="161"/>
    </row>
    <row r="88" spans="2:48" ht="15.6" thickBot="1" x14ac:dyDescent="0.4">
      <c r="B88" s="118"/>
      <c r="C88" s="307"/>
      <c r="D88" s="118"/>
      <c r="E88" s="118"/>
      <c r="F88" s="118"/>
      <c r="H88" s="118"/>
      <c r="I88" s="149" t="s">
        <v>133</v>
      </c>
      <c r="J88" s="368">
        <f>SUM(J83:J87)</f>
        <v>50</v>
      </c>
      <c r="K88" s="145">
        <f t="shared" ref="K88:Z88" si="32">SUM(K83:K87)</f>
        <v>0</v>
      </c>
      <c r="L88" s="145">
        <f t="shared" si="32"/>
        <v>6</v>
      </c>
      <c r="M88" s="145">
        <f t="shared" si="32"/>
        <v>202</v>
      </c>
      <c r="N88" s="145">
        <f t="shared" si="32"/>
        <v>10</v>
      </c>
      <c r="O88" s="145">
        <f t="shared" si="32"/>
        <v>0</v>
      </c>
      <c r="P88" s="145">
        <f t="shared" si="32"/>
        <v>2</v>
      </c>
      <c r="Q88" s="158">
        <f t="shared" si="32"/>
        <v>176</v>
      </c>
      <c r="R88" s="173">
        <f t="shared" si="32"/>
        <v>96</v>
      </c>
      <c r="S88" s="418">
        <f t="shared" si="32"/>
        <v>0</v>
      </c>
      <c r="T88" s="935">
        <f t="shared" si="32"/>
        <v>0</v>
      </c>
      <c r="U88" s="418">
        <f t="shared" si="32"/>
        <v>4</v>
      </c>
      <c r="V88" s="158">
        <f t="shared" si="32"/>
        <v>18</v>
      </c>
      <c r="W88" s="158">
        <f t="shared" si="32"/>
        <v>0</v>
      </c>
      <c r="X88" s="158">
        <f t="shared" si="32"/>
        <v>0</v>
      </c>
      <c r="Y88" s="461">
        <f t="shared" si="32"/>
        <v>2</v>
      </c>
      <c r="Z88" s="461">
        <f t="shared" si="32"/>
        <v>0</v>
      </c>
      <c r="AA88" s="461">
        <f t="shared" ref="AA88:AT88" si="33">SUM(AA83:AA87)</f>
        <v>2</v>
      </c>
      <c r="AB88" s="461">
        <f t="shared" si="33"/>
        <v>4</v>
      </c>
      <c r="AC88" s="461">
        <f t="shared" si="33"/>
        <v>332</v>
      </c>
      <c r="AD88" s="461">
        <f t="shared" si="33"/>
        <v>0</v>
      </c>
      <c r="AE88" s="461">
        <f t="shared" si="33"/>
        <v>0</v>
      </c>
      <c r="AF88" s="412">
        <f t="shared" si="33"/>
        <v>4</v>
      </c>
      <c r="AG88" s="412">
        <f t="shared" si="33"/>
        <v>0</v>
      </c>
      <c r="AH88" s="412">
        <f t="shared" si="33"/>
        <v>0</v>
      </c>
      <c r="AI88" s="412">
        <f t="shared" si="33"/>
        <v>2</v>
      </c>
      <c r="AJ88" s="573">
        <f t="shared" si="33"/>
        <v>108</v>
      </c>
      <c r="AK88" s="573">
        <f t="shared" si="33"/>
        <v>0</v>
      </c>
      <c r="AL88" s="573">
        <f t="shared" si="33"/>
        <v>822</v>
      </c>
      <c r="AM88" s="573">
        <f t="shared" si="33"/>
        <v>36</v>
      </c>
      <c r="AN88" s="573">
        <f t="shared" si="33"/>
        <v>488</v>
      </c>
      <c r="AO88" s="177">
        <f t="shared" si="33"/>
        <v>2</v>
      </c>
      <c r="AP88" s="177">
        <f t="shared" si="33"/>
        <v>8</v>
      </c>
      <c r="AQ88" s="177">
        <f t="shared" si="33"/>
        <v>0</v>
      </c>
      <c r="AR88" s="177">
        <f>SUM(AR83:AR87)</f>
        <v>34</v>
      </c>
      <c r="AS88" s="177">
        <f t="shared" si="33"/>
        <v>14</v>
      </c>
      <c r="AT88" s="937">
        <f t="shared" si="33"/>
        <v>0</v>
      </c>
      <c r="AU88" s="179">
        <f t="shared" si="31"/>
        <v>2422</v>
      </c>
      <c r="AV88" s="118"/>
    </row>
    <row r="89" spans="2:48" ht="15" x14ac:dyDescent="0.35">
      <c r="B89" s="118"/>
      <c r="C89" s="307"/>
      <c r="D89" s="118"/>
      <c r="E89" s="118"/>
      <c r="F89" s="118"/>
      <c r="H89" s="118"/>
    </row>
    <row r="90" spans="2:48" ht="15" x14ac:dyDescent="0.35">
      <c r="B90" s="516" t="s">
        <v>235</v>
      </c>
      <c r="C90" s="404"/>
      <c r="H90" s="118"/>
      <c r="I90" s="686"/>
    </row>
    <row r="91" spans="2:48" ht="15.6" thickBot="1" x14ac:dyDescent="0.4">
      <c r="D91" s="118" t="s">
        <v>118</v>
      </c>
      <c r="E91" s="118" t="s">
        <v>119</v>
      </c>
      <c r="F91" s="118" t="s">
        <v>120</v>
      </c>
      <c r="H91" s="118"/>
      <c r="I91" s="410" t="s">
        <v>212</v>
      </c>
    </row>
    <row r="92" spans="2:48" ht="15" x14ac:dyDescent="0.35">
      <c r="B92" s="118"/>
      <c r="D92" s="432">
        <f>D81</f>
        <v>42552</v>
      </c>
      <c r="E92" s="434">
        <f>E81</f>
        <v>42583</v>
      </c>
      <c r="F92" s="435">
        <f>F81</f>
        <v>42614</v>
      </c>
      <c r="H92" s="118"/>
      <c r="I92" s="181"/>
      <c r="J92" s="147" t="s">
        <v>133</v>
      </c>
      <c r="K92" s="147" t="s">
        <v>56</v>
      </c>
      <c r="L92" s="147" t="s">
        <v>54</v>
      </c>
      <c r="M92" s="148" t="s">
        <v>58</v>
      </c>
    </row>
    <row r="93" spans="2:48" ht="15" x14ac:dyDescent="0.35">
      <c r="B93" s="118" t="s">
        <v>112</v>
      </c>
      <c r="C93" s="135">
        <f t="shared" ref="C93:C97" si="34">AVERAGE(D93:F93)</f>
        <v>198</v>
      </c>
      <c r="D93" s="153">
        <f>SUM(D94:D97)</f>
        <v>212</v>
      </c>
      <c r="E93" s="153">
        <f t="shared" ref="E93:F93" si="35">SUM(E94:E97)</f>
        <v>203</v>
      </c>
      <c r="F93" s="153">
        <f t="shared" si="35"/>
        <v>179</v>
      </c>
      <c r="H93" s="118"/>
      <c r="I93" s="174" t="s">
        <v>112</v>
      </c>
      <c r="J93" s="368">
        <f>SUM(K93:M93)</f>
        <v>1211</v>
      </c>
      <c r="K93" s="183">
        <v>584</v>
      </c>
      <c r="L93" s="170">
        <v>627</v>
      </c>
      <c r="M93" s="175"/>
    </row>
    <row r="94" spans="2:48" ht="15" x14ac:dyDescent="0.35">
      <c r="B94" s="118" t="s">
        <v>243</v>
      </c>
      <c r="C94" s="135">
        <f t="shared" si="34"/>
        <v>40.666666666666664</v>
      </c>
      <c r="D94" s="153">
        <v>44</v>
      </c>
      <c r="E94" s="172">
        <v>34</v>
      </c>
      <c r="F94" s="154">
        <v>44</v>
      </c>
      <c r="H94" s="161"/>
      <c r="I94" s="182" t="s">
        <v>243</v>
      </c>
      <c r="J94" s="368">
        <f t="shared" ref="J94:J98" si="36">SUM(K94:M94)</f>
        <v>299</v>
      </c>
      <c r="K94" s="170">
        <v>142</v>
      </c>
      <c r="L94" s="170">
        <v>157</v>
      </c>
      <c r="M94" s="175"/>
    </row>
    <row r="95" spans="2:48" ht="15" x14ac:dyDescent="0.35">
      <c r="B95" s="118" t="s">
        <v>244</v>
      </c>
      <c r="C95" s="135">
        <f t="shared" si="34"/>
        <v>66</v>
      </c>
      <c r="D95" s="153">
        <v>67</v>
      </c>
      <c r="E95" s="172">
        <v>83</v>
      </c>
      <c r="F95" s="154">
        <v>48</v>
      </c>
      <c r="I95" s="182" t="s">
        <v>244</v>
      </c>
      <c r="J95" s="368">
        <f t="shared" si="36"/>
        <v>286</v>
      </c>
      <c r="K95" s="170">
        <v>139</v>
      </c>
      <c r="L95" s="170">
        <v>147</v>
      </c>
      <c r="M95" s="175"/>
    </row>
    <row r="96" spans="2:48" ht="15" x14ac:dyDescent="0.35">
      <c r="B96" s="118" t="s">
        <v>245</v>
      </c>
      <c r="C96" s="135">
        <f t="shared" si="34"/>
        <v>49.333333333333336</v>
      </c>
      <c r="D96" s="153">
        <v>59</v>
      </c>
      <c r="E96" s="172">
        <v>48</v>
      </c>
      <c r="F96" s="154">
        <v>41</v>
      </c>
      <c r="I96" s="182" t="s">
        <v>245</v>
      </c>
      <c r="J96" s="368">
        <f t="shared" si="36"/>
        <v>263</v>
      </c>
      <c r="K96" s="170">
        <v>129</v>
      </c>
      <c r="L96" s="170">
        <v>134</v>
      </c>
      <c r="M96" s="175"/>
    </row>
    <row r="97" spans="1:21" ht="15" x14ac:dyDescent="0.35">
      <c r="B97" s="118" t="s">
        <v>246</v>
      </c>
      <c r="C97" s="135">
        <f t="shared" si="34"/>
        <v>42</v>
      </c>
      <c r="D97" s="153">
        <v>42</v>
      </c>
      <c r="E97" s="172">
        <v>38</v>
      </c>
      <c r="F97" s="154">
        <v>46</v>
      </c>
      <c r="I97" s="182" t="s">
        <v>246</v>
      </c>
      <c r="J97" s="368">
        <f t="shared" si="36"/>
        <v>363</v>
      </c>
      <c r="K97" s="170">
        <v>174</v>
      </c>
      <c r="L97" s="170">
        <v>189</v>
      </c>
      <c r="M97" s="175"/>
    </row>
    <row r="98" spans="1:21" ht="15.6" thickBot="1" x14ac:dyDescent="0.4">
      <c r="B98" s="118" t="s">
        <v>133</v>
      </c>
      <c r="C98" s="134">
        <f>AVERAGE(D98:F98)</f>
        <v>198</v>
      </c>
      <c r="D98" s="149">
        <f>SUM(D94:D97)</f>
        <v>212</v>
      </c>
      <c r="E98" s="149">
        <f>SUM(E94:E97)</f>
        <v>203</v>
      </c>
      <c r="F98" s="149">
        <f>SUM(F94:F97)</f>
        <v>179</v>
      </c>
      <c r="I98" s="160" t="s">
        <v>133</v>
      </c>
      <c r="J98" s="368">
        <f t="shared" si="36"/>
        <v>1211</v>
      </c>
      <c r="K98" s="370">
        <f>SUM(K94:K97)</f>
        <v>584</v>
      </c>
      <c r="L98" s="370">
        <f t="shared" ref="L98:M98" si="37">SUM(L94:L97)</f>
        <v>627</v>
      </c>
      <c r="M98" s="401">
        <f t="shared" si="37"/>
        <v>0</v>
      </c>
    </row>
    <row r="99" spans="1:21" ht="15" x14ac:dyDescent="0.35">
      <c r="B99" s="118"/>
      <c r="C99" s="135"/>
      <c r="D99" s="118"/>
      <c r="E99" s="118"/>
      <c r="F99" s="118"/>
    </row>
    <row r="101" spans="1:21" ht="15" x14ac:dyDescent="0.35">
      <c r="B101" s="686"/>
      <c r="H101" s="161"/>
      <c r="I101" s="684"/>
      <c r="J101" s="130"/>
    </row>
    <row r="102" spans="1:21" ht="15.6" thickBot="1" x14ac:dyDescent="0.4">
      <c r="A102" s="404" t="s">
        <v>355</v>
      </c>
      <c r="B102" s="404"/>
      <c r="I102" s="465" t="s">
        <v>220</v>
      </c>
      <c r="J102" s="440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</row>
    <row r="103" spans="1:21" ht="15" x14ac:dyDescent="0.35">
      <c r="C103" s="181" t="s">
        <v>112</v>
      </c>
      <c r="D103" s="188" t="s">
        <v>112</v>
      </c>
      <c r="E103" s="188" t="s">
        <v>112</v>
      </c>
      <c r="F103" s="188" t="s">
        <v>112</v>
      </c>
      <c r="G103" s="189" t="s">
        <v>112</v>
      </c>
      <c r="I103" s="181"/>
      <c r="J103" s="147" t="s">
        <v>133</v>
      </c>
      <c r="K103" s="162" t="s">
        <v>150</v>
      </c>
      <c r="L103" s="162" t="s">
        <v>151</v>
      </c>
      <c r="M103" s="162" t="s">
        <v>152</v>
      </c>
      <c r="N103" s="162" t="s">
        <v>153</v>
      </c>
      <c r="O103" s="162" t="s">
        <v>154</v>
      </c>
      <c r="P103" s="162" t="s">
        <v>155</v>
      </c>
      <c r="Q103" s="162" t="s">
        <v>156</v>
      </c>
      <c r="R103" s="162" t="s">
        <v>19</v>
      </c>
      <c r="S103" s="162" t="s">
        <v>157</v>
      </c>
      <c r="T103" s="163" t="s">
        <v>177</v>
      </c>
    </row>
    <row r="104" spans="1:21" ht="15" x14ac:dyDescent="0.35">
      <c r="B104" s="130"/>
      <c r="C104" s="174" t="s">
        <v>243</v>
      </c>
      <c r="D104" s="170" t="s">
        <v>244</v>
      </c>
      <c r="E104" s="170" t="s">
        <v>245</v>
      </c>
      <c r="F104" s="170" t="s">
        <v>246</v>
      </c>
      <c r="G104" s="154" t="s">
        <v>251</v>
      </c>
      <c r="H104" s="130"/>
      <c r="I104" s="174" t="s">
        <v>112</v>
      </c>
      <c r="J104" s="170">
        <f>SUM(K104:T104)</f>
        <v>1211</v>
      </c>
      <c r="K104" s="170">
        <v>3</v>
      </c>
      <c r="L104" s="170">
        <v>10</v>
      </c>
      <c r="M104" s="170">
        <v>518</v>
      </c>
      <c r="N104" s="170">
        <v>1</v>
      </c>
      <c r="O104" s="170">
        <v>351</v>
      </c>
      <c r="P104" s="170">
        <v>53</v>
      </c>
      <c r="Q104" s="170"/>
      <c r="R104" s="170">
        <v>77</v>
      </c>
      <c r="S104" s="170">
        <v>198</v>
      </c>
      <c r="T104" s="175"/>
      <c r="U104" s="161"/>
    </row>
    <row r="105" spans="1:21" ht="15" x14ac:dyDescent="0.35">
      <c r="A105" t="s">
        <v>143</v>
      </c>
      <c r="B105" s="517">
        <f>SUM(B106:B113)</f>
        <v>6684</v>
      </c>
      <c r="C105" s="174">
        <v>1275</v>
      </c>
      <c r="D105" s="170">
        <v>1998</v>
      </c>
      <c r="E105" s="170">
        <v>1444</v>
      </c>
      <c r="F105" s="170">
        <v>1966</v>
      </c>
      <c r="G105" s="154">
        <v>1</v>
      </c>
      <c r="H105" s="130"/>
      <c r="I105" s="182" t="s">
        <v>243</v>
      </c>
      <c r="J105" s="170">
        <f t="shared" ref="J105:J108" si="38">SUM(K105:T105)</f>
        <v>299</v>
      </c>
      <c r="K105" s="172">
        <v>3</v>
      </c>
      <c r="L105" s="172">
        <v>2</v>
      </c>
      <c r="M105" s="172">
        <v>143</v>
      </c>
      <c r="N105" s="172"/>
      <c r="O105" s="172">
        <v>82</v>
      </c>
      <c r="P105" s="172">
        <v>12</v>
      </c>
      <c r="Q105" s="172"/>
      <c r="R105" s="172">
        <v>25</v>
      </c>
      <c r="S105" s="172">
        <v>32</v>
      </c>
      <c r="T105" s="154"/>
      <c r="U105" s="161"/>
    </row>
    <row r="106" spans="1:21" ht="15" x14ac:dyDescent="0.35">
      <c r="A106" t="s">
        <v>135</v>
      </c>
      <c r="B106" s="130">
        <f t="shared" ref="B106:B112" si="39">SUM(C106:G106)</f>
        <v>1</v>
      </c>
      <c r="C106" s="174"/>
      <c r="D106" s="170"/>
      <c r="E106" s="170"/>
      <c r="F106" s="170">
        <v>1</v>
      </c>
      <c r="G106" s="154"/>
      <c r="H106" s="130"/>
      <c r="I106" s="182" t="s">
        <v>244</v>
      </c>
      <c r="J106" s="170">
        <f t="shared" si="38"/>
        <v>286</v>
      </c>
      <c r="K106" s="170"/>
      <c r="L106" s="170">
        <v>3</v>
      </c>
      <c r="M106" s="170">
        <v>50</v>
      </c>
      <c r="N106" s="170">
        <v>1</v>
      </c>
      <c r="O106" s="170">
        <v>116</v>
      </c>
      <c r="P106" s="170">
        <v>9</v>
      </c>
      <c r="Q106" s="170"/>
      <c r="R106" s="170">
        <v>17</v>
      </c>
      <c r="S106" s="170">
        <v>90</v>
      </c>
      <c r="T106" s="175"/>
      <c r="U106" s="161"/>
    </row>
    <row r="107" spans="1:21" ht="15" x14ac:dyDescent="0.35">
      <c r="A107" t="s">
        <v>136</v>
      </c>
      <c r="B107" s="130">
        <f t="shared" si="39"/>
        <v>4</v>
      </c>
      <c r="C107" s="174">
        <v>1</v>
      </c>
      <c r="D107" s="170">
        <v>1</v>
      </c>
      <c r="E107" s="170">
        <v>2</v>
      </c>
      <c r="F107" s="170"/>
      <c r="G107" s="154"/>
      <c r="H107" s="130"/>
      <c r="I107" s="182" t="s">
        <v>245</v>
      </c>
      <c r="J107" s="170">
        <f t="shared" si="38"/>
        <v>263</v>
      </c>
      <c r="K107" s="170"/>
      <c r="L107" s="170">
        <v>1</v>
      </c>
      <c r="M107" s="170">
        <v>151</v>
      </c>
      <c r="N107" s="170"/>
      <c r="O107" s="170">
        <v>50</v>
      </c>
      <c r="P107" s="170">
        <v>14</v>
      </c>
      <c r="Q107" s="170"/>
      <c r="R107" s="170">
        <v>12</v>
      </c>
      <c r="S107" s="170">
        <v>35</v>
      </c>
      <c r="T107" s="175"/>
      <c r="U107" s="161"/>
    </row>
    <row r="108" spans="1:21" ht="15" x14ac:dyDescent="0.35">
      <c r="A108" t="s">
        <v>137</v>
      </c>
      <c r="B108" s="130">
        <f t="shared" si="39"/>
        <v>0</v>
      </c>
      <c r="C108" s="174"/>
      <c r="D108" s="170"/>
      <c r="E108" s="170"/>
      <c r="F108" s="170"/>
      <c r="G108" s="154"/>
      <c r="H108" s="130"/>
      <c r="I108" s="182" t="s">
        <v>246</v>
      </c>
      <c r="J108" s="170">
        <f t="shared" si="38"/>
        <v>363</v>
      </c>
      <c r="K108" s="170"/>
      <c r="L108" s="170">
        <v>4</v>
      </c>
      <c r="M108" s="170">
        <v>174</v>
      </c>
      <c r="N108" s="170"/>
      <c r="O108" s="170">
        <v>103</v>
      </c>
      <c r="P108" s="170">
        <v>18</v>
      </c>
      <c r="Q108" s="170"/>
      <c r="R108" s="170">
        <v>23</v>
      </c>
      <c r="S108" s="170">
        <v>41</v>
      </c>
      <c r="T108" s="175"/>
      <c r="U108" s="161"/>
    </row>
    <row r="109" spans="1:21" ht="15.6" thickBot="1" x14ac:dyDescent="0.4">
      <c r="A109" t="s">
        <v>138</v>
      </c>
      <c r="B109" s="130">
        <f t="shared" si="39"/>
        <v>17</v>
      </c>
      <c r="C109" s="174">
        <v>3</v>
      </c>
      <c r="D109" s="170">
        <v>5</v>
      </c>
      <c r="E109" s="170">
        <v>3</v>
      </c>
      <c r="F109" s="170">
        <v>6</v>
      </c>
      <c r="G109" s="154"/>
      <c r="H109" s="130"/>
      <c r="I109" s="160" t="s">
        <v>133</v>
      </c>
      <c r="J109" s="150">
        <f>SUM(K109:T109)</f>
        <v>1211</v>
      </c>
      <c r="K109" s="152">
        <f>SUM(K105:K108)</f>
        <v>3</v>
      </c>
      <c r="L109" s="152">
        <f t="shared" ref="L109:T109" si="40">SUM(L105:L108)</f>
        <v>10</v>
      </c>
      <c r="M109" s="152">
        <f t="shared" si="40"/>
        <v>518</v>
      </c>
      <c r="N109" s="152">
        <f t="shared" si="40"/>
        <v>1</v>
      </c>
      <c r="O109" s="152">
        <f t="shared" si="40"/>
        <v>351</v>
      </c>
      <c r="P109" s="152">
        <f t="shared" si="40"/>
        <v>53</v>
      </c>
      <c r="Q109" s="152">
        <f t="shared" si="40"/>
        <v>0</v>
      </c>
      <c r="R109" s="152">
        <f t="shared" si="40"/>
        <v>77</v>
      </c>
      <c r="S109" s="152">
        <f t="shared" si="40"/>
        <v>198</v>
      </c>
      <c r="T109" s="152">
        <f t="shared" si="40"/>
        <v>0</v>
      </c>
      <c r="U109" s="161"/>
    </row>
    <row r="110" spans="1:21" ht="15" x14ac:dyDescent="0.35">
      <c r="A110" t="s">
        <v>139</v>
      </c>
      <c r="B110" s="130">
        <f t="shared" si="39"/>
        <v>7</v>
      </c>
      <c r="C110" s="174">
        <v>2</v>
      </c>
      <c r="D110" s="170"/>
      <c r="E110" s="170">
        <v>1</v>
      </c>
      <c r="F110" s="170">
        <v>4</v>
      </c>
      <c r="G110" s="154"/>
      <c r="H110" s="130"/>
      <c r="U110" s="161"/>
    </row>
    <row r="111" spans="1:21" ht="15" x14ac:dyDescent="0.35">
      <c r="A111" t="s">
        <v>140</v>
      </c>
      <c r="B111" s="130">
        <f t="shared" si="39"/>
        <v>5473</v>
      </c>
      <c r="C111" s="174">
        <v>976</v>
      </c>
      <c r="D111" s="170">
        <v>1712</v>
      </c>
      <c r="E111" s="170">
        <v>1181</v>
      </c>
      <c r="F111" s="170">
        <v>1603</v>
      </c>
      <c r="G111" s="154">
        <v>1</v>
      </c>
      <c r="H111" s="130"/>
    </row>
    <row r="112" spans="1:21" ht="15" x14ac:dyDescent="0.35">
      <c r="A112" s="902" t="s">
        <v>141</v>
      </c>
      <c r="B112" s="903">
        <f t="shared" si="39"/>
        <v>0</v>
      </c>
      <c r="C112" s="904"/>
      <c r="D112" s="169"/>
      <c r="E112" s="169"/>
      <c r="F112" s="169"/>
      <c r="G112" s="905"/>
      <c r="H112" s="130"/>
      <c r="I112" s="686"/>
    </row>
    <row r="113" spans="1:29" ht="15.6" thickBot="1" x14ac:dyDescent="0.4">
      <c r="A113" t="s">
        <v>142</v>
      </c>
      <c r="B113" s="130">
        <f>SUM(C113:G113)</f>
        <v>1182</v>
      </c>
      <c r="C113" s="160">
        <v>293</v>
      </c>
      <c r="D113" s="297">
        <v>280</v>
      </c>
      <c r="E113" s="297">
        <v>257</v>
      </c>
      <c r="F113" s="297">
        <v>352</v>
      </c>
      <c r="G113" s="151"/>
      <c r="H113" s="130"/>
      <c r="I113" s="465" t="s">
        <v>213</v>
      </c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29" ht="15" x14ac:dyDescent="0.35">
      <c r="I114" s="118"/>
      <c r="J114" s="146" t="s">
        <v>133</v>
      </c>
      <c r="K114" s="162" t="s">
        <v>214</v>
      </c>
      <c r="L114" s="162" t="s">
        <v>215</v>
      </c>
      <c r="M114" s="162" t="s">
        <v>216</v>
      </c>
      <c r="N114" s="162" t="s">
        <v>217</v>
      </c>
      <c r="O114" s="162" t="s">
        <v>218</v>
      </c>
      <c r="P114" s="162" t="s">
        <v>219</v>
      </c>
      <c r="Q114" s="163" t="s">
        <v>67</v>
      </c>
    </row>
    <row r="115" spans="1:29" x14ac:dyDescent="0.2">
      <c r="I115" s="170" t="s">
        <v>112</v>
      </c>
      <c r="J115" s="170">
        <f>SUM(K115:Q115)</f>
        <v>1211</v>
      </c>
      <c r="K115" s="170">
        <v>74</v>
      </c>
      <c r="L115" s="170">
        <v>307</v>
      </c>
      <c r="M115" s="170">
        <v>35</v>
      </c>
      <c r="N115" s="170">
        <v>118</v>
      </c>
      <c r="O115" s="170">
        <v>593</v>
      </c>
      <c r="P115" s="170">
        <v>52</v>
      </c>
      <c r="Q115" s="170">
        <v>32</v>
      </c>
    </row>
    <row r="116" spans="1:29" ht="12" thickBot="1" x14ac:dyDescent="0.25">
      <c r="A116" s="404" t="s">
        <v>144</v>
      </c>
      <c r="B116" s="686"/>
      <c r="I116" s="166" t="s">
        <v>243</v>
      </c>
      <c r="J116" s="170">
        <f t="shared" ref="J116:J119" si="41">SUM(K116:Q116)</f>
        <v>299</v>
      </c>
      <c r="K116" s="170">
        <v>22</v>
      </c>
      <c r="L116" s="170">
        <v>108</v>
      </c>
      <c r="M116" s="170">
        <v>7</v>
      </c>
      <c r="N116" s="170">
        <v>26</v>
      </c>
      <c r="O116" s="170">
        <v>122</v>
      </c>
      <c r="P116" s="170">
        <v>6</v>
      </c>
      <c r="Q116" s="170">
        <v>8</v>
      </c>
    </row>
    <row r="117" spans="1:29" x14ac:dyDescent="0.2">
      <c r="C117" s="181" t="s">
        <v>112</v>
      </c>
      <c r="D117" s="188" t="s">
        <v>112</v>
      </c>
      <c r="E117" s="188" t="s">
        <v>112</v>
      </c>
      <c r="F117" s="188" t="s">
        <v>112</v>
      </c>
      <c r="G117" s="189"/>
      <c r="I117" s="166" t="s">
        <v>244</v>
      </c>
      <c r="J117" s="170">
        <f t="shared" si="41"/>
        <v>286</v>
      </c>
      <c r="K117" s="170">
        <v>11</v>
      </c>
      <c r="L117" s="170">
        <v>106</v>
      </c>
      <c r="M117" s="170">
        <v>7</v>
      </c>
      <c r="N117" s="170">
        <v>29</v>
      </c>
      <c r="O117" s="170">
        <v>113</v>
      </c>
      <c r="P117" s="170">
        <v>16</v>
      </c>
      <c r="Q117" s="170">
        <v>4</v>
      </c>
    </row>
    <row r="118" spans="1:29" x14ac:dyDescent="0.2">
      <c r="B118" s="404"/>
      <c r="C118" s="174" t="s">
        <v>243</v>
      </c>
      <c r="D118" s="170" t="s">
        <v>244</v>
      </c>
      <c r="E118" s="170" t="s">
        <v>245</v>
      </c>
      <c r="F118" s="170" t="s">
        <v>246</v>
      </c>
      <c r="G118" s="175" t="s">
        <v>251</v>
      </c>
      <c r="H118" s="130"/>
      <c r="I118" s="166" t="s">
        <v>245</v>
      </c>
      <c r="J118" s="170">
        <f t="shared" si="41"/>
        <v>263</v>
      </c>
      <c r="K118" s="170">
        <v>20</v>
      </c>
      <c r="L118" s="170">
        <v>11</v>
      </c>
      <c r="M118" s="170">
        <v>16</v>
      </c>
      <c r="N118" s="170">
        <v>26</v>
      </c>
      <c r="O118" s="170">
        <v>169</v>
      </c>
      <c r="P118" s="170">
        <v>14</v>
      </c>
      <c r="Q118" s="170">
        <v>7</v>
      </c>
    </row>
    <row r="119" spans="1:29" x14ac:dyDescent="0.2">
      <c r="A119" t="s">
        <v>145</v>
      </c>
      <c r="B119" s="404"/>
      <c r="C119" s="174"/>
      <c r="D119" s="170"/>
      <c r="E119" s="170"/>
      <c r="F119" s="170"/>
      <c r="G119" s="175"/>
      <c r="H119" s="130"/>
      <c r="I119" s="166" t="s">
        <v>246</v>
      </c>
      <c r="J119" s="170">
        <f t="shared" si="41"/>
        <v>363</v>
      </c>
      <c r="K119" s="170">
        <v>21</v>
      </c>
      <c r="L119" s="170">
        <v>82</v>
      </c>
      <c r="M119" s="170">
        <v>5</v>
      </c>
      <c r="N119" s="170">
        <v>37</v>
      </c>
      <c r="O119" s="170">
        <v>189</v>
      </c>
      <c r="P119" s="170">
        <v>16</v>
      </c>
      <c r="Q119" s="170">
        <v>13</v>
      </c>
    </row>
    <row r="120" spans="1:29" ht="15.6" thickBot="1" x14ac:dyDescent="0.4">
      <c r="A120" t="s">
        <v>62</v>
      </c>
      <c r="B120" s="404">
        <f>SUM(C120:G120)</f>
        <v>221</v>
      </c>
      <c r="C120" s="174">
        <v>85</v>
      </c>
      <c r="D120" s="170">
        <v>70</v>
      </c>
      <c r="E120" s="170"/>
      <c r="F120" s="170">
        <v>66</v>
      </c>
      <c r="G120" s="175"/>
      <c r="H120" s="130"/>
      <c r="I120" s="160" t="s">
        <v>133</v>
      </c>
      <c r="J120" s="172">
        <f>SUM(K120:Q120)</f>
        <v>1211</v>
      </c>
      <c r="K120" s="152">
        <f>SUM(K116:K119)</f>
        <v>74</v>
      </c>
      <c r="L120" s="152">
        <f t="shared" ref="L120:Q120" si="42">SUM(L116:L119)</f>
        <v>307</v>
      </c>
      <c r="M120" s="152">
        <f t="shared" si="42"/>
        <v>35</v>
      </c>
      <c r="N120" s="152">
        <f t="shared" si="42"/>
        <v>118</v>
      </c>
      <c r="O120" s="152">
        <f t="shared" si="42"/>
        <v>593</v>
      </c>
      <c r="P120" s="152">
        <f t="shared" si="42"/>
        <v>52</v>
      </c>
      <c r="Q120" s="152">
        <f t="shared" si="42"/>
        <v>32</v>
      </c>
    </row>
    <row r="121" spans="1:29" ht="15" x14ac:dyDescent="0.35">
      <c r="A121" t="s">
        <v>146</v>
      </c>
      <c r="B121" s="513">
        <f>SUM(C121:G121)</f>
        <v>3552</v>
      </c>
      <c r="C121" s="444">
        <v>671</v>
      </c>
      <c r="D121" s="357">
        <v>1077</v>
      </c>
      <c r="E121" s="170">
        <v>824</v>
      </c>
      <c r="F121" s="357">
        <v>980</v>
      </c>
      <c r="G121" s="175"/>
      <c r="H121" s="130"/>
      <c r="I121" s="118"/>
      <c r="W121" s="161"/>
    </row>
    <row r="122" spans="1:29" ht="12.6" thickBot="1" x14ac:dyDescent="0.3">
      <c r="A122" t="s">
        <v>147</v>
      </c>
      <c r="B122" s="404">
        <f t="shared" ref="B122:B123" si="43">SUM(C122:F122)</f>
        <v>0</v>
      </c>
      <c r="C122" s="308"/>
      <c r="D122" s="309"/>
      <c r="E122" s="309"/>
      <c r="F122" s="309"/>
      <c r="G122" s="310"/>
      <c r="H122" s="521"/>
      <c r="I122" s="522" t="s">
        <v>221</v>
      </c>
      <c r="J122" s="522"/>
      <c r="K122" s="686"/>
    </row>
    <row r="123" spans="1:29" ht="12.6" thickBot="1" x14ac:dyDescent="0.3">
      <c r="A123" t="s">
        <v>133</v>
      </c>
      <c r="B123" s="404">
        <f t="shared" si="43"/>
        <v>0</v>
      </c>
      <c r="C123" s="445"/>
      <c r="D123" s="510"/>
      <c r="E123" s="511"/>
      <c r="F123" s="510"/>
      <c r="G123" s="512">
        <v>2</v>
      </c>
      <c r="I123" s="193"/>
      <c r="J123" s="194" t="s">
        <v>133</v>
      </c>
      <c r="K123" s="195" t="s">
        <v>179</v>
      </c>
      <c r="L123" s="195" t="s">
        <v>180</v>
      </c>
      <c r="M123" s="195" t="s">
        <v>181</v>
      </c>
      <c r="N123" s="195" t="s">
        <v>182</v>
      </c>
      <c r="O123" s="195" t="s">
        <v>183</v>
      </c>
      <c r="P123" s="195" t="s">
        <v>184</v>
      </c>
      <c r="Q123" s="195" t="s">
        <v>185</v>
      </c>
      <c r="R123" s="195" t="s">
        <v>186</v>
      </c>
      <c r="S123" s="195" t="s">
        <v>187</v>
      </c>
      <c r="T123" s="195" t="s">
        <v>188</v>
      </c>
      <c r="U123" s="195" t="s">
        <v>189</v>
      </c>
      <c r="V123" s="195" t="s">
        <v>190</v>
      </c>
      <c r="W123" s="195" t="s">
        <v>191</v>
      </c>
      <c r="X123" s="195" t="s">
        <v>192</v>
      </c>
      <c r="Y123" s="195" t="s">
        <v>193</v>
      </c>
      <c r="Z123" s="195" t="s">
        <v>194</v>
      </c>
      <c r="AA123" s="195" t="s">
        <v>195</v>
      </c>
      <c r="AB123" s="196" t="s">
        <v>196</v>
      </c>
      <c r="AC123" s="197" t="s">
        <v>58</v>
      </c>
    </row>
    <row r="124" spans="1:29" x14ac:dyDescent="0.2">
      <c r="I124" s="317" t="s">
        <v>112</v>
      </c>
      <c r="J124" s="317">
        <f>SUM(J125:J129)</f>
        <v>5472</v>
      </c>
      <c r="K124" s="317"/>
      <c r="L124" s="317"/>
      <c r="M124" s="317">
        <v>5</v>
      </c>
      <c r="N124" s="317">
        <v>2</v>
      </c>
      <c r="O124" s="317"/>
      <c r="P124" s="317">
        <v>2</v>
      </c>
      <c r="Q124" s="317">
        <v>3</v>
      </c>
      <c r="R124" s="317"/>
      <c r="S124" s="317">
        <v>1</v>
      </c>
      <c r="T124" s="317">
        <v>1</v>
      </c>
      <c r="U124" s="317"/>
      <c r="V124" s="317">
        <v>1</v>
      </c>
      <c r="W124" s="317"/>
      <c r="X124" s="317"/>
      <c r="Y124" s="317">
        <v>1</v>
      </c>
      <c r="Z124" s="317">
        <v>1</v>
      </c>
      <c r="AA124" s="317"/>
      <c r="AB124" s="317"/>
      <c r="AC124" s="317"/>
    </row>
    <row r="125" spans="1:29" ht="13.8" thickBot="1" x14ac:dyDescent="0.3">
      <c r="I125" s="319" t="s">
        <v>243</v>
      </c>
      <c r="J125" s="318">
        <f>SUM(K125:AC125)</f>
        <v>976</v>
      </c>
      <c r="K125" s="318">
        <v>60</v>
      </c>
      <c r="L125" s="318">
        <v>72</v>
      </c>
      <c r="M125" s="318">
        <v>59</v>
      </c>
      <c r="N125" s="318">
        <v>60</v>
      </c>
      <c r="O125" s="318">
        <v>46</v>
      </c>
      <c r="P125" s="318">
        <v>48</v>
      </c>
      <c r="Q125" s="318">
        <v>50</v>
      </c>
      <c r="R125" s="318">
        <v>54</v>
      </c>
      <c r="S125" s="318">
        <v>50</v>
      </c>
      <c r="T125" s="318">
        <v>56</v>
      </c>
      <c r="U125" s="318">
        <v>47</v>
      </c>
      <c r="V125" s="318">
        <v>60</v>
      </c>
      <c r="W125" s="318">
        <v>49</v>
      </c>
      <c r="X125" s="318">
        <v>43</v>
      </c>
      <c r="Y125" s="318">
        <v>60</v>
      </c>
      <c r="Z125" s="318">
        <v>60</v>
      </c>
      <c r="AA125" s="318">
        <v>52</v>
      </c>
      <c r="AB125" s="318">
        <v>49</v>
      </c>
      <c r="AC125" s="318">
        <v>1</v>
      </c>
    </row>
    <row r="126" spans="1:29" ht="13.2" x14ac:dyDescent="0.25">
      <c r="A126" s="404" t="s">
        <v>148</v>
      </c>
      <c r="B126" s="686"/>
      <c r="C126" s="181" t="s">
        <v>112</v>
      </c>
      <c r="D126" s="188" t="s">
        <v>112</v>
      </c>
      <c r="E126" s="188" t="s">
        <v>112</v>
      </c>
      <c r="F126" s="189" t="s">
        <v>112</v>
      </c>
      <c r="I126" s="319" t="s">
        <v>244</v>
      </c>
      <c r="J126" s="318">
        <f t="shared" ref="J126:J129" si="44">SUM(K126:AC126)</f>
        <v>1712</v>
      </c>
      <c r="K126" s="318">
        <v>87</v>
      </c>
      <c r="L126" s="318">
        <v>117</v>
      </c>
      <c r="M126" s="318">
        <v>103</v>
      </c>
      <c r="N126" s="318">
        <v>94</v>
      </c>
      <c r="O126" s="318">
        <v>101</v>
      </c>
      <c r="P126" s="318">
        <v>105</v>
      </c>
      <c r="Q126" s="318">
        <v>95</v>
      </c>
      <c r="R126" s="318">
        <v>102</v>
      </c>
      <c r="S126" s="318">
        <v>106</v>
      </c>
      <c r="T126" s="318">
        <v>106</v>
      </c>
      <c r="U126" s="318">
        <v>105</v>
      </c>
      <c r="V126" s="318">
        <v>89</v>
      </c>
      <c r="W126" s="318">
        <v>76</v>
      </c>
      <c r="X126" s="318">
        <v>83</v>
      </c>
      <c r="Y126" s="318">
        <v>80</v>
      </c>
      <c r="Z126" s="318">
        <v>86</v>
      </c>
      <c r="AA126" s="318">
        <v>86</v>
      </c>
      <c r="AB126" s="318">
        <v>90</v>
      </c>
      <c r="AC126" s="318">
        <v>1</v>
      </c>
    </row>
    <row r="127" spans="1:29" ht="15" x14ac:dyDescent="0.35">
      <c r="A127" s="118"/>
      <c r="B127" s="118" t="s">
        <v>133</v>
      </c>
      <c r="C127" s="174" t="s">
        <v>243</v>
      </c>
      <c r="D127" s="170" t="s">
        <v>244</v>
      </c>
      <c r="E127" s="170" t="s">
        <v>245</v>
      </c>
      <c r="F127" s="175" t="s">
        <v>246</v>
      </c>
      <c r="G127" s="118"/>
      <c r="I127" s="319" t="s">
        <v>245</v>
      </c>
      <c r="J127" s="318">
        <f t="shared" si="44"/>
        <v>1181</v>
      </c>
      <c r="K127" s="318">
        <v>57</v>
      </c>
      <c r="L127" s="318">
        <v>87</v>
      </c>
      <c r="M127" s="318">
        <v>61</v>
      </c>
      <c r="N127" s="318">
        <v>71</v>
      </c>
      <c r="O127" s="318">
        <v>62</v>
      </c>
      <c r="P127" s="318">
        <v>70</v>
      </c>
      <c r="Q127" s="318">
        <v>56</v>
      </c>
      <c r="R127" s="318">
        <v>64</v>
      </c>
      <c r="S127" s="318">
        <v>64</v>
      </c>
      <c r="T127" s="318">
        <v>80</v>
      </c>
      <c r="U127" s="318">
        <v>65</v>
      </c>
      <c r="V127" s="318">
        <v>66</v>
      </c>
      <c r="W127" s="318">
        <v>61</v>
      </c>
      <c r="X127" s="318">
        <v>61</v>
      </c>
      <c r="Y127" s="318">
        <v>64</v>
      </c>
      <c r="Z127" s="318">
        <v>70</v>
      </c>
      <c r="AA127" s="318">
        <v>58</v>
      </c>
      <c r="AB127" s="318">
        <v>64</v>
      </c>
      <c r="AC127" s="318"/>
    </row>
    <row r="128" spans="1:29" ht="15" x14ac:dyDescent="0.35">
      <c r="A128" s="118" t="s">
        <v>62</v>
      </c>
      <c r="B128" s="119">
        <f>C128+D128+E128+F128+G128</f>
        <v>217</v>
      </c>
      <c r="C128" s="153">
        <v>83</v>
      </c>
      <c r="D128" s="172">
        <v>69</v>
      </c>
      <c r="E128" s="172"/>
      <c r="F128" s="154">
        <v>65</v>
      </c>
      <c r="G128" s="118"/>
      <c r="I128" s="319" t="s">
        <v>246</v>
      </c>
      <c r="J128" s="318">
        <f t="shared" si="44"/>
        <v>1603</v>
      </c>
      <c r="K128" s="318">
        <v>88</v>
      </c>
      <c r="L128" s="318">
        <v>102</v>
      </c>
      <c r="M128" s="318">
        <v>102</v>
      </c>
      <c r="N128" s="318">
        <v>95</v>
      </c>
      <c r="O128" s="318">
        <v>100</v>
      </c>
      <c r="P128" s="318">
        <v>94</v>
      </c>
      <c r="Q128" s="318">
        <v>96</v>
      </c>
      <c r="R128" s="318">
        <v>77</v>
      </c>
      <c r="S128" s="318">
        <v>103</v>
      </c>
      <c r="T128" s="318">
        <v>92</v>
      </c>
      <c r="U128" s="318">
        <v>76</v>
      </c>
      <c r="V128" s="318">
        <v>90</v>
      </c>
      <c r="W128" s="318">
        <v>80</v>
      </c>
      <c r="X128" s="318">
        <v>70</v>
      </c>
      <c r="Y128" s="318">
        <v>87</v>
      </c>
      <c r="Z128" s="318">
        <v>90</v>
      </c>
      <c r="AA128" s="318">
        <v>98</v>
      </c>
      <c r="AB128" s="318">
        <v>59</v>
      </c>
      <c r="AC128" s="318">
        <v>4</v>
      </c>
    </row>
    <row r="129" spans="1:29" ht="15" x14ac:dyDescent="0.35">
      <c r="A129" s="118" t="s">
        <v>146</v>
      </c>
      <c r="B129" s="119">
        <f t="shared" ref="B129:B130" si="45">C129+D129+E129+F129+G129</f>
        <v>651</v>
      </c>
      <c r="C129" s="153">
        <v>142</v>
      </c>
      <c r="D129" s="172">
        <v>135</v>
      </c>
      <c r="E129" s="172">
        <v>185</v>
      </c>
      <c r="F129" s="154">
        <v>189</v>
      </c>
      <c r="G129" s="118"/>
      <c r="I129" s="170" t="s">
        <v>251</v>
      </c>
      <c r="J129" s="318">
        <f t="shared" si="44"/>
        <v>0</v>
      </c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</row>
    <row r="130" spans="1:29" ht="15.6" thickBot="1" x14ac:dyDescent="0.4">
      <c r="A130" s="118" t="s">
        <v>133</v>
      </c>
      <c r="B130" s="119">
        <f t="shared" si="45"/>
        <v>868</v>
      </c>
      <c r="C130" s="436">
        <f>SUM(C128:C129)</f>
        <v>225</v>
      </c>
      <c r="D130" s="436">
        <f t="shared" ref="D130:F130" si="46">SUM(D128:D129)</f>
        <v>204</v>
      </c>
      <c r="E130" s="436">
        <f t="shared" si="46"/>
        <v>185</v>
      </c>
      <c r="F130" s="436">
        <f t="shared" si="46"/>
        <v>254</v>
      </c>
      <c r="G130" s="118"/>
      <c r="I130" s="316"/>
      <c r="J130" s="315"/>
      <c r="K130" s="316"/>
      <c r="L130" s="316"/>
      <c r="M130" s="316"/>
      <c r="N130" s="316"/>
      <c r="O130" s="316"/>
      <c r="P130" s="316"/>
      <c r="Q130" s="316"/>
      <c r="R130" s="316"/>
      <c r="S130" s="315"/>
      <c r="T130" s="315"/>
      <c r="U130" s="315"/>
      <c r="V130" s="315"/>
      <c r="W130" s="315"/>
      <c r="X130" s="315"/>
      <c r="Y130" s="315"/>
      <c r="Z130" s="315"/>
      <c r="AA130" s="315"/>
      <c r="AB130" s="315"/>
      <c r="AC130" s="315"/>
    </row>
    <row r="131" spans="1:29" ht="12.6" thickBot="1" x14ac:dyDescent="0.3">
      <c r="I131" s="410" t="s">
        <v>250</v>
      </c>
      <c r="J131" s="409"/>
      <c r="K131" s="409"/>
      <c r="L131" s="686"/>
    </row>
    <row r="132" spans="1:29" ht="15" x14ac:dyDescent="0.35">
      <c r="J132" s="146" t="s">
        <v>133</v>
      </c>
      <c r="K132" s="147" t="s">
        <v>169</v>
      </c>
      <c r="L132" s="162" t="s">
        <v>170</v>
      </c>
      <c r="M132" s="499" t="s">
        <v>171</v>
      </c>
      <c r="N132" s="499" t="s">
        <v>298</v>
      </c>
      <c r="O132" s="499" t="s">
        <v>37</v>
      </c>
      <c r="P132" s="147" t="s">
        <v>173</v>
      </c>
      <c r="Q132" s="162" t="s">
        <v>29</v>
      </c>
      <c r="R132" s="925" t="s">
        <v>174</v>
      </c>
      <c r="S132" s="495" t="s">
        <v>175</v>
      </c>
      <c r="T132" s="495" t="s">
        <v>176</v>
      </c>
      <c r="U132" s="189"/>
      <c r="V132" s="118"/>
    </row>
    <row r="133" spans="1:29" x14ac:dyDescent="0.2">
      <c r="I133" s="344" t="s">
        <v>112</v>
      </c>
      <c r="J133" s="174">
        <f>SUM(K133:U133)</f>
        <v>5473</v>
      </c>
      <c r="K133" s="170">
        <v>16</v>
      </c>
      <c r="L133" s="368">
        <v>290</v>
      </c>
      <c r="M133" s="412">
        <v>4</v>
      </c>
      <c r="N133" s="412">
        <v>169</v>
      </c>
      <c r="O133" s="412">
        <v>45</v>
      </c>
      <c r="P133" s="170"/>
      <c r="Q133" s="368">
        <v>4903</v>
      </c>
      <c r="R133" s="925"/>
      <c r="S133" s="368">
        <v>45</v>
      </c>
      <c r="T133" s="368"/>
      <c r="U133" s="175">
        <v>1</v>
      </c>
    </row>
    <row r="134" spans="1:29" ht="13.8" thickBot="1" x14ac:dyDescent="0.3">
      <c r="B134" s="686"/>
      <c r="I134" s="446" t="s">
        <v>243</v>
      </c>
      <c r="J134" s="174">
        <f>SUM(K134:U134)</f>
        <v>976</v>
      </c>
      <c r="K134" s="170">
        <v>4</v>
      </c>
      <c r="L134" s="368">
        <v>36</v>
      </c>
      <c r="M134" s="412">
        <v>1</v>
      </c>
      <c r="N134" s="412">
        <v>33</v>
      </c>
      <c r="O134" s="412">
        <v>3</v>
      </c>
      <c r="P134" s="170"/>
      <c r="Q134" s="368">
        <v>892</v>
      </c>
      <c r="R134" s="925"/>
      <c r="S134" s="368">
        <v>7</v>
      </c>
      <c r="T134" s="368"/>
      <c r="U134" s="175"/>
    </row>
    <row r="135" spans="1:29" ht="15" x14ac:dyDescent="0.35">
      <c r="B135" s="201" t="s">
        <v>236</v>
      </c>
      <c r="C135" s="202" t="s">
        <v>237</v>
      </c>
      <c r="D135" s="202" t="s">
        <v>238</v>
      </c>
      <c r="E135" s="203" t="s">
        <v>233</v>
      </c>
      <c r="I135" s="446" t="s">
        <v>244</v>
      </c>
      <c r="J135" s="174">
        <f>SUM(K135:U135)</f>
        <v>1712</v>
      </c>
      <c r="K135" s="172">
        <v>5</v>
      </c>
      <c r="L135" s="145">
        <v>165</v>
      </c>
      <c r="M135" s="461">
        <v>3</v>
      </c>
      <c r="N135" s="461">
        <v>56</v>
      </c>
      <c r="O135" s="461">
        <v>6</v>
      </c>
      <c r="P135" s="172"/>
      <c r="Q135" s="145">
        <v>1468</v>
      </c>
      <c r="R135" s="925"/>
      <c r="S135" s="145">
        <v>9</v>
      </c>
      <c r="T135" s="368"/>
      <c r="U135" s="184"/>
    </row>
    <row r="136" spans="1:29" ht="13.2" x14ac:dyDescent="0.25">
      <c r="B136" s="174" t="s">
        <v>112</v>
      </c>
      <c r="C136" s="368"/>
      <c r="D136" s="368"/>
      <c r="E136" s="425"/>
      <c r="I136" s="446" t="s">
        <v>245</v>
      </c>
      <c r="J136" s="174">
        <f>SUM(K136:U136)</f>
        <v>1181</v>
      </c>
      <c r="K136" s="170">
        <v>2</v>
      </c>
      <c r="L136" s="368">
        <v>59</v>
      </c>
      <c r="M136" s="412"/>
      <c r="N136" s="412">
        <v>34</v>
      </c>
      <c r="O136" s="412">
        <v>4</v>
      </c>
      <c r="P136" s="170"/>
      <c r="Q136" s="368">
        <v>1074</v>
      </c>
      <c r="R136" s="925"/>
      <c r="S136" s="368">
        <v>7</v>
      </c>
      <c r="T136" s="368"/>
      <c r="U136" s="175">
        <v>1</v>
      </c>
    </row>
    <row r="137" spans="1:29" ht="13.8" thickBot="1" x14ac:dyDescent="0.3">
      <c r="B137" s="174" t="s">
        <v>243</v>
      </c>
      <c r="C137" s="170">
        <v>4</v>
      </c>
      <c r="D137" s="170">
        <v>4</v>
      </c>
      <c r="E137" s="175">
        <f>SUM(C137:D137)</f>
        <v>8</v>
      </c>
      <c r="I137" s="446" t="s">
        <v>246</v>
      </c>
      <c r="J137" s="160">
        <f>SUM(K137:U137)</f>
        <v>1603</v>
      </c>
      <c r="K137" s="297">
        <v>5</v>
      </c>
      <c r="L137" s="370">
        <v>30</v>
      </c>
      <c r="M137" s="411"/>
      <c r="N137" s="411">
        <v>46</v>
      </c>
      <c r="O137" s="411">
        <v>32</v>
      </c>
      <c r="P137" s="297"/>
      <c r="Q137" s="370">
        <v>1468</v>
      </c>
      <c r="R137" s="925"/>
      <c r="S137" s="370">
        <v>22</v>
      </c>
      <c r="T137" s="370"/>
      <c r="U137" s="298"/>
    </row>
    <row r="138" spans="1:29" x14ac:dyDescent="0.2">
      <c r="B138" s="174" t="s">
        <v>244</v>
      </c>
      <c r="C138" s="170">
        <v>4</v>
      </c>
      <c r="D138" s="170">
        <v>3</v>
      </c>
      <c r="E138" s="175">
        <f t="shared" ref="E138:E140" si="47">SUM(C138:D138)</f>
        <v>7</v>
      </c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</row>
    <row r="139" spans="1:29" ht="15" x14ac:dyDescent="0.35">
      <c r="B139" s="174" t="s">
        <v>245</v>
      </c>
      <c r="C139" s="170">
        <v>0</v>
      </c>
      <c r="D139" s="170">
        <v>0</v>
      </c>
      <c r="E139" s="175">
        <f t="shared" si="47"/>
        <v>0</v>
      </c>
      <c r="I139" s="118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</row>
    <row r="140" spans="1:29" ht="15" x14ac:dyDescent="0.35">
      <c r="B140" s="174" t="s">
        <v>246</v>
      </c>
      <c r="C140" s="170"/>
      <c r="D140" s="170">
        <v>5</v>
      </c>
      <c r="E140" s="175">
        <f t="shared" si="47"/>
        <v>5</v>
      </c>
      <c r="I140" s="316"/>
      <c r="J140" s="161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61"/>
    </row>
    <row r="141" spans="1:29" ht="12" thickBot="1" x14ac:dyDescent="0.25">
      <c r="B141" s="160" t="s">
        <v>233</v>
      </c>
      <c r="C141" s="370">
        <f>SUM(C137:C140)</f>
        <v>8</v>
      </c>
      <c r="D141" s="370">
        <f t="shared" ref="D141:E141" si="48">SUM(D137:D140)</f>
        <v>12</v>
      </c>
      <c r="E141" s="370">
        <f t="shared" si="48"/>
        <v>20</v>
      </c>
      <c r="U141" s="161"/>
    </row>
    <row r="142" spans="1:29" x14ac:dyDescent="0.2">
      <c r="A142" s="296"/>
      <c r="U142" s="161"/>
    </row>
    <row r="143" spans="1:29" x14ac:dyDescent="0.2">
      <c r="A143" s="296"/>
      <c r="U143" s="161"/>
    </row>
    <row r="144" spans="1:29" ht="30" x14ac:dyDescent="0.35">
      <c r="A144" s="296"/>
      <c r="B144" s="353" t="s">
        <v>409</v>
      </c>
      <c r="C144" s="118"/>
      <c r="U144" s="118"/>
    </row>
    <row r="145" spans="1:6" ht="15" x14ac:dyDescent="0.35">
      <c r="A145" s="296"/>
      <c r="B145" s="118"/>
      <c r="C145" s="118"/>
      <c r="D145">
        <v>62</v>
      </c>
      <c r="E145">
        <v>64</v>
      </c>
      <c r="F145">
        <v>41</v>
      </c>
    </row>
    <row r="146" spans="1:6" ht="15" x14ac:dyDescent="0.35">
      <c r="A146" s="296"/>
      <c r="B146" s="118"/>
      <c r="C146" s="507" t="s">
        <v>408</v>
      </c>
      <c r="D146" s="441">
        <f>D92</f>
        <v>42552</v>
      </c>
      <c r="E146" s="441">
        <f t="shared" ref="E146:F146" si="49">E92</f>
        <v>42583</v>
      </c>
      <c r="F146" s="441">
        <f t="shared" si="49"/>
        <v>42614</v>
      </c>
    </row>
    <row r="147" spans="1:6" ht="15" x14ac:dyDescent="0.35">
      <c r="B147" s="170" t="s">
        <v>112</v>
      </c>
      <c r="C147" s="145">
        <f>SUM(D147:F147)</f>
        <v>167</v>
      </c>
      <c r="D147" s="170">
        <f>SUM(D148:D151)</f>
        <v>62</v>
      </c>
      <c r="E147" s="170">
        <f t="shared" ref="E147:F147" si="50">SUM(E148:E151)</f>
        <v>64</v>
      </c>
      <c r="F147" s="170">
        <f t="shared" si="50"/>
        <v>41</v>
      </c>
    </row>
    <row r="148" spans="1:6" ht="15" x14ac:dyDescent="0.35">
      <c r="B148" s="170" t="s">
        <v>243</v>
      </c>
      <c r="C148" s="145">
        <f t="shared" ref="C148:C151" si="51">SUM(D148:F148)</f>
        <v>21</v>
      </c>
      <c r="D148" s="170">
        <v>9</v>
      </c>
      <c r="E148" s="170">
        <v>4</v>
      </c>
      <c r="F148" s="170">
        <v>8</v>
      </c>
    </row>
    <row r="149" spans="1:6" ht="15" x14ac:dyDescent="0.35">
      <c r="B149" s="170" t="s">
        <v>244</v>
      </c>
      <c r="C149" s="145">
        <f t="shared" si="51"/>
        <v>80</v>
      </c>
      <c r="D149" s="170">
        <v>27</v>
      </c>
      <c r="E149" s="170">
        <v>39</v>
      </c>
      <c r="F149" s="170">
        <v>14</v>
      </c>
    </row>
    <row r="150" spans="1:6" ht="15" x14ac:dyDescent="0.35">
      <c r="B150" s="170" t="s">
        <v>245</v>
      </c>
      <c r="C150" s="145">
        <f t="shared" si="51"/>
        <v>48</v>
      </c>
      <c r="D150" s="170">
        <v>22</v>
      </c>
      <c r="E150" s="170">
        <v>13</v>
      </c>
      <c r="F150" s="170">
        <v>13</v>
      </c>
    </row>
    <row r="151" spans="1:6" ht="15" x14ac:dyDescent="0.35">
      <c r="B151" s="170" t="s">
        <v>246</v>
      </c>
      <c r="C151" s="145">
        <f t="shared" si="51"/>
        <v>18</v>
      </c>
      <c r="D151" s="170">
        <v>4</v>
      </c>
      <c r="E151" s="170">
        <v>8</v>
      </c>
      <c r="F151" s="170">
        <v>6</v>
      </c>
    </row>
    <row r="152" spans="1:6" ht="15" x14ac:dyDescent="0.35">
      <c r="B152" s="325"/>
      <c r="C152" s="124"/>
    </row>
    <row r="153" spans="1:6" ht="15" x14ac:dyDescent="0.35">
      <c r="B153" s="708" t="s">
        <v>373</v>
      </c>
      <c r="C153" s="124"/>
    </row>
    <row r="154" spans="1:6" ht="15" x14ac:dyDescent="0.35">
      <c r="B154" s="118"/>
      <c r="C154" s="507" t="s">
        <v>408</v>
      </c>
      <c r="D154" s="441">
        <f>D92</f>
        <v>42552</v>
      </c>
      <c r="E154" s="441">
        <f>E92</f>
        <v>42583</v>
      </c>
      <c r="F154" s="441">
        <f>F92</f>
        <v>42614</v>
      </c>
    </row>
    <row r="155" spans="1:6" ht="15" x14ac:dyDescent="0.35">
      <c r="B155" s="731" t="s">
        <v>112</v>
      </c>
      <c r="C155" s="732">
        <f>SUM(D155:F155)</f>
        <v>1238</v>
      </c>
      <c r="D155" s="731">
        <f>D147+D69+D58</f>
        <v>457</v>
      </c>
      <c r="E155" s="731">
        <f>E147+E69+E58</f>
        <v>441</v>
      </c>
      <c r="F155" s="731">
        <f>F147+F69+F58</f>
        <v>340</v>
      </c>
    </row>
    <row r="156" spans="1:6" ht="15" x14ac:dyDescent="0.35">
      <c r="B156" s="731" t="s">
        <v>243</v>
      </c>
      <c r="C156" s="732">
        <f>SUM(D156:F156)</f>
        <v>273</v>
      </c>
      <c r="D156" s="731">
        <f t="shared" ref="D156:F156" si="52">D148+D70+D59</f>
        <v>103</v>
      </c>
      <c r="E156" s="731">
        <f t="shared" si="52"/>
        <v>101</v>
      </c>
      <c r="F156" s="731">
        <f t="shared" si="52"/>
        <v>69</v>
      </c>
    </row>
    <row r="157" spans="1:6" ht="15" x14ac:dyDescent="0.35">
      <c r="B157" s="731" t="s">
        <v>244</v>
      </c>
      <c r="C157" s="732">
        <f t="shared" ref="C157:C159" si="53">SUM(D157:F157)</f>
        <v>349</v>
      </c>
      <c r="D157" s="731">
        <f t="shared" ref="D157:F157" si="54">D149+D71+D60</f>
        <v>129</v>
      </c>
      <c r="E157" s="731">
        <f t="shared" si="54"/>
        <v>134</v>
      </c>
      <c r="F157" s="731">
        <f t="shared" si="54"/>
        <v>86</v>
      </c>
    </row>
    <row r="158" spans="1:6" ht="15" x14ac:dyDescent="0.35">
      <c r="B158" s="731" t="s">
        <v>245</v>
      </c>
      <c r="C158" s="732">
        <f t="shared" si="53"/>
        <v>333</v>
      </c>
      <c r="D158" s="731">
        <f t="shared" ref="D158:F158" si="55">D150+D72+D61</f>
        <v>133</v>
      </c>
      <c r="E158" s="731">
        <f t="shared" si="55"/>
        <v>106</v>
      </c>
      <c r="F158" s="731">
        <f t="shared" si="55"/>
        <v>94</v>
      </c>
    </row>
    <row r="159" spans="1:6" ht="15" x14ac:dyDescent="0.35">
      <c r="B159" s="731" t="s">
        <v>246</v>
      </c>
      <c r="C159" s="732">
        <f t="shared" si="53"/>
        <v>283</v>
      </c>
      <c r="D159" s="731">
        <f t="shared" ref="D159:F159" si="56">D151+D73+D62</f>
        <v>92</v>
      </c>
      <c r="E159" s="731">
        <f t="shared" si="56"/>
        <v>100</v>
      </c>
      <c r="F159" s="731">
        <f t="shared" si="56"/>
        <v>91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30</vt:i4>
      </vt:variant>
    </vt:vector>
  </HeadingPairs>
  <TitlesOfParts>
    <vt:vector size="76" baseType="lpstr">
      <vt:lpstr>Data</vt:lpstr>
      <vt:lpstr>Statewide</vt:lpstr>
      <vt:lpstr>StateCalculations</vt:lpstr>
      <vt:lpstr>Boston Region</vt:lpstr>
      <vt:lpstr>Dimock Street</vt:lpstr>
      <vt:lpstr>Harbor</vt:lpstr>
      <vt:lpstr>Hyde Park</vt:lpstr>
      <vt:lpstr>Park Street</vt:lpstr>
      <vt:lpstr>BostonRegionCalculations</vt:lpstr>
      <vt:lpstr>CentralRegionCalculations</vt:lpstr>
      <vt:lpstr>NorthernRegionCalculations</vt:lpstr>
      <vt:lpstr>Central MA Region</vt:lpstr>
      <vt:lpstr>South Central</vt:lpstr>
      <vt:lpstr>North Central</vt:lpstr>
      <vt:lpstr>Worcester East</vt:lpstr>
      <vt:lpstr>Worcester West</vt:lpstr>
      <vt:lpstr>Northern Region</vt:lpstr>
      <vt:lpstr>Cambridge</vt:lpstr>
      <vt:lpstr>Cape Ann</vt:lpstr>
      <vt:lpstr>Framingham</vt:lpstr>
      <vt:lpstr>Haverhill</vt:lpstr>
      <vt:lpstr>Lawrence</vt:lpstr>
      <vt:lpstr>Lowell</vt:lpstr>
      <vt:lpstr>Lynn</vt:lpstr>
      <vt:lpstr>Malden</vt:lpstr>
      <vt:lpstr>SouthernRegionCalculations</vt:lpstr>
      <vt:lpstr>Southern Region</vt:lpstr>
      <vt:lpstr>Arlington</vt:lpstr>
      <vt:lpstr>Brockton</vt:lpstr>
      <vt:lpstr>Cape Cod</vt:lpstr>
      <vt:lpstr>Coastal</vt:lpstr>
      <vt:lpstr>Fall River</vt:lpstr>
      <vt:lpstr>New Bedford</vt:lpstr>
      <vt:lpstr>Plymouth</vt:lpstr>
      <vt:lpstr>Taunton - Attleboro</vt:lpstr>
      <vt:lpstr>Western Region</vt:lpstr>
      <vt:lpstr>Greenfield</vt:lpstr>
      <vt:lpstr>Holyoke</vt:lpstr>
      <vt:lpstr>Pittsfield</vt:lpstr>
      <vt:lpstr>Robert Van Wart</vt:lpstr>
      <vt:lpstr>Springfield</vt:lpstr>
      <vt:lpstr>WesternRegionCalculations</vt:lpstr>
      <vt:lpstr>Sheet2</vt:lpstr>
      <vt:lpstr>Sheet3</vt:lpstr>
      <vt:lpstr>ChildrenPendingResponse</vt:lpstr>
      <vt:lpstr>Glossary</vt:lpstr>
      <vt:lpstr>Arlington!Print_Area</vt:lpstr>
      <vt:lpstr>'Boston Region'!Print_Area</vt:lpstr>
      <vt:lpstr>Cambridge!Print_Area</vt:lpstr>
      <vt:lpstr>'Cape Ann'!Print_Area</vt:lpstr>
      <vt:lpstr>'Central MA Region'!Print_Area</vt:lpstr>
      <vt:lpstr>Coastal!Print_Area</vt:lpstr>
      <vt:lpstr>Data!Print_Area</vt:lpstr>
      <vt:lpstr>'Dimock Street'!Print_Area</vt:lpstr>
      <vt:lpstr>Framingham!Print_Area</vt:lpstr>
      <vt:lpstr>Glossary!Print_Area</vt:lpstr>
      <vt:lpstr>Greenfield!Print_Area</vt:lpstr>
      <vt:lpstr>Harbor!Print_Area</vt:lpstr>
      <vt:lpstr>Haverhill!Print_Area</vt:lpstr>
      <vt:lpstr>Holyoke!Print_Area</vt:lpstr>
      <vt:lpstr>'Hyde Park'!Print_Area</vt:lpstr>
      <vt:lpstr>Lawrence!Print_Area</vt:lpstr>
      <vt:lpstr>Lowell!Print_Area</vt:lpstr>
      <vt:lpstr>Lynn!Print_Area</vt:lpstr>
      <vt:lpstr>Malden!Print_Area</vt:lpstr>
      <vt:lpstr>'North Central'!Print_Area</vt:lpstr>
      <vt:lpstr>'Northern Region'!Print_Area</vt:lpstr>
      <vt:lpstr>'Park Street'!Print_Area</vt:lpstr>
      <vt:lpstr>Pittsfield!Print_Area</vt:lpstr>
      <vt:lpstr>'South Central'!Print_Area</vt:lpstr>
      <vt:lpstr>'Southern Region'!Print_Area</vt:lpstr>
      <vt:lpstr>Statewide!Print_Area</vt:lpstr>
      <vt:lpstr>'Taunton - Attleboro'!Print_Area</vt:lpstr>
      <vt:lpstr>'Western Region'!Print_Area</vt:lpstr>
      <vt:lpstr>'Worcester East'!Print_Area</vt:lpstr>
      <vt:lpstr>'Worcester West'!Print_Area</vt:lpstr>
    </vt:vector>
  </TitlesOfParts>
  <Company>Commonwealth of Massachusetts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category>Report</category>
  <dcterms:created xsi:type="dcterms:W3CDTF">2015-04-22T13:24:57Z</dcterms:created>
  <dc:creator>DCF</dc:creator>
  <keywords>DCF</keywords>
  <lastModifiedBy>AutoBVT</lastModifiedBy>
  <lastPrinted>2017-02-16T17:23:35Z</lastPrinted>
  <dcterms:modified xsi:type="dcterms:W3CDTF">2017-02-22T13:48:44Z</dcterms:modified>
  <dc:title>Massachusetts Department of Children and Families Quarterly Profile FY2017, Quarter 1</dc:title>
</coreProperties>
</file>