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5" yWindow="6360" windowWidth="28830" windowHeight="6420" tabRatio="943" firstSheet="1" activeTab="1"/>
  </bookViews>
  <sheets>
    <sheet name="Data" sheetId="96" state="hidden" r:id="rId1"/>
    <sheet name="Statewide" sheetId="61" r:id="rId2"/>
    <sheet name="StateCalculations" sheetId="97" state="hidden" r:id="rId3"/>
    <sheet name="BostonRegionCalculations" sheetId="98" state="hidden" r:id="rId4"/>
    <sheet name="CentralRegionCalculations" sheetId="106" state="hidden" r:id="rId5"/>
    <sheet name="NorthernRegionCalculations" sheetId="101" state="hidden" r:id="rId6"/>
    <sheet name="SouthernRegionCalculations" sheetId="99" state="hidden" r:id="rId7"/>
    <sheet name="WesternRegionCalculations" sheetId="100" state="hidden" r:id="rId8"/>
    <sheet name="Boston Region" sheetId="90" r:id="rId9"/>
    <sheet name="Dimock Street" sheetId="91" r:id="rId10"/>
    <sheet name="Harbor" sheetId="92" r:id="rId11"/>
    <sheet name="Hyde Park" sheetId="93" r:id="rId12"/>
    <sheet name="Park Street" sheetId="94" r:id="rId13"/>
    <sheet name="Central MA Region" sheetId="108" r:id="rId14"/>
    <sheet name="South Central" sheetId="109" r:id="rId15"/>
    <sheet name="North Central" sheetId="65" r:id="rId16"/>
    <sheet name="Worcester East" sheetId="110" r:id="rId17"/>
    <sheet name="Worcester West" sheetId="111" r:id="rId18"/>
    <sheet name="Northern Region" sheetId="71" r:id="rId19"/>
    <sheet name="Cambridge" sheetId="72" r:id="rId20"/>
    <sheet name="Cape Ann" sheetId="73" r:id="rId21"/>
    <sheet name="Framingham" sheetId="74" r:id="rId22"/>
    <sheet name="Haverhill" sheetId="75" r:id="rId23"/>
    <sheet name="Lawrence" sheetId="76" r:id="rId24"/>
    <sheet name="Lowell" sheetId="77" r:id="rId25"/>
    <sheet name="Lynn" sheetId="79" r:id="rId26"/>
    <sheet name="Malden" sheetId="78" r:id="rId27"/>
    <sheet name="Southern Region" sheetId="80" r:id="rId28"/>
    <sheet name="Arlington" sheetId="81" r:id="rId29"/>
    <sheet name="Brockton" sheetId="82" r:id="rId30"/>
    <sheet name="Cape Cod" sheetId="83" r:id="rId31"/>
    <sheet name="Coastal" sheetId="84" r:id="rId32"/>
    <sheet name="Fall River" sheetId="85" r:id="rId33"/>
    <sheet name="New Bedford" sheetId="86" r:id="rId34"/>
    <sheet name="Plymouth" sheetId="87" r:id="rId35"/>
    <sheet name="Taunton - Attleboro" sheetId="89" r:id="rId36"/>
    <sheet name="Western Region" sheetId="62" r:id="rId37"/>
    <sheet name="Greenfield" sheetId="63" r:id="rId38"/>
    <sheet name="Holyoke" sheetId="64" r:id="rId39"/>
    <sheet name="Pittsfield" sheetId="66" r:id="rId40"/>
    <sheet name="Robert Van Wart" sheetId="67" r:id="rId41"/>
    <sheet name="Springfield" sheetId="95" r:id="rId42"/>
    <sheet name="ChildrenPendingResponse" sheetId="102" state="hidden" r:id="rId43"/>
    <sheet name="Glossary" sheetId="104" state="hidden" r:id="rId44"/>
  </sheets>
  <externalReferences>
    <externalReference r:id="rId45"/>
    <externalReference r:id="rId46"/>
    <externalReference r:id="rId47"/>
  </externalReferences>
  <definedNames>
    <definedName name="_Fill" localSheetId="13" hidden="1">#REF!</definedName>
    <definedName name="_Fill" localSheetId="4" hidden="1">#REF!</definedName>
    <definedName name="_Fill" localSheetId="14" hidden="1">#REF!</definedName>
    <definedName name="_Fill" localSheetId="16" hidden="1">#REF!</definedName>
    <definedName name="_Fill" localSheetId="17" hidden="1">#REF!</definedName>
    <definedName name="_Fill" hidden="1">#REF!</definedName>
    <definedName name="_rab2" localSheetId="13">'[1]12 mo. Over 22-2'!#REF!</definedName>
    <definedName name="_rab2" localSheetId="4">'[1]12 mo. Over 22-2'!#REF!</definedName>
    <definedName name="_rab2" localSheetId="14">'[1]12 mo. Over 22-2'!#REF!</definedName>
    <definedName name="_rab2" localSheetId="16">'[1]12 mo. Over 22-2'!#REF!</definedName>
    <definedName name="_rab2" localSheetId="17">'[1]12 mo. Over 22-2'!#REF!</definedName>
    <definedName name="_rab2">'[1]12 mo. Over 22-2'!#REF!</definedName>
    <definedName name="_SUM_Y36..Y45_" localSheetId="13">#REF!</definedName>
    <definedName name="_SUM_Y36..Y45_" localSheetId="4">#REF!</definedName>
    <definedName name="_SUM_Y36..Y45_" localSheetId="14">#REF!</definedName>
    <definedName name="_SUM_Y36..Y45_" localSheetId="16">#REF!</definedName>
    <definedName name="_SUM_Y36..Y45_" localSheetId="17">#REF!</definedName>
    <definedName name="_SUM_Y36..Y45_">#REF!</definedName>
    <definedName name="all_cases">'[2]all cases'!$A$1:$F$52</definedName>
    <definedName name="all_consumers_language">'[2]all language'!$A$1:$W$53</definedName>
    <definedName name="all_consumers_racehisp">'[2]all race'!$A$1:$M$53</definedName>
    <definedName name="case_closeings">'[2]Clinical Cases Closed'!$A$1:$N$92</definedName>
    <definedName name="case_openings">'[2]Clinical Cases Open-Reopened'!$A$1:$N$92</definedName>
    <definedName name="cases_LT18_children_in_placement">[2]cases_LI_18_children_in_placeme!$A$1:$F$49</definedName>
    <definedName name="children_in_placement_agegroup">[2]place_agegroup!$A$1:$F$50</definedName>
    <definedName name="children_in_placement_continuous_time_in_care">[2]children_in_placement_los!$A$1:$I$50</definedName>
    <definedName name="children_in_placement_gender">[2]children_in_placement_gender!$A$1:$E$50</definedName>
    <definedName name="children_in_placement_goal">[2]children_in_placement_goal!$A$1:$I$50</definedName>
    <definedName name="children_in_placement_intakes">[2]children_in_placement_intakes!$A$1:$Q$50</definedName>
    <definedName name="children_in_placement_placement_type">'[2]children in place place type'!$A$1:$Z$53</definedName>
    <definedName name="children_in_placement_racehisp">'[2]children in placement racehisp'!$A$1:$L$50</definedName>
    <definedName name="children_not_in_placement_agegroup">[2]children_n_in_place_agegroup!$A$1:$G$53</definedName>
    <definedName name="children_not_in_placement_intakes">[2]children_not_in_place_intakes!$A$2:$Q$53</definedName>
    <definedName name="cy14_assessments">'[2]assessments CY14'!$A$1:$E$37</definedName>
    <definedName name="cy14_investigations">'[2]CY14 investigations'!$A$1:$E$42</definedName>
    <definedName name="cy14_reports">'[2]CY14 reports area'!$A$1:$J$39</definedName>
    <definedName name="dd" localSheetId="17" hidden="1">#REF!</definedName>
    <definedName name="dd" hidden="1">#REF!</definedName>
    <definedName name="fill2" localSheetId="13" hidden="1">[3]Sheet1!#REF!</definedName>
    <definedName name="fill2" localSheetId="4" hidden="1">[3]Sheet1!#REF!</definedName>
    <definedName name="fill2" localSheetId="14" hidden="1">[3]Sheet1!#REF!</definedName>
    <definedName name="fill2" localSheetId="16" hidden="1">[3]Sheet1!#REF!</definedName>
    <definedName name="fill2" localSheetId="17" hidden="1">[3]Sheet1!#REF!</definedName>
    <definedName name="fill2" hidden="1">[3]Sheet1!#REF!</definedName>
    <definedName name="fy14_adoptions">[2]pivot_adoptions!$D$4:$E$42</definedName>
    <definedName name="fy14_guardianships">'[2]pivot guardianship'!$A$1:$B$41</definedName>
    <definedName name="_xlnm.Print_Area" localSheetId="28">Arlington!$A$1:$L$82</definedName>
    <definedName name="_xlnm.Print_Area" localSheetId="8">'Boston Region'!$A$1:$L$82</definedName>
    <definedName name="_xlnm.Print_Area" localSheetId="19">Cambridge!$A$1:$L$82</definedName>
    <definedName name="_xlnm.Print_Area" localSheetId="20">'Cape Ann'!$A$1:$L$82</definedName>
    <definedName name="_xlnm.Print_Area" localSheetId="13">'Central MA Region'!$A$1:$K$82</definedName>
    <definedName name="_xlnm.Print_Area" localSheetId="31">Coastal!$A$1:$L$82</definedName>
    <definedName name="_xlnm.Print_Area" localSheetId="0">Data!$A$1:$L$80</definedName>
    <definedName name="_xlnm.Print_Area" localSheetId="9">'Dimock Street'!$A$1:$L$82</definedName>
    <definedName name="_xlnm.Print_Area" localSheetId="21">Framingham!$A$1:$L$82</definedName>
    <definedName name="_xlnm.Print_Area" localSheetId="43">Glossary!$A$1:$B$10</definedName>
    <definedName name="_xlnm.Print_Area" localSheetId="37">Greenfield!$A$1:$L$82</definedName>
    <definedName name="_xlnm.Print_Area" localSheetId="10">Harbor!$A$1:$L$82</definedName>
    <definedName name="_xlnm.Print_Area" localSheetId="22">Haverhill!$A$1:$L$82</definedName>
    <definedName name="_xlnm.Print_Area" localSheetId="38">Holyoke!$A$1:$L$82</definedName>
    <definedName name="_xlnm.Print_Area" localSheetId="11">'Hyde Park'!$A$1:$L$82</definedName>
    <definedName name="_xlnm.Print_Area" localSheetId="23">Lawrence!$A$1:$L$82</definedName>
    <definedName name="_xlnm.Print_Area" localSheetId="24">Lowell!$A$1:$L$82</definedName>
    <definedName name="_xlnm.Print_Area" localSheetId="25">Lynn!$A$1:$L$82</definedName>
    <definedName name="_xlnm.Print_Area" localSheetId="26">Malden!$A$1:$L$82</definedName>
    <definedName name="_xlnm.Print_Area" localSheetId="15">'North Central'!$A$1:$L$82</definedName>
    <definedName name="_xlnm.Print_Area" localSheetId="18">'Northern Region'!$A$1:$L$82</definedName>
    <definedName name="_xlnm.Print_Area" localSheetId="12">'Park Street'!$A$1:$L$82</definedName>
    <definedName name="_xlnm.Print_Area" localSheetId="39">Pittsfield!$A$1:$L$82</definedName>
    <definedName name="_xlnm.Print_Area" localSheetId="40">'Robert Van Wart'!$A$1:$L$82</definedName>
    <definedName name="_xlnm.Print_Area" localSheetId="14">'South Central'!$A$1:$L$82</definedName>
    <definedName name="_xlnm.Print_Area" localSheetId="27">'Southern Region'!$A$1:$L$82</definedName>
    <definedName name="_xlnm.Print_Area" localSheetId="1">Statewide!$A$1:$L$82</definedName>
    <definedName name="_xlnm.Print_Area" localSheetId="35">'Taunton - Attleboro'!$A$1:$L$82</definedName>
    <definedName name="_xlnm.Print_Area" localSheetId="36">'Western Region'!$A$1:$K$82</definedName>
    <definedName name="_xlnm.Print_Area" localSheetId="16">'Worcester East'!$A$1:$L$82</definedName>
    <definedName name="_xlnm.Print_Area" localSheetId="17">'Worcester West'!$A$1:$L$82</definedName>
    <definedName name="rab" localSheetId="13">'[1]12 mo. Over 22-2'!#REF!</definedName>
    <definedName name="rab" localSheetId="4">'[1]12 mo. Over 22-2'!#REF!</definedName>
    <definedName name="rab" localSheetId="14">'[1]12 mo. Over 22-2'!#REF!</definedName>
    <definedName name="rab" localSheetId="16">'[1]12 mo. Over 22-2'!#REF!</definedName>
    <definedName name="rab" localSheetId="17">'[1]12 mo. Over 22-2'!#REF!</definedName>
    <definedName name="rab">'[1]12 mo. Over 22-2'!#REF!</definedName>
    <definedName name="ujhgfddc" localSheetId="17">'[1]12 mo. Over 22-2'!#REF!</definedName>
    <definedName name="ujhgfddc">'[1]12 mo. Over 22-2'!#REF!</definedName>
  </definedNames>
  <calcPr calcId="145621"/>
</workbook>
</file>

<file path=xl/calcChain.xml><?xml version="1.0" encoding="utf-8"?>
<calcChain xmlns="http://schemas.openxmlformats.org/spreadsheetml/2006/main">
  <c r="B106" i="97" l="1"/>
  <c r="B105" i="97"/>
  <c r="C104" i="97"/>
  <c r="P58" i="97"/>
  <c r="P61" i="97" l="1"/>
  <c r="P65" i="97"/>
  <c r="D117" i="99" l="1"/>
  <c r="E117" i="99"/>
  <c r="F117" i="99"/>
  <c r="G117" i="99"/>
  <c r="H117" i="99"/>
  <c r="I117" i="99"/>
  <c r="J117" i="99"/>
  <c r="C117" i="99"/>
  <c r="D76" i="106"/>
  <c r="E76" i="106"/>
  <c r="F76" i="106"/>
  <c r="C76" i="106"/>
  <c r="D56" i="71" l="1"/>
  <c r="AX87" i="97"/>
  <c r="AW87" i="97"/>
  <c r="AV87" i="97"/>
  <c r="AU87" i="97"/>
  <c r="AT87" i="97"/>
  <c r="AS87" i="97"/>
  <c r="AR87" i="97"/>
  <c r="AQ87" i="97"/>
  <c r="AP87" i="97"/>
  <c r="AO87" i="97"/>
  <c r="AN87" i="97"/>
  <c r="AM87" i="97"/>
  <c r="AL87" i="97"/>
  <c r="AK87" i="97"/>
  <c r="AJ87" i="97"/>
  <c r="AI87" i="97"/>
  <c r="AH87" i="97"/>
  <c r="AG87" i="97"/>
  <c r="AF87" i="97"/>
  <c r="AE87" i="97"/>
  <c r="AD87" i="97"/>
  <c r="AC87" i="97"/>
  <c r="AB87" i="97"/>
  <c r="AA87" i="97"/>
  <c r="Z87" i="97"/>
  <c r="Y87" i="97"/>
  <c r="X87" i="97"/>
  <c r="W87" i="97"/>
  <c r="V87" i="97"/>
  <c r="U87" i="97"/>
  <c r="T87" i="97"/>
  <c r="S87" i="97"/>
  <c r="R87" i="97"/>
  <c r="Q87" i="97"/>
  <c r="P87" i="97"/>
  <c r="O87" i="97"/>
  <c r="N87" i="97"/>
  <c r="M87" i="97"/>
  <c r="L87" i="97"/>
  <c r="K87" i="97"/>
  <c r="Y180" i="99" l="1"/>
  <c r="X180" i="99"/>
  <c r="W180" i="99"/>
  <c r="V180" i="99"/>
  <c r="U180" i="99"/>
  <c r="T180" i="99"/>
  <c r="S180" i="99"/>
  <c r="R180" i="99"/>
  <c r="Q180" i="99"/>
  <c r="P180" i="99"/>
  <c r="O180" i="99"/>
  <c r="Q75" i="97"/>
  <c r="P75" i="97"/>
  <c r="O75" i="97"/>
  <c r="N75" i="97"/>
  <c r="M75" i="97"/>
  <c r="L75" i="97"/>
  <c r="K75" i="97"/>
  <c r="P60" i="97"/>
  <c r="P62" i="97"/>
  <c r="P63" i="97"/>
  <c r="P64" i="97"/>
  <c r="P59" i="97"/>
  <c r="U147" i="97"/>
  <c r="V147" i="97"/>
  <c r="W147" i="97"/>
  <c r="X147" i="97"/>
  <c r="L65" i="97"/>
  <c r="M65" i="97"/>
  <c r="N65" i="97"/>
  <c r="O65" i="97"/>
  <c r="Z57" i="101"/>
  <c r="N175" i="101" l="1"/>
  <c r="J9" i="110" l="1"/>
  <c r="J9" i="61"/>
  <c r="F25" i="100" l="1"/>
  <c r="E25" i="100"/>
  <c r="D25" i="100"/>
  <c r="E15" i="100"/>
  <c r="F15" i="100"/>
  <c r="D15" i="100"/>
  <c r="F34" i="99"/>
  <c r="E34" i="99"/>
  <c r="D34" i="99"/>
  <c r="E23" i="106"/>
  <c r="F23" i="106"/>
  <c r="D23" i="106"/>
  <c r="E174" i="101" l="1"/>
  <c r="F174" i="101"/>
  <c r="D174" i="101"/>
  <c r="D160" i="97"/>
  <c r="I54" i="62" l="1"/>
  <c r="D49" i="62"/>
  <c r="D51" i="62"/>
  <c r="D49" i="80"/>
  <c r="D51" i="80"/>
  <c r="D48" i="71"/>
  <c r="D49" i="108"/>
  <c r="D51" i="108"/>
  <c r="D51" i="90"/>
  <c r="D49" i="90"/>
  <c r="H141" i="99" l="1"/>
  <c r="G141" i="99"/>
  <c r="J9" i="95"/>
  <c r="J9" i="67"/>
  <c r="J9" i="66"/>
  <c r="I9" i="62"/>
  <c r="J9" i="80"/>
  <c r="J11" i="71"/>
  <c r="J9" i="71"/>
  <c r="I9" i="108"/>
  <c r="J9" i="91"/>
  <c r="J9" i="90"/>
  <c r="J13" i="61"/>
  <c r="I54" i="108" l="1"/>
  <c r="D79" i="89"/>
  <c r="D79" i="87"/>
  <c r="D79" i="86"/>
  <c r="D79" i="85"/>
  <c r="D79" i="83"/>
  <c r="D79" i="82"/>
  <c r="D79" i="81"/>
  <c r="D79" i="78"/>
  <c r="D79" i="79"/>
  <c r="D79" i="77"/>
  <c r="D79" i="76"/>
  <c r="D79" i="75"/>
  <c r="D79" i="74"/>
  <c r="D79" i="73"/>
  <c r="D79" i="72"/>
  <c r="D79" i="94"/>
  <c r="D79" i="93"/>
  <c r="D79" i="92"/>
  <c r="D79" i="91"/>
  <c r="D136" i="98" l="1"/>
  <c r="C136" i="98"/>
  <c r="D146" i="101"/>
  <c r="C146" i="101"/>
  <c r="E107" i="106"/>
  <c r="E108" i="106"/>
  <c r="E109" i="106"/>
  <c r="E106" i="106"/>
  <c r="D11" i="106"/>
  <c r="E155" i="97"/>
  <c r="F155" i="97"/>
  <c r="G155" i="97"/>
  <c r="AY100" i="100" l="1"/>
  <c r="AY101" i="100"/>
  <c r="AY102" i="100"/>
  <c r="AY103" i="100"/>
  <c r="AY104" i="100"/>
  <c r="AY99" i="100"/>
  <c r="AY108" i="101"/>
  <c r="AY107" i="101"/>
  <c r="AY106" i="101"/>
  <c r="AY105" i="101"/>
  <c r="AY104" i="101"/>
  <c r="AY103" i="101"/>
  <c r="AY102" i="101"/>
  <c r="AY101" i="101"/>
  <c r="AY100" i="101"/>
  <c r="AY99" i="101"/>
  <c r="AY107" i="99"/>
  <c r="AY106" i="99"/>
  <c r="AY105" i="99"/>
  <c r="AY104" i="99"/>
  <c r="AY103" i="99"/>
  <c r="AY102" i="99"/>
  <c r="AY101" i="99"/>
  <c r="AY100" i="99"/>
  <c r="AY99" i="99"/>
  <c r="AY98" i="99"/>
  <c r="AV103" i="106"/>
  <c r="AV102" i="106"/>
  <c r="AV101" i="106"/>
  <c r="AV100" i="106"/>
  <c r="AV99" i="106"/>
  <c r="AU88" i="98"/>
  <c r="AU87" i="98"/>
  <c r="AU86" i="98"/>
  <c r="AU85" i="98"/>
  <c r="AU84" i="98"/>
  <c r="AU83" i="98"/>
  <c r="AY86" i="97"/>
  <c r="AY85" i="97"/>
  <c r="AY84" i="97"/>
  <c r="AY83" i="97"/>
  <c r="AY82" i="97"/>
  <c r="AY81" i="97"/>
  <c r="AY80" i="97"/>
  <c r="M92" i="97" l="1"/>
  <c r="N99" i="97"/>
  <c r="W48" i="97"/>
  <c r="J16" i="98"/>
  <c r="S16" i="97"/>
  <c r="R16" i="97"/>
  <c r="Q16" i="97"/>
  <c r="P16" i="97"/>
  <c r="O16" i="97"/>
  <c r="N16" i="97"/>
  <c r="M16" i="97"/>
  <c r="L16" i="97"/>
  <c r="E108" i="100"/>
  <c r="I140" i="101"/>
  <c r="E100" i="106" l="1"/>
  <c r="C129" i="98"/>
  <c r="E127" i="97"/>
  <c r="G127" i="97"/>
  <c r="I127" i="97"/>
  <c r="H127" i="97"/>
  <c r="J127" i="97"/>
  <c r="G122" i="97"/>
  <c r="G94" i="97"/>
  <c r="D125" i="106" l="1"/>
  <c r="E125" i="106"/>
  <c r="F125" i="106"/>
  <c r="D126" i="106"/>
  <c r="E126" i="106"/>
  <c r="F126" i="106"/>
  <c r="D127" i="106"/>
  <c r="E127" i="106"/>
  <c r="F127" i="106"/>
  <c r="D128" i="106"/>
  <c r="E128" i="106"/>
  <c r="F128" i="106"/>
  <c r="D152" i="97" l="1"/>
  <c r="C56" i="71" l="1"/>
  <c r="D54" i="62"/>
  <c r="D54" i="80"/>
  <c r="D51" i="71"/>
  <c r="D54" i="71"/>
  <c r="D54" i="108"/>
  <c r="D54" i="90"/>
  <c r="AY87" i="97"/>
  <c r="D79" i="67" l="1"/>
  <c r="J54" i="71"/>
  <c r="J53" i="71"/>
  <c r="H54" i="71"/>
  <c r="D151" i="97" l="1"/>
  <c r="D153" i="97" l="1"/>
  <c r="E156" i="97" l="1"/>
  <c r="B85" i="100" l="1"/>
  <c r="D123" i="98"/>
  <c r="E123" i="98"/>
  <c r="F123" i="98"/>
  <c r="G123" i="98"/>
  <c r="C123" i="98"/>
  <c r="E146" i="101"/>
  <c r="C141" i="98"/>
  <c r="E137" i="98"/>
  <c r="E138" i="98"/>
  <c r="E139" i="98"/>
  <c r="E140" i="98"/>
  <c r="E136" i="98"/>
  <c r="B134" i="101" l="1"/>
  <c r="B135" i="99"/>
  <c r="J54" i="80"/>
  <c r="S73" i="101" l="1"/>
  <c r="S74" i="101"/>
  <c r="S75" i="101"/>
  <c r="S76" i="101"/>
  <c r="S77" i="101"/>
  <c r="S78" i="101"/>
  <c r="S79" i="101"/>
  <c r="S80" i="101"/>
  <c r="S72" i="101"/>
  <c r="O167" i="100"/>
  <c r="P167" i="100"/>
  <c r="Q167" i="100"/>
  <c r="R167" i="100"/>
  <c r="S167" i="100"/>
  <c r="T167" i="100"/>
  <c r="U167" i="100"/>
  <c r="V167" i="100"/>
  <c r="W167" i="100"/>
  <c r="X167" i="100"/>
  <c r="Y167" i="100"/>
  <c r="Z167" i="100"/>
  <c r="AA167" i="100"/>
  <c r="AB167" i="100"/>
  <c r="AC167" i="100"/>
  <c r="AD167" i="100"/>
  <c r="AE167" i="100"/>
  <c r="AF167" i="100"/>
  <c r="AG167" i="100"/>
  <c r="M140" i="97"/>
  <c r="M141" i="97"/>
  <c r="M142" i="97"/>
  <c r="M143" i="97"/>
  <c r="M144" i="97"/>
  <c r="M145" i="97"/>
  <c r="M146" i="97"/>
  <c r="M139" i="97"/>
  <c r="M125" i="97"/>
  <c r="S71" i="101" l="1"/>
  <c r="M147" i="97"/>
  <c r="M135" i="106"/>
  <c r="N135" i="106"/>
  <c r="O135" i="106"/>
  <c r="P135" i="106"/>
  <c r="Q135" i="106"/>
  <c r="R135" i="106"/>
  <c r="S135" i="106"/>
  <c r="T135" i="106"/>
  <c r="U135" i="106"/>
  <c r="L135" i="106"/>
  <c r="N110" i="97"/>
  <c r="O110" i="97"/>
  <c r="P110" i="97"/>
  <c r="Q110" i="97"/>
  <c r="R110" i="97"/>
  <c r="S110" i="97"/>
  <c r="T110" i="97"/>
  <c r="U110" i="97"/>
  <c r="K16" i="97"/>
  <c r="O65" i="98"/>
  <c r="O66" i="98"/>
  <c r="O67" i="98"/>
  <c r="O68" i="98"/>
  <c r="R149" i="106"/>
  <c r="Q149" i="106" s="1"/>
  <c r="P149" i="106" s="1"/>
  <c r="O149" i="106" s="1"/>
  <c r="N149" i="106" s="1"/>
  <c r="M149" i="106" s="1"/>
  <c r="L149" i="106" s="1"/>
  <c r="E48" i="106"/>
  <c r="E57" i="106" s="1"/>
  <c r="E66" i="106" s="1"/>
  <c r="E132" i="106" s="1"/>
  <c r="E140" i="106" s="1"/>
  <c r="F48" i="106"/>
  <c r="D48" i="106"/>
  <c r="D57" i="106" s="1"/>
  <c r="D66" i="106" s="1"/>
  <c r="D132" i="106" s="1"/>
  <c r="D140" i="106" s="1"/>
  <c r="F57" i="106"/>
  <c r="F66" i="106" s="1"/>
  <c r="F132" i="106" s="1"/>
  <c r="F140" i="106" s="1"/>
  <c r="D14" i="106"/>
  <c r="E14" i="106"/>
  <c r="F14" i="106"/>
  <c r="K135" i="106" l="1"/>
  <c r="D49" i="97"/>
  <c r="B59" i="90" l="1"/>
  <c r="B59" i="91"/>
  <c r="B59" i="92"/>
  <c r="B59" i="93"/>
  <c r="B59" i="94"/>
  <c r="B59" i="108"/>
  <c r="B59" i="109"/>
  <c r="B59" i="65"/>
  <c r="B59" i="110"/>
  <c r="B59" i="111"/>
  <c r="B59" i="71"/>
  <c r="B59" i="72"/>
  <c r="B59" i="73"/>
  <c r="B59" i="74"/>
  <c r="B59" i="75"/>
  <c r="B59" i="76"/>
  <c r="B59" i="77"/>
  <c r="B59" i="79"/>
  <c r="B59" i="78"/>
  <c r="B59" i="80"/>
  <c r="B59" i="81"/>
  <c r="B59" i="82"/>
  <c r="B59" i="83"/>
  <c r="B59" i="84"/>
  <c r="B59" i="85"/>
  <c r="B59" i="86"/>
  <c r="B59" i="87"/>
  <c r="B59" i="89"/>
  <c r="B59" i="62"/>
  <c r="B59" i="63"/>
  <c r="B59" i="64"/>
  <c r="B59" i="66"/>
  <c r="B59" i="67"/>
  <c r="B59" i="95"/>
  <c r="B59" i="61"/>
  <c r="B102" i="100"/>
  <c r="D104" i="97"/>
  <c r="E104" i="97"/>
  <c r="F104" i="97"/>
  <c r="G104" i="97"/>
  <c r="H104" i="97"/>
  <c r="I104" i="97"/>
  <c r="J104" i="97"/>
  <c r="D136" i="100"/>
  <c r="E136" i="100"/>
  <c r="F136" i="100"/>
  <c r="D137" i="100"/>
  <c r="E137" i="100"/>
  <c r="F137" i="100"/>
  <c r="D138" i="100"/>
  <c r="E138" i="100"/>
  <c r="F138" i="100"/>
  <c r="D139" i="100"/>
  <c r="E139" i="100"/>
  <c r="F139" i="100"/>
  <c r="D140" i="100"/>
  <c r="E140" i="100"/>
  <c r="F140" i="100"/>
  <c r="F145" i="106"/>
  <c r="E145" i="106"/>
  <c r="D145" i="106"/>
  <c r="F144" i="106"/>
  <c r="E144" i="106"/>
  <c r="D144" i="106"/>
  <c r="F143" i="106"/>
  <c r="E143" i="106"/>
  <c r="D143" i="106"/>
  <c r="F142" i="106"/>
  <c r="E142" i="106"/>
  <c r="D142" i="106"/>
  <c r="D156" i="98"/>
  <c r="E156" i="98"/>
  <c r="F156" i="98"/>
  <c r="D157" i="98"/>
  <c r="E157" i="98"/>
  <c r="F157" i="98"/>
  <c r="D158" i="98"/>
  <c r="E158" i="98"/>
  <c r="F158" i="98"/>
  <c r="D159" i="98"/>
  <c r="E159" i="98"/>
  <c r="F159" i="98"/>
  <c r="D173" i="99"/>
  <c r="E173" i="99"/>
  <c r="F173" i="99"/>
  <c r="D174" i="99"/>
  <c r="E174" i="99"/>
  <c r="F174" i="99"/>
  <c r="D175" i="99"/>
  <c r="E175" i="99"/>
  <c r="F175" i="99"/>
  <c r="D176" i="99"/>
  <c r="E176" i="99"/>
  <c r="F176" i="99"/>
  <c r="D177" i="99"/>
  <c r="E177" i="99"/>
  <c r="F177" i="99"/>
  <c r="D178" i="99"/>
  <c r="E178" i="99"/>
  <c r="F178" i="99"/>
  <c r="D179" i="99"/>
  <c r="E179" i="99"/>
  <c r="F179" i="99"/>
  <c r="F172" i="99"/>
  <c r="E172" i="99"/>
  <c r="D172" i="99"/>
  <c r="F176" i="101"/>
  <c r="F177" i="101"/>
  <c r="F178" i="101"/>
  <c r="F179" i="101"/>
  <c r="F180" i="101"/>
  <c r="F181" i="101"/>
  <c r="F182" i="101"/>
  <c r="F175" i="101"/>
  <c r="E176" i="101"/>
  <c r="E177" i="101"/>
  <c r="E178" i="101"/>
  <c r="E179" i="101"/>
  <c r="E180" i="101"/>
  <c r="E181" i="101"/>
  <c r="E182" i="101"/>
  <c r="E175" i="101"/>
  <c r="D176" i="101"/>
  <c r="D177" i="101"/>
  <c r="D178" i="101"/>
  <c r="D179" i="101"/>
  <c r="D180" i="101"/>
  <c r="D181" i="101"/>
  <c r="D182" i="101"/>
  <c r="D175" i="101"/>
  <c r="D79" i="95"/>
  <c r="D79" i="66"/>
  <c r="D79" i="64"/>
  <c r="D79" i="63"/>
  <c r="N176" i="100"/>
  <c r="N177" i="100"/>
  <c r="N178" i="100"/>
  <c r="N179" i="100"/>
  <c r="N180" i="100"/>
  <c r="N181" i="100"/>
  <c r="N175" i="100"/>
  <c r="D79" i="84"/>
  <c r="D79" i="111"/>
  <c r="D79" i="110"/>
  <c r="D79" i="65"/>
  <c r="D79" i="109"/>
  <c r="K176" i="106"/>
  <c r="K177" i="106"/>
  <c r="K178" i="106"/>
  <c r="K179" i="106"/>
  <c r="K175" i="106"/>
  <c r="G73" i="90"/>
  <c r="G73" i="91"/>
  <c r="G73" i="92"/>
  <c r="G73" i="93"/>
  <c r="G73" i="94"/>
  <c r="G73" i="108"/>
  <c r="G73" i="109"/>
  <c r="G73" i="65"/>
  <c r="G73" i="110"/>
  <c r="G73" i="111"/>
  <c r="G73" i="71"/>
  <c r="G73" i="72"/>
  <c r="G73" i="73"/>
  <c r="G73" i="74"/>
  <c r="G73" i="75"/>
  <c r="G73" i="76"/>
  <c r="G73" i="77"/>
  <c r="G73" i="79"/>
  <c r="G73" i="78"/>
  <c r="G73" i="80"/>
  <c r="G73" i="81"/>
  <c r="G73" i="82"/>
  <c r="G73" i="83"/>
  <c r="G73" i="84"/>
  <c r="G73" i="85"/>
  <c r="G73" i="86"/>
  <c r="G73" i="87"/>
  <c r="G73" i="89"/>
  <c r="G73" i="62"/>
  <c r="G73" i="63"/>
  <c r="G73" i="64"/>
  <c r="G73" i="66"/>
  <c r="G73" i="67"/>
  <c r="G73" i="95"/>
  <c r="G73" i="61"/>
  <c r="B73" i="90"/>
  <c r="B73" i="91"/>
  <c r="B73" i="92"/>
  <c r="B73" i="93"/>
  <c r="B73" i="94"/>
  <c r="B73" i="108"/>
  <c r="B73" i="109"/>
  <c r="B73" i="65"/>
  <c r="B73" i="110"/>
  <c r="B73" i="111"/>
  <c r="B73" i="71"/>
  <c r="B73" i="72"/>
  <c r="B73" i="73"/>
  <c r="B73" i="74"/>
  <c r="B73" i="75"/>
  <c r="B73" i="76"/>
  <c r="B73" i="77"/>
  <c r="B73" i="79"/>
  <c r="B73" i="78"/>
  <c r="B73" i="80"/>
  <c r="B73" i="81"/>
  <c r="B73" i="82"/>
  <c r="B73" i="83"/>
  <c r="B73" i="84"/>
  <c r="B73" i="85"/>
  <c r="B73" i="86"/>
  <c r="B73" i="87"/>
  <c r="B73" i="89"/>
  <c r="B73" i="62"/>
  <c r="B73" i="63"/>
  <c r="B73" i="64"/>
  <c r="B73" i="66"/>
  <c r="B73" i="67"/>
  <c r="B73" i="95"/>
  <c r="B73" i="61"/>
  <c r="E171" i="99" l="1"/>
  <c r="D171" i="99"/>
  <c r="F171" i="99"/>
  <c r="O16" i="101" l="1"/>
  <c r="P16" i="101"/>
  <c r="Q16" i="101"/>
  <c r="R16" i="101"/>
  <c r="S16" i="101"/>
  <c r="T16" i="101"/>
  <c r="U16" i="101"/>
  <c r="V16" i="101"/>
  <c r="W16" i="101"/>
  <c r="M16" i="106"/>
  <c r="N16" i="106"/>
  <c r="O16" i="106"/>
  <c r="P16" i="106"/>
  <c r="P16" i="99"/>
  <c r="Q16" i="99"/>
  <c r="R16" i="99"/>
  <c r="S16" i="99"/>
  <c r="T16" i="99"/>
  <c r="U16" i="99"/>
  <c r="V16" i="99"/>
  <c r="W16" i="99"/>
  <c r="O16" i="99"/>
  <c r="N16" i="99" l="1"/>
  <c r="E115" i="100"/>
  <c r="E116" i="100"/>
  <c r="E117" i="100"/>
  <c r="E118" i="100"/>
  <c r="E114" i="100"/>
  <c r="E148" i="99"/>
  <c r="E149" i="99"/>
  <c r="E150" i="99"/>
  <c r="E151" i="99"/>
  <c r="E152" i="99"/>
  <c r="E153" i="99"/>
  <c r="E154" i="99"/>
  <c r="E147" i="99"/>
  <c r="E148" i="101"/>
  <c r="E149" i="101"/>
  <c r="E150" i="101"/>
  <c r="E151" i="101"/>
  <c r="E152" i="101"/>
  <c r="E153" i="101"/>
  <c r="E154" i="101"/>
  <c r="E155" i="101"/>
  <c r="E147" i="101"/>
  <c r="E74" i="100"/>
  <c r="F74" i="100"/>
  <c r="D74" i="100"/>
  <c r="E103" i="99"/>
  <c r="F103" i="99"/>
  <c r="D103" i="99"/>
  <c r="E102" i="101"/>
  <c r="F102" i="101"/>
  <c r="D102" i="101"/>
  <c r="E67" i="106"/>
  <c r="F67" i="106"/>
  <c r="D67" i="106"/>
  <c r="F64" i="100"/>
  <c r="E64" i="100"/>
  <c r="D64" i="100"/>
  <c r="F89" i="99"/>
  <c r="E89" i="99"/>
  <c r="D89" i="99"/>
  <c r="E88" i="101"/>
  <c r="F88" i="101"/>
  <c r="D88" i="101"/>
  <c r="E54" i="100"/>
  <c r="F54" i="100"/>
  <c r="D54" i="100"/>
  <c r="E75" i="99"/>
  <c r="F75" i="99"/>
  <c r="D75" i="99"/>
  <c r="F74" i="101"/>
  <c r="E74" i="101"/>
  <c r="D74" i="101"/>
  <c r="E49" i="106"/>
  <c r="F49" i="106"/>
  <c r="D49" i="106"/>
  <c r="E62" i="99"/>
  <c r="F62" i="99"/>
  <c r="D62" i="99"/>
  <c r="F61" i="101"/>
  <c r="E61" i="101"/>
  <c r="D61" i="101"/>
  <c r="E41" i="106"/>
  <c r="F41" i="106"/>
  <c r="D41" i="106"/>
  <c r="E126" i="100"/>
  <c r="F126" i="100"/>
  <c r="D126" i="100"/>
  <c r="E160" i="99"/>
  <c r="F160" i="99"/>
  <c r="D160" i="99"/>
  <c r="C174" i="101"/>
  <c r="C145" i="106"/>
  <c r="C144" i="106"/>
  <c r="C143" i="106"/>
  <c r="C142" i="106"/>
  <c r="C137" i="106"/>
  <c r="D11" i="111" s="1"/>
  <c r="C136" i="106"/>
  <c r="D11" i="110" s="1"/>
  <c r="C135" i="106"/>
  <c r="D11" i="109" s="1"/>
  <c r="C134" i="106"/>
  <c r="D11" i="65" s="1"/>
  <c r="F133" i="106"/>
  <c r="E133" i="106"/>
  <c r="D133" i="106"/>
  <c r="E147" i="98"/>
  <c r="E155" i="98" s="1"/>
  <c r="F147" i="98"/>
  <c r="F155" i="98" s="1"/>
  <c r="D147" i="98"/>
  <c r="D155" i="98" s="1"/>
  <c r="D124" i="106" l="1"/>
  <c r="C102" i="101"/>
  <c r="D135" i="100"/>
  <c r="F135" i="100"/>
  <c r="E135" i="100"/>
  <c r="F141" i="106"/>
  <c r="F124" i="106"/>
  <c r="D141" i="106"/>
  <c r="E141" i="106"/>
  <c r="E124" i="106"/>
  <c r="C126" i="100"/>
  <c r="C133" i="106"/>
  <c r="C141" i="106" l="1"/>
  <c r="F20" i="99"/>
  <c r="E20" i="99"/>
  <c r="D20" i="99"/>
  <c r="D19" i="101"/>
  <c r="E33" i="101"/>
  <c r="F33" i="101"/>
  <c r="D33" i="101"/>
  <c r="F19" i="101"/>
  <c r="E19" i="101"/>
  <c r="F5" i="100"/>
  <c r="E5" i="100"/>
  <c r="D5" i="100"/>
  <c r="E6" i="99"/>
  <c r="F6" i="99"/>
  <c r="D6" i="99"/>
  <c r="C5" i="106" l="1"/>
  <c r="P71" i="100"/>
  <c r="Q71" i="100"/>
  <c r="R71" i="100"/>
  <c r="O71" i="100"/>
  <c r="S77" i="100"/>
  <c r="M71" i="106"/>
  <c r="N71" i="106"/>
  <c r="O71" i="106"/>
  <c r="L71" i="106"/>
  <c r="J38" i="71"/>
  <c r="J37" i="71"/>
  <c r="J36" i="71"/>
  <c r="J35" i="71"/>
  <c r="J38" i="80"/>
  <c r="J37" i="80"/>
  <c r="J36" i="80"/>
  <c r="J35" i="80"/>
  <c r="K73" i="97"/>
  <c r="I38" i="62"/>
  <c r="I37" i="62"/>
  <c r="I36" i="62"/>
  <c r="I35" i="62"/>
  <c r="J39" i="71" l="1"/>
  <c r="S71" i="100"/>
  <c r="J38" i="90"/>
  <c r="J37" i="90"/>
  <c r="T121" i="97"/>
  <c r="S121" i="97"/>
  <c r="R121" i="97"/>
  <c r="Q121" i="97"/>
  <c r="P121" i="97"/>
  <c r="O121" i="97"/>
  <c r="N121" i="97"/>
  <c r="F140" i="97"/>
  <c r="E141" i="97"/>
  <c r="D141" i="97"/>
  <c r="M121" i="97" l="1"/>
  <c r="F158" i="97"/>
  <c r="G158" i="97"/>
  <c r="F159" i="97"/>
  <c r="G159" i="97"/>
  <c r="E159" i="97"/>
  <c r="E158" i="97"/>
  <c r="F157" i="97"/>
  <c r="G157" i="97"/>
  <c r="E157" i="97"/>
  <c r="F156" i="97"/>
  <c r="G156" i="97"/>
  <c r="S41" i="97" l="1"/>
  <c r="R41" i="97"/>
  <c r="Q41" i="97"/>
  <c r="P41" i="97"/>
  <c r="O41" i="97"/>
  <c r="N41" i="97"/>
  <c r="M41" i="97"/>
  <c r="L41" i="97"/>
  <c r="D92" i="97"/>
  <c r="E99" i="97"/>
  <c r="D51" i="111" l="1"/>
  <c r="D51" i="110"/>
  <c r="D51" i="65"/>
  <c r="D51" i="109"/>
  <c r="D49" i="111"/>
  <c r="D49" i="110"/>
  <c r="D49" i="65"/>
  <c r="D49" i="109"/>
  <c r="D54" i="109"/>
  <c r="D54" i="111"/>
  <c r="D54" i="110"/>
  <c r="D54" i="65"/>
  <c r="D53" i="111"/>
  <c r="D53" i="110"/>
  <c r="D53" i="65"/>
  <c r="D52" i="111"/>
  <c r="D52" i="110"/>
  <c r="D52" i="65"/>
  <c r="D50" i="111"/>
  <c r="D50" i="110"/>
  <c r="D50" i="65"/>
  <c r="D53" i="109"/>
  <c r="D52" i="109"/>
  <c r="D50" i="109"/>
  <c r="D56" i="95"/>
  <c r="D56" i="67"/>
  <c r="D56" i="66"/>
  <c r="D56" i="64"/>
  <c r="D56" i="63"/>
  <c r="D55" i="95"/>
  <c r="D55" i="67"/>
  <c r="D55" i="66"/>
  <c r="D55" i="64"/>
  <c r="D49" i="95"/>
  <c r="D49" i="67"/>
  <c r="D49" i="66"/>
  <c r="D49" i="64"/>
  <c r="D48" i="95"/>
  <c r="D48" i="67"/>
  <c r="D48" i="66"/>
  <c r="D48" i="64"/>
  <c r="D45" i="95"/>
  <c r="D45" i="67"/>
  <c r="D45" i="66"/>
  <c r="D45" i="64"/>
  <c r="D44" i="95"/>
  <c r="D44" i="67"/>
  <c r="D44" i="66"/>
  <c r="D44" i="64"/>
  <c r="D55" i="63"/>
  <c r="D49" i="63"/>
  <c r="D48" i="63"/>
  <c r="D45" i="63"/>
  <c r="D44" i="63"/>
  <c r="D47" i="95"/>
  <c r="D47" i="67"/>
  <c r="D47" i="66"/>
  <c r="D47" i="64"/>
  <c r="D47" i="63"/>
  <c r="D46" i="95"/>
  <c r="D46" i="67"/>
  <c r="D46" i="66"/>
  <c r="D46" i="64"/>
  <c r="D46" i="63"/>
  <c r="J9" i="89" l="1"/>
  <c r="J9" i="87"/>
  <c r="J9" i="86"/>
  <c r="J9" i="85"/>
  <c r="J9" i="84"/>
  <c r="J9" i="83"/>
  <c r="J9" i="82"/>
  <c r="J9" i="81"/>
  <c r="C156" i="101"/>
  <c r="J12" i="111" l="1"/>
  <c r="J11" i="111"/>
  <c r="J9" i="111"/>
  <c r="J13" i="111" s="1"/>
  <c r="J12" i="110"/>
  <c r="J11" i="110"/>
  <c r="J13" i="110"/>
  <c r="J12" i="65"/>
  <c r="J11" i="65"/>
  <c r="J9" i="65"/>
  <c r="J13" i="65" s="1"/>
  <c r="J12" i="109"/>
  <c r="J9" i="109"/>
  <c r="J13" i="109" s="1"/>
  <c r="J11" i="109"/>
  <c r="C54" i="100" l="1"/>
  <c r="C135" i="100"/>
  <c r="C140" i="100"/>
  <c r="D8" i="95" s="1"/>
  <c r="C139" i="100"/>
  <c r="D8" i="67" s="1"/>
  <c r="C138" i="100"/>
  <c r="D8" i="66" s="1"/>
  <c r="C137" i="100"/>
  <c r="D8" i="64" s="1"/>
  <c r="C136" i="100"/>
  <c r="D8" i="63" s="1"/>
  <c r="C179" i="99"/>
  <c r="D8" i="89" s="1"/>
  <c r="C178" i="99"/>
  <c r="D8" i="87" s="1"/>
  <c r="C177" i="99"/>
  <c r="D8" i="86" s="1"/>
  <c r="C176" i="99"/>
  <c r="D8" i="85" s="1"/>
  <c r="C175" i="99"/>
  <c r="D8" i="84" s="1"/>
  <c r="C174" i="99"/>
  <c r="D8" i="83" s="1"/>
  <c r="C173" i="99"/>
  <c r="D8" i="82" s="1"/>
  <c r="C172" i="99"/>
  <c r="F183" i="101"/>
  <c r="E183" i="101"/>
  <c r="D183" i="101"/>
  <c r="C182" i="101"/>
  <c r="D8" i="78" s="1"/>
  <c r="C181" i="101"/>
  <c r="D8" i="79" s="1"/>
  <c r="C180" i="101"/>
  <c r="D8" i="77" s="1"/>
  <c r="C179" i="101"/>
  <c r="D8" i="76" s="1"/>
  <c r="C178" i="101"/>
  <c r="D8" i="75" s="1"/>
  <c r="C177" i="101"/>
  <c r="D8" i="74" s="1"/>
  <c r="C176" i="101"/>
  <c r="D8" i="73" s="1"/>
  <c r="C175" i="101"/>
  <c r="D8" i="72" s="1"/>
  <c r="C49" i="106"/>
  <c r="C125" i="106"/>
  <c r="C128" i="106"/>
  <c r="D8" i="111" s="1"/>
  <c r="C127" i="106"/>
  <c r="D8" i="110" s="1"/>
  <c r="C126" i="106"/>
  <c r="D8" i="109" s="1"/>
  <c r="D8" i="81" l="1"/>
  <c r="C171" i="99"/>
  <c r="C124" i="106"/>
  <c r="D8" i="65"/>
  <c r="C183" i="101"/>
  <c r="C155" i="98" l="1"/>
  <c r="C157" i="98"/>
  <c r="D8" i="92" s="1"/>
  <c r="C158" i="98"/>
  <c r="D8" i="93" s="1"/>
  <c r="C159" i="98"/>
  <c r="D8" i="94" s="1"/>
  <c r="C156" i="98"/>
  <c r="D8" i="91" s="1"/>
  <c r="C71" i="98"/>
  <c r="C69" i="98"/>
  <c r="D74" i="98"/>
  <c r="E74" i="98"/>
  <c r="F74" i="98"/>
  <c r="D156" i="97"/>
  <c r="D8" i="71" s="1"/>
  <c r="D157" i="97"/>
  <c r="D8" i="80" s="1"/>
  <c r="D158" i="97"/>
  <c r="D8" i="62" s="1"/>
  <c r="D159" i="97"/>
  <c r="D8" i="108" s="1"/>
  <c r="D155" i="97"/>
  <c r="D8" i="90" s="1"/>
  <c r="C74" i="98" l="1"/>
  <c r="C127" i="97"/>
  <c r="AF133" i="97"/>
  <c r="AE133" i="97"/>
  <c r="AD133" i="97"/>
  <c r="AC133" i="97"/>
  <c r="AB133" i="97"/>
  <c r="AA133" i="97"/>
  <c r="Z133" i="97"/>
  <c r="Y133" i="97"/>
  <c r="X133" i="97"/>
  <c r="W133" i="97"/>
  <c r="V133" i="97"/>
  <c r="U133" i="97"/>
  <c r="T133" i="97"/>
  <c r="S133" i="97"/>
  <c r="R133" i="97"/>
  <c r="Q133" i="97"/>
  <c r="P133" i="97"/>
  <c r="O133" i="97"/>
  <c r="N133" i="97"/>
  <c r="T147" i="97"/>
  <c r="S147" i="97"/>
  <c r="R147" i="97"/>
  <c r="Q147" i="97"/>
  <c r="P147" i="97"/>
  <c r="O147" i="97"/>
  <c r="N147" i="97"/>
  <c r="N153" i="97" s="1"/>
  <c r="B4" i="95" l="1"/>
  <c r="B4" i="67"/>
  <c r="B4" i="66"/>
  <c r="B4" i="64"/>
  <c r="B4" i="63"/>
  <c r="B4" i="62"/>
  <c r="B4" i="111"/>
  <c r="B4" i="110"/>
  <c r="B4" i="109"/>
  <c r="B4" i="65"/>
  <c r="B4" i="108"/>
  <c r="B4" i="89"/>
  <c r="B4" i="87"/>
  <c r="B4" i="86"/>
  <c r="B4" i="85"/>
  <c r="B4" i="84"/>
  <c r="B4" i="83"/>
  <c r="B4" i="82"/>
  <c r="B4" i="81"/>
  <c r="B4" i="80"/>
  <c r="B4" i="78"/>
  <c r="B4" i="79"/>
  <c r="B4" i="77"/>
  <c r="B4" i="76"/>
  <c r="B4" i="75"/>
  <c r="B4" i="74"/>
  <c r="B4" i="73"/>
  <c r="B4" i="72"/>
  <c r="B4" i="71"/>
  <c r="B4" i="94"/>
  <c r="B4" i="93"/>
  <c r="B4" i="92"/>
  <c r="B4" i="91"/>
  <c r="B4" i="90"/>
  <c r="B4" i="61"/>
  <c r="J4" i="89" l="1"/>
  <c r="J4" i="87"/>
  <c r="J4" i="86"/>
  <c r="J4" i="85"/>
  <c r="J4" i="83"/>
  <c r="J4" i="84"/>
  <c r="J4" i="82"/>
  <c r="J4" i="81"/>
  <c r="C131" i="100" l="1"/>
  <c r="C130" i="100"/>
  <c r="C129" i="100"/>
  <c r="C128" i="100"/>
  <c r="C127" i="100"/>
  <c r="D11" i="63" s="1"/>
  <c r="C118" i="106"/>
  <c r="C119" i="106"/>
  <c r="C120" i="106"/>
  <c r="C121" i="106"/>
  <c r="C162" i="99"/>
  <c r="C163" i="99"/>
  <c r="C164" i="99"/>
  <c r="C165" i="99"/>
  <c r="C166" i="99"/>
  <c r="C167" i="99"/>
  <c r="C168" i="99"/>
  <c r="C161" i="99"/>
  <c r="C117" i="106" l="1"/>
  <c r="C160" i="99"/>
  <c r="D11" i="80" s="1"/>
  <c r="D11" i="61"/>
  <c r="D11" i="67"/>
  <c r="D11" i="95"/>
  <c r="D11" i="66"/>
  <c r="D11" i="64"/>
  <c r="D11" i="89"/>
  <c r="D11" i="87"/>
  <c r="D11" i="86"/>
  <c r="D11" i="85"/>
  <c r="D11" i="84"/>
  <c r="D11" i="83"/>
  <c r="D11" i="82"/>
  <c r="D11" i="81"/>
  <c r="B16" i="61"/>
  <c r="B15" i="61"/>
  <c r="J4" i="111" l="1"/>
  <c r="J4" i="67"/>
  <c r="J4" i="95"/>
  <c r="J4" i="66"/>
  <c r="J4" i="64"/>
  <c r="J4" i="63"/>
  <c r="J4" i="80"/>
  <c r="J4" i="65"/>
  <c r="J4" i="110"/>
  <c r="J4" i="109"/>
  <c r="J4" i="78"/>
  <c r="J4" i="79"/>
  <c r="J4" i="77"/>
  <c r="J4" i="76"/>
  <c r="J4" i="75"/>
  <c r="J4" i="74"/>
  <c r="J4" i="73"/>
  <c r="J4" i="92"/>
  <c r="D150" i="97" l="1"/>
  <c r="D149" i="97"/>
  <c r="D148" i="97"/>
  <c r="D147" i="97"/>
  <c r="D146" i="97"/>
  <c r="D11" i="90" l="1"/>
  <c r="D11" i="71"/>
  <c r="D11" i="62"/>
  <c r="D11" i="108"/>
  <c r="J78" i="67"/>
  <c r="J77" i="67"/>
  <c r="J76" i="67"/>
  <c r="J75" i="67"/>
  <c r="J74" i="67"/>
  <c r="D78" i="67"/>
  <c r="D77" i="67"/>
  <c r="D76" i="67"/>
  <c r="D75" i="67"/>
  <c r="D74" i="67"/>
  <c r="D67" i="67"/>
  <c r="D66" i="67"/>
  <c r="D65" i="67"/>
  <c r="D64" i="67"/>
  <c r="D63" i="67"/>
  <c r="D62" i="67"/>
  <c r="D61" i="67"/>
  <c r="D60" i="67"/>
  <c r="J64" i="67"/>
  <c r="J63" i="67"/>
  <c r="J62" i="67"/>
  <c r="J61" i="67"/>
  <c r="J60" i="67"/>
  <c r="J59" i="67"/>
  <c r="J58" i="67"/>
  <c r="J54" i="67"/>
  <c r="J53" i="67"/>
  <c r="J52" i="67"/>
  <c r="J48" i="67"/>
  <c r="J47" i="67"/>
  <c r="J46" i="67"/>
  <c r="J45" i="67"/>
  <c r="J44" i="67"/>
  <c r="J38" i="67"/>
  <c r="J37" i="67"/>
  <c r="J36" i="67"/>
  <c r="J35" i="67"/>
  <c r="D40" i="67"/>
  <c r="D39" i="67"/>
  <c r="D38" i="67"/>
  <c r="D37" i="67"/>
  <c r="D36" i="67"/>
  <c r="D35" i="67"/>
  <c r="D78" i="95"/>
  <c r="D77" i="95"/>
  <c r="D76" i="95"/>
  <c r="D75" i="95"/>
  <c r="D74" i="95"/>
  <c r="J78" i="95"/>
  <c r="J77" i="95"/>
  <c r="J76" i="95"/>
  <c r="J75" i="95"/>
  <c r="J74" i="95"/>
  <c r="D67" i="95"/>
  <c r="D66" i="95"/>
  <c r="D65" i="95"/>
  <c r="D64" i="95"/>
  <c r="D63" i="95"/>
  <c r="D62" i="95"/>
  <c r="D61" i="95"/>
  <c r="D60" i="95"/>
  <c r="J64" i="95"/>
  <c r="J63" i="95"/>
  <c r="J62" i="95"/>
  <c r="J61" i="95"/>
  <c r="J60" i="95"/>
  <c r="J59" i="95"/>
  <c r="J58" i="95"/>
  <c r="J54" i="95"/>
  <c r="J53" i="95"/>
  <c r="J52" i="95"/>
  <c r="J48" i="95"/>
  <c r="J47" i="95"/>
  <c r="J46" i="95"/>
  <c r="J45" i="95"/>
  <c r="J44" i="95"/>
  <c r="J38" i="95"/>
  <c r="J37" i="95"/>
  <c r="J36" i="95"/>
  <c r="J35" i="95"/>
  <c r="D40" i="95"/>
  <c r="D39" i="95"/>
  <c r="D38" i="95"/>
  <c r="D37" i="95"/>
  <c r="D36" i="95"/>
  <c r="D35" i="95"/>
  <c r="J78" i="66"/>
  <c r="J77" i="66"/>
  <c r="J76" i="66"/>
  <c r="J75" i="66"/>
  <c r="J74" i="66"/>
  <c r="D78" i="66"/>
  <c r="D77" i="66"/>
  <c r="D76" i="66"/>
  <c r="D75" i="66"/>
  <c r="D74" i="66"/>
  <c r="J64" i="66"/>
  <c r="J63" i="66"/>
  <c r="J62" i="66"/>
  <c r="J61" i="66"/>
  <c r="J60" i="66"/>
  <c r="J59" i="66"/>
  <c r="J58" i="66"/>
  <c r="D67" i="66"/>
  <c r="D66" i="66"/>
  <c r="D65" i="66"/>
  <c r="D64" i="66"/>
  <c r="D63" i="66"/>
  <c r="D62" i="66"/>
  <c r="D61" i="66"/>
  <c r="D60" i="66"/>
  <c r="J53" i="66"/>
  <c r="J52" i="66"/>
  <c r="J48" i="66"/>
  <c r="J47" i="66"/>
  <c r="J46" i="66"/>
  <c r="J45" i="66"/>
  <c r="J44" i="66"/>
  <c r="J38" i="66"/>
  <c r="J37" i="66"/>
  <c r="J36" i="66"/>
  <c r="J35" i="66"/>
  <c r="D40" i="66"/>
  <c r="D39" i="66"/>
  <c r="D38" i="66"/>
  <c r="D37" i="66"/>
  <c r="D36" i="66"/>
  <c r="D35" i="66"/>
  <c r="D20" i="66"/>
  <c r="D67" i="64"/>
  <c r="D66" i="64"/>
  <c r="D65" i="64"/>
  <c r="D64" i="64"/>
  <c r="D63" i="64"/>
  <c r="D62" i="64"/>
  <c r="D61" i="64"/>
  <c r="D60" i="64"/>
  <c r="J64" i="64"/>
  <c r="J63" i="64"/>
  <c r="J62" i="64"/>
  <c r="J61" i="64"/>
  <c r="J60" i="64"/>
  <c r="J59" i="64"/>
  <c r="J58" i="64"/>
  <c r="J54" i="64"/>
  <c r="J53" i="64"/>
  <c r="J52" i="64"/>
  <c r="J48" i="64"/>
  <c r="J47" i="64"/>
  <c r="J46" i="64"/>
  <c r="J45" i="64"/>
  <c r="J44" i="64"/>
  <c r="D40" i="64"/>
  <c r="D39" i="64"/>
  <c r="D38" i="64"/>
  <c r="D37" i="64"/>
  <c r="D36" i="64"/>
  <c r="D35" i="64"/>
  <c r="J38" i="64"/>
  <c r="J37" i="64"/>
  <c r="J36" i="64"/>
  <c r="J35" i="64"/>
  <c r="D67" i="63"/>
  <c r="D66" i="63"/>
  <c r="D65" i="63"/>
  <c r="D64" i="63"/>
  <c r="D63" i="63"/>
  <c r="D62" i="63"/>
  <c r="D61" i="63"/>
  <c r="D60" i="63"/>
  <c r="J64" i="63"/>
  <c r="J63" i="63"/>
  <c r="J62" i="63"/>
  <c r="J61" i="63"/>
  <c r="J60" i="63"/>
  <c r="J59" i="63"/>
  <c r="J58" i="63"/>
  <c r="D40" i="63"/>
  <c r="D39" i="63"/>
  <c r="D38" i="63"/>
  <c r="D37" i="63"/>
  <c r="D36" i="63"/>
  <c r="D35" i="63"/>
  <c r="J54" i="63"/>
  <c r="J53" i="63"/>
  <c r="J52" i="63"/>
  <c r="J48" i="63"/>
  <c r="J47" i="63"/>
  <c r="J46" i="63"/>
  <c r="J45" i="63"/>
  <c r="J44" i="63"/>
  <c r="J38" i="63"/>
  <c r="J37" i="63"/>
  <c r="J36" i="63"/>
  <c r="J35" i="63"/>
  <c r="D80" i="67" l="1"/>
  <c r="D79" i="62"/>
  <c r="D78" i="62"/>
  <c r="D77" i="62"/>
  <c r="D76" i="62"/>
  <c r="D75" i="62"/>
  <c r="D74" i="62"/>
  <c r="I78" i="62"/>
  <c r="I77" i="62"/>
  <c r="I76" i="62"/>
  <c r="I75" i="62"/>
  <c r="I74" i="62"/>
  <c r="D67" i="62"/>
  <c r="D66" i="62"/>
  <c r="D65" i="62"/>
  <c r="D64" i="62"/>
  <c r="D63" i="62"/>
  <c r="D62" i="62"/>
  <c r="D61" i="62"/>
  <c r="D60" i="62"/>
  <c r="I64" i="62"/>
  <c r="I63" i="62"/>
  <c r="I62" i="62"/>
  <c r="I61" i="62"/>
  <c r="I60" i="62"/>
  <c r="I59" i="62"/>
  <c r="I58" i="62"/>
  <c r="I53" i="62"/>
  <c r="I52" i="62"/>
  <c r="D56" i="62"/>
  <c r="D55" i="62"/>
  <c r="D53" i="62"/>
  <c r="D52" i="62"/>
  <c r="D50" i="62"/>
  <c r="D48" i="62"/>
  <c r="D47" i="62"/>
  <c r="D46" i="62"/>
  <c r="D45" i="62"/>
  <c r="D44" i="62"/>
  <c r="I48" i="62"/>
  <c r="I47" i="62"/>
  <c r="I46" i="62"/>
  <c r="I45" i="62"/>
  <c r="I44" i="62"/>
  <c r="D40" i="62"/>
  <c r="D39" i="62"/>
  <c r="D38" i="62"/>
  <c r="D37" i="62"/>
  <c r="D36" i="62"/>
  <c r="D35" i="62"/>
  <c r="J20" i="63"/>
  <c r="J21" i="63"/>
  <c r="J22" i="63"/>
  <c r="J23" i="63"/>
  <c r="J24" i="63"/>
  <c r="J25" i="63"/>
  <c r="J26" i="63"/>
  <c r="J27" i="63"/>
  <c r="J28" i="63"/>
  <c r="J29" i="63"/>
  <c r="J30" i="63"/>
  <c r="I29" i="62"/>
  <c r="I27" i="62"/>
  <c r="I23" i="62"/>
  <c r="I22" i="62"/>
  <c r="I21" i="62"/>
  <c r="I30" i="62"/>
  <c r="I28" i="62"/>
  <c r="I26" i="62"/>
  <c r="I25" i="62"/>
  <c r="I24" i="62"/>
  <c r="I20" i="62"/>
  <c r="J78" i="111"/>
  <c r="J77" i="111"/>
  <c r="J76" i="111"/>
  <c r="J75" i="111"/>
  <c r="J74" i="111"/>
  <c r="D78" i="111"/>
  <c r="D77" i="111"/>
  <c r="D76" i="111"/>
  <c r="D75" i="111"/>
  <c r="D74" i="111"/>
  <c r="J64" i="111"/>
  <c r="J63" i="111"/>
  <c r="J62" i="111"/>
  <c r="J61" i="111"/>
  <c r="J60" i="111"/>
  <c r="J59" i="111"/>
  <c r="J58" i="111"/>
  <c r="D67" i="111"/>
  <c r="D66" i="111"/>
  <c r="D65" i="111"/>
  <c r="D64" i="111"/>
  <c r="D63" i="111"/>
  <c r="D62" i="111"/>
  <c r="D61" i="111"/>
  <c r="D60" i="111"/>
  <c r="J53" i="111"/>
  <c r="J52" i="111"/>
  <c r="J48" i="111"/>
  <c r="J47" i="111"/>
  <c r="J46" i="111"/>
  <c r="J45" i="111"/>
  <c r="J44" i="111"/>
  <c r="D56" i="111"/>
  <c r="D55" i="111"/>
  <c r="D48" i="111"/>
  <c r="D47" i="111"/>
  <c r="D46" i="111"/>
  <c r="D45" i="111"/>
  <c r="D44" i="111"/>
  <c r="J38" i="111"/>
  <c r="J37" i="111"/>
  <c r="J36" i="111"/>
  <c r="J35" i="111"/>
  <c r="D40" i="111"/>
  <c r="D39" i="111"/>
  <c r="D38" i="111"/>
  <c r="D37" i="111"/>
  <c r="D36" i="111"/>
  <c r="D35" i="111"/>
  <c r="J30" i="111"/>
  <c r="J29" i="111"/>
  <c r="J28" i="111"/>
  <c r="J27" i="111"/>
  <c r="J26" i="111"/>
  <c r="J25" i="111"/>
  <c r="J24" i="111"/>
  <c r="J23" i="111"/>
  <c r="J22" i="111"/>
  <c r="J21" i="111"/>
  <c r="J20" i="111"/>
  <c r="D28" i="111"/>
  <c r="D27" i="111"/>
  <c r="D26" i="111"/>
  <c r="D25" i="111"/>
  <c r="D24" i="111"/>
  <c r="D23" i="111"/>
  <c r="D22" i="111"/>
  <c r="D21" i="111"/>
  <c r="D20" i="111"/>
  <c r="J16" i="111"/>
  <c r="J15" i="111"/>
  <c r="J6" i="111"/>
  <c r="J5" i="111"/>
  <c r="J78" i="110"/>
  <c r="J77" i="110"/>
  <c r="J76" i="110"/>
  <c r="J75" i="110"/>
  <c r="J74" i="110"/>
  <c r="D78" i="110"/>
  <c r="D77" i="110"/>
  <c r="D76" i="110"/>
  <c r="D75" i="110"/>
  <c r="D74" i="110"/>
  <c r="J64" i="110"/>
  <c r="J63" i="110"/>
  <c r="J62" i="110"/>
  <c r="J61" i="110"/>
  <c r="J60" i="110"/>
  <c r="J59" i="110"/>
  <c r="J58" i="110"/>
  <c r="D67" i="110"/>
  <c r="D66" i="110"/>
  <c r="D65" i="110"/>
  <c r="D64" i="110"/>
  <c r="D63" i="110"/>
  <c r="D62" i="110"/>
  <c r="D61" i="110"/>
  <c r="D60" i="110"/>
  <c r="J53" i="110"/>
  <c r="J52" i="110"/>
  <c r="J48" i="110"/>
  <c r="J47" i="110"/>
  <c r="J46" i="110"/>
  <c r="J45" i="110"/>
  <c r="J44" i="110"/>
  <c r="D56" i="110"/>
  <c r="D55" i="110"/>
  <c r="D48" i="110"/>
  <c r="D47" i="110"/>
  <c r="D46" i="110"/>
  <c r="D45" i="110"/>
  <c r="D44" i="110"/>
  <c r="J38" i="110"/>
  <c r="J37" i="110"/>
  <c r="J36" i="110"/>
  <c r="J35" i="110"/>
  <c r="D40" i="110"/>
  <c r="D39" i="110"/>
  <c r="D38" i="110"/>
  <c r="D37" i="110"/>
  <c r="D36" i="110"/>
  <c r="D35" i="110"/>
  <c r="J30" i="110"/>
  <c r="J29" i="110"/>
  <c r="J28" i="110"/>
  <c r="J27" i="110"/>
  <c r="J26" i="110"/>
  <c r="J25" i="110"/>
  <c r="J24" i="110"/>
  <c r="J23" i="110"/>
  <c r="J22" i="110"/>
  <c r="J21" i="110"/>
  <c r="J20" i="110"/>
  <c r="J31" i="110" s="1"/>
  <c r="K31" i="110" s="1"/>
  <c r="D28" i="110"/>
  <c r="D27" i="110"/>
  <c r="D26" i="110"/>
  <c r="D25" i="110"/>
  <c r="D24" i="110"/>
  <c r="D23" i="110"/>
  <c r="D22" i="110"/>
  <c r="D21" i="110"/>
  <c r="D29" i="110" s="1"/>
  <c r="E29" i="110" s="1"/>
  <c r="D20" i="110"/>
  <c r="J16" i="110"/>
  <c r="J15" i="110"/>
  <c r="J6" i="110"/>
  <c r="J5" i="110"/>
  <c r="J78" i="109"/>
  <c r="J77" i="109"/>
  <c r="J76" i="109"/>
  <c r="J75" i="109"/>
  <c r="J74" i="109"/>
  <c r="D78" i="109"/>
  <c r="D77" i="109"/>
  <c r="D76" i="109"/>
  <c r="D75" i="109"/>
  <c r="D74" i="109"/>
  <c r="J64" i="109"/>
  <c r="J63" i="109"/>
  <c r="J62" i="109"/>
  <c r="J61" i="109"/>
  <c r="J60" i="109"/>
  <c r="J59" i="109"/>
  <c r="J58" i="109"/>
  <c r="D67" i="109"/>
  <c r="D66" i="109"/>
  <c r="D65" i="109"/>
  <c r="D64" i="109"/>
  <c r="D63" i="109"/>
  <c r="D62" i="109"/>
  <c r="D61" i="109"/>
  <c r="D68" i="109" s="1"/>
  <c r="D60" i="109"/>
  <c r="J53" i="109"/>
  <c r="J52" i="109"/>
  <c r="J48" i="109"/>
  <c r="J47" i="109"/>
  <c r="J46" i="109"/>
  <c r="J45" i="109"/>
  <c r="J44" i="109"/>
  <c r="D56" i="109"/>
  <c r="D55" i="109"/>
  <c r="D48" i="109"/>
  <c r="D47" i="109"/>
  <c r="D46" i="109"/>
  <c r="D45" i="109"/>
  <c r="D44" i="109"/>
  <c r="D40" i="109"/>
  <c r="D39" i="109"/>
  <c r="D38" i="109"/>
  <c r="D37" i="109"/>
  <c r="D36" i="109"/>
  <c r="D35" i="109"/>
  <c r="J38" i="109"/>
  <c r="J37" i="109"/>
  <c r="J36" i="109"/>
  <c r="J35" i="109"/>
  <c r="J39" i="109" s="1"/>
  <c r="K39" i="109" s="1"/>
  <c r="J30" i="109"/>
  <c r="J29" i="109"/>
  <c r="J28" i="109"/>
  <c r="J27" i="109"/>
  <c r="J26" i="109"/>
  <c r="J25" i="109"/>
  <c r="J24" i="109"/>
  <c r="J23" i="109"/>
  <c r="J22" i="109"/>
  <c r="J21" i="109"/>
  <c r="J31" i="109" s="1"/>
  <c r="J20" i="109"/>
  <c r="D28" i="109"/>
  <c r="D27" i="109"/>
  <c r="D26" i="109"/>
  <c r="D25" i="109"/>
  <c r="D24" i="109"/>
  <c r="D23" i="109"/>
  <c r="D22" i="109"/>
  <c r="D21" i="109"/>
  <c r="D20" i="109"/>
  <c r="D29" i="109" s="1"/>
  <c r="E29" i="109" s="1"/>
  <c r="J16" i="109"/>
  <c r="J15" i="109"/>
  <c r="J6" i="109"/>
  <c r="J5" i="109"/>
  <c r="C79" i="111"/>
  <c r="H78" i="111"/>
  <c r="C78" i="111"/>
  <c r="H77" i="111"/>
  <c r="C77" i="111"/>
  <c r="H76" i="111"/>
  <c r="C76" i="111"/>
  <c r="H75" i="111"/>
  <c r="C75" i="111"/>
  <c r="H74" i="111"/>
  <c r="C74" i="111"/>
  <c r="C67" i="111"/>
  <c r="H64" i="111"/>
  <c r="H63" i="111"/>
  <c r="H62" i="111"/>
  <c r="H60" i="111"/>
  <c r="D68" i="111"/>
  <c r="E68" i="111" s="1"/>
  <c r="H59" i="111"/>
  <c r="H58" i="111"/>
  <c r="G57" i="111"/>
  <c r="C56" i="111"/>
  <c r="C55" i="111"/>
  <c r="J54" i="111"/>
  <c r="H54" i="111"/>
  <c r="C54" i="111"/>
  <c r="H53" i="111"/>
  <c r="C53" i="111"/>
  <c r="H52" i="111"/>
  <c r="C52" i="111"/>
  <c r="G51" i="111"/>
  <c r="C51" i="111"/>
  <c r="C50" i="111"/>
  <c r="C49" i="111"/>
  <c r="H48" i="111"/>
  <c r="C48" i="111"/>
  <c r="H47" i="111"/>
  <c r="C47" i="111"/>
  <c r="H46" i="111"/>
  <c r="C46" i="111"/>
  <c r="H45" i="111"/>
  <c r="C45" i="111"/>
  <c r="H44" i="111"/>
  <c r="C44" i="111"/>
  <c r="G43" i="111"/>
  <c r="B43" i="111"/>
  <c r="C40" i="111"/>
  <c r="C39" i="111"/>
  <c r="H38" i="111"/>
  <c r="C38" i="111"/>
  <c r="H37" i="111"/>
  <c r="C37" i="111"/>
  <c r="H36" i="111"/>
  <c r="C36" i="111"/>
  <c r="H35" i="111"/>
  <c r="C35" i="111"/>
  <c r="G34" i="111"/>
  <c r="B34" i="111"/>
  <c r="H30" i="111"/>
  <c r="H29" i="111"/>
  <c r="H28" i="111"/>
  <c r="C28" i="111"/>
  <c r="H27" i="111"/>
  <c r="C27" i="111"/>
  <c r="H26" i="111"/>
  <c r="H25" i="111"/>
  <c r="H24" i="111"/>
  <c r="H23" i="111"/>
  <c r="H22" i="111"/>
  <c r="H21" i="111"/>
  <c r="J31" i="111"/>
  <c r="K31" i="111" s="1"/>
  <c r="H20" i="111"/>
  <c r="G19" i="111"/>
  <c r="B19" i="111"/>
  <c r="H16" i="111"/>
  <c r="B16" i="111"/>
  <c r="H15" i="111"/>
  <c r="B15" i="111"/>
  <c r="H13" i="111"/>
  <c r="H12" i="111"/>
  <c r="H11" i="111"/>
  <c r="B11" i="111"/>
  <c r="H9" i="111"/>
  <c r="B9" i="111"/>
  <c r="H8" i="111"/>
  <c r="B8" i="111"/>
  <c r="H7" i="111"/>
  <c r="H6" i="111"/>
  <c r="H5" i="111"/>
  <c r="B5" i="111"/>
  <c r="H4" i="111"/>
  <c r="C79" i="110"/>
  <c r="H78" i="110"/>
  <c r="C78" i="110"/>
  <c r="H77" i="110"/>
  <c r="C77" i="110"/>
  <c r="H76" i="110"/>
  <c r="C76" i="110"/>
  <c r="H75" i="110"/>
  <c r="C75" i="110"/>
  <c r="H74" i="110"/>
  <c r="C74" i="110"/>
  <c r="C67" i="110"/>
  <c r="H64" i="110"/>
  <c r="H63" i="110"/>
  <c r="H62" i="110"/>
  <c r="H60" i="110"/>
  <c r="D68" i="110"/>
  <c r="E68" i="110" s="1"/>
  <c r="H59" i="110"/>
  <c r="H58" i="110"/>
  <c r="G57" i="110"/>
  <c r="C56" i="110"/>
  <c r="C55" i="110"/>
  <c r="J54" i="110"/>
  <c r="H54" i="110"/>
  <c r="C54" i="110"/>
  <c r="H53" i="110"/>
  <c r="C53" i="110"/>
  <c r="H52" i="110"/>
  <c r="C52" i="110"/>
  <c r="G51" i="110"/>
  <c r="C51" i="110"/>
  <c r="C50" i="110"/>
  <c r="C49" i="110"/>
  <c r="H48" i="110"/>
  <c r="C48" i="110"/>
  <c r="H47" i="110"/>
  <c r="C47" i="110"/>
  <c r="H46" i="110"/>
  <c r="C46" i="110"/>
  <c r="H45" i="110"/>
  <c r="C45" i="110"/>
  <c r="H44" i="110"/>
  <c r="C44" i="110"/>
  <c r="G43" i="110"/>
  <c r="B43" i="110"/>
  <c r="C40" i="110"/>
  <c r="J39" i="110"/>
  <c r="C39" i="110"/>
  <c r="K38" i="110"/>
  <c r="H38" i="110"/>
  <c r="C38" i="110"/>
  <c r="H37" i="110"/>
  <c r="C37" i="110"/>
  <c r="H36" i="110"/>
  <c r="C36" i="110"/>
  <c r="H35" i="110"/>
  <c r="C35" i="110"/>
  <c r="G34" i="110"/>
  <c r="B34" i="110"/>
  <c r="H30" i="110"/>
  <c r="H29" i="110"/>
  <c r="H28" i="110"/>
  <c r="C28" i="110"/>
  <c r="H27" i="110"/>
  <c r="C27" i="110"/>
  <c r="H26" i="110"/>
  <c r="H25" i="110"/>
  <c r="H24" i="110"/>
  <c r="H23" i="110"/>
  <c r="H22" i="110"/>
  <c r="H21" i="110"/>
  <c r="H20" i="110"/>
  <c r="G19" i="110"/>
  <c r="B19" i="110"/>
  <c r="H16" i="110"/>
  <c r="B16" i="110"/>
  <c r="H15" i="110"/>
  <c r="B15" i="110"/>
  <c r="H13" i="110"/>
  <c r="H12" i="110"/>
  <c r="H11" i="110"/>
  <c r="B11" i="110"/>
  <c r="H9" i="110"/>
  <c r="B9" i="110"/>
  <c r="H8" i="110"/>
  <c r="B8" i="110"/>
  <c r="H7" i="110"/>
  <c r="H6" i="110"/>
  <c r="H5" i="110"/>
  <c r="B5" i="110"/>
  <c r="H4" i="110"/>
  <c r="C79" i="109"/>
  <c r="H78" i="109"/>
  <c r="C78" i="109"/>
  <c r="H77" i="109"/>
  <c r="C77" i="109"/>
  <c r="H76" i="109"/>
  <c r="C76" i="109"/>
  <c r="H75" i="109"/>
  <c r="C75" i="109"/>
  <c r="H74" i="109"/>
  <c r="C74" i="109"/>
  <c r="C67" i="109"/>
  <c r="H64" i="109"/>
  <c r="H63" i="109"/>
  <c r="H62" i="109"/>
  <c r="H60" i="109"/>
  <c r="H59" i="109"/>
  <c r="H58" i="109"/>
  <c r="G57" i="109"/>
  <c r="C56" i="109"/>
  <c r="C55" i="109"/>
  <c r="J54" i="109"/>
  <c r="H54" i="109"/>
  <c r="C54" i="109"/>
  <c r="H53" i="109"/>
  <c r="C53" i="109"/>
  <c r="H52" i="109"/>
  <c r="C52" i="109"/>
  <c r="G51" i="109"/>
  <c r="C51" i="109"/>
  <c r="C50" i="109"/>
  <c r="C49" i="109"/>
  <c r="H48" i="109"/>
  <c r="C48" i="109"/>
  <c r="H47" i="109"/>
  <c r="C47" i="109"/>
  <c r="H46" i="109"/>
  <c r="C46" i="109"/>
  <c r="H45" i="109"/>
  <c r="C45" i="109"/>
  <c r="H44" i="109"/>
  <c r="C44" i="109"/>
  <c r="G43" i="109"/>
  <c r="B43" i="109"/>
  <c r="C40" i="109"/>
  <c r="C39" i="109"/>
  <c r="H38" i="109"/>
  <c r="C38" i="109"/>
  <c r="H37" i="109"/>
  <c r="C37" i="109"/>
  <c r="H36" i="109"/>
  <c r="C36" i="109"/>
  <c r="H35" i="109"/>
  <c r="C35" i="109"/>
  <c r="G34" i="109"/>
  <c r="B34" i="109"/>
  <c r="H30" i="109"/>
  <c r="H29" i="109"/>
  <c r="H28" i="109"/>
  <c r="C28" i="109"/>
  <c r="H27" i="109"/>
  <c r="C27" i="109"/>
  <c r="H26" i="109"/>
  <c r="H25" i="109"/>
  <c r="H24" i="109"/>
  <c r="H23" i="109"/>
  <c r="H22" i="109"/>
  <c r="H21" i="109"/>
  <c r="H20" i="109"/>
  <c r="G19" i="109"/>
  <c r="B19" i="109"/>
  <c r="H16" i="109"/>
  <c r="B16" i="109"/>
  <c r="H15" i="109"/>
  <c r="B15" i="109"/>
  <c r="H13" i="109"/>
  <c r="H12" i="109"/>
  <c r="H11" i="109"/>
  <c r="B11" i="109"/>
  <c r="H9" i="109"/>
  <c r="B9" i="109"/>
  <c r="H8" i="109"/>
  <c r="B8" i="109"/>
  <c r="H7" i="109"/>
  <c r="H6" i="109"/>
  <c r="H5" i="109"/>
  <c r="B5" i="109"/>
  <c r="H4" i="109"/>
  <c r="J78" i="65"/>
  <c r="J77" i="65"/>
  <c r="J76" i="65"/>
  <c r="J75" i="65"/>
  <c r="J74" i="65"/>
  <c r="D78" i="65"/>
  <c r="D77" i="65"/>
  <c r="D76" i="65"/>
  <c r="D75" i="65"/>
  <c r="D74" i="65"/>
  <c r="J64" i="65"/>
  <c r="J63" i="65"/>
  <c r="J62" i="65"/>
  <c r="J61" i="65"/>
  <c r="J60" i="65"/>
  <c r="J59" i="65"/>
  <c r="J58" i="65"/>
  <c r="D67" i="65"/>
  <c r="D66" i="65"/>
  <c r="D65" i="65"/>
  <c r="D64" i="65"/>
  <c r="D63" i="65"/>
  <c r="D62" i="65"/>
  <c r="D61" i="65"/>
  <c r="D60" i="65"/>
  <c r="J53" i="65"/>
  <c r="J52" i="65"/>
  <c r="J48" i="65"/>
  <c r="J47" i="65"/>
  <c r="J46" i="65"/>
  <c r="J45" i="65"/>
  <c r="J44" i="65"/>
  <c r="I48" i="108"/>
  <c r="I47" i="108"/>
  <c r="I46" i="108"/>
  <c r="I45" i="108"/>
  <c r="I44" i="108"/>
  <c r="D56" i="65"/>
  <c r="D55" i="65"/>
  <c r="D48" i="65"/>
  <c r="D47" i="65"/>
  <c r="D46" i="65"/>
  <c r="D45" i="65"/>
  <c r="D44" i="65"/>
  <c r="J38" i="65"/>
  <c r="J37" i="65"/>
  <c r="J36" i="65"/>
  <c r="J35" i="65"/>
  <c r="D40" i="65"/>
  <c r="D39" i="65"/>
  <c r="D38" i="65"/>
  <c r="D37" i="65"/>
  <c r="D36" i="65"/>
  <c r="D35" i="65"/>
  <c r="J16" i="65"/>
  <c r="J15" i="65"/>
  <c r="J6" i="65"/>
  <c r="J5" i="65"/>
  <c r="J54" i="65"/>
  <c r="J30" i="65"/>
  <c r="J29" i="65"/>
  <c r="J28" i="65"/>
  <c r="J27" i="65"/>
  <c r="J26" i="65"/>
  <c r="J25" i="65"/>
  <c r="J24" i="65"/>
  <c r="J23" i="65"/>
  <c r="J22" i="65"/>
  <c r="J21" i="65"/>
  <c r="J20" i="65"/>
  <c r="D28" i="65"/>
  <c r="D27" i="65"/>
  <c r="D26" i="65"/>
  <c r="D25" i="65"/>
  <c r="D24" i="65"/>
  <c r="D23" i="65"/>
  <c r="D22" i="65"/>
  <c r="D21" i="65"/>
  <c r="D20" i="65"/>
  <c r="I78" i="108"/>
  <c r="I77" i="108"/>
  <c r="I76" i="108"/>
  <c r="I75" i="108"/>
  <c r="I74" i="108"/>
  <c r="D79" i="108"/>
  <c r="D78" i="108"/>
  <c r="D77" i="108"/>
  <c r="D76" i="108"/>
  <c r="D75" i="108"/>
  <c r="D74" i="108"/>
  <c r="I64" i="108"/>
  <c r="I63" i="108"/>
  <c r="I62" i="108"/>
  <c r="I61" i="108"/>
  <c r="I60" i="108"/>
  <c r="I59" i="108"/>
  <c r="I58" i="108"/>
  <c r="D67" i="108"/>
  <c r="D66" i="108"/>
  <c r="D65" i="108"/>
  <c r="D64" i="108"/>
  <c r="D63" i="108"/>
  <c r="D62" i="108"/>
  <c r="D61" i="108"/>
  <c r="D60" i="108"/>
  <c r="I53" i="108"/>
  <c r="I52" i="108"/>
  <c r="D56" i="108"/>
  <c r="D55" i="108"/>
  <c r="D53" i="108"/>
  <c r="D52" i="108"/>
  <c r="D50" i="108"/>
  <c r="D48" i="108"/>
  <c r="D47" i="108"/>
  <c r="D46" i="108"/>
  <c r="D45" i="108"/>
  <c r="D44" i="108"/>
  <c r="D40" i="108"/>
  <c r="D39" i="108"/>
  <c r="D38" i="108"/>
  <c r="D37" i="108"/>
  <c r="D36" i="108"/>
  <c r="D35" i="108"/>
  <c r="I30" i="108"/>
  <c r="I29" i="108"/>
  <c r="I28" i="108"/>
  <c r="I27" i="108"/>
  <c r="I26" i="108"/>
  <c r="I25" i="108"/>
  <c r="I24" i="108"/>
  <c r="I23" i="108"/>
  <c r="I22" i="108"/>
  <c r="I21" i="108"/>
  <c r="I20" i="108"/>
  <c r="D28" i="108"/>
  <c r="D27" i="108"/>
  <c r="D26" i="108"/>
  <c r="D25" i="108"/>
  <c r="D24" i="108"/>
  <c r="D23" i="108"/>
  <c r="D22" i="108"/>
  <c r="D21" i="108"/>
  <c r="D20" i="108"/>
  <c r="I16" i="108"/>
  <c r="I15" i="108"/>
  <c r="I12" i="108"/>
  <c r="I11" i="108"/>
  <c r="I13" i="108"/>
  <c r="D39" i="97"/>
  <c r="D38" i="97"/>
  <c r="D37" i="97"/>
  <c r="D36" i="97"/>
  <c r="D35" i="97"/>
  <c r="D34" i="97"/>
  <c r="D33" i="97"/>
  <c r="D19" i="97"/>
  <c r="D32" i="97"/>
  <c r="J30" i="89"/>
  <c r="J29" i="89"/>
  <c r="J28" i="89"/>
  <c r="J27" i="89"/>
  <c r="J26" i="89"/>
  <c r="J25" i="89"/>
  <c r="J24" i="89"/>
  <c r="J23" i="89"/>
  <c r="J22" i="89"/>
  <c r="J21" i="89"/>
  <c r="J20" i="89"/>
  <c r="J30" i="87"/>
  <c r="J29" i="87"/>
  <c r="J28" i="87"/>
  <c r="J27" i="87"/>
  <c r="J26" i="87"/>
  <c r="J25" i="87"/>
  <c r="J24" i="87"/>
  <c r="J23" i="87"/>
  <c r="J22" i="87"/>
  <c r="J21" i="87"/>
  <c r="J20" i="87"/>
  <c r="J30" i="86"/>
  <c r="J29" i="86"/>
  <c r="J28" i="86"/>
  <c r="J27" i="86"/>
  <c r="J26" i="86"/>
  <c r="J25" i="86"/>
  <c r="J24" i="86"/>
  <c r="J23" i="86"/>
  <c r="J22" i="86"/>
  <c r="J21" i="86"/>
  <c r="J20" i="86"/>
  <c r="J30" i="85"/>
  <c r="J29" i="85"/>
  <c r="J28" i="85"/>
  <c r="J27" i="85"/>
  <c r="J26" i="85"/>
  <c r="J25" i="85"/>
  <c r="J24" i="85"/>
  <c r="J23" i="85"/>
  <c r="J22" i="85"/>
  <c r="J21" i="85"/>
  <c r="J20" i="85"/>
  <c r="J30" i="84"/>
  <c r="J29" i="84"/>
  <c r="J28" i="84"/>
  <c r="J27" i="84"/>
  <c r="J26" i="84"/>
  <c r="J25" i="84"/>
  <c r="J24" i="84"/>
  <c r="J23" i="84"/>
  <c r="J22" i="84"/>
  <c r="J21" i="84"/>
  <c r="J20" i="84"/>
  <c r="J30" i="83"/>
  <c r="J29" i="83"/>
  <c r="J28" i="83"/>
  <c r="J27" i="83"/>
  <c r="J26" i="83"/>
  <c r="J25" i="83"/>
  <c r="J24" i="83"/>
  <c r="J23" i="83"/>
  <c r="J22" i="83"/>
  <c r="J21" i="83"/>
  <c r="J20" i="83"/>
  <c r="D56" i="89"/>
  <c r="D55" i="89"/>
  <c r="D54" i="89"/>
  <c r="D53" i="89"/>
  <c r="D52" i="89"/>
  <c r="D51" i="89"/>
  <c r="D50" i="89"/>
  <c r="D49" i="89"/>
  <c r="D48" i="89"/>
  <c r="D47" i="89"/>
  <c r="D46" i="89"/>
  <c r="D45" i="89"/>
  <c r="D44" i="89"/>
  <c r="D56" i="87"/>
  <c r="D55" i="87"/>
  <c r="D54" i="87"/>
  <c r="D53" i="87"/>
  <c r="D52" i="87"/>
  <c r="D51" i="87"/>
  <c r="D50" i="87"/>
  <c r="D49" i="87"/>
  <c r="D48" i="87"/>
  <c r="D47" i="87"/>
  <c r="D46" i="87"/>
  <c r="D45" i="87"/>
  <c r="D44" i="87"/>
  <c r="D56" i="86"/>
  <c r="D55" i="86"/>
  <c r="D54" i="86"/>
  <c r="D53" i="86"/>
  <c r="D52" i="86"/>
  <c r="D51" i="86"/>
  <c r="D50" i="86"/>
  <c r="D49" i="86"/>
  <c r="D48" i="86"/>
  <c r="D47" i="86"/>
  <c r="D46" i="86"/>
  <c r="D45" i="86"/>
  <c r="D44" i="86"/>
  <c r="D56" i="85"/>
  <c r="D55" i="85"/>
  <c r="D54" i="85"/>
  <c r="D53" i="85"/>
  <c r="D52" i="85"/>
  <c r="D51" i="85"/>
  <c r="D50" i="85"/>
  <c r="D49" i="85"/>
  <c r="D48" i="85"/>
  <c r="D47" i="85"/>
  <c r="D46" i="85"/>
  <c r="D45" i="85"/>
  <c r="D44" i="85"/>
  <c r="D56" i="84"/>
  <c r="D55" i="84"/>
  <c r="D54" i="84"/>
  <c r="D53" i="84"/>
  <c r="D52" i="84"/>
  <c r="D51" i="84"/>
  <c r="D50" i="84"/>
  <c r="D49" i="84"/>
  <c r="D48" i="84"/>
  <c r="D47" i="84"/>
  <c r="D46" i="84"/>
  <c r="D45" i="84"/>
  <c r="D44" i="84"/>
  <c r="D56" i="83"/>
  <c r="D55" i="83"/>
  <c r="D54" i="83"/>
  <c r="D53" i="83"/>
  <c r="D52" i="83"/>
  <c r="D51" i="83"/>
  <c r="D50" i="83"/>
  <c r="D49" i="83"/>
  <c r="D48" i="83"/>
  <c r="D47" i="83"/>
  <c r="D46" i="83"/>
  <c r="D45" i="83"/>
  <c r="D44" i="83"/>
  <c r="D56" i="82"/>
  <c r="D55" i="82"/>
  <c r="D54" i="82"/>
  <c r="D53" i="82"/>
  <c r="D52" i="82"/>
  <c r="D51" i="82"/>
  <c r="D50" i="82"/>
  <c r="D49" i="82"/>
  <c r="D48" i="82"/>
  <c r="D47" i="82"/>
  <c r="D46" i="82"/>
  <c r="D45" i="82"/>
  <c r="D44" i="82"/>
  <c r="J30" i="82"/>
  <c r="J29" i="82"/>
  <c r="J28" i="82"/>
  <c r="J27" i="82"/>
  <c r="J26" i="82"/>
  <c r="J25" i="82"/>
  <c r="J24" i="82"/>
  <c r="J23" i="82"/>
  <c r="J22" i="82"/>
  <c r="J21" i="82"/>
  <c r="J20" i="82"/>
  <c r="D47" i="81"/>
  <c r="D56" i="81"/>
  <c r="D55" i="81"/>
  <c r="D49" i="81"/>
  <c r="D48" i="81"/>
  <c r="D46" i="81"/>
  <c r="D45" i="81"/>
  <c r="D44" i="81"/>
  <c r="J78" i="80"/>
  <c r="J77" i="80"/>
  <c r="J76" i="80"/>
  <c r="J75" i="80"/>
  <c r="J74" i="80"/>
  <c r="D79" i="80"/>
  <c r="D78" i="80"/>
  <c r="D77" i="80"/>
  <c r="D76" i="80"/>
  <c r="D75" i="80"/>
  <c r="D74" i="80"/>
  <c r="J53" i="80"/>
  <c r="J52" i="80"/>
  <c r="D56" i="80"/>
  <c r="D55" i="80"/>
  <c r="D53" i="80"/>
  <c r="D52" i="80"/>
  <c r="D50" i="80"/>
  <c r="D48" i="80"/>
  <c r="D47" i="80"/>
  <c r="D46" i="80"/>
  <c r="D45" i="80"/>
  <c r="D44" i="80"/>
  <c r="J48" i="80"/>
  <c r="J47" i="80"/>
  <c r="J46" i="80"/>
  <c r="J45" i="80"/>
  <c r="J44" i="80"/>
  <c r="D40" i="80"/>
  <c r="D39" i="80"/>
  <c r="D38" i="80"/>
  <c r="D37" i="80"/>
  <c r="D36" i="80"/>
  <c r="D35" i="80"/>
  <c r="J30" i="80"/>
  <c r="J29" i="80"/>
  <c r="J28" i="80"/>
  <c r="J27" i="80"/>
  <c r="J26" i="80"/>
  <c r="J25" i="80"/>
  <c r="J24" i="80"/>
  <c r="J23" i="80"/>
  <c r="J22" i="80"/>
  <c r="J21" i="80"/>
  <c r="J20" i="80"/>
  <c r="D56" i="78"/>
  <c r="D55" i="78"/>
  <c r="D54" i="78"/>
  <c r="D53" i="78"/>
  <c r="D52" i="78"/>
  <c r="D51" i="78"/>
  <c r="D50" i="78"/>
  <c r="D49" i="78"/>
  <c r="D48" i="78"/>
  <c r="D47" i="78"/>
  <c r="D46" i="78"/>
  <c r="D45" i="78"/>
  <c r="D44" i="78"/>
  <c r="D56" i="79"/>
  <c r="D55" i="79"/>
  <c r="D54" i="79"/>
  <c r="D53" i="79"/>
  <c r="D52" i="79"/>
  <c r="D51" i="79"/>
  <c r="D50" i="79"/>
  <c r="D49" i="79"/>
  <c r="D48" i="79"/>
  <c r="D47" i="79"/>
  <c r="D46" i="79"/>
  <c r="D45" i="79"/>
  <c r="D44" i="79"/>
  <c r="D56" i="77"/>
  <c r="D55" i="77"/>
  <c r="D54" i="77"/>
  <c r="D53" i="77"/>
  <c r="D52" i="77"/>
  <c r="D51" i="77"/>
  <c r="D50" i="77"/>
  <c r="D49" i="77"/>
  <c r="D48" i="77"/>
  <c r="D47" i="77"/>
  <c r="D46" i="77"/>
  <c r="D45" i="77"/>
  <c r="D44" i="77"/>
  <c r="D56" i="76"/>
  <c r="D55" i="76"/>
  <c r="D54" i="76"/>
  <c r="D53" i="76"/>
  <c r="D52" i="76"/>
  <c r="D51" i="76"/>
  <c r="D50" i="76"/>
  <c r="D49" i="76"/>
  <c r="D48" i="76"/>
  <c r="D47" i="76"/>
  <c r="D46" i="76"/>
  <c r="D45" i="76"/>
  <c r="D44" i="76"/>
  <c r="D56" i="75"/>
  <c r="D55" i="75"/>
  <c r="D54" i="75"/>
  <c r="D53" i="75"/>
  <c r="D52" i="75"/>
  <c r="D51" i="75"/>
  <c r="D50" i="75"/>
  <c r="D49" i="75"/>
  <c r="D48" i="75"/>
  <c r="D47" i="75"/>
  <c r="D46" i="75"/>
  <c r="D45" i="75"/>
  <c r="D44" i="75"/>
  <c r="D56" i="74"/>
  <c r="D55" i="74"/>
  <c r="D54" i="74"/>
  <c r="D53" i="74"/>
  <c r="D52" i="74"/>
  <c r="D51" i="74"/>
  <c r="D50" i="74"/>
  <c r="D49" i="74"/>
  <c r="D48" i="74"/>
  <c r="D47" i="74"/>
  <c r="D46" i="74"/>
  <c r="D45" i="74"/>
  <c r="D44" i="74"/>
  <c r="J49" i="110" l="1"/>
  <c r="K49" i="110" s="1"/>
  <c r="J49" i="111"/>
  <c r="K49" i="111" s="1"/>
  <c r="J65" i="109"/>
  <c r="K65" i="109" s="1"/>
  <c r="J65" i="110"/>
  <c r="K63" i="110" s="1"/>
  <c r="J65" i="111"/>
  <c r="K65" i="111" s="1"/>
  <c r="D57" i="111"/>
  <c r="E57" i="111" s="1"/>
  <c r="D41" i="109"/>
  <c r="E41" i="109" s="1"/>
  <c r="D41" i="110"/>
  <c r="E41" i="110" s="1"/>
  <c r="D41" i="111"/>
  <c r="E41" i="111" s="1"/>
  <c r="J39" i="111"/>
  <c r="K39" i="111" s="1"/>
  <c r="D80" i="109"/>
  <c r="E79" i="109" s="1"/>
  <c r="D80" i="111"/>
  <c r="E80" i="111" s="1"/>
  <c r="J79" i="109"/>
  <c r="K79" i="109" s="1"/>
  <c r="J79" i="111"/>
  <c r="K79" i="111" s="1"/>
  <c r="K65" i="110"/>
  <c r="E67" i="109"/>
  <c r="E68" i="109"/>
  <c r="K37" i="110"/>
  <c r="K39" i="110"/>
  <c r="J55" i="80"/>
  <c r="K55" i="80" s="1"/>
  <c r="J8" i="65"/>
  <c r="D57" i="110"/>
  <c r="E55" i="110" s="1"/>
  <c r="K36" i="110"/>
  <c r="J49" i="109"/>
  <c r="K46" i="109" s="1"/>
  <c r="D80" i="110"/>
  <c r="E80" i="110" s="1"/>
  <c r="J79" i="110"/>
  <c r="K79" i="110" s="1"/>
  <c r="J55" i="109"/>
  <c r="K54" i="109" s="1"/>
  <c r="J55" i="110"/>
  <c r="K55" i="110" s="1"/>
  <c r="J55" i="111"/>
  <c r="D29" i="111"/>
  <c r="E29" i="111" s="1"/>
  <c r="J8" i="109"/>
  <c r="K35" i="110"/>
  <c r="D57" i="109"/>
  <c r="E49" i="109" s="1"/>
  <c r="J8" i="110"/>
  <c r="J8" i="111"/>
  <c r="K59" i="111"/>
  <c r="K62" i="111"/>
  <c r="K61" i="111"/>
  <c r="K60" i="110"/>
  <c r="K64" i="110"/>
  <c r="K61" i="110"/>
  <c r="K28" i="111"/>
  <c r="K27" i="111"/>
  <c r="K26" i="111"/>
  <c r="K25" i="111"/>
  <c r="K24" i="111"/>
  <c r="K23" i="111"/>
  <c r="K22" i="111"/>
  <c r="K21" i="111"/>
  <c r="K20" i="111"/>
  <c r="K29" i="111"/>
  <c r="K30" i="111"/>
  <c r="K37" i="111"/>
  <c r="K36" i="111"/>
  <c r="K35" i="111"/>
  <c r="E38" i="111"/>
  <c r="K38" i="111"/>
  <c r="E39" i="111"/>
  <c r="E55" i="111"/>
  <c r="E53" i="111"/>
  <c r="K47" i="111"/>
  <c r="K44" i="111"/>
  <c r="E45" i="111"/>
  <c r="K45" i="111"/>
  <c r="E46" i="111"/>
  <c r="K46" i="111"/>
  <c r="E47" i="111"/>
  <c r="K48" i="111"/>
  <c r="E50" i="111"/>
  <c r="E66" i="111"/>
  <c r="E65" i="111"/>
  <c r="E64" i="111"/>
  <c r="E63" i="111"/>
  <c r="E62" i="111"/>
  <c r="E61" i="111"/>
  <c r="E60" i="111"/>
  <c r="E67" i="111"/>
  <c r="K78" i="111"/>
  <c r="K77" i="111"/>
  <c r="K76" i="111"/>
  <c r="K75" i="111"/>
  <c r="K74" i="111"/>
  <c r="E76" i="111"/>
  <c r="E35" i="111"/>
  <c r="E44" i="111"/>
  <c r="K58" i="111"/>
  <c r="E21" i="110"/>
  <c r="E23" i="110"/>
  <c r="E25" i="110"/>
  <c r="E26" i="110"/>
  <c r="E28" i="110"/>
  <c r="E37" i="110"/>
  <c r="E36" i="110"/>
  <c r="E38" i="110"/>
  <c r="E40" i="110"/>
  <c r="E53" i="110"/>
  <c r="K48" i="110"/>
  <c r="K47" i="110"/>
  <c r="K46" i="110"/>
  <c r="K45" i="110"/>
  <c r="K44" i="110"/>
  <c r="E45" i="110"/>
  <c r="E47" i="110"/>
  <c r="E49" i="110"/>
  <c r="K30" i="110"/>
  <c r="K28" i="110"/>
  <c r="K27" i="110"/>
  <c r="K26" i="110"/>
  <c r="K25" i="110"/>
  <c r="K24" i="110"/>
  <c r="K23" i="110"/>
  <c r="K22" i="110"/>
  <c r="K21" i="110"/>
  <c r="K20" i="110"/>
  <c r="E22" i="110"/>
  <c r="E24" i="110"/>
  <c r="E27" i="110"/>
  <c r="K29" i="110"/>
  <c r="E39" i="110"/>
  <c r="K54" i="110"/>
  <c r="E66" i="110"/>
  <c r="E65" i="110"/>
  <c r="E64" i="110"/>
  <c r="E63" i="110"/>
  <c r="E62" i="110"/>
  <c r="E61" i="110"/>
  <c r="E60" i="110"/>
  <c r="E67" i="110"/>
  <c r="K76" i="110"/>
  <c r="K74" i="110"/>
  <c r="E76" i="110"/>
  <c r="E20" i="110"/>
  <c r="E35" i="110"/>
  <c r="E44" i="110"/>
  <c r="K52" i="110"/>
  <c r="K58" i="110"/>
  <c r="K31" i="109"/>
  <c r="K28" i="109"/>
  <c r="K27" i="109"/>
  <c r="K26" i="109"/>
  <c r="K25" i="109"/>
  <c r="K24" i="109"/>
  <c r="K23" i="109"/>
  <c r="K22" i="109"/>
  <c r="K21" i="109"/>
  <c r="K20" i="109"/>
  <c r="E21" i="109"/>
  <c r="E22" i="109"/>
  <c r="E23" i="109"/>
  <c r="E24" i="109"/>
  <c r="E25" i="109"/>
  <c r="E26" i="109"/>
  <c r="E27" i="109"/>
  <c r="E28" i="109"/>
  <c r="K29" i="109"/>
  <c r="K30" i="109"/>
  <c r="E36" i="109"/>
  <c r="K36" i="109"/>
  <c r="K37" i="109"/>
  <c r="K38" i="109"/>
  <c r="E40" i="109"/>
  <c r="E50" i="109"/>
  <c r="E48" i="109"/>
  <c r="E46" i="109"/>
  <c r="E44" i="109"/>
  <c r="K45" i="109"/>
  <c r="K47" i="109"/>
  <c r="K64" i="109"/>
  <c r="K63" i="109"/>
  <c r="K62" i="109"/>
  <c r="K61" i="109"/>
  <c r="K60" i="109"/>
  <c r="K59" i="109"/>
  <c r="K58" i="109"/>
  <c r="E61" i="109"/>
  <c r="E62" i="109"/>
  <c r="E63" i="109"/>
  <c r="E64" i="109"/>
  <c r="E65" i="109"/>
  <c r="E66" i="109"/>
  <c r="E80" i="109"/>
  <c r="E78" i="109"/>
  <c r="E76" i="109"/>
  <c r="E74" i="109"/>
  <c r="K75" i="109"/>
  <c r="K76" i="109"/>
  <c r="K77" i="109"/>
  <c r="E20" i="109"/>
  <c r="K35" i="109"/>
  <c r="E60" i="109"/>
  <c r="K74" i="109"/>
  <c r="D56" i="73"/>
  <c r="D55" i="73"/>
  <c r="D54" i="73"/>
  <c r="D53" i="73"/>
  <c r="D52" i="73"/>
  <c r="D51" i="73"/>
  <c r="D50" i="73"/>
  <c r="D49" i="73"/>
  <c r="D48" i="73"/>
  <c r="D47" i="73"/>
  <c r="D46" i="73"/>
  <c r="D45" i="73"/>
  <c r="D44" i="73"/>
  <c r="D55" i="72"/>
  <c r="D56" i="72"/>
  <c r="D49" i="72"/>
  <c r="D48" i="72"/>
  <c r="D47" i="72"/>
  <c r="D46" i="72"/>
  <c r="D45" i="72"/>
  <c r="D44" i="72"/>
  <c r="E75" i="109" l="1"/>
  <c r="E77" i="109"/>
  <c r="K63" i="111"/>
  <c r="E38" i="109"/>
  <c r="K78" i="110"/>
  <c r="K62" i="110"/>
  <c r="K59" i="110"/>
  <c r="E35" i="109"/>
  <c r="E37" i="109"/>
  <c r="E39" i="109"/>
  <c r="E36" i="111"/>
  <c r="E78" i="111"/>
  <c r="K64" i="111"/>
  <c r="K60" i="111"/>
  <c r="E51" i="109"/>
  <c r="E45" i="109"/>
  <c r="E47" i="109"/>
  <c r="E51" i="111"/>
  <c r="E49" i="111"/>
  <c r="E48" i="111"/>
  <c r="E52" i="111"/>
  <c r="E54" i="111"/>
  <c r="E56" i="111"/>
  <c r="E40" i="111"/>
  <c r="E37" i="111"/>
  <c r="K78" i="109"/>
  <c r="E28" i="111"/>
  <c r="E74" i="111"/>
  <c r="E79" i="111"/>
  <c r="E77" i="111"/>
  <c r="E75" i="111"/>
  <c r="K75" i="110"/>
  <c r="K77" i="110"/>
  <c r="K53" i="110"/>
  <c r="K53" i="111"/>
  <c r="K55" i="111"/>
  <c r="K53" i="109"/>
  <c r="K55" i="109"/>
  <c r="E51" i="110"/>
  <c r="E55" i="109"/>
  <c r="E57" i="109"/>
  <c r="E56" i="110"/>
  <c r="E57" i="110"/>
  <c r="K44" i="109"/>
  <c r="K48" i="109"/>
  <c r="E22" i="111"/>
  <c r="E50" i="110"/>
  <c r="E48" i="110"/>
  <c r="E46" i="110"/>
  <c r="E52" i="110"/>
  <c r="E54" i="110"/>
  <c r="E78" i="110"/>
  <c r="E26" i="111"/>
  <c r="E24" i="111"/>
  <c r="K52" i="109"/>
  <c r="K54" i="111"/>
  <c r="E74" i="110"/>
  <c r="E79" i="110"/>
  <c r="E77" i="110"/>
  <c r="E75" i="110"/>
  <c r="K52" i="111"/>
  <c r="E54" i="109"/>
  <c r="E53" i="109"/>
  <c r="E56" i="109"/>
  <c r="E52" i="109"/>
  <c r="E20" i="111"/>
  <c r="E27" i="111"/>
  <c r="E25" i="111"/>
  <c r="E23" i="111"/>
  <c r="E21" i="111"/>
  <c r="J78" i="71"/>
  <c r="J77" i="71"/>
  <c r="J76" i="71"/>
  <c r="J75" i="71"/>
  <c r="J74" i="71"/>
  <c r="J64" i="71"/>
  <c r="J63" i="71"/>
  <c r="J62" i="71"/>
  <c r="J61" i="71"/>
  <c r="J60" i="71"/>
  <c r="J59" i="71"/>
  <c r="J58" i="71"/>
  <c r="D55" i="71"/>
  <c r="D53" i="71"/>
  <c r="D52" i="71"/>
  <c r="D50" i="71"/>
  <c r="D49" i="71"/>
  <c r="D47" i="71"/>
  <c r="D46" i="71"/>
  <c r="D45" i="71"/>
  <c r="D44" i="71"/>
  <c r="J52" i="71"/>
  <c r="J48" i="71"/>
  <c r="J47" i="71"/>
  <c r="J46" i="71"/>
  <c r="J45" i="71"/>
  <c r="J44" i="71"/>
  <c r="D40" i="71"/>
  <c r="D39" i="71"/>
  <c r="D38" i="71"/>
  <c r="D37" i="71"/>
  <c r="D36" i="71"/>
  <c r="D35" i="71"/>
  <c r="D45" i="94"/>
  <c r="D56" i="94"/>
  <c r="D55" i="94"/>
  <c r="D49" i="94"/>
  <c r="D48" i="94"/>
  <c r="D47" i="94"/>
  <c r="D46" i="94"/>
  <c r="D44" i="94"/>
  <c r="D56" i="93"/>
  <c r="D55" i="93"/>
  <c r="D49" i="93"/>
  <c r="D48" i="93"/>
  <c r="D47" i="93"/>
  <c r="D46" i="93"/>
  <c r="D45" i="93"/>
  <c r="D44" i="93"/>
  <c r="D56" i="92"/>
  <c r="D55" i="92"/>
  <c r="D49" i="92"/>
  <c r="D48" i="92"/>
  <c r="D47" i="92"/>
  <c r="D46" i="92"/>
  <c r="D45" i="92"/>
  <c r="D44" i="92"/>
  <c r="K40" i="98"/>
  <c r="D55" i="91"/>
  <c r="D49" i="91"/>
  <c r="D48" i="91"/>
  <c r="D46" i="91"/>
  <c r="D47" i="91"/>
  <c r="D45" i="91"/>
  <c r="D44" i="91"/>
  <c r="D56" i="91"/>
  <c r="J4" i="93"/>
  <c r="J4" i="94"/>
  <c r="J4" i="91" l="1"/>
  <c r="J4" i="72"/>
  <c r="K69" i="97" l="1"/>
  <c r="J78" i="61" l="1"/>
  <c r="J77" i="61"/>
  <c r="J76" i="61"/>
  <c r="J75" i="61"/>
  <c r="J74" i="61"/>
  <c r="D79" i="61"/>
  <c r="D78" i="61"/>
  <c r="D77" i="61"/>
  <c r="D76" i="61"/>
  <c r="D75" i="61"/>
  <c r="D74" i="61"/>
  <c r="J64" i="61"/>
  <c r="J63" i="61"/>
  <c r="J62" i="61"/>
  <c r="J61" i="61"/>
  <c r="J60" i="61"/>
  <c r="J59" i="61"/>
  <c r="J58" i="61"/>
  <c r="J65" i="61" l="1"/>
  <c r="W110" i="97"/>
  <c r="V110" i="97"/>
  <c r="D60" i="61" s="1"/>
  <c r="D65" i="61"/>
  <c r="D66" i="61"/>
  <c r="D62" i="61"/>
  <c r="D63" i="61"/>
  <c r="D67" i="61"/>
  <c r="D61" i="61"/>
  <c r="J38" i="61"/>
  <c r="J37" i="61"/>
  <c r="J36" i="61"/>
  <c r="J48" i="61"/>
  <c r="J47" i="61"/>
  <c r="J46" i="61"/>
  <c r="J45" i="61"/>
  <c r="J44" i="61"/>
  <c r="D56" i="61"/>
  <c r="D55" i="61"/>
  <c r="D54" i="61"/>
  <c r="D53" i="61"/>
  <c r="D52" i="61"/>
  <c r="D51" i="61"/>
  <c r="D50" i="61"/>
  <c r="D49" i="61"/>
  <c r="D48" i="61"/>
  <c r="D47" i="61"/>
  <c r="D46" i="61"/>
  <c r="D45" i="61"/>
  <c r="D44" i="61"/>
  <c r="J64" i="80"/>
  <c r="J63" i="80"/>
  <c r="J62" i="80"/>
  <c r="J61" i="80"/>
  <c r="J60" i="80"/>
  <c r="J59" i="80"/>
  <c r="J58" i="80"/>
  <c r="D67" i="80"/>
  <c r="D66" i="80"/>
  <c r="D65" i="80"/>
  <c r="D64" i="80"/>
  <c r="D63" i="80"/>
  <c r="D62" i="80"/>
  <c r="D61" i="80"/>
  <c r="D60" i="80"/>
  <c r="D79" i="71"/>
  <c r="D78" i="71"/>
  <c r="D77" i="71"/>
  <c r="D76" i="71"/>
  <c r="D75" i="71"/>
  <c r="D74" i="71"/>
  <c r="D67" i="71"/>
  <c r="D66" i="71"/>
  <c r="D64" i="71"/>
  <c r="D63" i="71"/>
  <c r="D62" i="71"/>
  <c r="D61" i="71"/>
  <c r="D60" i="71"/>
  <c r="J36" i="90"/>
  <c r="J35" i="90"/>
  <c r="J30" i="71"/>
  <c r="J29" i="71"/>
  <c r="J28" i="71"/>
  <c r="J27" i="71"/>
  <c r="J26" i="71"/>
  <c r="J25" i="71"/>
  <c r="J24" i="71"/>
  <c r="J23" i="71"/>
  <c r="J22" i="71"/>
  <c r="J21" i="71"/>
  <c r="J20" i="71"/>
  <c r="I4" i="108"/>
  <c r="I4" i="62"/>
  <c r="J4" i="71"/>
  <c r="J4" i="90"/>
  <c r="J4" i="61"/>
  <c r="D57" i="61" l="1"/>
  <c r="J49" i="61"/>
  <c r="J39" i="90"/>
  <c r="K39" i="90" s="1"/>
  <c r="J35" i="61"/>
  <c r="I5" i="108"/>
  <c r="I6" i="108"/>
  <c r="M110" i="97"/>
  <c r="D64" i="61"/>
  <c r="D68" i="61" s="1"/>
  <c r="Y182" i="100" l="1"/>
  <c r="X182" i="100"/>
  <c r="W182" i="100"/>
  <c r="V182" i="100"/>
  <c r="U182" i="100"/>
  <c r="T182" i="100"/>
  <c r="S182" i="100"/>
  <c r="R182" i="100"/>
  <c r="Q182" i="100"/>
  <c r="P182" i="100"/>
  <c r="O182" i="100"/>
  <c r="N170" i="99"/>
  <c r="O170" i="101"/>
  <c r="O165" i="99"/>
  <c r="AG160" i="100"/>
  <c r="AF160" i="100"/>
  <c r="AE160" i="100"/>
  <c r="AD160" i="100"/>
  <c r="AC160" i="100"/>
  <c r="AB160" i="100"/>
  <c r="AA160" i="100"/>
  <c r="Z160" i="100"/>
  <c r="Y160" i="100"/>
  <c r="X160" i="100"/>
  <c r="W160" i="100"/>
  <c r="V160" i="100"/>
  <c r="U160" i="100"/>
  <c r="T160" i="100"/>
  <c r="S160" i="100"/>
  <c r="R160" i="100"/>
  <c r="Q160" i="100"/>
  <c r="P160" i="100"/>
  <c r="O160" i="100"/>
  <c r="N166" i="100"/>
  <c r="N165" i="100"/>
  <c r="N164" i="100"/>
  <c r="K165" i="106"/>
  <c r="K164" i="106"/>
  <c r="K163" i="106"/>
  <c r="K162" i="106"/>
  <c r="K161" i="106"/>
  <c r="U150" i="100"/>
  <c r="T150" i="100"/>
  <c r="S150" i="100"/>
  <c r="R150" i="100"/>
  <c r="Q150" i="100"/>
  <c r="P150" i="100"/>
  <c r="O150" i="100"/>
  <c r="N149" i="100"/>
  <c r="N148" i="100"/>
  <c r="N147" i="100"/>
  <c r="N146" i="100"/>
  <c r="N145" i="100"/>
  <c r="K148" i="106"/>
  <c r="K147" i="106"/>
  <c r="K146" i="106"/>
  <c r="K145" i="106"/>
  <c r="P136" i="100"/>
  <c r="X136" i="100"/>
  <c r="W136" i="100"/>
  <c r="V136" i="100"/>
  <c r="U136" i="100"/>
  <c r="T136" i="100"/>
  <c r="S136" i="100"/>
  <c r="R136" i="100"/>
  <c r="Q136" i="100"/>
  <c r="O136" i="100"/>
  <c r="N136" i="99"/>
  <c r="O122" i="99"/>
  <c r="N120" i="100"/>
  <c r="N119" i="100"/>
  <c r="N118" i="100"/>
  <c r="N117" i="100"/>
  <c r="N116" i="100"/>
  <c r="K98" i="98"/>
  <c r="Q84" i="106"/>
  <c r="P84" i="106"/>
  <c r="O84" i="106"/>
  <c r="N84" i="106"/>
  <c r="M84" i="106"/>
  <c r="L84" i="106"/>
  <c r="J75" i="98"/>
  <c r="J76" i="98"/>
  <c r="J77" i="98"/>
  <c r="J74" i="98"/>
  <c r="S73" i="99"/>
  <c r="S74" i="99"/>
  <c r="S75" i="99"/>
  <c r="S76" i="99"/>
  <c r="S77" i="99"/>
  <c r="S78" i="99"/>
  <c r="S79" i="99"/>
  <c r="S80" i="99"/>
  <c r="S72" i="99"/>
  <c r="S72" i="100"/>
  <c r="N182" i="100" l="1"/>
  <c r="K160" i="106"/>
  <c r="N167" i="100"/>
  <c r="N136" i="100"/>
  <c r="N150" i="100"/>
  <c r="K149" i="106"/>
  <c r="S71" i="99"/>
  <c r="K89" i="106"/>
  <c r="K88" i="106"/>
  <c r="K87" i="106"/>
  <c r="K86" i="106"/>
  <c r="P76" i="106"/>
  <c r="P75" i="106"/>
  <c r="P74" i="106"/>
  <c r="P73" i="106"/>
  <c r="K49" i="106"/>
  <c r="K48" i="106"/>
  <c r="K47" i="106"/>
  <c r="K46" i="106"/>
  <c r="O40" i="100"/>
  <c r="N37" i="100"/>
  <c r="N40" i="99"/>
  <c r="N39" i="99"/>
  <c r="N38" i="99"/>
  <c r="N37" i="99"/>
  <c r="N36" i="99"/>
  <c r="N35" i="99"/>
  <c r="N34" i="99"/>
  <c r="N33" i="99"/>
  <c r="N32" i="99"/>
  <c r="N31" i="99"/>
  <c r="N30" i="99"/>
  <c r="N29" i="99"/>
  <c r="N28" i="99"/>
  <c r="N27" i="99"/>
  <c r="N26" i="99"/>
  <c r="N25" i="99"/>
  <c r="N24" i="99"/>
  <c r="N23" i="99"/>
  <c r="N22" i="99"/>
  <c r="N21" i="99"/>
  <c r="W41" i="99"/>
  <c r="V41" i="99"/>
  <c r="U41" i="99"/>
  <c r="T41" i="99"/>
  <c r="S41" i="99"/>
  <c r="R41" i="99"/>
  <c r="Q41" i="99"/>
  <c r="P41" i="99"/>
  <c r="O41" i="99"/>
  <c r="N39" i="101"/>
  <c r="N38" i="101"/>
  <c r="N37" i="101"/>
  <c r="N36" i="101"/>
  <c r="N35" i="101"/>
  <c r="N34" i="101"/>
  <c r="N33" i="101"/>
  <c r="N32" i="101"/>
  <c r="N31" i="101"/>
  <c r="N30" i="101"/>
  <c r="N29" i="101"/>
  <c r="N28" i="101"/>
  <c r="N27" i="101"/>
  <c r="N26" i="101"/>
  <c r="N25" i="101"/>
  <c r="N24" i="101"/>
  <c r="N23" i="101"/>
  <c r="N22" i="101"/>
  <c r="N21" i="101"/>
  <c r="W40" i="101"/>
  <c r="V40" i="101"/>
  <c r="U40" i="101"/>
  <c r="T40" i="101"/>
  <c r="S40" i="101"/>
  <c r="R40" i="101"/>
  <c r="Q40" i="101"/>
  <c r="P40" i="101"/>
  <c r="O40" i="101"/>
  <c r="K39" i="106"/>
  <c r="K38" i="106"/>
  <c r="K37" i="106"/>
  <c r="K36" i="106"/>
  <c r="K35" i="106"/>
  <c r="K34" i="106"/>
  <c r="K33" i="106"/>
  <c r="K32" i="106"/>
  <c r="K31" i="106"/>
  <c r="K30" i="106"/>
  <c r="K29" i="106"/>
  <c r="K28" i="106"/>
  <c r="K27" i="106"/>
  <c r="K26" i="106"/>
  <c r="K25" i="106"/>
  <c r="K24" i="106"/>
  <c r="K23" i="106"/>
  <c r="K22" i="106"/>
  <c r="K21" i="106"/>
  <c r="P40" i="106"/>
  <c r="O40" i="98"/>
  <c r="N40" i="98"/>
  <c r="M40" i="98"/>
  <c r="L40" i="98"/>
  <c r="R16" i="100"/>
  <c r="T16" i="100"/>
  <c r="S16" i="100"/>
  <c r="N15" i="99"/>
  <c r="N14" i="99"/>
  <c r="N13" i="99"/>
  <c r="N12" i="99"/>
  <c r="N11" i="99"/>
  <c r="N10" i="99"/>
  <c r="N9" i="99"/>
  <c r="N8" i="99"/>
  <c r="N7" i="99"/>
  <c r="N6" i="99"/>
  <c r="N15" i="101"/>
  <c r="N14" i="101"/>
  <c r="N13" i="101"/>
  <c r="N12" i="101"/>
  <c r="N11" i="101"/>
  <c r="N10" i="101"/>
  <c r="N9" i="101"/>
  <c r="N8" i="101"/>
  <c r="N7" i="101"/>
  <c r="N6" i="101"/>
  <c r="K15" i="106"/>
  <c r="K14" i="106"/>
  <c r="K13" i="106"/>
  <c r="K12" i="106"/>
  <c r="K11" i="106"/>
  <c r="K10" i="106"/>
  <c r="K9" i="106"/>
  <c r="K8" i="106"/>
  <c r="K7" i="106"/>
  <c r="K6" i="106"/>
  <c r="K16" i="98"/>
  <c r="J141" i="101"/>
  <c r="I141" i="101"/>
  <c r="H141" i="101"/>
  <c r="G141" i="101"/>
  <c r="F141" i="101"/>
  <c r="E141" i="101"/>
  <c r="D141" i="101"/>
  <c r="C141" i="101"/>
  <c r="B108" i="100"/>
  <c r="B107" i="100"/>
  <c r="B101" i="100"/>
  <c r="B100" i="100"/>
  <c r="B99" i="100"/>
  <c r="B92" i="100"/>
  <c r="B91" i="100"/>
  <c r="B90" i="100"/>
  <c r="B89" i="100"/>
  <c r="B88" i="100"/>
  <c r="B87" i="100"/>
  <c r="B86" i="100"/>
  <c r="B125" i="99"/>
  <c r="B124" i="99"/>
  <c r="B123" i="99"/>
  <c r="B122" i="99"/>
  <c r="B121" i="99"/>
  <c r="B120" i="99"/>
  <c r="B119" i="99"/>
  <c r="B118" i="99"/>
  <c r="B124" i="101"/>
  <c r="B123" i="101"/>
  <c r="B122" i="101"/>
  <c r="B121" i="101"/>
  <c r="B120" i="101"/>
  <c r="B119" i="101"/>
  <c r="B118" i="101"/>
  <c r="B117" i="101"/>
  <c r="D98" i="98"/>
  <c r="C97" i="101"/>
  <c r="E87" i="98"/>
  <c r="D87" i="98"/>
  <c r="F87" i="98"/>
  <c r="F63" i="98"/>
  <c r="E63" i="98"/>
  <c r="D63" i="98"/>
  <c r="F22" i="106"/>
  <c r="F31" i="106" s="1"/>
  <c r="E22" i="106"/>
  <c r="E31" i="106" s="1"/>
  <c r="D22" i="106"/>
  <c r="D31" i="106" s="1"/>
  <c r="F13" i="106"/>
  <c r="E13" i="106"/>
  <c r="D13" i="106"/>
  <c r="F24" i="100"/>
  <c r="F34" i="100" s="1"/>
  <c r="F44" i="100" s="1"/>
  <c r="F53" i="100" s="1"/>
  <c r="F63" i="100" s="1"/>
  <c r="E24" i="100"/>
  <c r="E34" i="100" s="1"/>
  <c r="E44" i="100" s="1"/>
  <c r="E53" i="100" s="1"/>
  <c r="E63" i="100" s="1"/>
  <c r="D24" i="100"/>
  <c r="D34" i="100" s="1"/>
  <c r="D44" i="100" s="1"/>
  <c r="D53" i="100" s="1"/>
  <c r="D63" i="100" s="1"/>
  <c r="F14" i="100"/>
  <c r="E14" i="100"/>
  <c r="D14" i="100"/>
  <c r="B84" i="100" l="1"/>
  <c r="C87" i="98"/>
  <c r="N40" i="101"/>
  <c r="N41" i="99"/>
  <c r="I79" i="108"/>
  <c r="J79" i="108" s="1"/>
  <c r="D80" i="108"/>
  <c r="C68" i="108"/>
  <c r="C67" i="108"/>
  <c r="H64" i="108"/>
  <c r="H63" i="108"/>
  <c r="H62" i="108"/>
  <c r="H60" i="108"/>
  <c r="D68" i="108"/>
  <c r="E68" i="108" s="1"/>
  <c r="H59" i="108"/>
  <c r="I65" i="108"/>
  <c r="J65" i="108" s="1"/>
  <c r="H58" i="108"/>
  <c r="G57" i="108"/>
  <c r="C56" i="108"/>
  <c r="C55" i="108"/>
  <c r="H54" i="108"/>
  <c r="C54" i="108"/>
  <c r="H53" i="108"/>
  <c r="C53" i="108"/>
  <c r="H52" i="108"/>
  <c r="C52" i="108"/>
  <c r="G51" i="108"/>
  <c r="C51" i="108"/>
  <c r="C50" i="108"/>
  <c r="C49" i="108"/>
  <c r="H48" i="108"/>
  <c r="C48" i="108"/>
  <c r="H47" i="108"/>
  <c r="C47" i="108"/>
  <c r="H46" i="108"/>
  <c r="C46" i="108"/>
  <c r="H45" i="108"/>
  <c r="C45" i="108"/>
  <c r="I49" i="108"/>
  <c r="J49" i="108" s="1"/>
  <c r="H44" i="108"/>
  <c r="D57" i="108"/>
  <c r="C44" i="108"/>
  <c r="G43" i="108"/>
  <c r="B43" i="108"/>
  <c r="C40" i="108"/>
  <c r="C39" i="108"/>
  <c r="I38" i="108"/>
  <c r="H38" i="108"/>
  <c r="C38" i="108"/>
  <c r="I37" i="108"/>
  <c r="H37" i="108"/>
  <c r="C37" i="108"/>
  <c r="I36" i="108"/>
  <c r="H36" i="108"/>
  <c r="C36" i="108"/>
  <c r="I35" i="108"/>
  <c r="H35" i="108"/>
  <c r="D41" i="108"/>
  <c r="E41" i="108" s="1"/>
  <c r="C35" i="108"/>
  <c r="G34" i="108"/>
  <c r="B34" i="108"/>
  <c r="H30" i="108"/>
  <c r="H29" i="108"/>
  <c r="H28" i="108"/>
  <c r="C28" i="108"/>
  <c r="H27" i="108"/>
  <c r="C27" i="108"/>
  <c r="H26" i="108"/>
  <c r="H25" i="108"/>
  <c r="H24" i="108"/>
  <c r="H23" i="108"/>
  <c r="H22" i="108"/>
  <c r="H21" i="108"/>
  <c r="I31" i="108"/>
  <c r="J31" i="108" s="1"/>
  <c r="H20" i="108"/>
  <c r="D29" i="108"/>
  <c r="E29" i="108" s="1"/>
  <c r="G19" i="108"/>
  <c r="B19" i="108"/>
  <c r="H16" i="108"/>
  <c r="B16" i="108"/>
  <c r="H15" i="108"/>
  <c r="B15" i="108"/>
  <c r="H13" i="108"/>
  <c r="H12" i="108"/>
  <c r="H11" i="108"/>
  <c r="B11" i="108"/>
  <c r="H9" i="108"/>
  <c r="B9" i="108"/>
  <c r="H8" i="108"/>
  <c r="B8" i="108"/>
  <c r="H6" i="108"/>
  <c r="H5" i="108"/>
  <c r="B5" i="108"/>
  <c r="H4" i="108"/>
  <c r="D110" i="106"/>
  <c r="C110" i="106"/>
  <c r="K144" i="106"/>
  <c r="F101" i="106"/>
  <c r="E101" i="106"/>
  <c r="D101" i="106"/>
  <c r="C101" i="106"/>
  <c r="B100" i="106"/>
  <c r="B99" i="106"/>
  <c r="K134" i="106"/>
  <c r="B94" i="106"/>
  <c r="K133" i="106"/>
  <c r="B93" i="106"/>
  <c r="K132" i="106"/>
  <c r="B92" i="106"/>
  <c r="K131" i="106"/>
  <c r="B91" i="106"/>
  <c r="K130" i="106"/>
  <c r="B84" i="106"/>
  <c r="B83" i="106"/>
  <c r="B82" i="106"/>
  <c r="B81" i="106"/>
  <c r="K120" i="106"/>
  <c r="B80" i="106"/>
  <c r="K119" i="106"/>
  <c r="B79" i="106"/>
  <c r="K118" i="106"/>
  <c r="B78" i="106"/>
  <c r="K117" i="106"/>
  <c r="B77" i="106"/>
  <c r="K116" i="106"/>
  <c r="K115" i="106"/>
  <c r="C71" i="106"/>
  <c r="D15" i="111" s="1"/>
  <c r="C70" i="106"/>
  <c r="D15" i="110" s="1"/>
  <c r="C69" i="106"/>
  <c r="D15" i="109" s="1"/>
  <c r="C68" i="106"/>
  <c r="D15" i="65" s="1"/>
  <c r="C67" i="106"/>
  <c r="C62" i="106"/>
  <c r="D16" i="111" s="1"/>
  <c r="C61" i="106"/>
  <c r="D16" i="110" s="1"/>
  <c r="C60" i="106"/>
  <c r="D16" i="109" s="1"/>
  <c r="C59" i="106"/>
  <c r="D16" i="65" s="1"/>
  <c r="C58" i="106"/>
  <c r="K85" i="106"/>
  <c r="K84" i="106" s="1"/>
  <c r="C53" i="106"/>
  <c r="C52" i="106"/>
  <c r="C51" i="106"/>
  <c r="C50" i="106"/>
  <c r="P72" i="106"/>
  <c r="C45" i="106"/>
  <c r="C44" i="106"/>
  <c r="C43" i="106"/>
  <c r="C42" i="106"/>
  <c r="C41" i="106"/>
  <c r="C36" i="106"/>
  <c r="C35" i="106"/>
  <c r="C34" i="106"/>
  <c r="C33" i="106"/>
  <c r="C32" i="106"/>
  <c r="K45" i="106"/>
  <c r="K44" i="106"/>
  <c r="C27" i="106"/>
  <c r="C26" i="106"/>
  <c r="O40" i="106"/>
  <c r="N40" i="106"/>
  <c r="M40" i="106"/>
  <c r="L40" i="106"/>
  <c r="C25" i="106"/>
  <c r="C24" i="106"/>
  <c r="C23" i="106"/>
  <c r="C18" i="106"/>
  <c r="C17" i="106"/>
  <c r="C16" i="106"/>
  <c r="C15" i="106"/>
  <c r="C14" i="106"/>
  <c r="L16" i="106"/>
  <c r="K16" i="106" s="1"/>
  <c r="C9" i="106"/>
  <c r="C8" i="106"/>
  <c r="C7" i="106"/>
  <c r="C6" i="106"/>
  <c r="B76" i="106" l="1"/>
  <c r="E57" i="108"/>
  <c r="E51" i="108"/>
  <c r="E54" i="108"/>
  <c r="E45" i="108"/>
  <c r="E49" i="108"/>
  <c r="E55" i="108"/>
  <c r="E48" i="108"/>
  <c r="E53" i="108"/>
  <c r="E47" i="108"/>
  <c r="E52" i="108"/>
  <c r="E46" i="108"/>
  <c r="E50" i="108"/>
  <c r="E56" i="108"/>
  <c r="I55" i="108"/>
  <c r="J55" i="108" s="1"/>
  <c r="I39" i="108"/>
  <c r="J39" i="108" s="1"/>
  <c r="D5" i="109"/>
  <c r="D4" i="109"/>
  <c r="D9" i="109" s="1"/>
  <c r="D5" i="111"/>
  <c r="D4" i="111"/>
  <c r="D9" i="111" s="1"/>
  <c r="D4" i="110"/>
  <c r="D5" i="110"/>
  <c r="D9" i="110"/>
  <c r="D4" i="65"/>
  <c r="D9" i="65" s="1"/>
  <c r="D5" i="65"/>
  <c r="K40" i="106"/>
  <c r="I8" i="108"/>
  <c r="E110" i="106"/>
  <c r="B101" i="106"/>
  <c r="P71" i="106"/>
  <c r="J28" i="108"/>
  <c r="J27" i="108"/>
  <c r="J26" i="108"/>
  <c r="J25" i="108"/>
  <c r="J24" i="108"/>
  <c r="J23" i="108"/>
  <c r="J22" i="108"/>
  <c r="J21" i="108"/>
  <c r="J20" i="108"/>
  <c r="E21" i="108"/>
  <c r="E22" i="108"/>
  <c r="E23" i="108"/>
  <c r="E24" i="108"/>
  <c r="E25" i="108"/>
  <c r="E26" i="108"/>
  <c r="E27" i="108"/>
  <c r="E28" i="108"/>
  <c r="J29" i="108"/>
  <c r="J30" i="108"/>
  <c r="E39" i="108"/>
  <c r="E38" i="108"/>
  <c r="E37" i="108"/>
  <c r="E36" i="108"/>
  <c r="E35" i="108"/>
  <c r="E40" i="108"/>
  <c r="J48" i="108"/>
  <c r="J47" i="108"/>
  <c r="J46" i="108"/>
  <c r="J45" i="108"/>
  <c r="J44" i="108"/>
  <c r="J78" i="108"/>
  <c r="J77" i="108"/>
  <c r="J76" i="108"/>
  <c r="J75" i="108"/>
  <c r="J74" i="108"/>
  <c r="J59" i="108"/>
  <c r="E66" i="108"/>
  <c r="E65" i="108"/>
  <c r="E64" i="108"/>
  <c r="E63" i="108"/>
  <c r="E62" i="108"/>
  <c r="E61" i="108"/>
  <c r="E60" i="108"/>
  <c r="J60" i="108"/>
  <c r="J61" i="108"/>
  <c r="J62" i="108"/>
  <c r="J63" i="108"/>
  <c r="J64" i="108"/>
  <c r="E67" i="108"/>
  <c r="E80" i="108"/>
  <c r="E79" i="108"/>
  <c r="E78" i="108"/>
  <c r="E77" i="108"/>
  <c r="E76" i="108"/>
  <c r="E75" i="108"/>
  <c r="E74" i="108"/>
  <c r="E20" i="108"/>
  <c r="E44" i="108"/>
  <c r="J52" i="108"/>
  <c r="J58" i="108"/>
  <c r="M103" i="97"/>
  <c r="P99" i="97"/>
  <c r="J54" i="61" s="1"/>
  <c r="O99" i="97"/>
  <c r="J52" i="61" s="1"/>
  <c r="J53" i="61"/>
  <c r="W53" i="97"/>
  <c r="W52" i="97"/>
  <c r="W51" i="97"/>
  <c r="W50" i="97"/>
  <c r="W49" i="97"/>
  <c r="W47" i="97"/>
  <c r="V54" i="97"/>
  <c r="U54" i="97"/>
  <c r="T54" i="97"/>
  <c r="S54" i="97"/>
  <c r="R54" i="97"/>
  <c r="Q54" i="97"/>
  <c r="P54" i="97"/>
  <c r="D39" i="61" s="1"/>
  <c r="O54" i="97"/>
  <c r="N54" i="97"/>
  <c r="M54" i="97"/>
  <c r="D36" i="61" s="1"/>
  <c r="L54" i="97"/>
  <c r="D35" i="61" s="1"/>
  <c r="J53" i="108" l="1"/>
  <c r="J54" i="108"/>
  <c r="J55" i="61"/>
  <c r="J36" i="108"/>
  <c r="J35" i="108"/>
  <c r="J38" i="108"/>
  <c r="D37" i="61"/>
  <c r="J37" i="108"/>
  <c r="D38" i="61"/>
  <c r="D40" i="61"/>
  <c r="W54" i="97"/>
  <c r="D41" i="61" l="1"/>
  <c r="M118" i="97"/>
  <c r="M119" i="97"/>
  <c r="M120" i="97"/>
  <c r="M109" i="97"/>
  <c r="M98" i="97"/>
  <c r="K72" i="97"/>
  <c r="K74" i="97"/>
  <c r="M132" i="97"/>
  <c r="M131" i="97"/>
  <c r="M130" i="97"/>
  <c r="M129" i="97"/>
  <c r="M128" i="97"/>
  <c r="M127" i="97"/>
  <c r="M126" i="97"/>
  <c r="M133" i="97" l="1"/>
  <c r="K15" i="97"/>
  <c r="K14" i="97"/>
  <c r="K13" i="97"/>
  <c r="K12" i="97"/>
  <c r="K11" i="97"/>
  <c r="K10" i="97"/>
  <c r="K9" i="97"/>
  <c r="K8" i="97"/>
  <c r="K7" i="97"/>
  <c r="K6" i="97"/>
  <c r="K41" i="97"/>
  <c r="K40" i="97"/>
  <c r="K39" i="97"/>
  <c r="K38" i="97"/>
  <c r="K37" i="97"/>
  <c r="K36" i="97"/>
  <c r="K35" i="97"/>
  <c r="K34" i="97"/>
  <c r="K33" i="97"/>
  <c r="K32" i="97"/>
  <c r="K31" i="97"/>
  <c r="K30" i="97"/>
  <c r="K29" i="97"/>
  <c r="K28" i="97"/>
  <c r="K27" i="97"/>
  <c r="K26" i="97"/>
  <c r="K25" i="97"/>
  <c r="K24" i="97"/>
  <c r="K23" i="97"/>
  <c r="K22" i="97"/>
  <c r="K21" i="97"/>
  <c r="F136" i="97" l="1"/>
  <c r="F137" i="97"/>
  <c r="B120" i="97"/>
  <c r="B121" i="97"/>
  <c r="B119" i="97"/>
  <c r="J128" i="97"/>
  <c r="I128" i="97"/>
  <c r="H128" i="97"/>
  <c r="G128" i="97"/>
  <c r="F128" i="97"/>
  <c r="E128" i="97"/>
  <c r="D128" i="97"/>
  <c r="B107" i="97"/>
  <c r="B108" i="97"/>
  <c r="B109" i="97"/>
  <c r="B110" i="97"/>
  <c r="B111" i="97"/>
  <c r="B112" i="97"/>
  <c r="D25" i="97"/>
  <c r="D83" i="97"/>
  <c r="D82" i="97"/>
  <c r="D80" i="97"/>
  <c r="D81" i="97"/>
  <c r="D79" i="97"/>
  <c r="D78" i="97"/>
  <c r="D16" i="108" s="1"/>
  <c r="D76" i="97"/>
  <c r="D77" i="97"/>
  <c r="D65" i="97"/>
  <c r="D66" i="97"/>
  <c r="D67" i="97"/>
  <c r="D68" i="97"/>
  <c r="D54" i="97"/>
  <c r="D55" i="97"/>
  <c r="B104" i="97" l="1"/>
  <c r="D13" i="97"/>
  <c r="F135" i="97"/>
  <c r="F138" i="97"/>
  <c r="F139" i="97"/>
  <c r="F134" i="97"/>
  <c r="C128" i="97"/>
  <c r="C126" i="97"/>
  <c r="I122" i="97"/>
  <c r="H122" i="97"/>
  <c r="F122" i="97"/>
  <c r="J117" i="97"/>
  <c r="J125" i="97"/>
  <c r="G99" i="97"/>
  <c r="F99" i="97"/>
  <c r="D98" i="97"/>
  <c r="D15" i="108" s="1"/>
  <c r="E86" i="97"/>
  <c r="G86" i="97"/>
  <c r="F86" i="97"/>
  <c r="G160" i="97"/>
  <c r="F160" i="97"/>
  <c r="E160" i="97"/>
  <c r="B122" i="97" l="1"/>
  <c r="F141" i="97"/>
  <c r="D8" i="61"/>
  <c r="D4" i="108"/>
  <c r="D27" i="97"/>
  <c r="D99" i="97"/>
  <c r="D15" i="61" s="1"/>
  <c r="J30" i="67" l="1"/>
  <c r="J29" i="67"/>
  <c r="J28" i="67"/>
  <c r="J27" i="67"/>
  <c r="J26" i="67"/>
  <c r="J25" i="67"/>
  <c r="J24" i="67"/>
  <c r="J23" i="67"/>
  <c r="J22" i="67"/>
  <c r="J21" i="67"/>
  <c r="J20" i="67"/>
  <c r="J30" i="95"/>
  <c r="J29" i="95"/>
  <c r="J28" i="95"/>
  <c r="J27" i="95"/>
  <c r="J26" i="95"/>
  <c r="J25" i="95"/>
  <c r="J24" i="95"/>
  <c r="J23" i="95"/>
  <c r="J22" i="95"/>
  <c r="J21" i="95"/>
  <c r="J20" i="95"/>
  <c r="J30" i="66"/>
  <c r="J29" i="66"/>
  <c r="J28" i="66"/>
  <c r="J27" i="66"/>
  <c r="J26" i="66"/>
  <c r="J25" i="66"/>
  <c r="J24" i="66"/>
  <c r="J23" i="66"/>
  <c r="J22" i="66"/>
  <c r="J21" i="66"/>
  <c r="J20" i="66"/>
  <c r="J30" i="64"/>
  <c r="J29" i="64"/>
  <c r="J28" i="64"/>
  <c r="J27" i="64"/>
  <c r="J26" i="64"/>
  <c r="J25" i="64"/>
  <c r="J24" i="64"/>
  <c r="J23" i="64"/>
  <c r="J22" i="64"/>
  <c r="J21" i="64"/>
  <c r="J20" i="64"/>
  <c r="D28" i="89"/>
  <c r="D20" i="63"/>
  <c r="D21" i="63"/>
  <c r="D22" i="63"/>
  <c r="D23" i="63"/>
  <c r="D24" i="63"/>
  <c r="D25" i="63"/>
  <c r="D26" i="63"/>
  <c r="D27" i="63"/>
  <c r="D28" i="63"/>
  <c r="P40" i="100"/>
  <c r="Q40" i="100"/>
  <c r="R40" i="100"/>
  <c r="S40" i="100"/>
  <c r="T40" i="100"/>
  <c r="N40" i="100" l="1"/>
  <c r="J31" i="63"/>
  <c r="J16" i="83"/>
  <c r="C155" i="99"/>
  <c r="D155" i="99"/>
  <c r="E155" i="99"/>
  <c r="J30" i="81"/>
  <c r="J29" i="81"/>
  <c r="J28" i="81"/>
  <c r="J27" i="81"/>
  <c r="J26" i="81"/>
  <c r="J25" i="81"/>
  <c r="J24" i="81"/>
  <c r="J22" i="81"/>
  <c r="J23" i="81"/>
  <c r="J21" i="81"/>
  <c r="J20" i="81"/>
  <c r="D78" i="64" l="1"/>
  <c r="D77" i="64"/>
  <c r="D76" i="64"/>
  <c r="D75" i="64"/>
  <c r="D74" i="64"/>
  <c r="D76" i="63"/>
  <c r="D78" i="89"/>
  <c r="D77" i="89"/>
  <c r="D76" i="89"/>
  <c r="D75" i="89"/>
  <c r="D74" i="89"/>
  <c r="D78" i="87"/>
  <c r="D77" i="87"/>
  <c r="D76" i="87"/>
  <c r="D75" i="87"/>
  <c r="D74" i="87"/>
  <c r="D78" i="86"/>
  <c r="D77" i="86"/>
  <c r="D76" i="86"/>
  <c r="D75" i="86"/>
  <c r="D74" i="86"/>
  <c r="D78" i="85"/>
  <c r="D77" i="85"/>
  <c r="D76" i="85"/>
  <c r="D75" i="85"/>
  <c r="D74" i="85"/>
  <c r="D78" i="84"/>
  <c r="D77" i="84"/>
  <c r="D76" i="84"/>
  <c r="D75" i="84"/>
  <c r="D74" i="84"/>
  <c r="D80" i="84" s="1"/>
  <c r="D78" i="83"/>
  <c r="D77" i="83"/>
  <c r="D76" i="83"/>
  <c r="D75" i="83"/>
  <c r="D74" i="83"/>
  <c r="D78" i="82"/>
  <c r="D77" i="82"/>
  <c r="D76" i="82"/>
  <c r="D75" i="82"/>
  <c r="D74" i="82"/>
  <c r="D76" i="81"/>
  <c r="D78" i="78"/>
  <c r="D77" i="78"/>
  <c r="D76" i="78"/>
  <c r="D75" i="78"/>
  <c r="D74" i="78"/>
  <c r="D78" i="79"/>
  <c r="D77" i="79"/>
  <c r="D76" i="79"/>
  <c r="D75" i="79"/>
  <c r="D74" i="79"/>
  <c r="D78" i="77"/>
  <c r="D77" i="77"/>
  <c r="D76" i="77"/>
  <c r="D75" i="77"/>
  <c r="D74" i="77"/>
  <c r="D78" i="76"/>
  <c r="D77" i="76"/>
  <c r="D76" i="76"/>
  <c r="D75" i="76"/>
  <c r="D74" i="76"/>
  <c r="D74" i="75"/>
  <c r="D78" i="75"/>
  <c r="D77" i="75"/>
  <c r="D76" i="75"/>
  <c r="D75" i="75"/>
  <c r="D78" i="74"/>
  <c r="D77" i="74"/>
  <c r="D76" i="74"/>
  <c r="D75" i="74"/>
  <c r="D74" i="74"/>
  <c r="D78" i="73"/>
  <c r="D77" i="73"/>
  <c r="D76" i="73"/>
  <c r="D75" i="73"/>
  <c r="D74" i="73"/>
  <c r="D76" i="72"/>
  <c r="D78" i="94"/>
  <c r="D77" i="94"/>
  <c r="D76" i="94"/>
  <c r="D75" i="94"/>
  <c r="D74" i="94"/>
  <c r="D78" i="93"/>
  <c r="D77" i="93"/>
  <c r="D76" i="93"/>
  <c r="D75" i="93"/>
  <c r="D74" i="93"/>
  <c r="D78" i="92"/>
  <c r="D77" i="92"/>
  <c r="D76" i="92"/>
  <c r="D75" i="92"/>
  <c r="D74" i="92"/>
  <c r="D76" i="91"/>
  <c r="D54" i="94" l="1"/>
  <c r="D53" i="94"/>
  <c r="D52" i="94"/>
  <c r="D51" i="94"/>
  <c r="D50" i="94"/>
  <c r="D54" i="93"/>
  <c r="D53" i="93"/>
  <c r="D52" i="93"/>
  <c r="D51" i="93"/>
  <c r="D50" i="93"/>
  <c r="D54" i="92"/>
  <c r="D53" i="92"/>
  <c r="D52" i="92"/>
  <c r="D51" i="92"/>
  <c r="D50" i="92"/>
  <c r="D54" i="91"/>
  <c r="D53" i="91"/>
  <c r="D52" i="91"/>
  <c r="D51" i="91"/>
  <c r="D50" i="91"/>
  <c r="J44" i="91"/>
  <c r="D56" i="90"/>
  <c r="D55" i="90"/>
  <c r="D53" i="90"/>
  <c r="D52" i="90"/>
  <c r="D50" i="90"/>
  <c r="D48" i="90"/>
  <c r="D47" i="90"/>
  <c r="D46" i="90"/>
  <c r="D45" i="90"/>
  <c r="D44" i="90"/>
  <c r="D77" i="91"/>
  <c r="J30" i="78" l="1"/>
  <c r="J29" i="78"/>
  <c r="J28" i="78"/>
  <c r="J27" i="78"/>
  <c r="J26" i="78"/>
  <c r="J25" i="78"/>
  <c r="J24" i="78"/>
  <c r="J23" i="78"/>
  <c r="J22" i="78"/>
  <c r="J21" i="78"/>
  <c r="J20" i="78"/>
  <c r="J30" i="79"/>
  <c r="J29" i="79"/>
  <c r="J28" i="79"/>
  <c r="J27" i="79"/>
  <c r="J26" i="79"/>
  <c r="J25" i="79"/>
  <c r="J24" i="79"/>
  <c r="J23" i="79"/>
  <c r="J22" i="79"/>
  <c r="J21" i="79"/>
  <c r="J20" i="79"/>
  <c r="J30" i="77"/>
  <c r="J29" i="77"/>
  <c r="J28" i="77"/>
  <c r="J27" i="77"/>
  <c r="J26" i="77"/>
  <c r="J25" i="77"/>
  <c r="J24" i="77"/>
  <c r="J23" i="77"/>
  <c r="J22" i="77"/>
  <c r="J21" i="77"/>
  <c r="J20" i="77"/>
  <c r="J30" i="76"/>
  <c r="J29" i="76"/>
  <c r="J28" i="76"/>
  <c r="J27" i="76"/>
  <c r="J26" i="76"/>
  <c r="J25" i="76"/>
  <c r="J24" i="76"/>
  <c r="J23" i="76"/>
  <c r="J22" i="76"/>
  <c r="J21" i="76"/>
  <c r="J20" i="76"/>
  <c r="J30" i="75"/>
  <c r="J29" i="75"/>
  <c r="J28" i="75"/>
  <c r="J27" i="75"/>
  <c r="J26" i="75"/>
  <c r="J25" i="75"/>
  <c r="J24" i="75"/>
  <c r="J23" i="75"/>
  <c r="J22" i="75"/>
  <c r="J21" i="75"/>
  <c r="J20" i="75"/>
  <c r="J30" i="74"/>
  <c r="J29" i="74"/>
  <c r="J28" i="74"/>
  <c r="J27" i="74"/>
  <c r="J26" i="74"/>
  <c r="J25" i="74"/>
  <c r="J24" i="74"/>
  <c r="J23" i="74"/>
  <c r="J22" i="74"/>
  <c r="J21" i="74"/>
  <c r="J20" i="74"/>
  <c r="J30" i="73"/>
  <c r="J29" i="73"/>
  <c r="J28" i="73"/>
  <c r="J27" i="73"/>
  <c r="J26" i="73"/>
  <c r="J25" i="73"/>
  <c r="J24" i="73"/>
  <c r="J23" i="73"/>
  <c r="J22" i="73"/>
  <c r="J21" i="73"/>
  <c r="J20" i="73"/>
  <c r="J30" i="72"/>
  <c r="J29" i="72"/>
  <c r="J30" i="94"/>
  <c r="J29" i="94"/>
  <c r="J28" i="94"/>
  <c r="J27" i="94"/>
  <c r="J26" i="94"/>
  <c r="J25" i="94"/>
  <c r="J24" i="94"/>
  <c r="J23" i="94"/>
  <c r="J22" i="94"/>
  <c r="J21" i="94"/>
  <c r="J20" i="94"/>
  <c r="J30" i="93"/>
  <c r="J29" i="93"/>
  <c r="J28" i="93"/>
  <c r="J27" i="93"/>
  <c r="J26" i="93"/>
  <c r="J25" i="93"/>
  <c r="J24" i="93"/>
  <c r="J23" i="93"/>
  <c r="J22" i="93"/>
  <c r="J21" i="93"/>
  <c r="J20" i="93"/>
  <c r="J30" i="92"/>
  <c r="J29" i="92"/>
  <c r="J28" i="92"/>
  <c r="J27" i="92"/>
  <c r="J26" i="92"/>
  <c r="J25" i="92"/>
  <c r="J24" i="92"/>
  <c r="J23" i="92"/>
  <c r="J22" i="92"/>
  <c r="J21" i="92"/>
  <c r="J20" i="92"/>
  <c r="J30" i="91"/>
  <c r="J29" i="91"/>
  <c r="J30" i="90"/>
  <c r="J29" i="90"/>
  <c r="J28" i="90"/>
  <c r="J27" i="90"/>
  <c r="J26" i="90"/>
  <c r="J25" i="90"/>
  <c r="J24" i="90"/>
  <c r="J23" i="90"/>
  <c r="J22" i="90"/>
  <c r="J21" i="90"/>
  <c r="J20" i="90"/>
  <c r="C56" i="99" l="1"/>
  <c r="J54" i="90" l="1"/>
  <c r="D57" i="62"/>
  <c r="E57" i="62" s="1"/>
  <c r="D54" i="81"/>
  <c r="D53" i="81"/>
  <c r="D52" i="81"/>
  <c r="D51" i="81"/>
  <c r="D50" i="81"/>
  <c r="P165" i="99"/>
  <c r="Q165" i="99"/>
  <c r="R165" i="99"/>
  <c r="S165" i="99"/>
  <c r="T165" i="99"/>
  <c r="U165" i="99"/>
  <c r="V165" i="99"/>
  <c r="W165" i="99"/>
  <c r="X165" i="99"/>
  <c r="Y165" i="99"/>
  <c r="Z165" i="99"/>
  <c r="AA165" i="99"/>
  <c r="AB165" i="99"/>
  <c r="AC165" i="99"/>
  <c r="AD165" i="99"/>
  <c r="AE165" i="99"/>
  <c r="AF165" i="99"/>
  <c r="AG165" i="99"/>
  <c r="P137" i="99"/>
  <c r="Q137" i="99"/>
  <c r="R137" i="99"/>
  <c r="S137" i="99"/>
  <c r="T137" i="99"/>
  <c r="U137" i="99"/>
  <c r="V137" i="99"/>
  <c r="W137" i="99"/>
  <c r="X137" i="99"/>
  <c r="O137" i="99"/>
  <c r="N128" i="99"/>
  <c r="N129" i="99"/>
  <c r="N130" i="99"/>
  <c r="N131" i="99"/>
  <c r="N132" i="99"/>
  <c r="N133" i="99"/>
  <c r="N134" i="99"/>
  <c r="N135" i="99"/>
  <c r="N127" i="99"/>
  <c r="N84" i="99"/>
  <c r="B140" i="99"/>
  <c r="C142" i="99"/>
  <c r="D142" i="99"/>
  <c r="E142" i="99"/>
  <c r="F142" i="99"/>
  <c r="G142" i="99"/>
  <c r="H142" i="99"/>
  <c r="I142" i="99"/>
  <c r="J142" i="99"/>
  <c r="C7" i="99"/>
  <c r="C8" i="99"/>
  <c r="C9" i="99"/>
  <c r="C10" i="99"/>
  <c r="C11" i="99"/>
  <c r="C12" i="99"/>
  <c r="C13" i="99"/>
  <c r="C14" i="99"/>
  <c r="C6" i="99"/>
  <c r="D54" i="67"/>
  <c r="D53" i="67"/>
  <c r="D52" i="67"/>
  <c r="D51" i="67"/>
  <c r="D50" i="67"/>
  <c r="S73" i="100"/>
  <c r="S74" i="100"/>
  <c r="S75" i="100"/>
  <c r="S76" i="100"/>
  <c r="N137" i="99" l="1"/>
  <c r="B142" i="99"/>
  <c r="D57" i="82"/>
  <c r="E57" i="82" s="1"/>
  <c r="D57" i="81"/>
  <c r="E57" i="81" s="1"/>
  <c r="D57" i="67"/>
  <c r="E57" i="67" s="1"/>
  <c r="D109" i="100"/>
  <c r="E109" i="100"/>
  <c r="F109" i="100"/>
  <c r="G109" i="100"/>
  <c r="C109" i="100"/>
  <c r="D119" i="100"/>
  <c r="C119" i="100"/>
  <c r="N132" i="100"/>
  <c r="N133" i="100"/>
  <c r="N134" i="100"/>
  <c r="N135" i="100"/>
  <c r="N131" i="100"/>
  <c r="B109" i="100" l="1"/>
  <c r="E119" i="100"/>
  <c r="D54" i="95"/>
  <c r="D53" i="95"/>
  <c r="D52" i="95"/>
  <c r="D51" i="95"/>
  <c r="D50" i="95"/>
  <c r="D54" i="66"/>
  <c r="D53" i="66"/>
  <c r="D52" i="66"/>
  <c r="D51" i="66"/>
  <c r="D50" i="66"/>
  <c r="D54" i="64"/>
  <c r="D53" i="64"/>
  <c r="D52" i="64"/>
  <c r="D51" i="64"/>
  <c r="D50" i="64"/>
  <c r="D54" i="63"/>
  <c r="D53" i="63"/>
  <c r="D52" i="63"/>
  <c r="D51" i="63"/>
  <c r="D50" i="63"/>
  <c r="D57" i="64" l="1"/>
  <c r="E57" i="64" s="1"/>
  <c r="D57" i="63"/>
  <c r="E57" i="63" s="1"/>
  <c r="C6" i="100"/>
  <c r="C7" i="100"/>
  <c r="C8" i="100"/>
  <c r="C9" i="100"/>
  <c r="C10" i="100"/>
  <c r="C5" i="100"/>
  <c r="D57" i="80" l="1"/>
  <c r="E57" i="80" s="1"/>
  <c r="D54" i="72"/>
  <c r="D53" i="72"/>
  <c r="D52" i="72"/>
  <c r="D51" i="72"/>
  <c r="D50" i="72"/>
  <c r="D156" i="101"/>
  <c r="C164" i="101"/>
  <c r="D11" i="73" s="1"/>
  <c r="C165" i="101"/>
  <c r="D11" i="74" s="1"/>
  <c r="C166" i="101"/>
  <c r="D11" i="75" s="1"/>
  <c r="C167" i="101"/>
  <c r="D11" i="76" s="1"/>
  <c r="C168" i="101"/>
  <c r="D11" i="77" s="1"/>
  <c r="C169" i="101"/>
  <c r="D11" i="79" s="1"/>
  <c r="C170" i="101"/>
  <c r="D11" i="78" s="1"/>
  <c r="C163" i="101"/>
  <c r="F18" i="101"/>
  <c r="F32" i="101" s="1"/>
  <c r="F46" i="101" s="1"/>
  <c r="F60" i="101" s="1"/>
  <c r="F73" i="101" s="1"/>
  <c r="F87" i="101" s="1"/>
  <c r="E18" i="101"/>
  <c r="E32" i="101" s="1"/>
  <c r="E46" i="101" s="1"/>
  <c r="E60" i="101" s="1"/>
  <c r="E73" i="101" s="1"/>
  <c r="E87" i="101" s="1"/>
  <c r="D18" i="101"/>
  <c r="D32" i="101" s="1"/>
  <c r="D46" i="101" s="1"/>
  <c r="D60" i="101" s="1"/>
  <c r="D73" i="101" s="1"/>
  <c r="D87" i="101" s="1"/>
  <c r="C6" i="101"/>
  <c r="C7" i="101"/>
  <c r="C8" i="101"/>
  <c r="C9" i="101"/>
  <c r="C10" i="101"/>
  <c r="C11" i="101"/>
  <c r="C12" i="101"/>
  <c r="C13" i="101"/>
  <c r="C14" i="101"/>
  <c r="C5" i="101"/>
  <c r="D57" i="92"/>
  <c r="E57" i="92" s="1"/>
  <c r="D57" i="94"/>
  <c r="E57" i="94" s="1"/>
  <c r="D57" i="91"/>
  <c r="E57" i="91" s="1"/>
  <c r="K78" i="98"/>
  <c r="L78" i="98"/>
  <c r="M78" i="98"/>
  <c r="N78" i="98"/>
  <c r="O78" i="98"/>
  <c r="P78" i="98"/>
  <c r="J78" i="98"/>
  <c r="J125" i="98"/>
  <c r="Q120" i="98"/>
  <c r="P120" i="98"/>
  <c r="O120" i="98"/>
  <c r="N120" i="98"/>
  <c r="M120" i="98"/>
  <c r="L120" i="98"/>
  <c r="K120" i="98"/>
  <c r="T109" i="98"/>
  <c r="S109" i="98"/>
  <c r="R109" i="98"/>
  <c r="Q109" i="98"/>
  <c r="P109" i="98"/>
  <c r="O109" i="98"/>
  <c r="N109" i="98"/>
  <c r="M109" i="98"/>
  <c r="L109" i="98"/>
  <c r="K109" i="98"/>
  <c r="V56" i="98"/>
  <c r="L16" i="98"/>
  <c r="M16" i="98"/>
  <c r="N16" i="98"/>
  <c r="O16" i="98"/>
  <c r="J7" i="98"/>
  <c r="J8" i="98"/>
  <c r="J9" i="98"/>
  <c r="J10" i="98"/>
  <c r="J11" i="98"/>
  <c r="J12" i="98"/>
  <c r="J13" i="98"/>
  <c r="J14" i="98"/>
  <c r="J15" i="98"/>
  <c r="J6" i="98"/>
  <c r="C130" i="98"/>
  <c r="D130" i="98"/>
  <c r="E130" i="98"/>
  <c r="F130" i="98"/>
  <c r="B113" i="98"/>
  <c r="F98" i="98"/>
  <c r="E98" i="98"/>
  <c r="B121" i="98"/>
  <c r="B120" i="98"/>
  <c r="J118" i="98"/>
  <c r="J119" i="98"/>
  <c r="D50" i="98"/>
  <c r="F33" i="98"/>
  <c r="E33" i="98"/>
  <c r="D33" i="98"/>
  <c r="F22" i="98"/>
  <c r="E22" i="98"/>
  <c r="D22" i="98"/>
  <c r="C7" i="98"/>
  <c r="C8" i="98"/>
  <c r="C9" i="98"/>
  <c r="C10" i="98"/>
  <c r="F162" i="101" l="1"/>
  <c r="F101" i="101"/>
  <c r="E101" i="101"/>
  <c r="E162" i="101"/>
  <c r="D101" i="101"/>
  <c r="D162" i="101"/>
  <c r="C98" i="98"/>
  <c r="D11" i="72"/>
  <c r="C171" i="101"/>
  <c r="J109" i="98"/>
  <c r="E156" i="101"/>
  <c r="D57" i="71"/>
  <c r="E56" i="71" s="1"/>
  <c r="D57" i="93"/>
  <c r="D57" i="90"/>
  <c r="J120" i="98"/>
  <c r="C22" i="98"/>
  <c r="E57" i="90" l="1"/>
  <c r="E51" i="90"/>
  <c r="E54" i="90"/>
  <c r="E46" i="90"/>
  <c r="E50" i="90"/>
  <c r="E56" i="90"/>
  <c r="E47" i="90"/>
  <c r="E52" i="90"/>
  <c r="E48" i="90"/>
  <c r="E53" i="90"/>
  <c r="E45" i="90"/>
  <c r="E49" i="90"/>
  <c r="E55" i="90"/>
  <c r="E57" i="71"/>
  <c r="D86" i="97"/>
  <c r="D16" i="61" s="1"/>
  <c r="E18" i="97"/>
  <c r="F18" i="97"/>
  <c r="G18" i="97"/>
  <c r="D8" i="97"/>
  <c r="D9" i="97"/>
  <c r="D10" i="97"/>
  <c r="D12" i="97"/>
  <c r="D5" i="62" s="1"/>
  <c r="D6" i="97"/>
  <c r="D9" i="108" l="1"/>
  <c r="E11" i="98"/>
  <c r="F11" i="98"/>
  <c r="D11" i="98"/>
  <c r="J15" i="83"/>
  <c r="J12" i="83"/>
  <c r="J13" i="83" s="1"/>
  <c r="J16" i="61"/>
  <c r="J15" i="61"/>
  <c r="C11" i="98" l="1"/>
  <c r="D78" i="63"/>
  <c r="D77" i="63"/>
  <c r="D75" i="63"/>
  <c r="D74" i="63"/>
  <c r="D74" i="81"/>
  <c r="D78" i="81"/>
  <c r="D77" i="81"/>
  <c r="O155" i="99"/>
  <c r="P155" i="99"/>
  <c r="Q155" i="99"/>
  <c r="R155" i="99"/>
  <c r="S155" i="99"/>
  <c r="T155" i="99"/>
  <c r="U155" i="99"/>
  <c r="V155" i="99"/>
  <c r="W155" i="99"/>
  <c r="X155" i="99"/>
  <c r="Y155" i="99"/>
  <c r="Z155" i="99"/>
  <c r="AA155" i="99"/>
  <c r="AB155" i="99"/>
  <c r="AC155" i="99"/>
  <c r="AD155" i="99"/>
  <c r="AE155" i="99"/>
  <c r="AF155" i="99"/>
  <c r="AG155" i="99"/>
  <c r="E33" i="99"/>
  <c r="E47" i="99" s="1"/>
  <c r="F33" i="99"/>
  <c r="F47" i="99" s="1"/>
  <c r="D33" i="99"/>
  <c r="D47" i="99" s="1"/>
  <c r="E19" i="99"/>
  <c r="F19" i="99"/>
  <c r="D19" i="99"/>
  <c r="D78" i="72" l="1"/>
  <c r="D77" i="72"/>
  <c r="D75" i="72"/>
  <c r="D74" i="72"/>
  <c r="N176" i="101"/>
  <c r="N177" i="101"/>
  <c r="N178" i="101"/>
  <c r="N179" i="101"/>
  <c r="N180" i="101"/>
  <c r="N181" i="101"/>
  <c r="N182" i="101"/>
  <c r="N183" i="101"/>
  <c r="N184" i="101"/>
  <c r="D78" i="91"/>
  <c r="D75" i="91"/>
  <c r="D74" i="91"/>
  <c r="J134" i="98"/>
  <c r="J135" i="98"/>
  <c r="J136" i="98"/>
  <c r="J137" i="98"/>
  <c r="J133" i="98"/>
  <c r="J117" i="98"/>
  <c r="D80" i="91" l="1"/>
  <c r="D80" i="72"/>
  <c r="S50" i="98"/>
  <c r="T50" i="98"/>
  <c r="R50" i="98"/>
  <c r="D141" i="98"/>
  <c r="E141" i="98"/>
  <c r="L50" i="98"/>
  <c r="M50" i="98"/>
  <c r="K50" i="98"/>
  <c r="E50" i="98"/>
  <c r="F50" i="98"/>
  <c r="C148" i="98"/>
  <c r="D11" i="91" s="1"/>
  <c r="C149" i="98"/>
  <c r="D11" i="92" s="1"/>
  <c r="C150" i="98"/>
  <c r="D11" i="93" s="1"/>
  <c r="C151" i="98"/>
  <c r="D11" i="94" s="1"/>
  <c r="C147" i="98"/>
  <c r="J94" i="98"/>
  <c r="J95" i="98"/>
  <c r="J96" i="98"/>
  <c r="J97" i="98"/>
  <c r="J93" i="98"/>
  <c r="E27" i="98"/>
  <c r="E44" i="98" s="1"/>
  <c r="E57" i="98" s="1"/>
  <c r="E68" i="98" s="1"/>
  <c r="E81" i="98" s="1"/>
  <c r="E92" i="98" s="1"/>
  <c r="F27" i="98"/>
  <c r="F44" i="98" s="1"/>
  <c r="F57" i="98" s="1"/>
  <c r="F68" i="98" s="1"/>
  <c r="F81" i="98" s="1"/>
  <c r="F92" i="98" s="1"/>
  <c r="D27" i="98"/>
  <c r="D44" i="98" s="1"/>
  <c r="D57" i="98" s="1"/>
  <c r="D68" i="98" s="1"/>
  <c r="D81" i="98" s="1"/>
  <c r="D92" i="98" s="1"/>
  <c r="E16" i="98"/>
  <c r="F16" i="98"/>
  <c r="D16" i="98"/>
  <c r="D79" i="90"/>
  <c r="D78" i="90"/>
  <c r="D77" i="90"/>
  <c r="D76" i="90"/>
  <c r="D75" i="90"/>
  <c r="D74" i="90"/>
  <c r="F146" i="98" l="1"/>
  <c r="F154" i="98"/>
  <c r="E146" i="98"/>
  <c r="E154" i="98"/>
  <c r="D146" i="98"/>
  <c r="D154" i="98"/>
  <c r="D80" i="80"/>
  <c r="D80" i="62"/>
  <c r="K39" i="71"/>
  <c r="J6" i="61"/>
  <c r="J5" i="61" l="1"/>
  <c r="J8" i="61" s="1"/>
  <c r="D80" i="90" l="1"/>
  <c r="D80" i="61"/>
  <c r="G60" i="97" l="1"/>
  <c r="G74" i="97" s="1"/>
  <c r="G91" i="97" s="1"/>
  <c r="F60" i="97"/>
  <c r="F74" i="97" s="1"/>
  <c r="F91" i="97" s="1"/>
  <c r="E60" i="97"/>
  <c r="E74" i="97" s="1"/>
  <c r="E91" i="97" s="1"/>
  <c r="D21" i="97"/>
  <c r="D22" i="97"/>
  <c r="D23" i="97"/>
  <c r="D24" i="97"/>
  <c r="D26" i="97"/>
  <c r="D5" i="108" s="1"/>
  <c r="G31" i="97" l="1"/>
  <c r="G48" i="97" s="1"/>
  <c r="F31" i="97"/>
  <c r="F48" i="97" s="1"/>
  <c r="E31" i="97"/>
  <c r="E48" i="97" s="1"/>
  <c r="H7" i="90" l="1"/>
  <c r="C19" i="98" l="1"/>
  <c r="B106" i="98"/>
  <c r="B107" i="98"/>
  <c r="B108" i="98"/>
  <c r="B109" i="98"/>
  <c r="B110" i="98"/>
  <c r="B111" i="98"/>
  <c r="B112" i="98"/>
  <c r="C79" i="99"/>
  <c r="C63" i="99"/>
  <c r="C64" i="99"/>
  <c r="C65" i="99"/>
  <c r="C66" i="99"/>
  <c r="C67" i="99"/>
  <c r="C68" i="99"/>
  <c r="C69" i="99"/>
  <c r="C70" i="99"/>
  <c r="C62" i="99"/>
  <c r="C76" i="99"/>
  <c r="C77" i="99"/>
  <c r="C78" i="99"/>
  <c r="C80" i="99"/>
  <c r="C81" i="99"/>
  <c r="C82" i="99"/>
  <c r="C83" i="99"/>
  <c r="C75" i="99"/>
  <c r="N54" i="99"/>
  <c r="N55" i="99"/>
  <c r="J9" i="78"/>
  <c r="J9" i="79"/>
  <c r="B105" i="98" l="1"/>
  <c r="I12" i="62"/>
  <c r="I13" i="62" l="1"/>
  <c r="J11" i="61" l="1"/>
  <c r="I16" i="62" l="1"/>
  <c r="I15" i="62"/>
  <c r="J78" i="78"/>
  <c r="J77" i="78"/>
  <c r="J76" i="78"/>
  <c r="J75" i="78"/>
  <c r="J74" i="78"/>
  <c r="D67" i="78"/>
  <c r="D66" i="78"/>
  <c r="D65" i="78"/>
  <c r="D64" i="78"/>
  <c r="D63" i="78"/>
  <c r="D62" i="78"/>
  <c r="D61" i="78"/>
  <c r="D60" i="78"/>
  <c r="D68" i="78" s="1"/>
  <c r="E68" i="78" s="1"/>
  <c r="J64" i="78"/>
  <c r="J63" i="78"/>
  <c r="J62" i="78"/>
  <c r="J61" i="78"/>
  <c r="J60" i="78"/>
  <c r="J59" i="78"/>
  <c r="J58" i="78"/>
  <c r="J54" i="78"/>
  <c r="J53" i="78"/>
  <c r="J52" i="78"/>
  <c r="J48" i="78"/>
  <c r="J47" i="78"/>
  <c r="J46" i="78"/>
  <c r="J45" i="78"/>
  <c r="J44" i="78"/>
  <c r="J38" i="78"/>
  <c r="J37" i="78"/>
  <c r="J36" i="78"/>
  <c r="J35" i="78"/>
  <c r="D40" i="78"/>
  <c r="D39" i="78"/>
  <c r="D38" i="78"/>
  <c r="D37" i="78"/>
  <c r="D36" i="78"/>
  <c r="D35" i="78"/>
  <c r="D28" i="78"/>
  <c r="D27" i="78"/>
  <c r="D26" i="78"/>
  <c r="D25" i="78"/>
  <c r="D24" i="78"/>
  <c r="D23" i="78"/>
  <c r="D22" i="78"/>
  <c r="D21" i="78"/>
  <c r="D20" i="78"/>
  <c r="J16" i="78"/>
  <c r="J15" i="78"/>
  <c r="J12" i="78"/>
  <c r="J13" i="78" s="1"/>
  <c r="J11" i="78"/>
  <c r="J6" i="78"/>
  <c r="J5" i="78"/>
  <c r="C79" i="78"/>
  <c r="H78" i="78"/>
  <c r="C78" i="78"/>
  <c r="H77" i="78"/>
  <c r="C77" i="78"/>
  <c r="H76" i="78"/>
  <c r="C76" i="78"/>
  <c r="H75" i="78"/>
  <c r="C75" i="78"/>
  <c r="H74" i="78"/>
  <c r="C74" i="78"/>
  <c r="C67" i="78"/>
  <c r="H64" i="78"/>
  <c r="H63" i="78"/>
  <c r="H62" i="78"/>
  <c r="H60" i="78"/>
  <c r="H59" i="78"/>
  <c r="J65" i="78"/>
  <c r="H58" i="78"/>
  <c r="G57" i="78"/>
  <c r="C56" i="78"/>
  <c r="C55" i="78"/>
  <c r="H54" i="78"/>
  <c r="C54" i="78"/>
  <c r="H53" i="78"/>
  <c r="C53" i="78"/>
  <c r="H52" i="78"/>
  <c r="C52" i="78"/>
  <c r="G51" i="78"/>
  <c r="C51" i="78"/>
  <c r="C50" i="78"/>
  <c r="C49" i="78"/>
  <c r="H48" i="78"/>
  <c r="C48" i="78"/>
  <c r="H47" i="78"/>
  <c r="C47" i="78"/>
  <c r="H46" i="78"/>
  <c r="C46" i="78"/>
  <c r="H45" i="78"/>
  <c r="C45" i="78"/>
  <c r="H44" i="78"/>
  <c r="D57" i="78"/>
  <c r="E57" i="78" s="1"/>
  <c r="C44" i="78"/>
  <c r="G43" i="78"/>
  <c r="B43" i="78"/>
  <c r="C40" i="78"/>
  <c r="C39" i="78"/>
  <c r="H38" i="78"/>
  <c r="C38" i="78"/>
  <c r="H37" i="78"/>
  <c r="C37" i="78"/>
  <c r="H36" i="78"/>
  <c r="C36" i="78"/>
  <c r="H35" i="78"/>
  <c r="C35" i="78"/>
  <c r="G34" i="78"/>
  <c r="B34" i="78"/>
  <c r="H30" i="78"/>
  <c r="H29" i="78"/>
  <c r="H28" i="78"/>
  <c r="C28" i="78"/>
  <c r="H27" i="78"/>
  <c r="C27" i="78"/>
  <c r="H26" i="78"/>
  <c r="H25" i="78"/>
  <c r="H24" i="78"/>
  <c r="H23" i="78"/>
  <c r="H22" i="78"/>
  <c r="H21" i="78"/>
  <c r="H20" i="78"/>
  <c r="G19" i="78"/>
  <c r="B19" i="78"/>
  <c r="H16" i="78"/>
  <c r="B16" i="78"/>
  <c r="H15" i="78"/>
  <c r="B15" i="78"/>
  <c r="H13" i="78"/>
  <c r="H12" i="78"/>
  <c r="H11" i="78"/>
  <c r="B11" i="78"/>
  <c r="H9" i="78"/>
  <c r="B9" i="78"/>
  <c r="H8" i="78"/>
  <c r="B8" i="78"/>
  <c r="H7" i="78"/>
  <c r="H6" i="78"/>
  <c r="H5" i="78"/>
  <c r="B5" i="78"/>
  <c r="H4" i="78"/>
  <c r="J78" i="79"/>
  <c r="J77" i="79"/>
  <c r="J76" i="79"/>
  <c r="J75" i="79"/>
  <c r="J74" i="79"/>
  <c r="D80" i="79"/>
  <c r="J64" i="79"/>
  <c r="J63" i="79"/>
  <c r="J62" i="79"/>
  <c r="J61" i="79"/>
  <c r="J60" i="79"/>
  <c r="J59" i="79"/>
  <c r="J58" i="79"/>
  <c r="D67" i="79"/>
  <c r="D66" i="79"/>
  <c r="D65" i="79"/>
  <c r="D64" i="79"/>
  <c r="D63" i="79"/>
  <c r="D62" i="79"/>
  <c r="D61" i="79"/>
  <c r="D60" i="79"/>
  <c r="J54" i="79"/>
  <c r="J53" i="79"/>
  <c r="J52" i="79"/>
  <c r="J48" i="79"/>
  <c r="J47" i="79"/>
  <c r="J46" i="79"/>
  <c r="J45" i="79"/>
  <c r="J44" i="79"/>
  <c r="J38" i="79"/>
  <c r="J37" i="79"/>
  <c r="J36" i="79"/>
  <c r="J35" i="79"/>
  <c r="D40" i="79"/>
  <c r="D39" i="79"/>
  <c r="D38" i="79"/>
  <c r="D37" i="79"/>
  <c r="D36" i="79"/>
  <c r="D35" i="79"/>
  <c r="D28" i="79"/>
  <c r="D27" i="79"/>
  <c r="D26" i="79"/>
  <c r="D25" i="79"/>
  <c r="D24" i="79"/>
  <c r="D23" i="79"/>
  <c r="D22" i="79"/>
  <c r="D21" i="79"/>
  <c r="D20" i="79"/>
  <c r="J16" i="79"/>
  <c r="J15" i="79"/>
  <c r="J12" i="79"/>
  <c r="J13" i="79" s="1"/>
  <c r="J11" i="79"/>
  <c r="J6" i="79"/>
  <c r="J5" i="79"/>
  <c r="C79" i="79"/>
  <c r="H78" i="79"/>
  <c r="C78" i="79"/>
  <c r="H77" i="79"/>
  <c r="C77" i="79"/>
  <c r="H76" i="79"/>
  <c r="C76" i="79"/>
  <c r="H75" i="79"/>
  <c r="C75" i="79"/>
  <c r="H74" i="79"/>
  <c r="C74" i="79"/>
  <c r="C67" i="79"/>
  <c r="H64" i="79"/>
  <c r="H63" i="79"/>
  <c r="H62" i="79"/>
  <c r="H60" i="79"/>
  <c r="H59" i="79"/>
  <c r="H58" i="79"/>
  <c r="G57" i="79"/>
  <c r="C56" i="79"/>
  <c r="C55" i="79"/>
  <c r="H54" i="79"/>
  <c r="C54" i="79"/>
  <c r="H53" i="79"/>
  <c r="C53" i="79"/>
  <c r="H52" i="79"/>
  <c r="C52" i="79"/>
  <c r="G51" i="79"/>
  <c r="C51" i="79"/>
  <c r="C50" i="79"/>
  <c r="C49" i="79"/>
  <c r="H48" i="79"/>
  <c r="C48" i="79"/>
  <c r="H47" i="79"/>
  <c r="C47" i="79"/>
  <c r="H46" i="79"/>
  <c r="C46" i="79"/>
  <c r="H45" i="79"/>
  <c r="C45" i="79"/>
  <c r="H44" i="79"/>
  <c r="D57" i="79"/>
  <c r="E57" i="79" s="1"/>
  <c r="C44" i="79"/>
  <c r="G43" i="79"/>
  <c r="B43" i="79"/>
  <c r="C40" i="79"/>
  <c r="C39" i="79"/>
  <c r="H38" i="79"/>
  <c r="C38" i="79"/>
  <c r="H37" i="79"/>
  <c r="C37" i="79"/>
  <c r="H36" i="79"/>
  <c r="C36" i="79"/>
  <c r="H35" i="79"/>
  <c r="C35" i="79"/>
  <c r="G34" i="79"/>
  <c r="B34" i="79"/>
  <c r="H30" i="79"/>
  <c r="H29" i="79"/>
  <c r="H28" i="79"/>
  <c r="C28" i="79"/>
  <c r="H27" i="79"/>
  <c r="C27" i="79"/>
  <c r="H26" i="79"/>
  <c r="H25" i="79"/>
  <c r="H24" i="79"/>
  <c r="H23" i="79"/>
  <c r="H22" i="79"/>
  <c r="H21" i="79"/>
  <c r="H20" i="79"/>
  <c r="G19" i="79"/>
  <c r="B19" i="79"/>
  <c r="H16" i="79"/>
  <c r="B16" i="79"/>
  <c r="H15" i="79"/>
  <c r="B15" i="79"/>
  <c r="H13" i="79"/>
  <c r="H12" i="79"/>
  <c r="H11" i="79"/>
  <c r="B11" i="79"/>
  <c r="H9" i="79"/>
  <c r="B9" i="79"/>
  <c r="H8" i="79"/>
  <c r="B8" i="79"/>
  <c r="H7" i="79"/>
  <c r="H6" i="79"/>
  <c r="H5" i="79"/>
  <c r="B5" i="79"/>
  <c r="H4" i="79"/>
  <c r="J78" i="77"/>
  <c r="J77" i="77"/>
  <c r="J76" i="77"/>
  <c r="J75" i="77"/>
  <c r="J74" i="77"/>
  <c r="D67" i="77"/>
  <c r="D66" i="77"/>
  <c r="D65" i="77"/>
  <c r="D64" i="77"/>
  <c r="D63" i="77"/>
  <c r="D62" i="77"/>
  <c r="D61" i="77"/>
  <c r="D60" i="77"/>
  <c r="J64" i="77"/>
  <c r="J63" i="77"/>
  <c r="J62" i="77"/>
  <c r="J61" i="77"/>
  <c r="J60" i="77"/>
  <c r="J59" i="77"/>
  <c r="J65" i="77" s="1"/>
  <c r="J58" i="77"/>
  <c r="J54" i="77"/>
  <c r="J53" i="77"/>
  <c r="J52" i="77"/>
  <c r="J48" i="77"/>
  <c r="J47" i="77"/>
  <c r="J46" i="77"/>
  <c r="J45" i="77"/>
  <c r="J44" i="77"/>
  <c r="J38" i="77"/>
  <c r="J37" i="77"/>
  <c r="J36" i="77"/>
  <c r="J35" i="77"/>
  <c r="D40" i="77"/>
  <c r="D39" i="77"/>
  <c r="D38" i="77"/>
  <c r="D37" i="77"/>
  <c r="D36" i="77"/>
  <c r="D35" i="77"/>
  <c r="D28" i="77"/>
  <c r="D27" i="77"/>
  <c r="D26" i="77"/>
  <c r="D25" i="77"/>
  <c r="D24" i="77"/>
  <c r="D23" i="77"/>
  <c r="D22" i="77"/>
  <c r="D21" i="77"/>
  <c r="D20" i="77"/>
  <c r="J16" i="77"/>
  <c r="J15" i="77"/>
  <c r="J12" i="77"/>
  <c r="J11" i="77"/>
  <c r="J9" i="77"/>
  <c r="J13" i="77" s="1"/>
  <c r="J6" i="77"/>
  <c r="J5" i="77"/>
  <c r="C79" i="77"/>
  <c r="H78" i="77"/>
  <c r="C78" i="77"/>
  <c r="H77" i="77"/>
  <c r="C77" i="77"/>
  <c r="H76" i="77"/>
  <c r="C76" i="77"/>
  <c r="H75" i="77"/>
  <c r="C75" i="77"/>
  <c r="H74" i="77"/>
  <c r="C74" i="77"/>
  <c r="C67" i="77"/>
  <c r="H64" i="77"/>
  <c r="H63" i="77"/>
  <c r="H62" i="77"/>
  <c r="H60" i="77"/>
  <c r="H59" i="77"/>
  <c r="H58" i="77"/>
  <c r="G57" i="77"/>
  <c r="C56" i="77"/>
  <c r="C55" i="77"/>
  <c r="H54" i="77"/>
  <c r="C54" i="77"/>
  <c r="H53" i="77"/>
  <c r="C53" i="77"/>
  <c r="H52" i="77"/>
  <c r="C52" i="77"/>
  <c r="G51" i="77"/>
  <c r="C51" i="77"/>
  <c r="C50" i="77"/>
  <c r="C49" i="77"/>
  <c r="H48" i="77"/>
  <c r="C48" i="77"/>
  <c r="H47" i="77"/>
  <c r="C47" i="77"/>
  <c r="H46" i="77"/>
  <c r="C46" i="77"/>
  <c r="H45" i="77"/>
  <c r="C45" i="77"/>
  <c r="H44" i="77"/>
  <c r="D57" i="77"/>
  <c r="E57" i="77" s="1"/>
  <c r="C44" i="77"/>
  <c r="G43" i="77"/>
  <c r="B43" i="77"/>
  <c r="C40" i="77"/>
  <c r="C39" i="77"/>
  <c r="H38" i="77"/>
  <c r="C38" i="77"/>
  <c r="H37" i="77"/>
  <c r="C37" i="77"/>
  <c r="H36" i="77"/>
  <c r="C36" i="77"/>
  <c r="H35" i="77"/>
  <c r="C35" i="77"/>
  <c r="G34" i="77"/>
  <c r="B34" i="77"/>
  <c r="H30" i="77"/>
  <c r="H29" i="77"/>
  <c r="H28" i="77"/>
  <c r="C28" i="77"/>
  <c r="H27" i="77"/>
  <c r="C27" i="77"/>
  <c r="H26" i="77"/>
  <c r="H25" i="77"/>
  <c r="H24" i="77"/>
  <c r="H23" i="77"/>
  <c r="H22" i="77"/>
  <c r="H21" i="77"/>
  <c r="H20" i="77"/>
  <c r="G19" i="77"/>
  <c r="B19" i="77"/>
  <c r="H16" i="77"/>
  <c r="B16" i="77"/>
  <c r="H15" i="77"/>
  <c r="B15" i="77"/>
  <c r="H13" i="77"/>
  <c r="H12" i="77"/>
  <c r="H11" i="77"/>
  <c r="B11" i="77"/>
  <c r="H9" i="77"/>
  <c r="B9" i="77"/>
  <c r="H8" i="77"/>
  <c r="B8" i="77"/>
  <c r="H7" i="77"/>
  <c r="H6" i="77"/>
  <c r="H5" i="77"/>
  <c r="B5" i="77"/>
  <c r="H4" i="77"/>
  <c r="J78" i="76"/>
  <c r="J77" i="76"/>
  <c r="J76" i="76"/>
  <c r="J75" i="76"/>
  <c r="J74" i="76"/>
  <c r="J64" i="76"/>
  <c r="J63" i="76"/>
  <c r="J62" i="76"/>
  <c r="J61" i="76"/>
  <c r="J60" i="76"/>
  <c r="J59" i="76"/>
  <c r="J65" i="76" s="1"/>
  <c r="K65" i="76" s="1"/>
  <c r="J58" i="76"/>
  <c r="D67" i="76"/>
  <c r="D66" i="76"/>
  <c r="D65" i="76"/>
  <c r="D64" i="76"/>
  <c r="D63" i="76"/>
  <c r="D62" i="76"/>
  <c r="D61" i="76"/>
  <c r="D60" i="76"/>
  <c r="J54" i="76"/>
  <c r="J53" i="76"/>
  <c r="J52" i="76"/>
  <c r="J48" i="76"/>
  <c r="J47" i="76"/>
  <c r="J46" i="76"/>
  <c r="J45" i="76"/>
  <c r="J44" i="76"/>
  <c r="J38" i="76"/>
  <c r="J37" i="76"/>
  <c r="J36" i="76"/>
  <c r="J35" i="76"/>
  <c r="D40" i="76"/>
  <c r="D39" i="76"/>
  <c r="D38" i="76"/>
  <c r="D37" i="76"/>
  <c r="D36" i="76"/>
  <c r="D35" i="76"/>
  <c r="D27" i="76"/>
  <c r="D28" i="76"/>
  <c r="D26" i="76"/>
  <c r="D25" i="76"/>
  <c r="D24" i="76"/>
  <c r="D23" i="76"/>
  <c r="D22" i="76"/>
  <c r="D21" i="76"/>
  <c r="D20" i="76"/>
  <c r="J16" i="76"/>
  <c r="J15" i="76"/>
  <c r="J12" i="76"/>
  <c r="J11" i="76"/>
  <c r="J9" i="76"/>
  <c r="J13" i="76" s="1"/>
  <c r="J6" i="76"/>
  <c r="J5" i="76"/>
  <c r="C79" i="76"/>
  <c r="H78" i="76"/>
  <c r="C78" i="76"/>
  <c r="H77" i="76"/>
  <c r="C77" i="76"/>
  <c r="H76" i="76"/>
  <c r="C76" i="76"/>
  <c r="H75" i="76"/>
  <c r="C75" i="76"/>
  <c r="H74" i="76"/>
  <c r="C74" i="76"/>
  <c r="C67" i="76"/>
  <c r="H64" i="76"/>
  <c r="H63" i="76"/>
  <c r="H62" i="76"/>
  <c r="H60" i="76"/>
  <c r="H59" i="76"/>
  <c r="H58" i="76"/>
  <c r="G57" i="76"/>
  <c r="C56" i="76"/>
  <c r="C55" i="76"/>
  <c r="H54" i="76"/>
  <c r="C54" i="76"/>
  <c r="H53" i="76"/>
  <c r="C53" i="76"/>
  <c r="H52" i="76"/>
  <c r="C52" i="76"/>
  <c r="G51" i="76"/>
  <c r="C51" i="76"/>
  <c r="C50" i="76"/>
  <c r="C49" i="76"/>
  <c r="H48" i="76"/>
  <c r="C48" i="76"/>
  <c r="H47" i="76"/>
  <c r="C47" i="76"/>
  <c r="H46" i="76"/>
  <c r="C46" i="76"/>
  <c r="H45" i="76"/>
  <c r="C45" i="76"/>
  <c r="H44" i="76"/>
  <c r="D57" i="76"/>
  <c r="E57" i="76" s="1"/>
  <c r="C44" i="76"/>
  <c r="G43" i="76"/>
  <c r="B43" i="76"/>
  <c r="C40" i="76"/>
  <c r="C39" i="76"/>
  <c r="H38" i="76"/>
  <c r="C38" i="76"/>
  <c r="H37" i="76"/>
  <c r="C37" i="76"/>
  <c r="H36" i="76"/>
  <c r="C36" i="76"/>
  <c r="H35" i="76"/>
  <c r="C35" i="76"/>
  <c r="G34" i="76"/>
  <c r="B34" i="76"/>
  <c r="H30" i="76"/>
  <c r="H29" i="76"/>
  <c r="H28" i="76"/>
  <c r="C28" i="76"/>
  <c r="H27" i="76"/>
  <c r="C27" i="76"/>
  <c r="H26" i="76"/>
  <c r="H25" i="76"/>
  <c r="H24" i="76"/>
  <c r="H23" i="76"/>
  <c r="H22" i="76"/>
  <c r="H21" i="76"/>
  <c r="H20" i="76"/>
  <c r="G19" i="76"/>
  <c r="B19" i="76"/>
  <c r="H16" i="76"/>
  <c r="B16" i="76"/>
  <c r="H15" i="76"/>
  <c r="B15" i="76"/>
  <c r="H13" i="76"/>
  <c r="H12" i="76"/>
  <c r="H11" i="76"/>
  <c r="B11" i="76"/>
  <c r="H9" i="76"/>
  <c r="B9" i="76"/>
  <c r="H8" i="76"/>
  <c r="B8" i="76"/>
  <c r="H7" i="76"/>
  <c r="H6" i="76"/>
  <c r="H5" i="76"/>
  <c r="B5" i="76"/>
  <c r="H4" i="76"/>
  <c r="J78" i="75"/>
  <c r="J77" i="75"/>
  <c r="J76" i="75"/>
  <c r="J75" i="75"/>
  <c r="J74" i="75"/>
  <c r="J64" i="75"/>
  <c r="J63" i="75"/>
  <c r="J62" i="75"/>
  <c r="J61" i="75"/>
  <c r="J60" i="75"/>
  <c r="J59" i="75"/>
  <c r="J58" i="75"/>
  <c r="D67" i="75"/>
  <c r="D66" i="75"/>
  <c r="D65" i="75"/>
  <c r="D64" i="75"/>
  <c r="D63" i="75"/>
  <c r="D62" i="75"/>
  <c r="D61" i="75"/>
  <c r="D60" i="75"/>
  <c r="J54" i="75"/>
  <c r="J53" i="75"/>
  <c r="J52" i="75"/>
  <c r="J48" i="75"/>
  <c r="J47" i="75"/>
  <c r="J46" i="75"/>
  <c r="J45" i="75"/>
  <c r="J44" i="75"/>
  <c r="J38" i="75"/>
  <c r="J37" i="75"/>
  <c r="J36" i="75"/>
  <c r="J35" i="75"/>
  <c r="D40" i="75"/>
  <c r="D39" i="75"/>
  <c r="D38" i="75"/>
  <c r="D37" i="75"/>
  <c r="D36" i="75"/>
  <c r="D35" i="75"/>
  <c r="D28" i="75"/>
  <c r="D27" i="75"/>
  <c r="D26" i="75"/>
  <c r="D25" i="75"/>
  <c r="D24" i="75"/>
  <c r="D23" i="75"/>
  <c r="D22" i="75"/>
  <c r="D21" i="75"/>
  <c r="D20" i="75"/>
  <c r="J16" i="75"/>
  <c r="J15" i="75"/>
  <c r="J12" i="75"/>
  <c r="J11" i="75"/>
  <c r="J9" i="75"/>
  <c r="J13" i="75" s="1"/>
  <c r="J6" i="75"/>
  <c r="J5" i="75"/>
  <c r="C79" i="75"/>
  <c r="H78" i="75"/>
  <c r="C78" i="75"/>
  <c r="H77" i="75"/>
  <c r="C77" i="75"/>
  <c r="H76" i="75"/>
  <c r="C76" i="75"/>
  <c r="H75" i="75"/>
  <c r="C75" i="75"/>
  <c r="H74" i="75"/>
  <c r="C74" i="75"/>
  <c r="C67" i="75"/>
  <c r="H64" i="75"/>
  <c r="H63" i="75"/>
  <c r="H62" i="75"/>
  <c r="H60" i="75"/>
  <c r="H59" i="75"/>
  <c r="H58" i="75"/>
  <c r="G57" i="75"/>
  <c r="C56" i="75"/>
  <c r="C55" i="75"/>
  <c r="H54" i="75"/>
  <c r="C54" i="75"/>
  <c r="H53" i="75"/>
  <c r="C53" i="75"/>
  <c r="H52" i="75"/>
  <c r="C52" i="75"/>
  <c r="G51" i="75"/>
  <c r="C51" i="75"/>
  <c r="C50" i="75"/>
  <c r="C49" i="75"/>
  <c r="H48" i="75"/>
  <c r="C48" i="75"/>
  <c r="H47" i="75"/>
  <c r="C47" i="75"/>
  <c r="H46" i="75"/>
  <c r="C46" i="75"/>
  <c r="H45" i="75"/>
  <c r="C45" i="75"/>
  <c r="H44" i="75"/>
  <c r="C44" i="75"/>
  <c r="G43" i="75"/>
  <c r="B43" i="75"/>
  <c r="C40" i="75"/>
  <c r="C39" i="75"/>
  <c r="H38" i="75"/>
  <c r="C38" i="75"/>
  <c r="H37" i="75"/>
  <c r="C37" i="75"/>
  <c r="H36" i="75"/>
  <c r="C36" i="75"/>
  <c r="H35" i="75"/>
  <c r="C35" i="75"/>
  <c r="G34" i="75"/>
  <c r="B34" i="75"/>
  <c r="H30" i="75"/>
  <c r="H29" i="75"/>
  <c r="H28" i="75"/>
  <c r="C28" i="75"/>
  <c r="H27" i="75"/>
  <c r="C27" i="75"/>
  <c r="H26" i="75"/>
  <c r="H25" i="75"/>
  <c r="H24" i="75"/>
  <c r="H23" i="75"/>
  <c r="H22" i="75"/>
  <c r="H21" i="75"/>
  <c r="J31" i="75"/>
  <c r="H20" i="75"/>
  <c r="G19" i="75"/>
  <c r="B19" i="75"/>
  <c r="H16" i="75"/>
  <c r="B16" i="75"/>
  <c r="H15" i="75"/>
  <c r="B15" i="75"/>
  <c r="H13" i="75"/>
  <c r="H12" i="75"/>
  <c r="H11" i="75"/>
  <c r="B11" i="75"/>
  <c r="H9" i="75"/>
  <c r="B9" i="75"/>
  <c r="H8" i="75"/>
  <c r="B8" i="75"/>
  <c r="H7" i="75"/>
  <c r="H6" i="75"/>
  <c r="H5" i="75"/>
  <c r="B5" i="75"/>
  <c r="H4" i="75"/>
  <c r="J78" i="74"/>
  <c r="J77" i="74"/>
  <c r="J76" i="74"/>
  <c r="J75" i="74"/>
  <c r="J74" i="74"/>
  <c r="J64" i="74"/>
  <c r="J63" i="74"/>
  <c r="J62" i="74"/>
  <c r="J61" i="74"/>
  <c r="J60" i="74"/>
  <c r="J59" i="74"/>
  <c r="J58" i="74"/>
  <c r="D67" i="74"/>
  <c r="D66" i="74"/>
  <c r="D65" i="74"/>
  <c r="D64" i="74"/>
  <c r="D63" i="74"/>
  <c r="D62" i="74"/>
  <c r="D61" i="74"/>
  <c r="D60" i="74"/>
  <c r="J54" i="74"/>
  <c r="J53" i="74"/>
  <c r="J55" i="74" s="1"/>
  <c r="K55" i="74" s="1"/>
  <c r="J52" i="74"/>
  <c r="J48" i="74"/>
  <c r="J47" i="74"/>
  <c r="J46" i="74"/>
  <c r="J45" i="74"/>
  <c r="J44" i="74"/>
  <c r="J38" i="74"/>
  <c r="J37" i="74"/>
  <c r="J36" i="74"/>
  <c r="J35" i="74"/>
  <c r="D40" i="74"/>
  <c r="D39" i="74"/>
  <c r="D38" i="74"/>
  <c r="D37" i="74"/>
  <c r="D36" i="74"/>
  <c r="D35" i="74"/>
  <c r="D28" i="74"/>
  <c r="D27" i="74"/>
  <c r="D26" i="74"/>
  <c r="D25" i="74"/>
  <c r="D24" i="74"/>
  <c r="D23" i="74"/>
  <c r="D22" i="74"/>
  <c r="D21" i="74"/>
  <c r="D20" i="74"/>
  <c r="J16" i="74"/>
  <c r="J15" i="74"/>
  <c r="J12" i="74"/>
  <c r="J11" i="74"/>
  <c r="J9" i="74"/>
  <c r="J13" i="74" s="1"/>
  <c r="J6" i="74"/>
  <c r="J5" i="74"/>
  <c r="C79" i="74"/>
  <c r="H78" i="74"/>
  <c r="C78" i="74"/>
  <c r="H77" i="74"/>
  <c r="C77" i="74"/>
  <c r="H76" i="74"/>
  <c r="C76" i="74"/>
  <c r="H75" i="74"/>
  <c r="C75" i="74"/>
  <c r="H74" i="74"/>
  <c r="C74" i="74"/>
  <c r="C67" i="74"/>
  <c r="H64" i="74"/>
  <c r="H63" i="74"/>
  <c r="H62" i="74"/>
  <c r="H60" i="74"/>
  <c r="H59" i="74"/>
  <c r="H58" i="74"/>
  <c r="G57" i="74"/>
  <c r="C56" i="74"/>
  <c r="C55" i="74"/>
  <c r="H54" i="74"/>
  <c r="C54" i="74"/>
  <c r="H53" i="74"/>
  <c r="C53" i="74"/>
  <c r="H52" i="74"/>
  <c r="C52" i="74"/>
  <c r="G51" i="74"/>
  <c r="C51" i="74"/>
  <c r="C50" i="74"/>
  <c r="C49" i="74"/>
  <c r="H48" i="74"/>
  <c r="C48" i="74"/>
  <c r="H47" i="74"/>
  <c r="C47" i="74"/>
  <c r="H46" i="74"/>
  <c r="C46" i="74"/>
  <c r="H45" i="74"/>
  <c r="C45" i="74"/>
  <c r="H44" i="74"/>
  <c r="D57" i="74"/>
  <c r="E57" i="74" s="1"/>
  <c r="C44" i="74"/>
  <c r="G43" i="74"/>
  <c r="B43" i="74"/>
  <c r="C40" i="74"/>
  <c r="C39" i="74"/>
  <c r="H38" i="74"/>
  <c r="C38" i="74"/>
  <c r="H37" i="74"/>
  <c r="C37" i="74"/>
  <c r="H36" i="74"/>
  <c r="C36" i="74"/>
  <c r="H35" i="74"/>
  <c r="C35" i="74"/>
  <c r="G34" i="74"/>
  <c r="B34" i="74"/>
  <c r="H30" i="74"/>
  <c r="H29" i="74"/>
  <c r="H28" i="74"/>
  <c r="C28" i="74"/>
  <c r="H27" i="74"/>
  <c r="C27" i="74"/>
  <c r="H26" i="74"/>
  <c r="H25" i="74"/>
  <c r="H24" i="74"/>
  <c r="H23" i="74"/>
  <c r="H22" i="74"/>
  <c r="H21" i="74"/>
  <c r="H20" i="74"/>
  <c r="G19" i="74"/>
  <c r="B19" i="74"/>
  <c r="H16" i="74"/>
  <c r="B16" i="74"/>
  <c r="H15" i="74"/>
  <c r="B15" i="74"/>
  <c r="H13" i="74"/>
  <c r="H12" i="74"/>
  <c r="H11" i="74"/>
  <c r="B11" i="74"/>
  <c r="H9" i="74"/>
  <c r="B9" i="74"/>
  <c r="H8" i="74"/>
  <c r="B8" i="74"/>
  <c r="H7" i="74"/>
  <c r="H6" i="74"/>
  <c r="H5" i="74"/>
  <c r="B5" i="74"/>
  <c r="H4" i="74"/>
  <c r="J78" i="73"/>
  <c r="J77" i="73"/>
  <c r="J76" i="73"/>
  <c r="J75" i="73"/>
  <c r="J74" i="73"/>
  <c r="J64" i="73"/>
  <c r="J63" i="73"/>
  <c r="J62" i="73"/>
  <c r="J61" i="73"/>
  <c r="J60" i="73"/>
  <c r="J59" i="73"/>
  <c r="J58" i="73"/>
  <c r="D67" i="73"/>
  <c r="D66" i="73"/>
  <c r="D65" i="73"/>
  <c r="D64" i="73"/>
  <c r="D63" i="73"/>
  <c r="D62" i="73"/>
  <c r="D61" i="73"/>
  <c r="D60" i="73"/>
  <c r="J54" i="73"/>
  <c r="J53" i="73"/>
  <c r="J52" i="73"/>
  <c r="J48" i="73"/>
  <c r="J47" i="73"/>
  <c r="J46" i="73"/>
  <c r="J45" i="73"/>
  <c r="J44" i="73"/>
  <c r="J38" i="73"/>
  <c r="J37" i="73"/>
  <c r="J36" i="73"/>
  <c r="J35" i="73"/>
  <c r="D40" i="73"/>
  <c r="D39" i="73"/>
  <c r="D38" i="73"/>
  <c r="D37" i="73"/>
  <c r="D36" i="73"/>
  <c r="D35" i="73"/>
  <c r="D28" i="73"/>
  <c r="D27" i="73"/>
  <c r="D26" i="73"/>
  <c r="D25" i="73"/>
  <c r="D24" i="73"/>
  <c r="D23" i="73"/>
  <c r="D22" i="73"/>
  <c r="D21" i="73"/>
  <c r="D20" i="73"/>
  <c r="J16" i="73"/>
  <c r="J15" i="73"/>
  <c r="J12" i="73"/>
  <c r="J11" i="73"/>
  <c r="J9" i="73"/>
  <c r="J13" i="73" s="1"/>
  <c r="J6" i="73"/>
  <c r="J5" i="73"/>
  <c r="C79" i="73"/>
  <c r="H78" i="73"/>
  <c r="C78" i="73"/>
  <c r="H77" i="73"/>
  <c r="C77" i="73"/>
  <c r="H76" i="73"/>
  <c r="C76" i="73"/>
  <c r="H75" i="73"/>
  <c r="C75" i="73"/>
  <c r="H74" i="73"/>
  <c r="C74" i="73"/>
  <c r="C67" i="73"/>
  <c r="H64" i="73"/>
  <c r="H63" i="73"/>
  <c r="H62" i="73"/>
  <c r="H60" i="73"/>
  <c r="H59" i="73"/>
  <c r="H58" i="73"/>
  <c r="G57" i="73"/>
  <c r="C56" i="73"/>
  <c r="C55" i="73"/>
  <c r="H54" i="73"/>
  <c r="C54" i="73"/>
  <c r="H53" i="73"/>
  <c r="C53" i="73"/>
  <c r="H52" i="73"/>
  <c r="C52" i="73"/>
  <c r="G51" i="73"/>
  <c r="C51" i="73"/>
  <c r="C50" i="73"/>
  <c r="C49" i="73"/>
  <c r="H48" i="73"/>
  <c r="C48" i="73"/>
  <c r="H47" i="73"/>
  <c r="C47" i="73"/>
  <c r="H46" i="73"/>
  <c r="C46" i="73"/>
  <c r="H45" i="73"/>
  <c r="C45" i="73"/>
  <c r="H44" i="73"/>
  <c r="C44" i="73"/>
  <c r="G43" i="73"/>
  <c r="B43" i="73"/>
  <c r="C40" i="73"/>
  <c r="C39" i="73"/>
  <c r="H38" i="73"/>
  <c r="C38" i="73"/>
  <c r="H37" i="73"/>
  <c r="C37" i="73"/>
  <c r="H36" i="73"/>
  <c r="C36" i="73"/>
  <c r="H35" i="73"/>
  <c r="C35" i="73"/>
  <c r="G34" i="73"/>
  <c r="B34" i="73"/>
  <c r="H30" i="73"/>
  <c r="H29" i="73"/>
  <c r="H28" i="73"/>
  <c r="C28" i="73"/>
  <c r="H27" i="73"/>
  <c r="C27" i="73"/>
  <c r="H26" i="73"/>
  <c r="H25" i="73"/>
  <c r="H24" i="73"/>
  <c r="H23" i="73"/>
  <c r="H22" i="73"/>
  <c r="H21" i="73"/>
  <c r="H20" i="73"/>
  <c r="G19" i="73"/>
  <c r="B19" i="73"/>
  <c r="H16" i="73"/>
  <c r="B16" i="73"/>
  <c r="H15" i="73"/>
  <c r="B15" i="73"/>
  <c r="H13" i="73"/>
  <c r="H12" i="73"/>
  <c r="H11" i="73"/>
  <c r="B11" i="73"/>
  <c r="H9" i="73"/>
  <c r="B9" i="73"/>
  <c r="H8" i="73"/>
  <c r="B8" i="73"/>
  <c r="H7" i="73"/>
  <c r="H6" i="73"/>
  <c r="H5" i="73"/>
  <c r="B5" i="73"/>
  <c r="H4" i="73"/>
  <c r="D67" i="72"/>
  <c r="D66" i="72"/>
  <c r="D65" i="72"/>
  <c r="D64" i="72"/>
  <c r="D63" i="72"/>
  <c r="D62" i="72"/>
  <c r="D61" i="72"/>
  <c r="D60" i="72"/>
  <c r="J64" i="72"/>
  <c r="J63" i="72"/>
  <c r="J62" i="72"/>
  <c r="J61" i="72"/>
  <c r="J60" i="72"/>
  <c r="J59" i="72"/>
  <c r="J58" i="72"/>
  <c r="J54" i="72"/>
  <c r="J53" i="72"/>
  <c r="J55" i="72" s="1"/>
  <c r="K55" i="72" s="1"/>
  <c r="J52" i="72"/>
  <c r="J48" i="72"/>
  <c r="J47" i="72"/>
  <c r="J46" i="72"/>
  <c r="J45" i="72"/>
  <c r="J44" i="72"/>
  <c r="J38" i="72"/>
  <c r="J37" i="72"/>
  <c r="J36" i="72"/>
  <c r="J35" i="72"/>
  <c r="D40" i="72"/>
  <c r="D39" i="72"/>
  <c r="D38" i="72"/>
  <c r="D37" i="72"/>
  <c r="D36" i="72"/>
  <c r="D35" i="72"/>
  <c r="J78" i="72"/>
  <c r="J77" i="72"/>
  <c r="J76" i="72"/>
  <c r="J75" i="72"/>
  <c r="J74" i="72"/>
  <c r="J28" i="72"/>
  <c r="J27" i="72"/>
  <c r="J26" i="72"/>
  <c r="J25" i="72"/>
  <c r="J24" i="72"/>
  <c r="J23" i="72"/>
  <c r="J22" i="72"/>
  <c r="J21" i="72"/>
  <c r="J20" i="72"/>
  <c r="D28" i="72"/>
  <c r="D27" i="72"/>
  <c r="D26" i="72"/>
  <c r="D25" i="72"/>
  <c r="D24" i="72"/>
  <c r="D23" i="72"/>
  <c r="D22" i="72"/>
  <c r="D21" i="72"/>
  <c r="D20" i="72"/>
  <c r="J16" i="72"/>
  <c r="J15" i="72"/>
  <c r="J12" i="72"/>
  <c r="J11" i="72"/>
  <c r="J9" i="72"/>
  <c r="J13" i="72" s="1"/>
  <c r="J6" i="72"/>
  <c r="J5" i="72"/>
  <c r="C79" i="72"/>
  <c r="H78" i="72"/>
  <c r="C78" i="72"/>
  <c r="H77" i="72"/>
  <c r="C77" i="72"/>
  <c r="H76" i="72"/>
  <c r="C76" i="72"/>
  <c r="H75" i="72"/>
  <c r="C75" i="72"/>
  <c r="H74" i="72"/>
  <c r="C74" i="72"/>
  <c r="C67" i="72"/>
  <c r="H64" i="72"/>
  <c r="H63" i="72"/>
  <c r="H62" i="72"/>
  <c r="H60" i="72"/>
  <c r="H59" i="72"/>
  <c r="H58" i="72"/>
  <c r="G57" i="72"/>
  <c r="C56" i="72"/>
  <c r="C55" i="72"/>
  <c r="H54" i="72"/>
  <c r="C54" i="72"/>
  <c r="H53" i="72"/>
  <c r="C53" i="72"/>
  <c r="H52" i="72"/>
  <c r="C52" i="72"/>
  <c r="G51" i="72"/>
  <c r="C51" i="72"/>
  <c r="C50" i="72"/>
  <c r="C49" i="72"/>
  <c r="H48" i="72"/>
  <c r="C48" i="72"/>
  <c r="H47" i="72"/>
  <c r="C47" i="72"/>
  <c r="H46" i="72"/>
  <c r="C46" i="72"/>
  <c r="H45" i="72"/>
  <c r="C45" i="72"/>
  <c r="H44" i="72"/>
  <c r="C44" i="72"/>
  <c r="G43" i="72"/>
  <c r="B43" i="72"/>
  <c r="C40" i="72"/>
  <c r="C39" i="72"/>
  <c r="H38" i="72"/>
  <c r="C38" i="72"/>
  <c r="H37" i="72"/>
  <c r="C37" i="72"/>
  <c r="H36" i="72"/>
  <c r="C36" i="72"/>
  <c r="H35" i="72"/>
  <c r="C35" i="72"/>
  <c r="G34" i="72"/>
  <c r="B34" i="72"/>
  <c r="H30" i="72"/>
  <c r="H29" i="72"/>
  <c r="H28" i="72"/>
  <c r="C28" i="72"/>
  <c r="H27" i="72"/>
  <c r="C27" i="72"/>
  <c r="H26" i="72"/>
  <c r="H25" i="72"/>
  <c r="H24" i="72"/>
  <c r="H23" i="72"/>
  <c r="H22" i="72"/>
  <c r="H21" i="72"/>
  <c r="H20" i="72"/>
  <c r="G19" i="72"/>
  <c r="B19" i="72"/>
  <c r="H16" i="72"/>
  <c r="B16" i="72"/>
  <c r="H15" i="72"/>
  <c r="B15" i="72"/>
  <c r="H13" i="72"/>
  <c r="H12" i="72"/>
  <c r="H11" i="72"/>
  <c r="B11" i="72"/>
  <c r="H9" i="72"/>
  <c r="B9" i="72"/>
  <c r="H8" i="72"/>
  <c r="B8" i="72"/>
  <c r="H7" i="72"/>
  <c r="H6" i="72"/>
  <c r="H5" i="72"/>
  <c r="B5" i="72"/>
  <c r="H4" i="72"/>
  <c r="N153" i="101"/>
  <c r="O125" i="101"/>
  <c r="P125" i="101"/>
  <c r="Q125" i="101"/>
  <c r="AG170" i="101"/>
  <c r="AF170" i="101"/>
  <c r="AE170" i="101"/>
  <c r="AD170" i="101"/>
  <c r="AC170" i="101"/>
  <c r="AB170" i="101"/>
  <c r="AA170" i="101"/>
  <c r="Z170" i="101"/>
  <c r="Y170" i="101"/>
  <c r="X170" i="101"/>
  <c r="W170" i="101"/>
  <c r="V170" i="101"/>
  <c r="U170" i="101"/>
  <c r="T170" i="101"/>
  <c r="S170" i="101"/>
  <c r="R170" i="101"/>
  <c r="Q170" i="101"/>
  <c r="P170" i="101"/>
  <c r="N169" i="101"/>
  <c r="N168" i="101"/>
  <c r="N167" i="101"/>
  <c r="N166" i="101"/>
  <c r="N165" i="101"/>
  <c r="N164" i="101"/>
  <c r="N163" i="101"/>
  <c r="N162" i="101"/>
  <c r="N161" i="101"/>
  <c r="N152" i="101"/>
  <c r="N151" i="101"/>
  <c r="N150" i="101"/>
  <c r="N149" i="101"/>
  <c r="N148" i="101"/>
  <c r="N147" i="101"/>
  <c r="N146" i="101"/>
  <c r="N145" i="101"/>
  <c r="N144" i="101"/>
  <c r="B140" i="101"/>
  <c r="N139" i="101"/>
  <c r="B139" i="101"/>
  <c r="B141" i="101" s="1"/>
  <c r="N138" i="101"/>
  <c r="N137" i="101"/>
  <c r="N136" i="101"/>
  <c r="N135" i="101"/>
  <c r="N134" i="101"/>
  <c r="N133" i="101"/>
  <c r="B133" i="101"/>
  <c r="N132" i="101"/>
  <c r="B132" i="101"/>
  <c r="N131" i="101"/>
  <c r="B131" i="101"/>
  <c r="N130" i="101"/>
  <c r="N124" i="101"/>
  <c r="N123" i="101"/>
  <c r="N122" i="101"/>
  <c r="N121" i="101"/>
  <c r="N120" i="101"/>
  <c r="N119" i="101"/>
  <c r="N118" i="101"/>
  <c r="N117" i="101"/>
  <c r="N116" i="101"/>
  <c r="B116" i="101"/>
  <c r="N115" i="101"/>
  <c r="C111" i="101"/>
  <c r="C110" i="101"/>
  <c r="D15" i="78" s="1"/>
  <c r="C109" i="101"/>
  <c r="D15" i="79" s="1"/>
  <c r="C108" i="101"/>
  <c r="D15" i="77" s="1"/>
  <c r="C107" i="101"/>
  <c r="D15" i="76" s="1"/>
  <c r="C106" i="101"/>
  <c r="D15" i="75" s="1"/>
  <c r="C105" i="101"/>
  <c r="D15" i="74" s="1"/>
  <c r="C104" i="101"/>
  <c r="D15" i="73" s="1"/>
  <c r="C103" i="101"/>
  <c r="D15" i="72" s="1"/>
  <c r="C96" i="101"/>
  <c r="D16" i="78" s="1"/>
  <c r="C95" i="101"/>
  <c r="D16" i="79" s="1"/>
  <c r="C94" i="101"/>
  <c r="D16" i="77" s="1"/>
  <c r="N93" i="101"/>
  <c r="C93" i="101"/>
  <c r="D16" i="76" s="1"/>
  <c r="N92" i="101"/>
  <c r="C92" i="101"/>
  <c r="D16" i="75" s="1"/>
  <c r="N91" i="101"/>
  <c r="C91" i="101"/>
  <c r="D16" i="74" s="1"/>
  <c r="N90" i="101"/>
  <c r="C90" i="101"/>
  <c r="D16" i="73" s="1"/>
  <c r="N89" i="101"/>
  <c r="C89" i="101"/>
  <c r="D16" i="72" s="1"/>
  <c r="N88" i="101"/>
  <c r="C88" i="101"/>
  <c r="N87" i="101"/>
  <c r="N86" i="101"/>
  <c r="N85" i="101"/>
  <c r="N84" i="101"/>
  <c r="C83" i="101"/>
  <c r="C82" i="101"/>
  <c r="C81" i="101"/>
  <c r="C80" i="101"/>
  <c r="C79" i="101"/>
  <c r="C78" i="101"/>
  <c r="C77" i="101"/>
  <c r="C76" i="101"/>
  <c r="C75" i="101"/>
  <c r="C74" i="101"/>
  <c r="R71" i="101"/>
  <c r="Q71" i="101"/>
  <c r="P71" i="101"/>
  <c r="O71" i="101"/>
  <c r="C70" i="101"/>
  <c r="C69" i="101"/>
  <c r="C68" i="101"/>
  <c r="C67" i="101"/>
  <c r="C66" i="101"/>
  <c r="C65" i="101"/>
  <c r="C64" i="101"/>
  <c r="C63" i="101"/>
  <c r="C62" i="101"/>
  <c r="C61" i="101"/>
  <c r="C56" i="101"/>
  <c r="C55" i="101"/>
  <c r="C54" i="101"/>
  <c r="N53" i="101"/>
  <c r="C53" i="101"/>
  <c r="N52" i="101"/>
  <c r="C52" i="101"/>
  <c r="N51" i="101"/>
  <c r="C51" i="101"/>
  <c r="N50" i="101"/>
  <c r="C50" i="101"/>
  <c r="N49" i="101"/>
  <c r="C49" i="101"/>
  <c r="N48" i="101"/>
  <c r="C48" i="101"/>
  <c r="N47" i="101"/>
  <c r="C47" i="101"/>
  <c r="N46" i="101"/>
  <c r="N45" i="101"/>
  <c r="N44" i="101"/>
  <c r="C42" i="101"/>
  <c r="C41" i="101"/>
  <c r="C40" i="101"/>
  <c r="C39" i="101"/>
  <c r="C38" i="101"/>
  <c r="C37" i="101"/>
  <c r="C36" i="101"/>
  <c r="C35" i="101"/>
  <c r="C34" i="101"/>
  <c r="C33" i="101"/>
  <c r="C28" i="101"/>
  <c r="C27" i="101"/>
  <c r="C26" i="101"/>
  <c r="C25" i="101"/>
  <c r="C24" i="101"/>
  <c r="C23" i="101"/>
  <c r="C22" i="101"/>
  <c r="C21" i="101"/>
  <c r="C20" i="101"/>
  <c r="C19" i="101"/>
  <c r="C74" i="95"/>
  <c r="H74" i="95"/>
  <c r="C75" i="95"/>
  <c r="H75" i="95"/>
  <c r="C76" i="95"/>
  <c r="H76" i="95"/>
  <c r="C77" i="95"/>
  <c r="H77" i="95"/>
  <c r="C78" i="95"/>
  <c r="H78" i="95"/>
  <c r="C79" i="95"/>
  <c r="D80" i="95"/>
  <c r="E74" i="95" s="1"/>
  <c r="D57" i="95"/>
  <c r="E57" i="95" s="1"/>
  <c r="D28" i="95"/>
  <c r="D27" i="95"/>
  <c r="D26" i="95"/>
  <c r="D25" i="95"/>
  <c r="D24" i="95"/>
  <c r="D23" i="95"/>
  <c r="D22" i="95"/>
  <c r="D21" i="95"/>
  <c r="D20" i="95"/>
  <c r="J16" i="95"/>
  <c r="J15" i="95"/>
  <c r="J12" i="95"/>
  <c r="J11" i="95"/>
  <c r="J13" i="95"/>
  <c r="J6" i="95"/>
  <c r="J5" i="95"/>
  <c r="C67" i="95"/>
  <c r="H64" i="95"/>
  <c r="H63" i="95"/>
  <c r="H62" i="95"/>
  <c r="H60" i="95"/>
  <c r="H59" i="95"/>
  <c r="H58" i="95"/>
  <c r="G57" i="95"/>
  <c r="C56" i="95"/>
  <c r="C55" i="95"/>
  <c r="H54" i="95"/>
  <c r="C54" i="95"/>
  <c r="H53" i="95"/>
  <c r="C53" i="95"/>
  <c r="H52" i="95"/>
  <c r="C52" i="95"/>
  <c r="G51" i="95"/>
  <c r="C51" i="95"/>
  <c r="C50" i="95"/>
  <c r="C49" i="95"/>
  <c r="H48" i="95"/>
  <c r="C48" i="95"/>
  <c r="H47" i="95"/>
  <c r="C47" i="95"/>
  <c r="H46" i="95"/>
  <c r="C46" i="95"/>
  <c r="H45" i="95"/>
  <c r="C45" i="95"/>
  <c r="H44" i="95"/>
  <c r="C44" i="95"/>
  <c r="G43" i="95"/>
  <c r="B43" i="95"/>
  <c r="C40" i="95"/>
  <c r="C39" i="95"/>
  <c r="H38" i="95"/>
  <c r="C38" i="95"/>
  <c r="H37" i="95"/>
  <c r="C37" i="95"/>
  <c r="H36" i="95"/>
  <c r="C36" i="95"/>
  <c r="H35" i="95"/>
  <c r="C35" i="95"/>
  <c r="G34" i="95"/>
  <c r="B34" i="95"/>
  <c r="H30" i="95"/>
  <c r="H29" i="95"/>
  <c r="H28" i="95"/>
  <c r="C28" i="95"/>
  <c r="H27" i="95"/>
  <c r="C27" i="95"/>
  <c r="H26" i="95"/>
  <c r="H25" i="95"/>
  <c r="H24" i="95"/>
  <c r="H23" i="95"/>
  <c r="H22" i="95"/>
  <c r="H21" i="95"/>
  <c r="H20" i="95"/>
  <c r="G19" i="95"/>
  <c r="B19" i="95"/>
  <c r="H16" i="95"/>
  <c r="B16" i="95"/>
  <c r="H15" i="95"/>
  <c r="B15" i="95"/>
  <c r="H13" i="95"/>
  <c r="H12" i="95"/>
  <c r="H11" i="95"/>
  <c r="B11" i="95"/>
  <c r="H9" i="95"/>
  <c r="B9" i="95"/>
  <c r="H8" i="95"/>
  <c r="B8" i="95"/>
  <c r="H7" i="95"/>
  <c r="H6" i="95"/>
  <c r="H5" i="95"/>
  <c r="B5" i="95"/>
  <c r="H4" i="95"/>
  <c r="J5" i="67"/>
  <c r="D28" i="67"/>
  <c r="D27" i="67"/>
  <c r="D26" i="67"/>
  <c r="D25" i="67"/>
  <c r="D24" i="67"/>
  <c r="D23" i="67"/>
  <c r="D22" i="67"/>
  <c r="D21" i="67"/>
  <c r="D20" i="67"/>
  <c r="J16" i="67"/>
  <c r="J15" i="67"/>
  <c r="J12" i="67"/>
  <c r="J11" i="67"/>
  <c r="J13" i="67"/>
  <c r="J6" i="67"/>
  <c r="C79" i="67"/>
  <c r="H78" i="67"/>
  <c r="C78" i="67"/>
  <c r="H77" i="67"/>
  <c r="C77" i="67"/>
  <c r="H76" i="67"/>
  <c r="C76" i="67"/>
  <c r="H75" i="67"/>
  <c r="C75" i="67"/>
  <c r="H74" i="67"/>
  <c r="C74" i="67"/>
  <c r="C67" i="67"/>
  <c r="H64" i="67"/>
  <c r="H63" i="67"/>
  <c r="H62" i="67"/>
  <c r="H60" i="67"/>
  <c r="H59" i="67"/>
  <c r="H58" i="67"/>
  <c r="G57" i="67"/>
  <c r="C56" i="67"/>
  <c r="C55" i="67"/>
  <c r="H54" i="67"/>
  <c r="C54" i="67"/>
  <c r="H53" i="67"/>
  <c r="C53" i="67"/>
  <c r="H52" i="67"/>
  <c r="C52" i="67"/>
  <c r="G51" i="67"/>
  <c r="C51" i="67"/>
  <c r="C50" i="67"/>
  <c r="C49" i="67"/>
  <c r="H48" i="67"/>
  <c r="C48" i="67"/>
  <c r="H47" i="67"/>
  <c r="C47" i="67"/>
  <c r="H46" i="67"/>
  <c r="C46" i="67"/>
  <c r="H45" i="67"/>
  <c r="C45" i="67"/>
  <c r="H44" i="67"/>
  <c r="C44" i="67"/>
  <c r="G43" i="67"/>
  <c r="B43" i="67"/>
  <c r="C40" i="67"/>
  <c r="C39" i="67"/>
  <c r="H38" i="67"/>
  <c r="C38" i="67"/>
  <c r="H37" i="67"/>
  <c r="C37" i="67"/>
  <c r="H36" i="67"/>
  <c r="C36" i="67"/>
  <c r="H35" i="67"/>
  <c r="C35" i="67"/>
  <c r="G34" i="67"/>
  <c r="B34" i="67"/>
  <c r="H30" i="67"/>
  <c r="H29" i="67"/>
  <c r="H28" i="67"/>
  <c r="C28" i="67"/>
  <c r="H27" i="67"/>
  <c r="C27" i="67"/>
  <c r="H26" i="67"/>
  <c r="H25" i="67"/>
  <c r="H24" i="67"/>
  <c r="H23" i="67"/>
  <c r="H22" i="67"/>
  <c r="H21" i="67"/>
  <c r="H20" i="67"/>
  <c r="G19" i="67"/>
  <c r="B19" i="67"/>
  <c r="H16" i="67"/>
  <c r="B16" i="67"/>
  <c r="H15" i="67"/>
  <c r="B15" i="67"/>
  <c r="H13" i="67"/>
  <c r="H12" i="67"/>
  <c r="H11" i="67"/>
  <c r="B11" i="67"/>
  <c r="H9" i="67"/>
  <c r="B9" i="67"/>
  <c r="H8" i="67"/>
  <c r="B8" i="67"/>
  <c r="H7" i="67"/>
  <c r="H6" i="67"/>
  <c r="H5" i="67"/>
  <c r="B5" i="67"/>
  <c r="H4" i="67"/>
  <c r="D80" i="65"/>
  <c r="E80" i="65" s="1"/>
  <c r="D28" i="64"/>
  <c r="D27" i="64"/>
  <c r="D26" i="64"/>
  <c r="D25" i="64"/>
  <c r="D24" i="64"/>
  <c r="D23" i="64"/>
  <c r="D22" i="64"/>
  <c r="D21" i="64"/>
  <c r="D20" i="64"/>
  <c r="C79" i="65"/>
  <c r="H78" i="65"/>
  <c r="C78" i="65"/>
  <c r="H77" i="65"/>
  <c r="C77" i="65"/>
  <c r="H76" i="65"/>
  <c r="C76" i="65"/>
  <c r="H75" i="65"/>
  <c r="C75" i="65"/>
  <c r="H74" i="65"/>
  <c r="C74" i="65"/>
  <c r="C67" i="65"/>
  <c r="H64" i="65"/>
  <c r="H63" i="65"/>
  <c r="H62" i="65"/>
  <c r="H60" i="65"/>
  <c r="H59" i="65"/>
  <c r="H58" i="65"/>
  <c r="G57" i="65"/>
  <c r="C56" i="65"/>
  <c r="C55" i="65"/>
  <c r="H54" i="65"/>
  <c r="C54" i="65"/>
  <c r="H53" i="65"/>
  <c r="C53" i="65"/>
  <c r="H52" i="65"/>
  <c r="C52" i="65"/>
  <c r="G51" i="65"/>
  <c r="C51" i="65"/>
  <c r="C50" i="65"/>
  <c r="C49" i="65"/>
  <c r="H48" i="65"/>
  <c r="C48" i="65"/>
  <c r="H47" i="65"/>
  <c r="C47" i="65"/>
  <c r="H46" i="65"/>
  <c r="C46" i="65"/>
  <c r="H45" i="65"/>
  <c r="C45" i="65"/>
  <c r="H44" i="65"/>
  <c r="C44" i="65"/>
  <c r="G43" i="65"/>
  <c r="B43" i="65"/>
  <c r="C40" i="65"/>
  <c r="C39" i="65"/>
  <c r="H38" i="65"/>
  <c r="C38" i="65"/>
  <c r="H37" i="65"/>
  <c r="C37" i="65"/>
  <c r="H36" i="65"/>
  <c r="C36" i="65"/>
  <c r="H35" i="65"/>
  <c r="C35" i="65"/>
  <c r="G34" i="65"/>
  <c r="B34" i="65"/>
  <c r="H30" i="65"/>
  <c r="H29" i="65"/>
  <c r="H28" i="65"/>
  <c r="C28" i="65"/>
  <c r="H27" i="65"/>
  <c r="C27" i="65"/>
  <c r="H26" i="65"/>
  <c r="H25" i="65"/>
  <c r="H24" i="65"/>
  <c r="H23" i="65"/>
  <c r="H22" i="65"/>
  <c r="H21" i="65"/>
  <c r="H20" i="65"/>
  <c r="G19" i="65"/>
  <c r="B19" i="65"/>
  <c r="H16" i="65"/>
  <c r="B16" i="65"/>
  <c r="H15" i="65"/>
  <c r="B15" i="65"/>
  <c r="H13" i="65"/>
  <c r="H12" i="65"/>
  <c r="H11" i="65"/>
  <c r="B11" i="65"/>
  <c r="H9" i="65"/>
  <c r="B9" i="65"/>
  <c r="H8" i="65"/>
  <c r="B8" i="65"/>
  <c r="H7" i="65"/>
  <c r="H6" i="65"/>
  <c r="H5" i="65"/>
  <c r="B5" i="65"/>
  <c r="H4" i="65"/>
  <c r="J78" i="64"/>
  <c r="J77" i="64"/>
  <c r="J76" i="64"/>
  <c r="J75" i="64"/>
  <c r="J74" i="64"/>
  <c r="J16" i="64"/>
  <c r="J15" i="64"/>
  <c r="J12" i="64"/>
  <c r="J11" i="64"/>
  <c r="J9" i="64"/>
  <c r="J13" i="64" s="1"/>
  <c r="J6" i="64"/>
  <c r="J5" i="64"/>
  <c r="C79" i="64"/>
  <c r="H78" i="64"/>
  <c r="C78" i="64"/>
  <c r="H77" i="64"/>
  <c r="C77" i="64"/>
  <c r="H76" i="64"/>
  <c r="C76" i="64"/>
  <c r="H75" i="64"/>
  <c r="C75" i="64"/>
  <c r="H74" i="64"/>
  <c r="C74" i="64"/>
  <c r="C67" i="64"/>
  <c r="H64" i="64"/>
  <c r="H63" i="64"/>
  <c r="H62" i="64"/>
  <c r="H60" i="64"/>
  <c r="H59" i="64"/>
  <c r="H58" i="64"/>
  <c r="G57" i="64"/>
  <c r="C56" i="64"/>
  <c r="C55" i="64"/>
  <c r="H54" i="64"/>
  <c r="C54" i="64"/>
  <c r="H53" i="64"/>
  <c r="C53" i="64"/>
  <c r="H52" i="64"/>
  <c r="C52" i="64"/>
  <c r="G51" i="64"/>
  <c r="C51" i="64"/>
  <c r="C50" i="64"/>
  <c r="C49" i="64"/>
  <c r="H48" i="64"/>
  <c r="C48" i="64"/>
  <c r="H47" i="64"/>
  <c r="C47" i="64"/>
  <c r="H46" i="64"/>
  <c r="C46" i="64"/>
  <c r="H45" i="64"/>
  <c r="C45" i="64"/>
  <c r="H44" i="64"/>
  <c r="C44" i="64"/>
  <c r="G43" i="64"/>
  <c r="B43" i="64"/>
  <c r="C40" i="64"/>
  <c r="C39" i="64"/>
  <c r="H38" i="64"/>
  <c r="C38" i="64"/>
  <c r="H37" i="64"/>
  <c r="C37" i="64"/>
  <c r="H36" i="64"/>
  <c r="C36" i="64"/>
  <c r="H35" i="64"/>
  <c r="C35" i="64"/>
  <c r="G34" i="64"/>
  <c r="B34" i="64"/>
  <c r="H30" i="64"/>
  <c r="H29" i="64"/>
  <c r="H28" i="64"/>
  <c r="C28" i="64"/>
  <c r="H27" i="64"/>
  <c r="C27" i="64"/>
  <c r="H26" i="64"/>
  <c r="H25" i="64"/>
  <c r="H24" i="64"/>
  <c r="H23" i="64"/>
  <c r="H22" i="64"/>
  <c r="H21" i="64"/>
  <c r="H20" i="64"/>
  <c r="G19" i="64"/>
  <c r="B19" i="64"/>
  <c r="H16" i="64"/>
  <c r="B16" i="64"/>
  <c r="H15" i="64"/>
  <c r="B15" i="64"/>
  <c r="H13" i="64"/>
  <c r="H12" i="64"/>
  <c r="H11" i="64"/>
  <c r="B11" i="64"/>
  <c r="H9" i="64"/>
  <c r="B9" i="64"/>
  <c r="H8" i="64"/>
  <c r="B8" i="64"/>
  <c r="H7" i="64"/>
  <c r="H6" i="64"/>
  <c r="H5" i="64"/>
  <c r="B5" i="64"/>
  <c r="H4" i="64"/>
  <c r="J78" i="63"/>
  <c r="J77" i="63"/>
  <c r="J76" i="63"/>
  <c r="J75" i="63"/>
  <c r="J74" i="63"/>
  <c r="J16" i="63"/>
  <c r="J15" i="63"/>
  <c r="J12" i="63"/>
  <c r="J11" i="63"/>
  <c r="J9" i="63"/>
  <c r="J13" i="63" s="1"/>
  <c r="J6" i="63"/>
  <c r="J5" i="63"/>
  <c r="C79" i="63"/>
  <c r="H78" i="63"/>
  <c r="C78" i="63"/>
  <c r="H77" i="63"/>
  <c r="C77" i="63"/>
  <c r="H76" i="63"/>
  <c r="C76" i="63"/>
  <c r="H75" i="63"/>
  <c r="C75" i="63"/>
  <c r="H74" i="63"/>
  <c r="C74" i="63"/>
  <c r="C67" i="63"/>
  <c r="H64" i="63"/>
  <c r="H63" i="63"/>
  <c r="H62" i="63"/>
  <c r="H60" i="63"/>
  <c r="H59" i="63"/>
  <c r="H58" i="63"/>
  <c r="G57" i="63"/>
  <c r="C56" i="63"/>
  <c r="C55" i="63"/>
  <c r="H54" i="63"/>
  <c r="C54" i="63"/>
  <c r="H53" i="63"/>
  <c r="C53" i="63"/>
  <c r="H52" i="63"/>
  <c r="C52" i="63"/>
  <c r="G51" i="63"/>
  <c r="C51" i="63"/>
  <c r="C50" i="63"/>
  <c r="C49" i="63"/>
  <c r="H48" i="63"/>
  <c r="C48" i="63"/>
  <c r="H47" i="63"/>
  <c r="C47" i="63"/>
  <c r="H46" i="63"/>
  <c r="C46" i="63"/>
  <c r="H45" i="63"/>
  <c r="C45" i="63"/>
  <c r="H44" i="63"/>
  <c r="C44" i="63"/>
  <c r="G43" i="63"/>
  <c r="B43" i="63"/>
  <c r="C40" i="63"/>
  <c r="C39" i="63"/>
  <c r="H38" i="63"/>
  <c r="C38" i="63"/>
  <c r="H37" i="63"/>
  <c r="C37" i="63"/>
  <c r="H36" i="63"/>
  <c r="C36" i="63"/>
  <c r="H35" i="63"/>
  <c r="C35" i="63"/>
  <c r="G34" i="63"/>
  <c r="B34" i="63"/>
  <c r="H30" i="63"/>
  <c r="H29" i="63"/>
  <c r="H28" i="63"/>
  <c r="C28" i="63"/>
  <c r="H27" i="63"/>
  <c r="C27" i="63"/>
  <c r="H26" i="63"/>
  <c r="H25" i="63"/>
  <c r="H24" i="63"/>
  <c r="H23" i="63"/>
  <c r="H22" i="63"/>
  <c r="H21" i="63"/>
  <c r="H20" i="63"/>
  <c r="G19" i="63"/>
  <c r="B19" i="63"/>
  <c r="H16" i="63"/>
  <c r="B16" i="63"/>
  <c r="H15" i="63"/>
  <c r="B15" i="63"/>
  <c r="H13" i="63"/>
  <c r="H12" i="63"/>
  <c r="H11" i="63"/>
  <c r="B11" i="63"/>
  <c r="H9" i="63"/>
  <c r="B9" i="63"/>
  <c r="H8" i="63"/>
  <c r="B8" i="63"/>
  <c r="H7" i="63"/>
  <c r="H6" i="63"/>
  <c r="H5" i="63"/>
  <c r="B5" i="63"/>
  <c r="H4" i="63"/>
  <c r="J54" i="66"/>
  <c r="D28" i="66"/>
  <c r="D27" i="66"/>
  <c r="D26" i="66"/>
  <c r="D25" i="66"/>
  <c r="D24" i="66"/>
  <c r="D23" i="66"/>
  <c r="D22" i="66"/>
  <c r="D21" i="66"/>
  <c r="J16" i="66"/>
  <c r="J15" i="66"/>
  <c r="J12" i="66"/>
  <c r="J11" i="66"/>
  <c r="J6" i="66"/>
  <c r="J5" i="66"/>
  <c r="C79" i="66"/>
  <c r="H78" i="66"/>
  <c r="C78" i="66"/>
  <c r="H77" i="66"/>
  <c r="C77" i="66"/>
  <c r="H76" i="66"/>
  <c r="C76" i="66"/>
  <c r="H75" i="66"/>
  <c r="C75" i="66"/>
  <c r="H74" i="66"/>
  <c r="C74" i="66"/>
  <c r="C67" i="66"/>
  <c r="H64" i="66"/>
  <c r="H63" i="66"/>
  <c r="H62" i="66"/>
  <c r="H60" i="66"/>
  <c r="H59" i="66"/>
  <c r="H58" i="66"/>
  <c r="G57" i="66"/>
  <c r="C56" i="66"/>
  <c r="C55" i="66"/>
  <c r="H54" i="66"/>
  <c r="C54" i="66"/>
  <c r="H53" i="66"/>
  <c r="C53" i="66"/>
  <c r="H52" i="66"/>
  <c r="C52" i="66"/>
  <c r="G51" i="66"/>
  <c r="C51" i="66"/>
  <c r="C50" i="66"/>
  <c r="C49" i="66"/>
  <c r="H48" i="66"/>
  <c r="C48" i="66"/>
  <c r="H47" i="66"/>
  <c r="C47" i="66"/>
  <c r="H46" i="66"/>
  <c r="C46" i="66"/>
  <c r="H45" i="66"/>
  <c r="C45" i="66"/>
  <c r="H44" i="66"/>
  <c r="C44" i="66"/>
  <c r="G43" i="66"/>
  <c r="B43" i="66"/>
  <c r="C40" i="66"/>
  <c r="C39" i="66"/>
  <c r="H38" i="66"/>
  <c r="C38" i="66"/>
  <c r="H37" i="66"/>
  <c r="C37" i="66"/>
  <c r="H36" i="66"/>
  <c r="C36" i="66"/>
  <c r="H35" i="66"/>
  <c r="C35" i="66"/>
  <c r="G34" i="66"/>
  <c r="B34" i="66"/>
  <c r="H30" i="66"/>
  <c r="H29" i="66"/>
  <c r="H28" i="66"/>
  <c r="C28" i="66"/>
  <c r="H27" i="66"/>
  <c r="C27" i="66"/>
  <c r="H26" i="66"/>
  <c r="H25" i="66"/>
  <c r="H24" i="66"/>
  <c r="H23" i="66"/>
  <c r="H22" i="66"/>
  <c r="H21" i="66"/>
  <c r="H20" i="66"/>
  <c r="G19" i="66"/>
  <c r="B19" i="66"/>
  <c r="H16" i="66"/>
  <c r="B16" i="66"/>
  <c r="H15" i="66"/>
  <c r="B15" i="66"/>
  <c r="H13" i="66"/>
  <c r="H12" i="66"/>
  <c r="H11" i="66"/>
  <c r="B11" i="66"/>
  <c r="H9" i="66"/>
  <c r="B9" i="66"/>
  <c r="H8" i="66"/>
  <c r="B8" i="66"/>
  <c r="H7" i="66"/>
  <c r="H6" i="66"/>
  <c r="H5" i="66"/>
  <c r="B5" i="66"/>
  <c r="H4" i="66"/>
  <c r="D28" i="62"/>
  <c r="D27" i="62"/>
  <c r="D26" i="62"/>
  <c r="D25" i="62"/>
  <c r="D24" i="62"/>
  <c r="D23" i="62"/>
  <c r="D22" i="62"/>
  <c r="D21" i="62"/>
  <c r="D20" i="62"/>
  <c r="I11" i="62"/>
  <c r="I6" i="62"/>
  <c r="I5" i="62"/>
  <c r="J79" i="74" l="1"/>
  <c r="K79" i="74" s="1"/>
  <c r="J79" i="75"/>
  <c r="K79" i="75" s="1"/>
  <c r="D68" i="77"/>
  <c r="E68" i="77" s="1"/>
  <c r="D68" i="74"/>
  <c r="E68" i="74" s="1"/>
  <c r="J39" i="76"/>
  <c r="K39" i="76" s="1"/>
  <c r="J39" i="79"/>
  <c r="K39" i="79" s="1"/>
  <c r="J13" i="66"/>
  <c r="K59" i="77"/>
  <c r="K65" i="77"/>
  <c r="K61" i="78"/>
  <c r="K65" i="78"/>
  <c r="K53" i="72"/>
  <c r="K54" i="72"/>
  <c r="J65" i="72"/>
  <c r="K65" i="72" s="1"/>
  <c r="D41" i="78"/>
  <c r="E39" i="78" s="1"/>
  <c r="J79" i="73"/>
  <c r="K79" i="73" s="1"/>
  <c r="J55" i="79"/>
  <c r="K53" i="79" s="1"/>
  <c r="D29" i="76"/>
  <c r="E29" i="76" s="1"/>
  <c r="J8" i="72"/>
  <c r="J8" i="73"/>
  <c r="J8" i="76"/>
  <c r="J8" i="79"/>
  <c r="J8" i="78"/>
  <c r="J79" i="77"/>
  <c r="K78" i="77" s="1"/>
  <c r="J79" i="78"/>
  <c r="K75" i="78" s="1"/>
  <c r="J65" i="74"/>
  <c r="K65" i="74" s="1"/>
  <c r="D68" i="79"/>
  <c r="E68" i="79" s="1"/>
  <c r="K35" i="79"/>
  <c r="J39" i="78"/>
  <c r="N16" i="101"/>
  <c r="N160" i="101"/>
  <c r="N170" i="101"/>
  <c r="J55" i="77"/>
  <c r="K55" i="77" s="1"/>
  <c r="N125" i="101"/>
  <c r="J49" i="79"/>
  <c r="D41" i="76"/>
  <c r="E36" i="76" s="1"/>
  <c r="J8" i="74"/>
  <c r="J8" i="75"/>
  <c r="J8" i="77"/>
  <c r="D41" i="67"/>
  <c r="E41" i="67" s="1"/>
  <c r="D68" i="95"/>
  <c r="J65" i="95"/>
  <c r="K65" i="95" s="1"/>
  <c r="D29" i="66"/>
  <c r="E29" i="66" s="1"/>
  <c r="D29" i="64"/>
  <c r="E29" i="64" s="1"/>
  <c r="D29" i="65"/>
  <c r="E29" i="65" s="1"/>
  <c r="J49" i="65"/>
  <c r="J55" i="65"/>
  <c r="D68" i="65"/>
  <c r="J8" i="67"/>
  <c r="J8" i="95"/>
  <c r="D41" i="95"/>
  <c r="D41" i="63"/>
  <c r="E41" i="63" s="1"/>
  <c r="J55" i="63"/>
  <c r="J65" i="63"/>
  <c r="J8" i="64"/>
  <c r="D41" i="64"/>
  <c r="E41" i="64" s="1"/>
  <c r="J39" i="64"/>
  <c r="K35" i="64" s="1"/>
  <c r="J55" i="64"/>
  <c r="D68" i="66"/>
  <c r="I8" i="62"/>
  <c r="J8" i="63"/>
  <c r="D41" i="65"/>
  <c r="D68" i="67"/>
  <c r="J65" i="67"/>
  <c r="J8" i="66"/>
  <c r="J65" i="66"/>
  <c r="D68" i="64"/>
  <c r="J79" i="64"/>
  <c r="J39" i="63"/>
  <c r="J39" i="65"/>
  <c r="K39" i="65" s="1"/>
  <c r="J39" i="95"/>
  <c r="J79" i="67"/>
  <c r="D41" i="74"/>
  <c r="J55" i="75"/>
  <c r="J65" i="75"/>
  <c r="D41" i="73"/>
  <c r="E41" i="73" s="1"/>
  <c r="D29" i="78"/>
  <c r="E29" i="78" s="1"/>
  <c r="J49" i="78"/>
  <c r="K46" i="78" s="1"/>
  <c r="D68" i="72"/>
  <c r="E63" i="72" s="1"/>
  <c r="D68" i="73"/>
  <c r="N185" i="101"/>
  <c r="J55" i="76"/>
  <c r="J49" i="75"/>
  <c r="D29" i="73"/>
  <c r="E29" i="73" s="1"/>
  <c r="D29" i="77"/>
  <c r="E29" i="77" s="1"/>
  <c r="D80" i="64"/>
  <c r="E80" i="64" s="1"/>
  <c r="J65" i="64"/>
  <c r="J65" i="65"/>
  <c r="E55" i="63"/>
  <c r="J49" i="95"/>
  <c r="J49" i="64"/>
  <c r="D29" i="63"/>
  <c r="E29" i="63" s="1"/>
  <c r="D80" i="76"/>
  <c r="E80" i="76" s="1"/>
  <c r="N154" i="101"/>
  <c r="N140" i="101"/>
  <c r="J55" i="78"/>
  <c r="D29" i="72"/>
  <c r="E28" i="72" s="1"/>
  <c r="D29" i="74"/>
  <c r="E29" i="74" s="1"/>
  <c r="D29" i="79"/>
  <c r="E29" i="79" s="1"/>
  <c r="J65" i="79"/>
  <c r="J49" i="74"/>
  <c r="K49" i="74" s="1"/>
  <c r="J49" i="76"/>
  <c r="J39" i="72"/>
  <c r="J39" i="75"/>
  <c r="K36" i="75" s="1"/>
  <c r="D4" i="72"/>
  <c r="D9" i="72" s="1"/>
  <c r="D4" i="73"/>
  <c r="D9" i="73" s="1"/>
  <c r="D4" i="74"/>
  <c r="D9" i="74" s="1"/>
  <c r="D5" i="75"/>
  <c r="D4" i="76"/>
  <c r="D9" i="76" s="1"/>
  <c r="D4" i="77"/>
  <c r="D9" i="77" s="1"/>
  <c r="D4" i="79"/>
  <c r="D9" i="79" s="1"/>
  <c r="D4" i="78"/>
  <c r="D9" i="78" s="1"/>
  <c r="D5" i="72"/>
  <c r="D5" i="73"/>
  <c r="D5" i="74"/>
  <c r="D4" i="75"/>
  <c r="D9" i="75" s="1"/>
  <c r="D5" i="76"/>
  <c r="D5" i="77"/>
  <c r="D5" i="79"/>
  <c r="D5" i="78"/>
  <c r="J39" i="74"/>
  <c r="J39" i="77"/>
  <c r="K36" i="79"/>
  <c r="D29" i="75"/>
  <c r="E29" i="75" s="1"/>
  <c r="D80" i="77"/>
  <c r="E80" i="77" s="1"/>
  <c r="D29" i="67"/>
  <c r="E29" i="67" s="1"/>
  <c r="J49" i="63"/>
  <c r="J55" i="66"/>
  <c r="K60" i="64"/>
  <c r="K53" i="64"/>
  <c r="J39" i="66"/>
  <c r="J31" i="65"/>
  <c r="J31" i="67"/>
  <c r="K27" i="67" s="1"/>
  <c r="J49" i="67"/>
  <c r="D68" i="62"/>
  <c r="E44" i="62"/>
  <c r="D80" i="78"/>
  <c r="E80" i="78" s="1"/>
  <c r="K59" i="78"/>
  <c r="K60" i="78"/>
  <c r="K62" i="78"/>
  <c r="K63" i="78"/>
  <c r="K64" i="78"/>
  <c r="J31" i="78"/>
  <c r="K31" i="78" s="1"/>
  <c r="K76" i="78"/>
  <c r="E79" i="78"/>
  <c r="K38" i="78"/>
  <c r="E37" i="78"/>
  <c r="E56" i="78"/>
  <c r="E55" i="78"/>
  <c r="E54" i="78"/>
  <c r="E53" i="78"/>
  <c r="E52" i="78"/>
  <c r="E51" i="78"/>
  <c r="E45" i="78"/>
  <c r="E46" i="78"/>
  <c r="E47" i="78"/>
  <c r="E48" i="78"/>
  <c r="E49" i="78"/>
  <c r="E50" i="78"/>
  <c r="E66" i="78"/>
  <c r="E65" i="78"/>
  <c r="E64" i="78"/>
  <c r="E63" i="78"/>
  <c r="E62" i="78"/>
  <c r="E61" i="78"/>
  <c r="E60" i="78"/>
  <c r="E67" i="78"/>
  <c r="E44" i="78"/>
  <c r="K58" i="78"/>
  <c r="E28" i="78"/>
  <c r="J79" i="79"/>
  <c r="K37" i="79"/>
  <c r="D41" i="79"/>
  <c r="E80" i="79"/>
  <c r="E78" i="79"/>
  <c r="E77" i="79"/>
  <c r="E76" i="79"/>
  <c r="E75" i="79"/>
  <c r="E74" i="79"/>
  <c r="E79" i="79"/>
  <c r="E56" i="79"/>
  <c r="E55" i="79"/>
  <c r="E54" i="79"/>
  <c r="E53" i="79"/>
  <c r="E52" i="79"/>
  <c r="E51" i="79"/>
  <c r="K48" i="79"/>
  <c r="K46" i="79"/>
  <c r="K44" i="79"/>
  <c r="E45" i="79"/>
  <c r="E46" i="79"/>
  <c r="E47" i="79"/>
  <c r="E48" i="79"/>
  <c r="E49" i="79"/>
  <c r="E50" i="79"/>
  <c r="E66" i="79"/>
  <c r="E65" i="79"/>
  <c r="E64" i="79"/>
  <c r="E63" i="79"/>
  <c r="E62" i="79"/>
  <c r="E61" i="79"/>
  <c r="E60" i="79"/>
  <c r="E67" i="79"/>
  <c r="E44" i="79"/>
  <c r="J31" i="79"/>
  <c r="K31" i="79" s="1"/>
  <c r="K60" i="77"/>
  <c r="K61" i="77"/>
  <c r="K62" i="77"/>
  <c r="K63" i="77"/>
  <c r="K64" i="77"/>
  <c r="J49" i="77"/>
  <c r="E45" i="77"/>
  <c r="E47" i="77"/>
  <c r="E49" i="77"/>
  <c r="D41" i="77"/>
  <c r="K77" i="77"/>
  <c r="E56" i="77"/>
  <c r="E55" i="77"/>
  <c r="E54" i="77"/>
  <c r="E53" i="77"/>
  <c r="E52" i="77"/>
  <c r="E51" i="77"/>
  <c r="E46" i="77"/>
  <c r="E48" i="77"/>
  <c r="E50" i="77"/>
  <c r="K54" i="77"/>
  <c r="E66" i="77"/>
  <c r="E65" i="77"/>
  <c r="E64" i="77"/>
  <c r="E63" i="77"/>
  <c r="E62" i="77"/>
  <c r="E61" i="77"/>
  <c r="E60" i="77"/>
  <c r="E44" i="77"/>
  <c r="K58" i="77"/>
  <c r="E67" i="77"/>
  <c r="E26" i="77"/>
  <c r="J31" i="77"/>
  <c r="K21" i="77" s="1"/>
  <c r="J79" i="76"/>
  <c r="K59" i="76"/>
  <c r="K61" i="76"/>
  <c r="K63" i="76"/>
  <c r="K60" i="76"/>
  <c r="K62" i="76"/>
  <c r="K64" i="76"/>
  <c r="D68" i="76"/>
  <c r="K38" i="76"/>
  <c r="E56" i="76"/>
  <c r="E55" i="76"/>
  <c r="E54" i="76"/>
  <c r="E53" i="76"/>
  <c r="E52" i="76"/>
  <c r="E51" i="76"/>
  <c r="E45" i="76"/>
  <c r="E46" i="76"/>
  <c r="E47" i="76"/>
  <c r="E48" i="76"/>
  <c r="E49" i="76"/>
  <c r="E50" i="76"/>
  <c r="E35" i="76"/>
  <c r="E44" i="76"/>
  <c r="K58" i="76"/>
  <c r="E26" i="76"/>
  <c r="J31" i="76"/>
  <c r="K31" i="76" s="1"/>
  <c r="K75" i="75"/>
  <c r="K77" i="75"/>
  <c r="D80" i="75"/>
  <c r="E80" i="75" s="1"/>
  <c r="K62" i="75"/>
  <c r="D68" i="75"/>
  <c r="D57" i="75"/>
  <c r="D41" i="75"/>
  <c r="K76" i="75"/>
  <c r="K78" i="75"/>
  <c r="K74" i="75"/>
  <c r="E40" i="75"/>
  <c r="K48" i="75"/>
  <c r="K60" i="75"/>
  <c r="K59" i="75"/>
  <c r="K58" i="75"/>
  <c r="K44" i="75"/>
  <c r="K31" i="75"/>
  <c r="K28" i="75"/>
  <c r="K27" i="75"/>
  <c r="K26" i="75"/>
  <c r="K25" i="75"/>
  <c r="K24" i="75"/>
  <c r="K23" i="75"/>
  <c r="K22" i="75"/>
  <c r="K21" i="75"/>
  <c r="K20" i="75"/>
  <c r="E22" i="75"/>
  <c r="E24" i="75"/>
  <c r="E26" i="75"/>
  <c r="E28" i="75"/>
  <c r="K29" i="75"/>
  <c r="K30" i="75"/>
  <c r="D80" i="74"/>
  <c r="E80" i="74" s="1"/>
  <c r="K59" i="74"/>
  <c r="K60" i="74"/>
  <c r="K62" i="74"/>
  <c r="K64" i="74"/>
  <c r="K61" i="74"/>
  <c r="K63" i="74"/>
  <c r="E25" i="74"/>
  <c r="E27" i="74"/>
  <c r="E22" i="74"/>
  <c r="E26" i="74"/>
  <c r="K78" i="74"/>
  <c r="K77" i="74"/>
  <c r="K76" i="74"/>
  <c r="K75" i="74"/>
  <c r="K74" i="74"/>
  <c r="E38" i="74"/>
  <c r="E36" i="74"/>
  <c r="E40" i="74"/>
  <c r="E56" i="74"/>
  <c r="E55" i="74"/>
  <c r="E54" i="74"/>
  <c r="E53" i="74"/>
  <c r="E52" i="74"/>
  <c r="E51" i="74"/>
  <c r="K48" i="74"/>
  <c r="K47" i="74"/>
  <c r="E45" i="74"/>
  <c r="K45" i="74"/>
  <c r="E46" i="74"/>
  <c r="K46" i="74"/>
  <c r="E47" i="74"/>
  <c r="E48" i="74"/>
  <c r="E49" i="74"/>
  <c r="E50" i="74"/>
  <c r="K53" i="74"/>
  <c r="K54" i="74"/>
  <c r="E66" i="74"/>
  <c r="E64" i="74"/>
  <c r="E62" i="74"/>
  <c r="E60" i="74"/>
  <c r="E44" i="74"/>
  <c r="K52" i="74"/>
  <c r="K58" i="74"/>
  <c r="K44" i="74"/>
  <c r="J31" i="74"/>
  <c r="K22" i="74" s="1"/>
  <c r="D80" i="73"/>
  <c r="E77" i="73" s="1"/>
  <c r="J65" i="73"/>
  <c r="J55" i="73"/>
  <c r="J49" i="73"/>
  <c r="J39" i="73"/>
  <c r="K75" i="73"/>
  <c r="K76" i="73"/>
  <c r="K77" i="73"/>
  <c r="K78" i="73"/>
  <c r="K74" i="73"/>
  <c r="E38" i="73"/>
  <c r="E61" i="73"/>
  <c r="E63" i="73"/>
  <c r="E65" i="73"/>
  <c r="E62" i="73"/>
  <c r="E64" i="73"/>
  <c r="E66" i="73"/>
  <c r="D57" i="73"/>
  <c r="E60" i="73"/>
  <c r="E26" i="73"/>
  <c r="E23" i="73"/>
  <c r="J31" i="73"/>
  <c r="K31" i="73" s="1"/>
  <c r="K52" i="72"/>
  <c r="J49" i="72"/>
  <c r="D41" i="72"/>
  <c r="E40" i="72" s="1"/>
  <c r="J79" i="72"/>
  <c r="K75" i="72" s="1"/>
  <c r="E75" i="72"/>
  <c r="K63" i="72"/>
  <c r="K62" i="72"/>
  <c r="K64" i="72"/>
  <c r="K61" i="72"/>
  <c r="K60" i="72"/>
  <c r="K59" i="72"/>
  <c r="E65" i="72"/>
  <c r="K58" i="72"/>
  <c r="E80" i="72"/>
  <c r="K45" i="72"/>
  <c r="E62" i="72"/>
  <c r="E66" i="72"/>
  <c r="D57" i="72"/>
  <c r="E60" i="72"/>
  <c r="J31" i="72"/>
  <c r="K21" i="72" s="1"/>
  <c r="E80" i="95"/>
  <c r="J79" i="95"/>
  <c r="E79" i="95"/>
  <c r="E78" i="95"/>
  <c r="E77" i="95"/>
  <c r="E76" i="95"/>
  <c r="E75" i="95"/>
  <c r="J55" i="95"/>
  <c r="D29" i="95"/>
  <c r="E29" i="95" s="1"/>
  <c r="E37" i="95"/>
  <c r="E56" i="95"/>
  <c r="E55" i="95"/>
  <c r="E54" i="95"/>
  <c r="E53" i="95"/>
  <c r="E52" i="95"/>
  <c r="E51" i="95"/>
  <c r="K46" i="95"/>
  <c r="E45" i="95"/>
  <c r="E46" i="95"/>
  <c r="E47" i="95"/>
  <c r="E48" i="95"/>
  <c r="E49" i="95"/>
  <c r="E50" i="95"/>
  <c r="K59" i="95"/>
  <c r="K60" i="95"/>
  <c r="K61" i="95"/>
  <c r="K62" i="95"/>
  <c r="K63" i="95"/>
  <c r="K64" i="95"/>
  <c r="E44" i="95"/>
  <c r="K58" i="95"/>
  <c r="J31" i="95"/>
  <c r="K26" i="95" s="1"/>
  <c r="E80" i="67"/>
  <c r="K60" i="67"/>
  <c r="K64" i="67"/>
  <c r="K63" i="67"/>
  <c r="J55" i="67"/>
  <c r="J39" i="67"/>
  <c r="E36" i="67"/>
  <c r="E37" i="67"/>
  <c r="E38" i="67"/>
  <c r="E39" i="67"/>
  <c r="E40" i="67"/>
  <c r="E56" i="67"/>
  <c r="E55" i="67"/>
  <c r="E54" i="67"/>
  <c r="E53" i="67"/>
  <c r="E52" i="67"/>
  <c r="E51" i="67"/>
  <c r="E45" i="67"/>
  <c r="E46" i="67"/>
  <c r="E47" i="67"/>
  <c r="E48" i="67"/>
  <c r="E49" i="67"/>
  <c r="E50" i="67"/>
  <c r="E35" i="67"/>
  <c r="E44" i="67"/>
  <c r="K58" i="67"/>
  <c r="E23" i="67"/>
  <c r="E27" i="67"/>
  <c r="J79" i="65"/>
  <c r="E65" i="65"/>
  <c r="E75" i="65"/>
  <c r="E76" i="65"/>
  <c r="E77" i="65"/>
  <c r="E78" i="65"/>
  <c r="E79" i="65"/>
  <c r="E74" i="65"/>
  <c r="K38" i="65"/>
  <c r="K46" i="65"/>
  <c r="E64" i="65"/>
  <c r="D57" i="65"/>
  <c r="K35" i="65"/>
  <c r="K61" i="64"/>
  <c r="E27" i="64"/>
  <c r="E26" i="64"/>
  <c r="K75" i="64"/>
  <c r="K76" i="64"/>
  <c r="K77" i="64"/>
  <c r="K74" i="64"/>
  <c r="E40" i="64"/>
  <c r="E39" i="64"/>
  <c r="E38" i="64"/>
  <c r="E37" i="64"/>
  <c r="E36" i="64"/>
  <c r="E35" i="64"/>
  <c r="K48" i="64"/>
  <c r="E51" i="64"/>
  <c r="J31" i="64"/>
  <c r="K26" i="64" s="1"/>
  <c r="K61" i="63"/>
  <c r="K64" i="63"/>
  <c r="D68" i="63"/>
  <c r="J79" i="63"/>
  <c r="D80" i="63"/>
  <c r="E80" i="63" s="1"/>
  <c r="E36" i="63"/>
  <c r="E37" i="63"/>
  <c r="E38" i="63"/>
  <c r="E39" i="63"/>
  <c r="E40" i="63"/>
  <c r="E56" i="63"/>
  <c r="K46" i="63"/>
  <c r="E50" i="63"/>
  <c r="E35" i="63"/>
  <c r="E44" i="63"/>
  <c r="K31" i="63"/>
  <c r="K23" i="63"/>
  <c r="K22" i="63"/>
  <c r="K21" i="63"/>
  <c r="K20" i="63"/>
  <c r="E22" i="63"/>
  <c r="K24" i="63"/>
  <c r="K25" i="63"/>
  <c r="K26" i="63"/>
  <c r="K27" i="63"/>
  <c r="K28" i="63"/>
  <c r="K29" i="63"/>
  <c r="K30" i="63"/>
  <c r="J79" i="66"/>
  <c r="D80" i="66"/>
  <c r="E80" i="66" s="1"/>
  <c r="J49" i="66"/>
  <c r="D41" i="66"/>
  <c r="K62" i="66"/>
  <c r="J31" i="66"/>
  <c r="K21" i="66" s="1"/>
  <c r="N144" i="100"/>
  <c r="C65" i="100"/>
  <c r="D16" i="63" s="1"/>
  <c r="C66" i="100"/>
  <c r="D16" i="64" s="1"/>
  <c r="C67" i="100"/>
  <c r="D16" i="66" s="1"/>
  <c r="C68" i="100"/>
  <c r="D16" i="67" s="1"/>
  <c r="C69" i="100"/>
  <c r="D16" i="95" s="1"/>
  <c r="C46" i="100"/>
  <c r="C47" i="100"/>
  <c r="C48" i="100"/>
  <c r="C49" i="100"/>
  <c r="C50" i="100"/>
  <c r="C45" i="100"/>
  <c r="C55" i="100"/>
  <c r="C56" i="100"/>
  <c r="C57" i="100"/>
  <c r="C58" i="100"/>
  <c r="C59" i="100"/>
  <c r="N54" i="100"/>
  <c r="N163" i="100"/>
  <c r="N162" i="100"/>
  <c r="N161" i="100"/>
  <c r="N130" i="100"/>
  <c r="N115" i="100"/>
  <c r="C79" i="100"/>
  <c r="D15" i="95" s="1"/>
  <c r="C78" i="100"/>
  <c r="D15" i="67" s="1"/>
  <c r="C77" i="100"/>
  <c r="D15" i="66" s="1"/>
  <c r="C76" i="100"/>
  <c r="D15" i="64" s="1"/>
  <c r="C75" i="100"/>
  <c r="D15" i="63" s="1"/>
  <c r="C74" i="100"/>
  <c r="N89" i="100"/>
  <c r="C64" i="100"/>
  <c r="N88" i="100"/>
  <c r="N87" i="100"/>
  <c r="N86" i="100"/>
  <c r="N85" i="100"/>
  <c r="N84" i="100"/>
  <c r="N53" i="100"/>
  <c r="C40" i="100"/>
  <c r="N52" i="100"/>
  <c r="N51" i="100"/>
  <c r="C39" i="100"/>
  <c r="N50" i="100"/>
  <c r="C38" i="100"/>
  <c r="N49" i="100"/>
  <c r="N48" i="100"/>
  <c r="C37" i="100"/>
  <c r="N47" i="100"/>
  <c r="C36" i="100"/>
  <c r="N46" i="100"/>
  <c r="C35" i="100"/>
  <c r="N45" i="100"/>
  <c r="N44" i="100"/>
  <c r="C30" i="100"/>
  <c r="N39" i="100"/>
  <c r="N38" i="100"/>
  <c r="C29" i="100"/>
  <c r="C28" i="100"/>
  <c r="N36" i="100"/>
  <c r="N35" i="100"/>
  <c r="C27" i="100"/>
  <c r="N34" i="100"/>
  <c r="C26" i="100"/>
  <c r="N33" i="100"/>
  <c r="C25" i="100"/>
  <c r="N32" i="100"/>
  <c r="N31" i="100"/>
  <c r="N30" i="100"/>
  <c r="N29" i="100"/>
  <c r="N28" i="100"/>
  <c r="N27" i="100"/>
  <c r="C20" i="100"/>
  <c r="N26" i="100"/>
  <c r="N25" i="100"/>
  <c r="C19" i="100"/>
  <c r="N24" i="100"/>
  <c r="C18" i="100"/>
  <c r="N23" i="100"/>
  <c r="N22" i="100"/>
  <c r="C17" i="100"/>
  <c r="N21" i="100"/>
  <c r="C16" i="100"/>
  <c r="C15" i="100"/>
  <c r="Q16" i="100"/>
  <c r="P16" i="100"/>
  <c r="O16" i="100"/>
  <c r="N15" i="100"/>
  <c r="N14" i="100"/>
  <c r="N13" i="100"/>
  <c r="N12" i="100"/>
  <c r="N11" i="100"/>
  <c r="N10" i="100"/>
  <c r="N9" i="100"/>
  <c r="N8" i="100"/>
  <c r="N7" i="100"/>
  <c r="N6" i="100"/>
  <c r="J78" i="87"/>
  <c r="J77" i="87"/>
  <c r="J76" i="87"/>
  <c r="J75" i="87"/>
  <c r="J74" i="87"/>
  <c r="D67" i="87"/>
  <c r="D66" i="87"/>
  <c r="D65" i="87"/>
  <c r="D64" i="87"/>
  <c r="D63" i="87"/>
  <c r="D62" i="87"/>
  <c r="D61" i="87"/>
  <c r="D60" i="87"/>
  <c r="J64" i="87"/>
  <c r="J63" i="87"/>
  <c r="J62" i="87"/>
  <c r="J61" i="87"/>
  <c r="J60" i="87"/>
  <c r="J59" i="87"/>
  <c r="J58" i="87"/>
  <c r="J54" i="87"/>
  <c r="J53" i="87"/>
  <c r="J52" i="87"/>
  <c r="J48" i="87"/>
  <c r="J47" i="87"/>
  <c r="J46" i="87"/>
  <c r="J45" i="87"/>
  <c r="J44" i="87"/>
  <c r="D57" i="87"/>
  <c r="E57" i="87" s="1"/>
  <c r="J38" i="87"/>
  <c r="J37" i="87"/>
  <c r="J36" i="87"/>
  <c r="J35" i="87"/>
  <c r="D40" i="87"/>
  <c r="D39" i="87"/>
  <c r="D38" i="87"/>
  <c r="D37" i="87"/>
  <c r="D36" i="87"/>
  <c r="D35" i="87"/>
  <c r="J12" i="87"/>
  <c r="J13" i="87" s="1"/>
  <c r="J11" i="87"/>
  <c r="J6" i="87"/>
  <c r="J5" i="87"/>
  <c r="D28" i="87"/>
  <c r="D27" i="87"/>
  <c r="D26" i="87"/>
  <c r="D25" i="87"/>
  <c r="D24" i="87"/>
  <c r="D23" i="87"/>
  <c r="D22" i="87"/>
  <c r="D21" i="87"/>
  <c r="D20" i="87"/>
  <c r="J16" i="87"/>
  <c r="J15" i="87"/>
  <c r="C79" i="87"/>
  <c r="H78" i="87"/>
  <c r="C78" i="87"/>
  <c r="H77" i="87"/>
  <c r="C77" i="87"/>
  <c r="H76" i="87"/>
  <c r="C76" i="87"/>
  <c r="H75" i="87"/>
  <c r="C75" i="87"/>
  <c r="H74" i="87"/>
  <c r="C74" i="87"/>
  <c r="C67" i="87"/>
  <c r="H64" i="87"/>
  <c r="H63" i="87"/>
  <c r="H62" i="87"/>
  <c r="H60" i="87"/>
  <c r="H59" i="87"/>
  <c r="H58" i="87"/>
  <c r="G57" i="87"/>
  <c r="C56" i="87"/>
  <c r="C55" i="87"/>
  <c r="H54" i="87"/>
  <c r="C54" i="87"/>
  <c r="H53" i="87"/>
  <c r="C53" i="87"/>
  <c r="H52" i="87"/>
  <c r="C52" i="87"/>
  <c r="G51" i="87"/>
  <c r="C51" i="87"/>
  <c r="C50" i="87"/>
  <c r="C49" i="87"/>
  <c r="H48" i="87"/>
  <c r="C48" i="87"/>
  <c r="H47" i="87"/>
  <c r="C47" i="87"/>
  <c r="H46" i="87"/>
  <c r="C46" i="87"/>
  <c r="H45" i="87"/>
  <c r="C45" i="87"/>
  <c r="H44" i="87"/>
  <c r="C44" i="87"/>
  <c r="G43" i="87"/>
  <c r="B43" i="87"/>
  <c r="C40" i="87"/>
  <c r="C39" i="87"/>
  <c r="H38" i="87"/>
  <c r="C38" i="87"/>
  <c r="H37" i="87"/>
  <c r="C37" i="87"/>
  <c r="H36" i="87"/>
  <c r="C36" i="87"/>
  <c r="H35" i="87"/>
  <c r="C35" i="87"/>
  <c r="G34" i="87"/>
  <c r="B34" i="87"/>
  <c r="H30" i="87"/>
  <c r="H29" i="87"/>
  <c r="H28" i="87"/>
  <c r="C28" i="87"/>
  <c r="H27" i="87"/>
  <c r="C27" i="87"/>
  <c r="H26" i="87"/>
  <c r="H25" i="87"/>
  <c r="H24" i="87"/>
  <c r="H23" i="87"/>
  <c r="H22" i="87"/>
  <c r="H21" i="87"/>
  <c r="H20" i="87"/>
  <c r="G19" i="87"/>
  <c r="B19" i="87"/>
  <c r="H16" i="87"/>
  <c r="B16" i="87"/>
  <c r="H15" i="87"/>
  <c r="B15" i="87"/>
  <c r="H13" i="87"/>
  <c r="H12" i="87"/>
  <c r="H11" i="87"/>
  <c r="B11" i="87"/>
  <c r="H9" i="87"/>
  <c r="B9" i="87"/>
  <c r="H8" i="87"/>
  <c r="B8" i="87"/>
  <c r="H7" i="87"/>
  <c r="H6" i="87"/>
  <c r="H5" i="87"/>
  <c r="B5" i="87"/>
  <c r="H4" i="87"/>
  <c r="E53" i="73" l="1"/>
  <c r="E57" i="73"/>
  <c r="E52" i="75"/>
  <c r="E57" i="75"/>
  <c r="K74" i="78"/>
  <c r="K77" i="78"/>
  <c r="K38" i="79"/>
  <c r="E36" i="73"/>
  <c r="E40" i="73"/>
  <c r="E38" i="76"/>
  <c r="K36" i="76"/>
  <c r="E64" i="72"/>
  <c r="E61" i="72"/>
  <c r="E67" i="74"/>
  <c r="E61" i="74"/>
  <c r="E63" i="74"/>
  <c r="E65" i="74"/>
  <c r="K36" i="65"/>
  <c r="K38" i="75"/>
  <c r="K35" i="76"/>
  <c r="K37" i="76"/>
  <c r="K35" i="75"/>
  <c r="K37" i="65"/>
  <c r="E35" i="73"/>
  <c r="E37" i="73"/>
  <c r="E39" i="73"/>
  <c r="E40" i="76"/>
  <c r="E22" i="76"/>
  <c r="E22" i="77"/>
  <c r="K78" i="63"/>
  <c r="K79" i="63"/>
  <c r="K75" i="66"/>
  <c r="K79" i="66"/>
  <c r="K78" i="67"/>
  <c r="K79" i="67"/>
  <c r="K78" i="64"/>
  <c r="K79" i="64"/>
  <c r="K78" i="95"/>
  <c r="K79" i="95"/>
  <c r="K64" i="64"/>
  <c r="K65" i="64"/>
  <c r="K59" i="66"/>
  <c r="K65" i="66"/>
  <c r="K59" i="67"/>
  <c r="K65" i="67"/>
  <c r="K59" i="63"/>
  <c r="K65" i="63"/>
  <c r="E66" i="63"/>
  <c r="E68" i="63"/>
  <c r="E67" i="64"/>
  <c r="E68" i="64"/>
  <c r="E66" i="67"/>
  <c r="E68" i="67"/>
  <c r="E66" i="66"/>
  <c r="E68" i="66"/>
  <c r="E65" i="95"/>
  <c r="E68" i="95"/>
  <c r="K54" i="95"/>
  <c r="K55" i="95"/>
  <c r="K54" i="67"/>
  <c r="K55" i="67"/>
  <c r="K54" i="66"/>
  <c r="K55" i="66"/>
  <c r="K52" i="64"/>
  <c r="K55" i="64"/>
  <c r="K53" i="63"/>
  <c r="K55" i="63"/>
  <c r="K47" i="67"/>
  <c r="K49" i="67"/>
  <c r="K47" i="95"/>
  <c r="K49" i="95"/>
  <c r="K48" i="66"/>
  <c r="K49" i="66"/>
  <c r="K46" i="67"/>
  <c r="K47" i="63"/>
  <c r="K49" i="63"/>
  <c r="K45" i="64"/>
  <c r="K49" i="64"/>
  <c r="K37" i="67"/>
  <c r="K39" i="67"/>
  <c r="K38" i="66"/>
  <c r="K39" i="66"/>
  <c r="K37" i="95"/>
  <c r="K39" i="95"/>
  <c r="K38" i="63"/>
  <c r="K39" i="63"/>
  <c r="K36" i="64"/>
  <c r="K39" i="64"/>
  <c r="E36" i="95"/>
  <c r="E41" i="95"/>
  <c r="E37" i="66"/>
  <c r="E41" i="66"/>
  <c r="E26" i="66"/>
  <c r="K78" i="72"/>
  <c r="K79" i="72"/>
  <c r="K75" i="79"/>
  <c r="K79" i="79"/>
  <c r="K78" i="78"/>
  <c r="K79" i="78"/>
  <c r="K78" i="76"/>
  <c r="K79" i="76"/>
  <c r="K75" i="77"/>
  <c r="K79" i="77"/>
  <c r="K59" i="79"/>
  <c r="K65" i="79"/>
  <c r="K59" i="73"/>
  <c r="K65" i="73"/>
  <c r="K64" i="79"/>
  <c r="K61" i="75"/>
  <c r="K65" i="75"/>
  <c r="E67" i="73"/>
  <c r="E68" i="73"/>
  <c r="E62" i="75"/>
  <c r="E68" i="75"/>
  <c r="E66" i="76"/>
  <c r="E68" i="76"/>
  <c r="E67" i="72"/>
  <c r="E68" i="72"/>
  <c r="K52" i="73"/>
  <c r="K55" i="73"/>
  <c r="K52" i="77"/>
  <c r="K53" i="77"/>
  <c r="K53" i="78"/>
  <c r="K55" i="78"/>
  <c r="K54" i="76"/>
  <c r="K55" i="76"/>
  <c r="K54" i="75"/>
  <c r="K55" i="75"/>
  <c r="K54" i="79"/>
  <c r="K55" i="79"/>
  <c r="E51" i="72"/>
  <c r="E57" i="72"/>
  <c r="E56" i="72"/>
  <c r="K44" i="77"/>
  <c r="K49" i="77"/>
  <c r="K48" i="76"/>
  <c r="K49" i="76"/>
  <c r="K47" i="78"/>
  <c r="K49" i="78"/>
  <c r="K46" i="72"/>
  <c r="K49" i="72"/>
  <c r="K46" i="73"/>
  <c r="K49" i="73"/>
  <c r="K45" i="75"/>
  <c r="K49" i="75"/>
  <c r="K47" i="79"/>
  <c r="K49" i="79"/>
  <c r="K36" i="73"/>
  <c r="K39" i="73"/>
  <c r="K35" i="77"/>
  <c r="K39" i="77"/>
  <c r="K37" i="75"/>
  <c r="K39" i="75"/>
  <c r="K36" i="74"/>
  <c r="K39" i="74"/>
  <c r="K37" i="72"/>
  <c r="K39" i="72"/>
  <c r="K37" i="78"/>
  <c r="K39" i="78"/>
  <c r="E39" i="72"/>
  <c r="E41" i="72"/>
  <c r="E38" i="77"/>
  <c r="E41" i="77"/>
  <c r="E37" i="76"/>
  <c r="E41" i="76"/>
  <c r="E36" i="78"/>
  <c r="E41" i="78"/>
  <c r="E39" i="75"/>
  <c r="E41" i="75"/>
  <c r="E36" i="79"/>
  <c r="E41" i="79"/>
  <c r="E39" i="74"/>
  <c r="E41" i="74"/>
  <c r="K78" i="65"/>
  <c r="K79" i="65"/>
  <c r="K59" i="65"/>
  <c r="K65" i="65"/>
  <c r="E67" i="65"/>
  <c r="E68" i="65"/>
  <c r="K53" i="65"/>
  <c r="K55" i="65"/>
  <c r="E51" i="65"/>
  <c r="E57" i="65"/>
  <c r="K45" i="65"/>
  <c r="K49" i="65"/>
  <c r="K44" i="65"/>
  <c r="K48" i="65"/>
  <c r="E40" i="65"/>
  <c r="E41" i="65"/>
  <c r="K27" i="65"/>
  <c r="K31" i="65"/>
  <c r="E61" i="62"/>
  <c r="E68" i="62"/>
  <c r="E22" i="66"/>
  <c r="K44" i="64"/>
  <c r="K46" i="64"/>
  <c r="E63" i="67"/>
  <c r="E35" i="95"/>
  <c r="E64" i="95"/>
  <c r="K35" i="66"/>
  <c r="K35" i="63"/>
  <c r="K36" i="78"/>
  <c r="E20" i="73"/>
  <c r="E21" i="73"/>
  <c r="E28" i="73"/>
  <c r="E28" i="74"/>
  <c r="E24" i="74"/>
  <c r="E20" i="74"/>
  <c r="E23" i="74"/>
  <c r="E21" i="74"/>
  <c r="E20" i="75"/>
  <c r="E27" i="75"/>
  <c r="E25" i="75"/>
  <c r="E23" i="75"/>
  <c r="E21" i="75"/>
  <c r="E28" i="76"/>
  <c r="E20" i="76"/>
  <c r="E24" i="76"/>
  <c r="E20" i="77"/>
  <c r="E24" i="77"/>
  <c r="E28" i="77"/>
  <c r="E28" i="79"/>
  <c r="E24" i="78"/>
  <c r="E24" i="63"/>
  <c r="E22" i="64"/>
  <c r="E21" i="64"/>
  <c r="E25" i="67"/>
  <c r="E21" i="67"/>
  <c r="E24" i="73"/>
  <c r="E22" i="73"/>
  <c r="E25" i="73"/>
  <c r="E27" i="73"/>
  <c r="E25" i="72"/>
  <c r="E39" i="65"/>
  <c r="K53" i="66"/>
  <c r="E67" i="95"/>
  <c r="E60" i="95"/>
  <c r="K44" i="63"/>
  <c r="K48" i="63"/>
  <c r="K36" i="95"/>
  <c r="K22" i="67"/>
  <c r="K64" i="75"/>
  <c r="K53" i="75"/>
  <c r="K53" i="76"/>
  <c r="K45" i="76"/>
  <c r="K44" i="78"/>
  <c r="K48" i="78"/>
  <c r="E39" i="76"/>
  <c r="E35" i="78"/>
  <c r="E40" i="78"/>
  <c r="E38" i="78"/>
  <c r="E26" i="79"/>
  <c r="E27" i="65"/>
  <c r="E79" i="66"/>
  <c r="E79" i="64"/>
  <c r="K75" i="67"/>
  <c r="K74" i="77"/>
  <c r="K52" i="75"/>
  <c r="K52" i="76"/>
  <c r="K52" i="79"/>
  <c r="N160" i="100"/>
  <c r="K63" i="75"/>
  <c r="E62" i="64"/>
  <c r="E67" i="67"/>
  <c r="E62" i="95"/>
  <c r="E66" i="95"/>
  <c r="K45" i="63"/>
  <c r="K47" i="64"/>
  <c r="E21" i="72"/>
  <c r="E29" i="72"/>
  <c r="E27" i="76"/>
  <c r="E25" i="76"/>
  <c r="E21" i="76"/>
  <c r="E23" i="76"/>
  <c r="E21" i="77"/>
  <c r="E23" i="77"/>
  <c r="E25" i="77"/>
  <c r="E27" i="77"/>
  <c r="E22" i="79"/>
  <c r="E20" i="78"/>
  <c r="E26" i="78"/>
  <c r="E22" i="78"/>
  <c r="E20" i="79"/>
  <c r="E24" i="79"/>
  <c r="E27" i="78"/>
  <c r="E25" i="78"/>
  <c r="E23" i="78"/>
  <c r="E21" i="78"/>
  <c r="K37" i="64"/>
  <c r="K35" i="95"/>
  <c r="K38" i="95"/>
  <c r="K74" i="66"/>
  <c r="E60" i="64"/>
  <c r="E66" i="64"/>
  <c r="E61" i="64"/>
  <c r="E61" i="67"/>
  <c r="E61" i="95"/>
  <c r="E63" i="95"/>
  <c r="E39" i="95"/>
  <c r="E20" i="66"/>
  <c r="E24" i="66"/>
  <c r="E28" i="66"/>
  <c r="E76" i="76"/>
  <c r="E74" i="77"/>
  <c r="K76" i="77"/>
  <c r="K54" i="78"/>
  <c r="K46" i="75"/>
  <c r="K35" i="74"/>
  <c r="K35" i="78"/>
  <c r="E35" i="74"/>
  <c r="E37" i="74"/>
  <c r="E60" i="65"/>
  <c r="E66" i="65"/>
  <c r="E62" i="65"/>
  <c r="E63" i="65"/>
  <c r="K64" i="66"/>
  <c r="K60" i="66"/>
  <c r="E21" i="66"/>
  <c r="E23" i="66"/>
  <c r="E25" i="66"/>
  <c r="E27" i="66"/>
  <c r="K60" i="63"/>
  <c r="E61" i="65"/>
  <c r="E35" i="65"/>
  <c r="E20" i="65"/>
  <c r="E23" i="65"/>
  <c r="E25" i="65"/>
  <c r="E21" i="65"/>
  <c r="J79" i="87"/>
  <c r="K77" i="67"/>
  <c r="K74" i="67"/>
  <c r="K76" i="67"/>
  <c r="K58" i="79"/>
  <c r="K58" i="66"/>
  <c r="K63" i="66"/>
  <c r="K61" i="66"/>
  <c r="K58" i="63"/>
  <c r="K62" i="63"/>
  <c r="K63" i="63"/>
  <c r="K63" i="64"/>
  <c r="K62" i="64"/>
  <c r="K59" i="64"/>
  <c r="E65" i="67"/>
  <c r="E60" i="67"/>
  <c r="E62" i="67"/>
  <c r="E64" i="67"/>
  <c r="K54" i="64"/>
  <c r="K54" i="63"/>
  <c r="K47" i="75"/>
  <c r="K47" i="76"/>
  <c r="K45" i="79"/>
  <c r="K45" i="78"/>
  <c r="K47" i="65"/>
  <c r="K37" i="74"/>
  <c r="K36" i="72"/>
  <c r="K38" i="74"/>
  <c r="K44" i="67"/>
  <c r="K48" i="67"/>
  <c r="K44" i="95"/>
  <c r="K48" i="95"/>
  <c r="E37" i="65"/>
  <c r="E36" i="77"/>
  <c r="K29" i="67"/>
  <c r="K26" i="67"/>
  <c r="K20" i="67"/>
  <c r="K24" i="67"/>
  <c r="K31" i="67"/>
  <c r="E28" i="64"/>
  <c r="E24" i="64"/>
  <c r="E20" i="64"/>
  <c r="E23" i="64"/>
  <c r="E25" i="64"/>
  <c r="D29" i="87"/>
  <c r="E29" i="87" s="1"/>
  <c r="E23" i="72"/>
  <c r="E27" i="72"/>
  <c r="J8" i="87"/>
  <c r="K53" i="95"/>
  <c r="K53" i="67"/>
  <c r="K74" i="65"/>
  <c r="K77" i="65"/>
  <c r="K76" i="65"/>
  <c r="K75" i="65"/>
  <c r="E75" i="67"/>
  <c r="K37" i="66"/>
  <c r="E20" i="63"/>
  <c r="E28" i="63"/>
  <c r="E27" i="63"/>
  <c r="E26" i="63"/>
  <c r="E23" i="63"/>
  <c r="E21" i="63"/>
  <c r="E25" i="63"/>
  <c r="K52" i="63"/>
  <c r="K37" i="63"/>
  <c r="E64" i="64"/>
  <c r="K38" i="64"/>
  <c r="E74" i="64"/>
  <c r="E78" i="64"/>
  <c r="E77" i="64"/>
  <c r="E76" i="64"/>
  <c r="E75" i="64"/>
  <c r="E65" i="64"/>
  <c r="E63" i="64"/>
  <c r="E28" i="65"/>
  <c r="E26" i="65"/>
  <c r="E24" i="65"/>
  <c r="E22" i="65"/>
  <c r="K24" i="65"/>
  <c r="E36" i="65"/>
  <c r="E38" i="65"/>
  <c r="E20" i="67"/>
  <c r="E28" i="67"/>
  <c r="E26" i="67"/>
  <c r="E24" i="67"/>
  <c r="E22" i="67"/>
  <c r="K45" i="67"/>
  <c r="K61" i="67"/>
  <c r="K62" i="67"/>
  <c r="K45" i="95"/>
  <c r="E40" i="95"/>
  <c r="E38" i="95"/>
  <c r="K52" i="65"/>
  <c r="K54" i="65"/>
  <c r="E35" i="66"/>
  <c r="K20" i="65"/>
  <c r="K30" i="67"/>
  <c r="K28" i="67"/>
  <c r="K21" i="67"/>
  <c r="K23" i="67"/>
  <c r="K25" i="67"/>
  <c r="D5" i="66"/>
  <c r="E74" i="76"/>
  <c r="E78" i="76"/>
  <c r="K36" i="66"/>
  <c r="K36" i="63"/>
  <c r="E40" i="66"/>
  <c r="K58" i="64"/>
  <c r="D41" i="87"/>
  <c r="E38" i="87" s="1"/>
  <c r="K45" i="73"/>
  <c r="K74" i="76"/>
  <c r="K63" i="79"/>
  <c r="K60" i="79"/>
  <c r="E46" i="63"/>
  <c r="E52" i="63"/>
  <c r="E48" i="63"/>
  <c r="E54" i="63"/>
  <c r="E49" i="63"/>
  <c r="E47" i="63"/>
  <c r="E45" i="63"/>
  <c r="E51" i="63"/>
  <c r="E53" i="63"/>
  <c r="E67" i="66"/>
  <c r="K52" i="66"/>
  <c r="K45" i="66"/>
  <c r="K44" i="66"/>
  <c r="E36" i="66"/>
  <c r="K38" i="67"/>
  <c r="K29" i="65"/>
  <c r="K22" i="65"/>
  <c r="K26" i="65"/>
  <c r="K30" i="65"/>
  <c r="K28" i="65"/>
  <c r="K21" i="65"/>
  <c r="K23" i="65"/>
  <c r="K25" i="65"/>
  <c r="D5" i="63"/>
  <c r="D4" i="63"/>
  <c r="D9" i="63" s="1"/>
  <c r="D5" i="64"/>
  <c r="D4" i="64"/>
  <c r="D9" i="64" s="1"/>
  <c r="D4" i="66"/>
  <c r="D9" i="66" s="1"/>
  <c r="D5" i="67"/>
  <c r="D4" i="67"/>
  <c r="D9" i="67" s="1"/>
  <c r="D5" i="95"/>
  <c r="D4" i="95"/>
  <c r="D9" i="95" s="1"/>
  <c r="E78" i="77"/>
  <c r="E77" i="77"/>
  <c r="E76" i="77"/>
  <c r="E78" i="74"/>
  <c r="E45" i="75"/>
  <c r="E79" i="76"/>
  <c r="E77" i="76"/>
  <c r="E75" i="76"/>
  <c r="E79" i="77"/>
  <c r="E75" i="77"/>
  <c r="K61" i="79"/>
  <c r="K62" i="79"/>
  <c r="E61" i="75"/>
  <c r="K52" i="78"/>
  <c r="K44" i="76"/>
  <c r="K46" i="76"/>
  <c r="E20" i="72"/>
  <c r="E22" i="72"/>
  <c r="E24" i="72"/>
  <c r="E26" i="72"/>
  <c r="E27" i="79"/>
  <c r="E21" i="79"/>
  <c r="E23" i="79"/>
  <c r="E25" i="79"/>
  <c r="K38" i="77"/>
  <c r="E80" i="73"/>
  <c r="K44" i="72"/>
  <c r="K37" i="77"/>
  <c r="K36" i="77"/>
  <c r="K54" i="73"/>
  <c r="E36" i="75"/>
  <c r="K77" i="95"/>
  <c r="D68" i="87"/>
  <c r="K75" i="95"/>
  <c r="E62" i="62"/>
  <c r="E67" i="62"/>
  <c r="E66" i="62"/>
  <c r="E63" i="62"/>
  <c r="E60" i="62"/>
  <c r="E64" i="62"/>
  <c r="E65" i="62"/>
  <c r="E47" i="62"/>
  <c r="E55" i="62"/>
  <c r="E52" i="62"/>
  <c r="E51" i="62"/>
  <c r="E56" i="62"/>
  <c r="E48" i="62"/>
  <c r="E53" i="62"/>
  <c r="E49" i="62"/>
  <c r="E45" i="62"/>
  <c r="E54" i="62"/>
  <c r="E50" i="62"/>
  <c r="E46" i="62"/>
  <c r="E74" i="78"/>
  <c r="E78" i="78"/>
  <c r="E77" i="78"/>
  <c r="E76" i="78"/>
  <c r="E75" i="78"/>
  <c r="K22" i="78"/>
  <c r="K30" i="78"/>
  <c r="K26" i="78"/>
  <c r="K20" i="78"/>
  <c r="K24" i="78"/>
  <c r="K28" i="78"/>
  <c r="K29" i="78"/>
  <c r="K21" i="78"/>
  <c r="K23" i="78"/>
  <c r="K25" i="78"/>
  <c r="K27" i="78"/>
  <c r="K74" i="79"/>
  <c r="K78" i="79"/>
  <c r="K76" i="79"/>
  <c r="K77" i="79"/>
  <c r="E39" i="79"/>
  <c r="E38" i="79"/>
  <c r="E35" i="79"/>
  <c r="E37" i="79"/>
  <c r="E40" i="79"/>
  <c r="K30" i="79"/>
  <c r="K20" i="79"/>
  <c r="K24" i="79"/>
  <c r="K28" i="79"/>
  <c r="K27" i="79"/>
  <c r="K26" i="79"/>
  <c r="K22" i="79"/>
  <c r="K29" i="79"/>
  <c r="K25" i="79"/>
  <c r="K23" i="79"/>
  <c r="K21" i="79"/>
  <c r="K46" i="77"/>
  <c r="K48" i="77"/>
  <c r="K45" i="77"/>
  <c r="K47" i="77"/>
  <c r="E37" i="77"/>
  <c r="E40" i="77"/>
  <c r="E35" i="77"/>
  <c r="E39" i="77"/>
  <c r="K30" i="77"/>
  <c r="K27" i="77"/>
  <c r="K25" i="77"/>
  <c r="K23" i="77"/>
  <c r="K31" i="77"/>
  <c r="K29" i="77"/>
  <c r="K28" i="77"/>
  <c r="K26" i="77"/>
  <c r="K24" i="77"/>
  <c r="K22" i="77"/>
  <c r="K20" i="77"/>
  <c r="K77" i="76"/>
  <c r="K76" i="76"/>
  <c r="K75" i="76"/>
  <c r="E67" i="76"/>
  <c r="E63" i="76"/>
  <c r="E61" i="76"/>
  <c r="E65" i="76"/>
  <c r="E60" i="76"/>
  <c r="E62" i="76"/>
  <c r="E64" i="76"/>
  <c r="K30" i="76"/>
  <c r="K22" i="76"/>
  <c r="K28" i="76"/>
  <c r="K27" i="76"/>
  <c r="K26" i="76"/>
  <c r="K25" i="76"/>
  <c r="K24" i="76"/>
  <c r="K20" i="76"/>
  <c r="K29" i="76"/>
  <c r="K23" i="76"/>
  <c r="K21" i="76"/>
  <c r="E75" i="75"/>
  <c r="E76" i="75"/>
  <c r="E79" i="75"/>
  <c r="E74" i="75"/>
  <c r="E78" i="75"/>
  <c r="E77" i="75"/>
  <c r="E65" i="75"/>
  <c r="E67" i="75"/>
  <c r="E63" i="75"/>
  <c r="E60" i="75"/>
  <c r="E66" i="75"/>
  <c r="E64" i="75"/>
  <c r="E49" i="75"/>
  <c r="E55" i="75"/>
  <c r="E51" i="75"/>
  <c r="E47" i="75"/>
  <c r="E53" i="75"/>
  <c r="E44" i="75"/>
  <c r="E46" i="75"/>
  <c r="E48" i="75"/>
  <c r="E50" i="75"/>
  <c r="E56" i="75"/>
  <c r="E54" i="75"/>
  <c r="E38" i="75"/>
  <c r="E35" i="75"/>
  <c r="E37" i="75"/>
  <c r="E74" i="74"/>
  <c r="E76" i="74"/>
  <c r="E79" i="74"/>
  <c r="E77" i="74"/>
  <c r="E75" i="74"/>
  <c r="K30" i="74"/>
  <c r="K25" i="74"/>
  <c r="K21" i="74"/>
  <c r="K26" i="74"/>
  <c r="K31" i="74"/>
  <c r="K29" i="74"/>
  <c r="K27" i="74"/>
  <c r="K23" i="74"/>
  <c r="K28" i="74"/>
  <c r="K24" i="74"/>
  <c r="K20" i="74"/>
  <c r="E75" i="73"/>
  <c r="E79" i="73"/>
  <c r="E78" i="73"/>
  <c r="E74" i="73"/>
  <c r="E76" i="73"/>
  <c r="K62" i="73"/>
  <c r="K60" i="73"/>
  <c r="K64" i="73"/>
  <c r="K58" i="73"/>
  <c r="K61" i="73"/>
  <c r="K63" i="73"/>
  <c r="K53" i="73"/>
  <c r="K47" i="73"/>
  <c r="K44" i="73"/>
  <c r="K48" i="73"/>
  <c r="E54" i="73"/>
  <c r="K37" i="73"/>
  <c r="K35" i="73"/>
  <c r="K38" i="73"/>
  <c r="K27" i="73"/>
  <c r="K29" i="73"/>
  <c r="K25" i="73"/>
  <c r="E50" i="73"/>
  <c r="E49" i="73"/>
  <c r="E48" i="73"/>
  <c r="E47" i="73"/>
  <c r="E46" i="73"/>
  <c r="E45" i="73"/>
  <c r="E44" i="73"/>
  <c r="E56" i="73"/>
  <c r="E52" i="73"/>
  <c r="E55" i="73"/>
  <c r="E51" i="73"/>
  <c r="K30" i="73"/>
  <c r="K28" i="73"/>
  <c r="K26" i="73"/>
  <c r="K24" i="73"/>
  <c r="K23" i="73"/>
  <c r="K22" i="73"/>
  <c r="K21" i="73"/>
  <c r="K20" i="73"/>
  <c r="K47" i="72"/>
  <c r="K48" i="72"/>
  <c r="K38" i="72"/>
  <c r="K35" i="72"/>
  <c r="E36" i="72"/>
  <c r="E38" i="72"/>
  <c r="E35" i="72"/>
  <c r="E37" i="72"/>
  <c r="K77" i="72"/>
  <c r="K74" i="72"/>
  <c r="K76" i="72"/>
  <c r="E78" i="72"/>
  <c r="E77" i="72"/>
  <c r="E76" i="72"/>
  <c r="E74" i="72"/>
  <c r="E79" i="72"/>
  <c r="E54" i="72"/>
  <c r="E55" i="72"/>
  <c r="E50" i="72"/>
  <c r="E49" i="72"/>
  <c r="E48" i="72"/>
  <c r="E47" i="72"/>
  <c r="E46" i="72"/>
  <c r="E45" i="72"/>
  <c r="E44" i="72"/>
  <c r="E52" i="72"/>
  <c r="E53" i="72"/>
  <c r="K30" i="72"/>
  <c r="K27" i="72"/>
  <c r="K25" i="72"/>
  <c r="K23" i="72"/>
  <c r="K31" i="72"/>
  <c r="K29" i="72"/>
  <c r="K28" i="72"/>
  <c r="K26" i="72"/>
  <c r="K24" i="72"/>
  <c r="K22" i="72"/>
  <c r="K20" i="72"/>
  <c r="K74" i="95"/>
  <c r="K76" i="95"/>
  <c r="K52" i="95"/>
  <c r="K30" i="95"/>
  <c r="K21" i="95"/>
  <c r="K22" i="95"/>
  <c r="K25" i="95"/>
  <c r="E24" i="95"/>
  <c r="E25" i="95"/>
  <c r="E28" i="95"/>
  <c r="E20" i="95"/>
  <c r="E27" i="95"/>
  <c r="E26" i="95"/>
  <c r="E22" i="95"/>
  <c r="E21" i="95"/>
  <c r="E23" i="95"/>
  <c r="K31" i="95"/>
  <c r="K29" i="95"/>
  <c r="K27" i="95"/>
  <c r="K23" i="95"/>
  <c r="K28" i="95"/>
  <c r="K24" i="95"/>
  <c r="K20" i="95"/>
  <c r="E79" i="67"/>
  <c r="E77" i="67"/>
  <c r="E74" i="67"/>
  <c r="E78" i="67"/>
  <c r="E76" i="67"/>
  <c r="K52" i="67"/>
  <c r="K36" i="67"/>
  <c r="K35" i="67"/>
  <c r="K62" i="65"/>
  <c r="K60" i="65"/>
  <c r="K64" i="65"/>
  <c r="K58" i="65"/>
  <c r="K61" i="65"/>
  <c r="K63" i="65"/>
  <c r="E55" i="65"/>
  <c r="E54" i="65"/>
  <c r="E50" i="65"/>
  <c r="E49" i="65"/>
  <c r="E48" i="65"/>
  <c r="E47" i="65"/>
  <c r="E46" i="65"/>
  <c r="E45" i="65"/>
  <c r="E44" i="65"/>
  <c r="E56" i="65"/>
  <c r="E52" i="65"/>
  <c r="E53" i="65"/>
  <c r="E55" i="64"/>
  <c r="E54" i="64"/>
  <c r="K21" i="64"/>
  <c r="K30" i="64"/>
  <c r="K22" i="64"/>
  <c r="K25" i="64"/>
  <c r="E50" i="64"/>
  <c r="E49" i="64"/>
  <c r="E48" i="64"/>
  <c r="E47" i="64"/>
  <c r="E46" i="64"/>
  <c r="E45" i="64"/>
  <c r="E44" i="64"/>
  <c r="E56" i="64"/>
  <c r="E52" i="64"/>
  <c r="E53" i="64"/>
  <c r="K31" i="64"/>
  <c r="K29" i="64"/>
  <c r="K27" i="64"/>
  <c r="K23" i="64"/>
  <c r="K28" i="64"/>
  <c r="K24" i="64"/>
  <c r="K20" i="64"/>
  <c r="E67" i="63"/>
  <c r="E63" i="63"/>
  <c r="E61" i="63"/>
  <c r="E65" i="63"/>
  <c r="E60" i="63"/>
  <c r="E62" i="63"/>
  <c r="E64" i="63"/>
  <c r="K75" i="63"/>
  <c r="K77" i="63"/>
  <c r="K74" i="63"/>
  <c r="K76" i="63"/>
  <c r="E76" i="63"/>
  <c r="E74" i="63"/>
  <c r="E77" i="63"/>
  <c r="E78" i="63"/>
  <c r="E79" i="63"/>
  <c r="E75" i="63"/>
  <c r="K76" i="66"/>
  <c r="K77" i="66"/>
  <c r="K78" i="66"/>
  <c r="E75" i="66"/>
  <c r="E78" i="66"/>
  <c r="E76" i="66"/>
  <c r="E74" i="66"/>
  <c r="E77" i="66"/>
  <c r="E60" i="66"/>
  <c r="E63" i="66"/>
  <c r="E61" i="66"/>
  <c r="E65" i="66"/>
  <c r="E62" i="66"/>
  <c r="E64" i="66"/>
  <c r="K47" i="66"/>
  <c r="K46" i="66"/>
  <c r="E38" i="66"/>
  <c r="E39" i="66"/>
  <c r="K30" i="66"/>
  <c r="K27" i="66"/>
  <c r="K25" i="66"/>
  <c r="K23" i="66"/>
  <c r="K31" i="66"/>
  <c r="K29" i="66"/>
  <c r="K28" i="66"/>
  <c r="K26" i="66"/>
  <c r="K24" i="66"/>
  <c r="K22" i="66"/>
  <c r="K20" i="66"/>
  <c r="N16" i="100"/>
  <c r="D80" i="87"/>
  <c r="E80" i="87" s="1"/>
  <c r="J65" i="87"/>
  <c r="J55" i="87"/>
  <c r="J49" i="87"/>
  <c r="J39" i="87"/>
  <c r="K74" i="87"/>
  <c r="E40" i="87"/>
  <c r="E36" i="87"/>
  <c r="E50" i="87"/>
  <c r="E49" i="87"/>
  <c r="E48" i="87"/>
  <c r="E47" i="87"/>
  <c r="E46" i="87"/>
  <c r="E45" i="87"/>
  <c r="E44" i="87"/>
  <c r="E51" i="87"/>
  <c r="E52" i="87"/>
  <c r="E53" i="87"/>
  <c r="E54" i="87"/>
  <c r="E55" i="87"/>
  <c r="E56" i="87"/>
  <c r="E25" i="87"/>
  <c r="E21" i="87"/>
  <c r="J31" i="87"/>
  <c r="K23" i="87" s="1"/>
  <c r="J64" i="83"/>
  <c r="J63" i="83"/>
  <c r="J62" i="83"/>
  <c r="J61" i="83"/>
  <c r="J60" i="83"/>
  <c r="J59" i="83"/>
  <c r="J58" i="83"/>
  <c r="D67" i="83"/>
  <c r="D66" i="83"/>
  <c r="D65" i="83"/>
  <c r="D64" i="83"/>
  <c r="D63" i="83"/>
  <c r="D62" i="83"/>
  <c r="D61" i="83"/>
  <c r="D60" i="83"/>
  <c r="J54" i="83"/>
  <c r="J53" i="83"/>
  <c r="J52" i="83"/>
  <c r="J48" i="83"/>
  <c r="J47" i="83"/>
  <c r="J46" i="83"/>
  <c r="J45" i="83"/>
  <c r="J44" i="83"/>
  <c r="J38" i="83"/>
  <c r="J37" i="83"/>
  <c r="J36" i="83"/>
  <c r="J35" i="83"/>
  <c r="D40" i="83"/>
  <c r="D39" i="83"/>
  <c r="D38" i="83"/>
  <c r="D37" i="83"/>
  <c r="D36" i="83"/>
  <c r="D35" i="83"/>
  <c r="J78" i="83"/>
  <c r="J77" i="83"/>
  <c r="J76" i="83"/>
  <c r="J75" i="83"/>
  <c r="J74" i="83"/>
  <c r="J11" i="83"/>
  <c r="J6" i="83"/>
  <c r="J5" i="83"/>
  <c r="D28" i="83"/>
  <c r="D27" i="83"/>
  <c r="D26" i="83"/>
  <c r="D25" i="83"/>
  <c r="D24" i="83"/>
  <c r="D23" i="83"/>
  <c r="D22" i="83"/>
  <c r="D21" i="83"/>
  <c r="D20" i="83"/>
  <c r="C79" i="83"/>
  <c r="H78" i="83"/>
  <c r="C78" i="83"/>
  <c r="H77" i="83"/>
  <c r="C77" i="83"/>
  <c r="H76" i="83"/>
  <c r="C76" i="83"/>
  <c r="H75" i="83"/>
  <c r="C75" i="83"/>
  <c r="H74" i="83"/>
  <c r="C74" i="83"/>
  <c r="C67" i="83"/>
  <c r="H64" i="83"/>
  <c r="H63" i="83"/>
  <c r="H62" i="83"/>
  <c r="H60" i="83"/>
  <c r="H59" i="83"/>
  <c r="H58" i="83"/>
  <c r="G57" i="83"/>
  <c r="C56" i="83"/>
  <c r="C55" i="83"/>
  <c r="H54" i="83"/>
  <c r="C54" i="83"/>
  <c r="H53" i="83"/>
  <c r="C53" i="83"/>
  <c r="H52" i="83"/>
  <c r="C52" i="83"/>
  <c r="G51" i="83"/>
  <c r="C51" i="83"/>
  <c r="C50" i="83"/>
  <c r="C49" i="83"/>
  <c r="H48" i="83"/>
  <c r="C48" i="83"/>
  <c r="H47" i="83"/>
  <c r="C47" i="83"/>
  <c r="H46" i="83"/>
  <c r="C46" i="83"/>
  <c r="H45" i="83"/>
  <c r="C45" i="83"/>
  <c r="H44" i="83"/>
  <c r="C44" i="83"/>
  <c r="G43" i="83"/>
  <c r="B43" i="83"/>
  <c r="C40" i="83"/>
  <c r="C39" i="83"/>
  <c r="H38" i="83"/>
  <c r="C38" i="83"/>
  <c r="H37" i="83"/>
  <c r="C37" i="83"/>
  <c r="H36" i="83"/>
  <c r="C36" i="83"/>
  <c r="H35" i="83"/>
  <c r="C35" i="83"/>
  <c r="G34" i="83"/>
  <c r="B34" i="83"/>
  <c r="H30" i="83"/>
  <c r="H29" i="83"/>
  <c r="H28" i="83"/>
  <c r="C28" i="83"/>
  <c r="H27" i="83"/>
  <c r="C27" i="83"/>
  <c r="H26" i="83"/>
  <c r="H25" i="83"/>
  <c r="H24" i="83"/>
  <c r="H23" i="83"/>
  <c r="H22" i="83"/>
  <c r="H21" i="83"/>
  <c r="H20" i="83"/>
  <c r="G19" i="83"/>
  <c r="B19" i="83"/>
  <c r="H16" i="83"/>
  <c r="B16" i="83"/>
  <c r="H15" i="83"/>
  <c r="B15" i="83"/>
  <c r="H13" i="83"/>
  <c r="H12" i="83"/>
  <c r="H11" i="83"/>
  <c r="B11" i="83"/>
  <c r="H9" i="83"/>
  <c r="B9" i="83"/>
  <c r="H8" i="83"/>
  <c r="B8" i="83"/>
  <c r="H7" i="83"/>
  <c r="H6" i="83"/>
  <c r="H5" i="83"/>
  <c r="B5" i="83"/>
  <c r="H4" i="83"/>
  <c r="J78" i="86"/>
  <c r="J77" i="86"/>
  <c r="J76" i="86"/>
  <c r="J75" i="86"/>
  <c r="J74" i="86"/>
  <c r="J64" i="86"/>
  <c r="J63" i="86"/>
  <c r="J62" i="86"/>
  <c r="J61" i="86"/>
  <c r="J60" i="86"/>
  <c r="J59" i="86"/>
  <c r="J58" i="86"/>
  <c r="D67" i="86"/>
  <c r="D66" i="86"/>
  <c r="D65" i="86"/>
  <c r="D64" i="86"/>
  <c r="D63" i="86"/>
  <c r="D62" i="86"/>
  <c r="D61" i="86"/>
  <c r="D60" i="86"/>
  <c r="J54" i="86"/>
  <c r="J53" i="86"/>
  <c r="J52" i="86"/>
  <c r="J48" i="86"/>
  <c r="J47" i="86"/>
  <c r="J46" i="86"/>
  <c r="J45" i="86"/>
  <c r="J44" i="86"/>
  <c r="J38" i="86"/>
  <c r="J37" i="86"/>
  <c r="J36" i="86"/>
  <c r="J35" i="86"/>
  <c r="D40" i="86"/>
  <c r="D39" i="86"/>
  <c r="D38" i="86"/>
  <c r="D37" i="86"/>
  <c r="D36" i="86"/>
  <c r="D35" i="86"/>
  <c r="D28" i="86"/>
  <c r="D27" i="86"/>
  <c r="D26" i="86"/>
  <c r="D25" i="86"/>
  <c r="D24" i="86"/>
  <c r="D23" i="86"/>
  <c r="D22" i="86"/>
  <c r="D21" i="86"/>
  <c r="D20" i="86"/>
  <c r="J16" i="86"/>
  <c r="J15" i="86"/>
  <c r="J12" i="86"/>
  <c r="J13" i="86" s="1"/>
  <c r="J11" i="86"/>
  <c r="J6" i="86"/>
  <c r="J5" i="86"/>
  <c r="C79" i="86"/>
  <c r="H78" i="86"/>
  <c r="C78" i="86"/>
  <c r="H77" i="86"/>
  <c r="C77" i="86"/>
  <c r="H76" i="86"/>
  <c r="C76" i="86"/>
  <c r="H75" i="86"/>
  <c r="C75" i="86"/>
  <c r="H74" i="86"/>
  <c r="C74" i="86"/>
  <c r="C67" i="86"/>
  <c r="H64" i="86"/>
  <c r="H63" i="86"/>
  <c r="H62" i="86"/>
  <c r="H60" i="86"/>
  <c r="H59" i="86"/>
  <c r="H58" i="86"/>
  <c r="G57" i="86"/>
  <c r="C56" i="86"/>
  <c r="C55" i="86"/>
  <c r="H54" i="86"/>
  <c r="C54" i="86"/>
  <c r="H53" i="86"/>
  <c r="C53" i="86"/>
  <c r="H52" i="86"/>
  <c r="C52" i="86"/>
  <c r="G51" i="86"/>
  <c r="C51" i="86"/>
  <c r="C50" i="86"/>
  <c r="C49" i="86"/>
  <c r="H48" i="86"/>
  <c r="C48" i="86"/>
  <c r="H47" i="86"/>
  <c r="C47" i="86"/>
  <c r="H46" i="86"/>
  <c r="C46" i="86"/>
  <c r="H45" i="86"/>
  <c r="C45" i="86"/>
  <c r="H44" i="86"/>
  <c r="C44" i="86"/>
  <c r="G43" i="86"/>
  <c r="B43" i="86"/>
  <c r="C40" i="86"/>
  <c r="C39" i="86"/>
  <c r="H38" i="86"/>
  <c r="C38" i="86"/>
  <c r="H37" i="86"/>
  <c r="C37" i="86"/>
  <c r="H36" i="86"/>
  <c r="C36" i="86"/>
  <c r="H35" i="86"/>
  <c r="C35" i="86"/>
  <c r="G34" i="86"/>
  <c r="B34" i="86"/>
  <c r="H30" i="86"/>
  <c r="H29" i="86"/>
  <c r="H28" i="86"/>
  <c r="C28" i="86"/>
  <c r="H27" i="86"/>
  <c r="C27" i="86"/>
  <c r="H26" i="86"/>
  <c r="H25" i="86"/>
  <c r="H24" i="86"/>
  <c r="H23" i="86"/>
  <c r="H22" i="86"/>
  <c r="H21" i="86"/>
  <c r="H20" i="86"/>
  <c r="G19" i="86"/>
  <c r="B19" i="86"/>
  <c r="H16" i="86"/>
  <c r="B16" i="86"/>
  <c r="H15" i="86"/>
  <c r="B15" i="86"/>
  <c r="H13" i="86"/>
  <c r="H12" i="86"/>
  <c r="H11" i="86"/>
  <c r="B11" i="86"/>
  <c r="H9" i="86"/>
  <c r="B9" i="86"/>
  <c r="H8" i="86"/>
  <c r="B8" i="86"/>
  <c r="H7" i="86"/>
  <c r="H6" i="86"/>
  <c r="H5" i="86"/>
  <c r="B5" i="86"/>
  <c r="H4" i="86"/>
  <c r="J78" i="85"/>
  <c r="J77" i="85"/>
  <c r="J76" i="85"/>
  <c r="J75" i="85"/>
  <c r="J74" i="85"/>
  <c r="D67" i="85"/>
  <c r="D66" i="85"/>
  <c r="D65" i="85"/>
  <c r="D64" i="85"/>
  <c r="D63" i="85"/>
  <c r="D62" i="85"/>
  <c r="D61" i="85"/>
  <c r="D60" i="85"/>
  <c r="J64" i="85"/>
  <c r="J63" i="85"/>
  <c r="J62" i="85"/>
  <c r="J61" i="85"/>
  <c r="J60" i="85"/>
  <c r="J59" i="85"/>
  <c r="J58" i="85"/>
  <c r="J54" i="85"/>
  <c r="J53" i="85"/>
  <c r="J52" i="85"/>
  <c r="J48" i="85"/>
  <c r="J47" i="85"/>
  <c r="J46" i="85"/>
  <c r="J45" i="85"/>
  <c r="J44" i="85"/>
  <c r="J38" i="85"/>
  <c r="J37" i="85"/>
  <c r="J36" i="85"/>
  <c r="J35" i="85"/>
  <c r="D40" i="85"/>
  <c r="D39" i="85"/>
  <c r="D38" i="85"/>
  <c r="D37" i="85"/>
  <c r="D36" i="85"/>
  <c r="D35" i="85"/>
  <c r="D28" i="85"/>
  <c r="D27" i="85"/>
  <c r="D26" i="85"/>
  <c r="D25" i="85"/>
  <c r="D24" i="85"/>
  <c r="D23" i="85"/>
  <c r="D22" i="85"/>
  <c r="D21" i="85"/>
  <c r="D20" i="85"/>
  <c r="J16" i="85"/>
  <c r="J15" i="85"/>
  <c r="J12" i="85"/>
  <c r="J13" i="85" s="1"/>
  <c r="J11" i="85"/>
  <c r="J6" i="85"/>
  <c r="J5" i="85"/>
  <c r="C79" i="85"/>
  <c r="H78" i="85"/>
  <c r="C78" i="85"/>
  <c r="H77" i="85"/>
  <c r="C77" i="85"/>
  <c r="H76" i="85"/>
  <c r="C76" i="85"/>
  <c r="H75" i="85"/>
  <c r="C75" i="85"/>
  <c r="H74" i="85"/>
  <c r="C74" i="85"/>
  <c r="C67" i="85"/>
  <c r="H64" i="85"/>
  <c r="H63" i="85"/>
  <c r="H62" i="85"/>
  <c r="H60" i="85"/>
  <c r="H59" i="85"/>
  <c r="H58" i="85"/>
  <c r="G57" i="85"/>
  <c r="C56" i="85"/>
  <c r="C55" i="85"/>
  <c r="H54" i="85"/>
  <c r="C54" i="85"/>
  <c r="H53" i="85"/>
  <c r="C53" i="85"/>
  <c r="H52" i="85"/>
  <c r="C52" i="85"/>
  <c r="G51" i="85"/>
  <c r="C51" i="85"/>
  <c r="C50" i="85"/>
  <c r="C49" i="85"/>
  <c r="H48" i="85"/>
  <c r="C48" i="85"/>
  <c r="H47" i="85"/>
  <c r="C47" i="85"/>
  <c r="H46" i="85"/>
  <c r="C46" i="85"/>
  <c r="H45" i="85"/>
  <c r="C45" i="85"/>
  <c r="H44" i="85"/>
  <c r="C44" i="85"/>
  <c r="G43" i="85"/>
  <c r="B43" i="85"/>
  <c r="C40" i="85"/>
  <c r="C39" i="85"/>
  <c r="H38" i="85"/>
  <c r="C38" i="85"/>
  <c r="H37" i="85"/>
  <c r="C37" i="85"/>
  <c r="H36" i="85"/>
  <c r="C36" i="85"/>
  <c r="H35" i="85"/>
  <c r="C35" i="85"/>
  <c r="G34" i="85"/>
  <c r="B34" i="85"/>
  <c r="H30" i="85"/>
  <c r="H29" i="85"/>
  <c r="H28" i="85"/>
  <c r="C28" i="85"/>
  <c r="H27" i="85"/>
  <c r="C27" i="85"/>
  <c r="H26" i="85"/>
  <c r="H25" i="85"/>
  <c r="H24" i="85"/>
  <c r="H23" i="85"/>
  <c r="H22" i="85"/>
  <c r="H21" i="85"/>
  <c r="H20" i="85"/>
  <c r="G19" i="85"/>
  <c r="B19" i="85"/>
  <c r="H16" i="85"/>
  <c r="B16" i="85"/>
  <c r="H15" i="85"/>
  <c r="B15" i="85"/>
  <c r="H13" i="85"/>
  <c r="H12" i="85"/>
  <c r="H11" i="85"/>
  <c r="B11" i="85"/>
  <c r="H9" i="85"/>
  <c r="B9" i="85"/>
  <c r="H8" i="85"/>
  <c r="B8" i="85"/>
  <c r="H7" i="85"/>
  <c r="H6" i="85"/>
  <c r="H5" i="85"/>
  <c r="B5" i="85"/>
  <c r="H4" i="85"/>
  <c r="J78" i="89"/>
  <c r="J77" i="89"/>
  <c r="J76" i="89"/>
  <c r="J75" i="89"/>
  <c r="J74" i="89"/>
  <c r="J64" i="89"/>
  <c r="J63" i="89"/>
  <c r="J62" i="89"/>
  <c r="J61" i="89"/>
  <c r="J60" i="89"/>
  <c r="J59" i="89"/>
  <c r="J58" i="89"/>
  <c r="D67" i="89"/>
  <c r="D66" i="89"/>
  <c r="D65" i="89"/>
  <c r="D64" i="89"/>
  <c r="D63" i="89"/>
  <c r="D62" i="89"/>
  <c r="D61" i="89"/>
  <c r="D60" i="89"/>
  <c r="J54" i="89"/>
  <c r="J53" i="89"/>
  <c r="J52" i="89"/>
  <c r="J48" i="89"/>
  <c r="J47" i="89"/>
  <c r="J46" i="89"/>
  <c r="J45" i="89"/>
  <c r="J44" i="89"/>
  <c r="J38" i="89"/>
  <c r="J37" i="89"/>
  <c r="J36" i="89"/>
  <c r="J35" i="89"/>
  <c r="D40" i="89"/>
  <c r="D39" i="89"/>
  <c r="D38" i="89"/>
  <c r="D37" i="89"/>
  <c r="D36" i="89"/>
  <c r="D35" i="89"/>
  <c r="D27" i="89"/>
  <c r="D26" i="89"/>
  <c r="D25" i="89"/>
  <c r="D24" i="89"/>
  <c r="D23" i="89"/>
  <c r="D22" i="89"/>
  <c r="D21" i="89"/>
  <c r="D20" i="89"/>
  <c r="J16" i="89"/>
  <c r="J15" i="89"/>
  <c r="J12" i="89"/>
  <c r="J13" i="89" s="1"/>
  <c r="J11" i="89"/>
  <c r="J6" i="89"/>
  <c r="J5" i="89"/>
  <c r="C79" i="89"/>
  <c r="H78" i="89"/>
  <c r="C78" i="89"/>
  <c r="H77" i="89"/>
  <c r="C77" i="89"/>
  <c r="H76" i="89"/>
  <c r="C76" i="89"/>
  <c r="H75" i="89"/>
  <c r="C75" i="89"/>
  <c r="H74" i="89"/>
  <c r="C74" i="89"/>
  <c r="C67" i="89"/>
  <c r="H64" i="89"/>
  <c r="H63" i="89"/>
  <c r="H62" i="89"/>
  <c r="H60" i="89"/>
  <c r="H59" i="89"/>
  <c r="H58" i="89"/>
  <c r="G57" i="89"/>
  <c r="C56" i="89"/>
  <c r="C55" i="89"/>
  <c r="H54" i="89"/>
  <c r="C54" i="89"/>
  <c r="H53" i="89"/>
  <c r="C53" i="89"/>
  <c r="H52" i="89"/>
  <c r="C52" i="89"/>
  <c r="G51" i="89"/>
  <c r="C51" i="89"/>
  <c r="C50" i="89"/>
  <c r="C49" i="89"/>
  <c r="H48" i="89"/>
  <c r="C48" i="89"/>
  <c r="H47" i="89"/>
  <c r="C47" i="89"/>
  <c r="H46" i="89"/>
  <c r="C46" i="89"/>
  <c r="H45" i="89"/>
  <c r="C45" i="89"/>
  <c r="H44" i="89"/>
  <c r="C44" i="89"/>
  <c r="G43" i="89"/>
  <c r="B43" i="89"/>
  <c r="C40" i="89"/>
  <c r="C39" i="89"/>
  <c r="H38" i="89"/>
  <c r="C38" i="89"/>
  <c r="H37" i="89"/>
  <c r="C37" i="89"/>
  <c r="H36" i="89"/>
  <c r="C36" i="89"/>
  <c r="H35" i="89"/>
  <c r="C35" i="89"/>
  <c r="G34" i="89"/>
  <c r="B34" i="89"/>
  <c r="H30" i="89"/>
  <c r="H29" i="89"/>
  <c r="H28" i="89"/>
  <c r="C28" i="89"/>
  <c r="H27" i="89"/>
  <c r="C27" i="89"/>
  <c r="H26" i="89"/>
  <c r="H25" i="89"/>
  <c r="H24" i="89"/>
  <c r="H23" i="89"/>
  <c r="H22" i="89"/>
  <c r="H21" i="89"/>
  <c r="H20" i="89"/>
  <c r="G19" i="89"/>
  <c r="B19" i="89"/>
  <c r="H16" i="89"/>
  <c r="B16" i="89"/>
  <c r="H15" i="89"/>
  <c r="B15" i="89"/>
  <c r="H13" i="89"/>
  <c r="H12" i="89"/>
  <c r="H11" i="89"/>
  <c r="B11" i="89"/>
  <c r="H9" i="89"/>
  <c r="B9" i="89"/>
  <c r="H8" i="89"/>
  <c r="B8" i="89"/>
  <c r="H7" i="89"/>
  <c r="H6" i="89"/>
  <c r="H5" i="89"/>
  <c r="B5" i="89"/>
  <c r="H4" i="89"/>
  <c r="J78" i="82"/>
  <c r="J77" i="82"/>
  <c r="J76" i="82"/>
  <c r="J75" i="82"/>
  <c r="J74" i="82"/>
  <c r="J64" i="82"/>
  <c r="J63" i="82"/>
  <c r="J62" i="82"/>
  <c r="J61" i="82"/>
  <c r="J60" i="82"/>
  <c r="J59" i="82"/>
  <c r="J58" i="82"/>
  <c r="D67" i="82"/>
  <c r="D66" i="82"/>
  <c r="D65" i="82"/>
  <c r="D64" i="82"/>
  <c r="D63" i="82"/>
  <c r="D62" i="82"/>
  <c r="D61" i="82"/>
  <c r="D60" i="82"/>
  <c r="J54" i="82"/>
  <c r="J53" i="82"/>
  <c r="J52" i="82"/>
  <c r="J48" i="82"/>
  <c r="J47" i="82"/>
  <c r="J46" i="82"/>
  <c r="J45" i="82"/>
  <c r="J44" i="82"/>
  <c r="J38" i="82"/>
  <c r="J37" i="82"/>
  <c r="J36" i="82"/>
  <c r="J35" i="82"/>
  <c r="D40" i="82"/>
  <c r="D39" i="82"/>
  <c r="D38" i="82"/>
  <c r="D37" i="82"/>
  <c r="D36" i="82"/>
  <c r="D35" i="82"/>
  <c r="D28" i="82"/>
  <c r="D27" i="82"/>
  <c r="D26" i="82"/>
  <c r="D25" i="82"/>
  <c r="D24" i="82"/>
  <c r="D23" i="82"/>
  <c r="D22" i="82"/>
  <c r="D21" i="82"/>
  <c r="D20" i="82"/>
  <c r="J16" i="82"/>
  <c r="J15" i="82"/>
  <c r="J12" i="82"/>
  <c r="J13" i="82" s="1"/>
  <c r="J11" i="82"/>
  <c r="J6" i="82"/>
  <c r="J5" i="82"/>
  <c r="C79" i="82"/>
  <c r="H78" i="82"/>
  <c r="C78" i="82"/>
  <c r="H77" i="82"/>
  <c r="C77" i="82"/>
  <c r="H76" i="82"/>
  <c r="C76" i="82"/>
  <c r="H75" i="82"/>
  <c r="C75" i="82"/>
  <c r="H74" i="82"/>
  <c r="C74" i="82"/>
  <c r="C67" i="82"/>
  <c r="H64" i="82"/>
  <c r="H63" i="82"/>
  <c r="H62" i="82"/>
  <c r="H60" i="82"/>
  <c r="H59" i="82"/>
  <c r="H58" i="82"/>
  <c r="G57" i="82"/>
  <c r="C56" i="82"/>
  <c r="C55" i="82"/>
  <c r="H54" i="82"/>
  <c r="C54" i="82"/>
  <c r="H53" i="82"/>
  <c r="C53" i="82"/>
  <c r="H52" i="82"/>
  <c r="C52" i="82"/>
  <c r="G51" i="82"/>
  <c r="C51" i="82"/>
  <c r="C50" i="82"/>
  <c r="C49" i="82"/>
  <c r="H48" i="82"/>
  <c r="C48" i="82"/>
  <c r="H47" i="82"/>
  <c r="C47" i="82"/>
  <c r="H46" i="82"/>
  <c r="C46" i="82"/>
  <c r="H45" i="82"/>
  <c r="C45" i="82"/>
  <c r="H44" i="82"/>
  <c r="C44" i="82"/>
  <c r="G43" i="82"/>
  <c r="B43" i="82"/>
  <c r="C40" i="82"/>
  <c r="C39" i="82"/>
  <c r="H38" i="82"/>
  <c r="C38" i="82"/>
  <c r="H37" i="82"/>
  <c r="C37" i="82"/>
  <c r="H36" i="82"/>
  <c r="C36" i="82"/>
  <c r="H35" i="82"/>
  <c r="C35" i="82"/>
  <c r="G34" i="82"/>
  <c r="B34" i="82"/>
  <c r="H30" i="82"/>
  <c r="H29" i="82"/>
  <c r="H28" i="82"/>
  <c r="C28" i="82"/>
  <c r="H27" i="82"/>
  <c r="C27" i="82"/>
  <c r="H26" i="82"/>
  <c r="H25" i="82"/>
  <c r="H24" i="82"/>
  <c r="H23" i="82"/>
  <c r="H22" i="82"/>
  <c r="H21" i="82"/>
  <c r="H20" i="82"/>
  <c r="G19" i="82"/>
  <c r="B19" i="82"/>
  <c r="H16" i="82"/>
  <c r="B16" i="82"/>
  <c r="H15" i="82"/>
  <c r="B15" i="82"/>
  <c r="H13" i="82"/>
  <c r="H12" i="82"/>
  <c r="H11" i="82"/>
  <c r="B11" i="82"/>
  <c r="H9" i="82"/>
  <c r="B9" i="82"/>
  <c r="H8" i="82"/>
  <c r="B8" i="82"/>
  <c r="H7" i="82"/>
  <c r="H6" i="82"/>
  <c r="H5" i="82"/>
  <c r="B5" i="82"/>
  <c r="H4" i="82"/>
  <c r="J78" i="84"/>
  <c r="J77" i="84"/>
  <c r="J76" i="84"/>
  <c r="J75" i="84"/>
  <c r="J74" i="84"/>
  <c r="J79" i="84" s="1"/>
  <c r="K79" i="84" s="1"/>
  <c r="J64" i="84"/>
  <c r="J63" i="84"/>
  <c r="J62" i="84"/>
  <c r="J61" i="84"/>
  <c r="J60" i="84"/>
  <c r="J59" i="84"/>
  <c r="J58" i="84"/>
  <c r="D67" i="84"/>
  <c r="D66" i="84"/>
  <c r="D65" i="84"/>
  <c r="D64" i="84"/>
  <c r="D63" i="84"/>
  <c r="D62" i="84"/>
  <c r="D61" i="84"/>
  <c r="D60" i="84"/>
  <c r="J54" i="84"/>
  <c r="J53" i="84"/>
  <c r="J52" i="84"/>
  <c r="J48" i="84"/>
  <c r="J47" i="84"/>
  <c r="J46" i="84"/>
  <c r="J45" i="84"/>
  <c r="J44" i="84"/>
  <c r="J38" i="84"/>
  <c r="J37" i="84"/>
  <c r="J36" i="84"/>
  <c r="J35" i="84"/>
  <c r="D40" i="84"/>
  <c r="D39" i="84"/>
  <c r="D38" i="84"/>
  <c r="D37" i="84"/>
  <c r="D36" i="84"/>
  <c r="D35" i="84"/>
  <c r="D28" i="84"/>
  <c r="D27" i="84"/>
  <c r="D26" i="84"/>
  <c r="D25" i="84"/>
  <c r="D24" i="84"/>
  <c r="D23" i="84"/>
  <c r="D22" i="84"/>
  <c r="D21" i="84"/>
  <c r="D20" i="84"/>
  <c r="J16" i="84"/>
  <c r="J15" i="84"/>
  <c r="J12" i="84"/>
  <c r="J13" i="84" s="1"/>
  <c r="J11" i="84"/>
  <c r="J6" i="84"/>
  <c r="J5" i="84"/>
  <c r="C79" i="84"/>
  <c r="H78" i="84"/>
  <c r="C78" i="84"/>
  <c r="H77" i="84"/>
  <c r="C77" i="84"/>
  <c r="H76" i="84"/>
  <c r="C76" i="84"/>
  <c r="H75" i="84"/>
  <c r="C75" i="84"/>
  <c r="H74" i="84"/>
  <c r="C74" i="84"/>
  <c r="C67" i="84"/>
  <c r="H64" i="84"/>
  <c r="H63" i="84"/>
  <c r="H62" i="84"/>
  <c r="H60" i="84"/>
  <c r="H59" i="84"/>
  <c r="H58" i="84"/>
  <c r="G57" i="84"/>
  <c r="C56" i="84"/>
  <c r="C55" i="84"/>
  <c r="H54" i="84"/>
  <c r="C54" i="84"/>
  <c r="H53" i="84"/>
  <c r="C53" i="84"/>
  <c r="H52" i="84"/>
  <c r="C52" i="84"/>
  <c r="G51" i="84"/>
  <c r="C51" i="84"/>
  <c r="C50" i="84"/>
  <c r="C49" i="84"/>
  <c r="H48" i="84"/>
  <c r="C48" i="84"/>
  <c r="H47" i="84"/>
  <c r="C47" i="84"/>
  <c r="H46" i="84"/>
  <c r="C46" i="84"/>
  <c r="H45" i="84"/>
  <c r="C45" i="84"/>
  <c r="H44" i="84"/>
  <c r="C44" i="84"/>
  <c r="G43" i="84"/>
  <c r="B43" i="84"/>
  <c r="C40" i="84"/>
  <c r="C39" i="84"/>
  <c r="H38" i="84"/>
  <c r="C38" i="84"/>
  <c r="H37" i="84"/>
  <c r="C37" i="84"/>
  <c r="H36" i="84"/>
  <c r="C36" i="84"/>
  <c r="H35" i="84"/>
  <c r="C35" i="84"/>
  <c r="G34" i="84"/>
  <c r="B34" i="84"/>
  <c r="H30" i="84"/>
  <c r="H29" i="84"/>
  <c r="H28" i="84"/>
  <c r="C28" i="84"/>
  <c r="H27" i="84"/>
  <c r="C27" i="84"/>
  <c r="H26" i="84"/>
  <c r="H25" i="84"/>
  <c r="H24" i="84"/>
  <c r="H23" i="84"/>
  <c r="H22" i="84"/>
  <c r="H21" i="84"/>
  <c r="H20" i="84"/>
  <c r="G19" i="84"/>
  <c r="B19" i="84"/>
  <c r="H16" i="84"/>
  <c r="B16" i="84"/>
  <c r="H15" i="84"/>
  <c r="B15" i="84"/>
  <c r="H13" i="84"/>
  <c r="H12" i="84"/>
  <c r="H11" i="84"/>
  <c r="B11" i="84"/>
  <c r="H9" i="84"/>
  <c r="B9" i="84"/>
  <c r="H8" i="84"/>
  <c r="B8" i="84"/>
  <c r="H7" i="84"/>
  <c r="H6" i="84"/>
  <c r="H5" i="84"/>
  <c r="B5" i="84"/>
  <c r="H4" i="84"/>
  <c r="D75" i="81"/>
  <c r="J78" i="81"/>
  <c r="J77" i="81"/>
  <c r="J76" i="81"/>
  <c r="J75" i="81"/>
  <c r="J74" i="81"/>
  <c r="J64" i="81"/>
  <c r="J63" i="81"/>
  <c r="J62" i="81"/>
  <c r="J61" i="81"/>
  <c r="J60" i="81"/>
  <c r="J59" i="81"/>
  <c r="J58" i="81"/>
  <c r="D67" i="81"/>
  <c r="D66" i="81"/>
  <c r="D65" i="81"/>
  <c r="D64" i="81"/>
  <c r="D63" i="81"/>
  <c r="D62" i="81"/>
  <c r="D61" i="81"/>
  <c r="D60" i="81"/>
  <c r="J54" i="81"/>
  <c r="J53" i="81"/>
  <c r="J52" i="81"/>
  <c r="J48" i="81"/>
  <c r="J47" i="81"/>
  <c r="J46" i="81"/>
  <c r="J45" i="81"/>
  <c r="J44" i="81"/>
  <c r="J38" i="81"/>
  <c r="J37" i="81"/>
  <c r="J36" i="81"/>
  <c r="J35" i="81"/>
  <c r="D40" i="81"/>
  <c r="D39" i="81"/>
  <c r="D38" i="81"/>
  <c r="D37" i="81"/>
  <c r="D36" i="81"/>
  <c r="D35" i="81"/>
  <c r="D28" i="81"/>
  <c r="D27" i="81"/>
  <c r="D26" i="81"/>
  <c r="D25" i="81"/>
  <c r="D24" i="81"/>
  <c r="D23" i="81"/>
  <c r="D22" i="81"/>
  <c r="D21" i="81"/>
  <c r="D20" i="81"/>
  <c r="J16" i="81"/>
  <c r="J15" i="81"/>
  <c r="J12" i="81"/>
  <c r="J13" i="81" s="1"/>
  <c r="J11" i="81"/>
  <c r="J6" i="81"/>
  <c r="J5" i="81"/>
  <c r="N180" i="99"/>
  <c r="N171" i="99"/>
  <c r="N172" i="99"/>
  <c r="N173" i="99"/>
  <c r="N174" i="99"/>
  <c r="N175" i="99"/>
  <c r="N176" i="99"/>
  <c r="N177" i="99"/>
  <c r="N178" i="99"/>
  <c r="N179" i="99"/>
  <c r="N157" i="99"/>
  <c r="N158" i="99"/>
  <c r="N159" i="99"/>
  <c r="N160" i="99"/>
  <c r="N161" i="99"/>
  <c r="N162" i="99"/>
  <c r="N163" i="99"/>
  <c r="N164" i="99"/>
  <c r="N156" i="99"/>
  <c r="O151" i="99"/>
  <c r="P151" i="99"/>
  <c r="Q151" i="99"/>
  <c r="R151" i="99"/>
  <c r="S151" i="99"/>
  <c r="T151" i="99"/>
  <c r="U151" i="99"/>
  <c r="N142" i="99"/>
  <c r="N143" i="99"/>
  <c r="N144" i="99"/>
  <c r="N145" i="99"/>
  <c r="N146" i="99"/>
  <c r="N147" i="99"/>
  <c r="N148" i="99"/>
  <c r="N149" i="99"/>
  <c r="N150" i="99"/>
  <c r="N141" i="99"/>
  <c r="N113" i="99"/>
  <c r="N114" i="99"/>
  <c r="N115" i="99"/>
  <c r="N116" i="99"/>
  <c r="N117" i="99"/>
  <c r="N118" i="99"/>
  <c r="N119" i="99"/>
  <c r="N120" i="99"/>
  <c r="N121" i="99"/>
  <c r="N112" i="99"/>
  <c r="N85" i="99"/>
  <c r="N86" i="99"/>
  <c r="N87" i="99"/>
  <c r="N88" i="99"/>
  <c r="N89" i="99"/>
  <c r="N90" i="99"/>
  <c r="N91" i="99"/>
  <c r="N92" i="99"/>
  <c r="N93" i="99"/>
  <c r="P71" i="99"/>
  <c r="Q71" i="99"/>
  <c r="R71" i="99"/>
  <c r="O71" i="99"/>
  <c r="N47" i="99"/>
  <c r="N48" i="99"/>
  <c r="N49" i="99"/>
  <c r="N50" i="99"/>
  <c r="N51" i="99"/>
  <c r="N52" i="99"/>
  <c r="N53" i="99"/>
  <c r="N46" i="99"/>
  <c r="P122" i="99"/>
  <c r="Q122" i="99"/>
  <c r="B132" i="99"/>
  <c r="B141" i="99"/>
  <c r="B133" i="99"/>
  <c r="B134" i="99"/>
  <c r="C108" i="99"/>
  <c r="D15" i="85" s="1"/>
  <c r="C109" i="99"/>
  <c r="D15" i="86" s="1"/>
  <c r="C110" i="99"/>
  <c r="D15" i="87" s="1"/>
  <c r="C111" i="99"/>
  <c r="D15" i="89" s="1"/>
  <c r="C95" i="99"/>
  <c r="D16" i="86" s="1"/>
  <c r="C96" i="99"/>
  <c r="D16" i="87" s="1"/>
  <c r="C97" i="99"/>
  <c r="D16" i="89" s="1"/>
  <c r="C55" i="99"/>
  <c r="C54" i="99"/>
  <c r="C53" i="99"/>
  <c r="C52" i="99"/>
  <c r="C51" i="99"/>
  <c r="C50" i="99"/>
  <c r="C49" i="99"/>
  <c r="C48" i="99"/>
  <c r="C40" i="99"/>
  <c r="C41" i="99"/>
  <c r="C42" i="99"/>
  <c r="C34" i="99"/>
  <c r="C35" i="99"/>
  <c r="C36" i="99"/>
  <c r="C37" i="99"/>
  <c r="C38" i="99"/>
  <c r="C39" i="99"/>
  <c r="C21" i="99"/>
  <c r="C22" i="99"/>
  <c r="C23" i="99"/>
  <c r="C24" i="99"/>
  <c r="C25" i="99"/>
  <c r="C26" i="99"/>
  <c r="C28" i="99"/>
  <c r="C29" i="99"/>
  <c r="D4" i="89"/>
  <c r="D9" i="89" s="1"/>
  <c r="C79" i="81"/>
  <c r="H78" i="81"/>
  <c r="C78" i="81"/>
  <c r="H77" i="81"/>
  <c r="C77" i="81"/>
  <c r="H76" i="81"/>
  <c r="C76" i="81"/>
  <c r="H75" i="81"/>
  <c r="C75" i="81"/>
  <c r="H74" i="81"/>
  <c r="C74" i="81"/>
  <c r="C67" i="81"/>
  <c r="H64" i="81"/>
  <c r="H63" i="81"/>
  <c r="H62" i="81"/>
  <c r="H60" i="81"/>
  <c r="H59" i="81"/>
  <c r="H58" i="81"/>
  <c r="G57" i="81"/>
  <c r="C56" i="81"/>
  <c r="C55" i="81"/>
  <c r="H54" i="81"/>
  <c r="C54" i="81"/>
  <c r="H53" i="81"/>
  <c r="C53" i="81"/>
  <c r="H52" i="81"/>
  <c r="C52" i="81"/>
  <c r="G51" i="81"/>
  <c r="C51" i="81"/>
  <c r="C50" i="81"/>
  <c r="C49" i="81"/>
  <c r="H48" i="81"/>
  <c r="C48" i="81"/>
  <c r="H47" i="81"/>
  <c r="C47" i="81"/>
  <c r="H46" i="81"/>
  <c r="C46" i="81"/>
  <c r="H45" i="81"/>
  <c r="C45" i="81"/>
  <c r="H44" i="81"/>
  <c r="C44" i="81"/>
  <c r="G43" i="81"/>
  <c r="B43" i="81"/>
  <c r="C40" i="81"/>
  <c r="C39" i="81"/>
  <c r="H38" i="81"/>
  <c r="C38" i="81"/>
  <c r="H37" i="81"/>
  <c r="C37" i="81"/>
  <c r="H36" i="81"/>
  <c r="C36" i="81"/>
  <c r="H35" i="81"/>
  <c r="C35" i="81"/>
  <c r="G34" i="81"/>
  <c r="B34" i="81"/>
  <c r="H30" i="81"/>
  <c r="H29" i="81"/>
  <c r="H28" i="81"/>
  <c r="C28" i="81"/>
  <c r="H27" i="81"/>
  <c r="C27" i="81"/>
  <c r="H26" i="81"/>
  <c r="H25" i="81"/>
  <c r="H24" i="81"/>
  <c r="H23" i="81"/>
  <c r="H22" i="81"/>
  <c r="H21" i="81"/>
  <c r="H20" i="81"/>
  <c r="G19" i="81"/>
  <c r="B19" i="81"/>
  <c r="H16" i="81"/>
  <c r="B16" i="81"/>
  <c r="H15" i="81"/>
  <c r="B15" i="81"/>
  <c r="H13" i="81"/>
  <c r="H12" i="81"/>
  <c r="H11" i="81"/>
  <c r="B11" i="81"/>
  <c r="H9" i="81"/>
  <c r="B9" i="81"/>
  <c r="H8" i="81"/>
  <c r="B8" i="81"/>
  <c r="H7" i="81"/>
  <c r="H6" i="81"/>
  <c r="H5" i="81"/>
  <c r="B5" i="81"/>
  <c r="H4" i="81"/>
  <c r="C107" i="99"/>
  <c r="D15" i="84" s="1"/>
  <c r="C106" i="99"/>
  <c r="D15" i="83" s="1"/>
  <c r="C105" i="99"/>
  <c r="D15" i="82" s="1"/>
  <c r="C104" i="99"/>
  <c r="D15" i="81" s="1"/>
  <c r="C103" i="99"/>
  <c r="C94" i="99"/>
  <c r="D16" i="85" s="1"/>
  <c r="C93" i="99"/>
  <c r="D16" i="84" s="1"/>
  <c r="C92" i="99"/>
  <c r="D16" i="83" s="1"/>
  <c r="C91" i="99"/>
  <c r="D16" i="82" s="1"/>
  <c r="C90" i="99"/>
  <c r="D16" i="81" s="1"/>
  <c r="C89" i="99"/>
  <c r="C20" i="99"/>
  <c r="J78" i="92"/>
  <c r="J77" i="92"/>
  <c r="J76" i="92"/>
  <c r="J75" i="92"/>
  <c r="J74" i="92"/>
  <c r="J64" i="92"/>
  <c r="J63" i="92"/>
  <c r="J62" i="92"/>
  <c r="J61" i="92"/>
  <c r="J60" i="92"/>
  <c r="J59" i="92"/>
  <c r="J58" i="92"/>
  <c r="D67" i="92"/>
  <c r="D66" i="92"/>
  <c r="D65" i="92"/>
  <c r="D64" i="92"/>
  <c r="D63" i="92"/>
  <c r="D62" i="92"/>
  <c r="D60" i="92"/>
  <c r="D61" i="92"/>
  <c r="J54" i="92"/>
  <c r="J53" i="92"/>
  <c r="J52" i="92"/>
  <c r="J54" i="94"/>
  <c r="J48" i="92"/>
  <c r="J47" i="92"/>
  <c r="J46" i="92"/>
  <c r="J45" i="92"/>
  <c r="J44" i="92"/>
  <c r="J38" i="92"/>
  <c r="J37" i="92"/>
  <c r="J36" i="92"/>
  <c r="J35" i="92"/>
  <c r="D40" i="92"/>
  <c r="D39" i="92"/>
  <c r="D38" i="92"/>
  <c r="D37" i="92"/>
  <c r="D36" i="92"/>
  <c r="D35" i="92"/>
  <c r="D28" i="92"/>
  <c r="D27" i="92"/>
  <c r="D26" i="92"/>
  <c r="D25" i="92"/>
  <c r="D24" i="92"/>
  <c r="D23" i="92"/>
  <c r="D22" i="92"/>
  <c r="D21" i="92"/>
  <c r="D20" i="92"/>
  <c r="J16" i="92"/>
  <c r="J15" i="92"/>
  <c r="J12" i="92"/>
  <c r="J11" i="92"/>
  <c r="J9" i="92"/>
  <c r="J13" i="92" s="1"/>
  <c r="J6" i="92"/>
  <c r="J5" i="92"/>
  <c r="C79" i="92"/>
  <c r="H78" i="92"/>
  <c r="C78" i="92"/>
  <c r="H77" i="92"/>
  <c r="C77" i="92"/>
  <c r="H76" i="92"/>
  <c r="C76" i="92"/>
  <c r="H75" i="92"/>
  <c r="C75" i="92"/>
  <c r="H74" i="92"/>
  <c r="C74" i="92"/>
  <c r="C67" i="92"/>
  <c r="H64" i="92"/>
  <c r="H63" i="92"/>
  <c r="H62" i="92"/>
  <c r="H60" i="92"/>
  <c r="H59" i="92"/>
  <c r="H58" i="92"/>
  <c r="G57" i="92"/>
  <c r="C56" i="92"/>
  <c r="C55" i="92"/>
  <c r="H54" i="92"/>
  <c r="C54" i="92"/>
  <c r="H53" i="92"/>
  <c r="C53" i="92"/>
  <c r="H52" i="92"/>
  <c r="C52" i="92"/>
  <c r="G51" i="92"/>
  <c r="C51" i="92"/>
  <c r="C50" i="92"/>
  <c r="C49" i="92"/>
  <c r="H48" i="92"/>
  <c r="C48" i="92"/>
  <c r="H47" i="92"/>
  <c r="C47" i="92"/>
  <c r="H46" i="92"/>
  <c r="C46" i="92"/>
  <c r="H45" i="92"/>
  <c r="C45" i="92"/>
  <c r="H44" i="92"/>
  <c r="C44" i="92"/>
  <c r="G43" i="92"/>
  <c r="B43" i="92"/>
  <c r="C40" i="92"/>
  <c r="C39" i="92"/>
  <c r="H38" i="92"/>
  <c r="C38" i="92"/>
  <c r="H37" i="92"/>
  <c r="C37" i="92"/>
  <c r="H36" i="92"/>
  <c r="C36" i="92"/>
  <c r="H35" i="92"/>
  <c r="C35" i="92"/>
  <c r="G34" i="92"/>
  <c r="B34" i="92"/>
  <c r="H30" i="92"/>
  <c r="H29" i="92"/>
  <c r="H28" i="92"/>
  <c r="C28" i="92"/>
  <c r="H27" i="92"/>
  <c r="C27" i="92"/>
  <c r="H26" i="92"/>
  <c r="H25" i="92"/>
  <c r="H24" i="92"/>
  <c r="H23" i="92"/>
  <c r="H22" i="92"/>
  <c r="H21" i="92"/>
  <c r="H20" i="92"/>
  <c r="G19" i="92"/>
  <c r="B19" i="92"/>
  <c r="H16" i="92"/>
  <c r="B16" i="92"/>
  <c r="H15" i="92"/>
  <c r="B15" i="92"/>
  <c r="H13" i="92"/>
  <c r="H12" i="92"/>
  <c r="H11" i="92"/>
  <c r="B11" i="92"/>
  <c r="H9" i="92"/>
  <c r="B9" i="92"/>
  <c r="H8" i="92"/>
  <c r="B8" i="92"/>
  <c r="H7" i="92"/>
  <c r="H6" i="92"/>
  <c r="H5" i="92"/>
  <c r="B5" i="92"/>
  <c r="H4" i="92"/>
  <c r="J78" i="94"/>
  <c r="J77" i="94"/>
  <c r="J76" i="94"/>
  <c r="J75" i="94"/>
  <c r="J74" i="94"/>
  <c r="J64" i="94"/>
  <c r="J63" i="94"/>
  <c r="J62" i="94"/>
  <c r="J61" i="94"/>
  <c r="J60" i="94"/>
  <c r="J59" i="94"/>
  <c r="J58" i="94"/>
  <c r="D67" i="94"/>
  <c r="D66" i="94"/>
  <c r="D65" i="94"/>
  <c r="D64" i="94"/>
  <c r="D63" i="94"/>
  <c r="D62" i="94"/>
  <c r="D61" i="94"/>
  <c r="D60" i="94"/>
  <c r="J53" i="94"/>
  <c r="J52" i="94"/>
  <c r="J48" i="94"/>
  <c r="J47" i="94"/>
  <c r="J46" i="94"/>
  <c r="J45" i="94"/>
  <c r="J44" i="94"/>
  <c r="J8" i="84" l="1"/>
  <c r="J8" i="89"/>
  <c r="K78" i="87"/>
  <c r="K79" i="87"/>
  <c r="J65" i="84"/>
  <c r="K65" i="84" s="1"/>
  <c r="K62" i="87"/>
  <c r="K65" i="87"/>
  <c r="E61" i="87"/>
  <c r="E68" i="87"/>
  <c r="K53" i="87"/>
  <c r="K55" i="87"/>
  <c r="K45" i="87"/>
  <c r="K49" i="87"/>
  <c r="K36" i="87"/>
  <c r="K39" i="87"/>
  <c r="E39" i="87"/>
  <c r="E41" i="87"/>
  <c r="J55" i="92"/>
  <c r="J8" i="83"/>
  <c r="K75" i="87"/>
  <c r="D68" i="84"/>
  <c r="E68" i="84" s="1"/>
  <c r="E23" i="87"/>
  <c r="E28" i="87"/>
  <c r="J49" i="92"/>
  <c r="K45" i="92" s="1"/>
  <c r="K76" i="87"/>
  <c r="K77" i="87"/>
  <c r="E62" i="87"/>
  <c r="K63" i="87"/>
  <c r="J55" i="83"/>
  <c r="K55" i="83" s="1"/>
  <c r="J8" i="92"/>
  <c r="E20" i="87"/>
  <c r="E22" i="87"/>
  <c r="E24" i="87"/>
  <c r="E26" i="87"/>
  <c r="E66" i="87"/>
  <c r="J8" i="85"/>
  <c r="E35" i="87"/>
  <c r="E37" i="87"/>
  <c r="D29" i="85"/>
  <c r="E29" i="85" s="1"/>
  <c r="J8" i="86"/>
  <c r="J65" i="92"/>
  <c r="K58" i="92" s="1"/>
  <c r="D68" i="82"/>
  <c r="E65" i="82" s="1"/>
  <c r="D68" i="92"/>
  <c r="E62" i="92" s="1"/>
  <c r="N122" i="99"/>
  <c r="J39" i="92"/>
  <c r="J40" i="86"/>
  <c r="E27" i="87"/>
  <c r="J8" i="81"/>
  <c r="J8" i="82"/>
  <c r="K38" i="86"/>
  <c r="J79" i="92"/>
  <c r="K74" i="92" s="1"/>
  <c r="E60" i="87"/>
  <c r="E64" i="87"/>
  <c r="J49" i="85"/>
  <c r="J31" i="81"/>
  <c r="K31" i="81" s="1"/>
  <c r="J49" i="89"/>
  <c r="J31" i="86"/>
  <c r="K31" i="86" s="1"/>
  <c r="J65" i="89"/>
  <c r="J39" i="83"/>
  <c r="K37" i="83" s="1"/>
  <c r="D29" i="84"/>
  <c r="E29" i="84" s="1"/>
  <c r="J55" i="89"/>
  <c r="J39" i="89"/>
  <c r="K35" i="89" s="1"/>
  <c r="J65" i="85"/>
  <c r="K63" i="85" s="1"/>
  <c r="J49" i="86"/>
  <c r="J49" i="83"/>
  <c r="D41" i="89"/>
  <c r="D29" i="86"/>
  <c r="E29" i="86" s="1"/>
  <c r="B117" i="99"/>
  <c r="D29" i="83"/>
  <c r="E29" i="83" s="1"/>
  <c r="D57" i="89"/>
  <c r="J79" i="86"/>
  <c r="K79" i="86" s="1"/>
  <c r="J79" i="83"/>
  <c r="N165" i="99"/>
  <c r="N155" i="99"/>
  <c r="N151" i="99"/>
  <c r="D68" i="89"/>
  <c r="E67" i="87"/>
  <c r="E65" i="87"/>
  <c r="E63" i="87"/>
  <c r="K54" i="87"/>
  <c r="J31" i="83"/>
  <c r="K21" i="83" s="1"/>
  <c r="D68" i="85"/>
  <c r="E62" i="85" s="1"/>
  <c r="J65" i="83"/>
  <c r="K64" i="83" s="1"/>
  <c r="J79" i="89"/>
  <c r="D5" i="81"/>
  <c r="D5" i="87"/>
  <c r="D4" i="87"/>
  <c r="D9" i="87" s="1"/>
  <c r="D4" i="81"/>
  <c r="D9" i="81" s="1"/>
  <c r="D5" i="84"/>
  <c r="D4" i="82"/>
  <c r="D9" i="82" s="1"/>
  <c r="D5" i="85"/>
  <c r="D5" i="86"/>
  <c r="D5" i="83"/>
  <c r="D5" i="89"/>
  <c r="D4" i="84"/>
  <c r="D9" i="84" s="1"/>
  <c r="D5" i="82"/>
  <c r="D4" i="85"/>
  <c r="D9" i="85" s="1"/>
  <c r="D4" i="86"/>
  <c r="D9" i="86" s="1"/>
  <c r="D4" i="83"/>
  <c r="D9" i="83" s="1"/>
  <c r="K52" i="92"/>
  <c r="D41" i="85"/>
  <c r="J39" i="85"/>
  <c r="J55" i="85"/>
  <c r="D29" i="89"/>
  <c r="E29" i="89" s="1"/>
  <c r="D41" i="84"/>
  <c r="J39" i="84"/>
  <c r="K35" i="84" s="1"/>
  <c r="D57" i="84"/>
  <c r="E48" i="84" s="1"/>
  <c r="J49" i="84"/>
  <c r="K78" i="84"/>
  <c r="J55" i="86"/>
  <c r="J65" i="86"/>
  <c r="D68" i="81"/>
  <c r="E65" i="81" s="1"/>
  <c r="K58" i="86"/>
  <c r="D80" i="89"/>
  <c r="E80" i="89" s="1"/>
  <c r="J79" i="85"/>
  <c r="D29" i="81"/>
  <c r="J55" i="84"/>
  <c r="J31" i="84"/>
  <c r="K31" i="84" s="1"/>
  <c r="E78" i="87"/>
  <c r="E76" i="87"/>
  <c r="E74" i="87"/>
  <c r="E79" i="87"/>
  <c r="E77" i="87"/>
  <c r="E75" i="87"/>
  <c r="K59" i="87"/>
  <c r="K64" i="87"/>
  <c r="K61" i="87"/>
  <c r="K58" i="87"/>
  <c r="K60" i="87"/>
  <c r="K52" i="87"/>
  <c r="K44" i="87"/>
  <c r="K48" i="87"/>
  <c r="K46" i="87"/>
  <c r="K47" i="87"/>
  <c r="K35" i="87"/>
  <c r="K37" i="87"/>
  <c r="K38" i="87"/>
  <c r="K30" i="87"/>
  <c r="K21" i="87"/>
  <c r="K25" i="87"/>
  <c r="K27" i="87"/>
  <c r="K31" i="87"/>
  <c r="K29" i="87"/>
  <c r="K28" i="87"/>
  <c r="K26" i="87"/>
  <c r="K24" i="87"/>
  <c r="K22" i="87"/>
  <c r="K20" i="87"/>
  <c r="D68" i="83"/>
  <c r="D57" i="83"/>
  <c r="D41" i="83"/>
  <c r="D80" i="83"/>
  <c r="E80" i="83" s="1"/>
  <c r="K54" i="83"/>
  <c r="K53" i="83"/>
  <c r="K52" i="83"/>
  <c r="K75" i="86"/>
  <c r="K77" i="86"/>
  <c r="D80" i="86"/>
  <c r="E80" i="86" s="1"/>
  <c r="D68" i="86"/>
  <c r="D41" i="86"/>
  <c r="K76" i="86"/>
  <c r="K78" i="86"/>
  <c r="K74" i="86"/>
  <c r="D57" i="86"/>
  <c r="E22" i="86"/>
  <c r="E23" i="86"/>
  <c r="E24" i="86"/>
  <c r="E25" i="86"/>
  <c r="E26" i="86"/>
  <c r="E27" i="86"/>
  <c r="E28" i="86"/>
  <c r="E20" i="86"/>
  <c r="K74" i="85"/>
  <c r="D80" i="85"/>
  <c r="E80" i="85" s="1"/>
  <c r="D57" i="85"/>
  <c r="E27" i="85"/>
  <c r="J31" i="85"/>
  <c r="K29" i="85" s="1"/>
  <c r="K60" i="89"/>
  <c r="K64" i="89"/>
  <c r="K63" i="89"/>
  <c r="E21" i="89"/>
  <c r="E77" i="89"/>
  <c r="E75" i="89"/>
  <c r="K75" i="89"/>
  <c r="E79" i="89"/>
  <c r="K47" i="89"/>
  <c r="K54" i="89"/>
  <c r="E62" i="89"/>
  <c r="K52" i="89"/>
  <c r="K58" i="89"/>
  <c r="J31" i="89"/>
  <c r="K22" i="89" s="1"/>
  <c r="J79" i="82"/>
  <c r="D80" i="82"/>
  <c r="E80" i="82" s="1"/>
  <c r="J65" i="82"/>
  <c r="J55" i="82"/>
  <c r="J49" i="82"/>
  <c r="J39" i="82"/>
  <c r="D41" i="82"/>
  <c r="D29" i="82"/>
  <c r="E29" i="82" s="1"/>
  <c r="E61" i="82"/>
  <c r="E64" i="82"/>
  <c r="J31" i="82"/>
  <c r="E80" i="84"/>
  <c r="K62" i="84"/>
  <c r="E54" i="84"/>
  <c r="E66" i="84"/>
  <c r="E64" i="84"/>
  <c r="E62" i="84"/>
  <c r="E60" i="84"/>
  <c r="K58" i="84"/>
  <c r="D80" i="81"/>
  <c r="E80" i="81" s="1"/>
  <c r="E61" i="81"/>
  <c r="D41" i="81"/>
  <c r="E29" i="81"/>
  <c r="J79" i="81"/>
  <c r="J65" i="81"/>
  <c r="J55" i="81"/>
  <c r="J49" i="81"/>
  <c r="J39" i="81"/>
  <c r="E64" i="81"/>
  <c r="E60" i="81"/>
  <c r="D80" i="92"/>
  <c r="E80" i="92" s="1"/>
  <c r="D41" i="92"/>
  <c r="D29" i="92"/>
  <c r="E28" i="92" s="1"/>
  <c r="K48" i="92"/>
  <c r="E63" i="92"/>
  <c r="K44" i="92"/>
  <c r="J31" i="92"/>
  <c r="K31" i="92" s="1"/>
  <c r="J38" i="94"/>
  <c r="J37" i="94"/>
  <c r="J36" i="94"/>
  <c r="J35" i="94"/>
  <c r="D40" i="94"/>
  <c r="D39" i="94"/>
  <c r="D38" i="94"/>
  <c r="D37" i="94"/>
  <c r="D36" i="94"/>
  <c r="D35" i="94"/>
  <c r="D28" i="94"/>
  <c r="D27" i="94"/>
  <c r="D26" i="94"/>
  <c r="D25" i="94"/>
  <c r="D24" i="94"/>
  <c r="D23" i="94"/>
  <c r="D22" i="94"/>
  <c r="D21" i="94"/>
  <c r="D20" i="94"/>
  <c r="J16" i="94"/>
  <c r="J15" i="94"/>
  <c r="J12" i="94"/>
  <c r="J11" i="94"/>
  <c r="J9" i="94"/>
  <c r="J13" i="94" s="1"/>
  <c r="J6" i="94"/>
  <c r="J5" i="94"/>
  <c r="D80" i="94"/>
  <c r="E80" i="94" s="1"/>
  <c r="C79" i="94"/>
  <c r="H78" i="94"/>
  <c r="C78" i="94"/>
  <c r="H77" i="94"/>
  <c r="C77" i="94"/>
  <c r="H76" i="94"/>
  <c r="C76" i="94"/>
  <c r="H75" i="94"/>
  <c r="C75" i="94"/>
  <c r="J79" i="94"/>
  <c r="K79" i="94" s="1"/>
  <c r="H74" i="94"/>
  <c r="C74" i="94"/>
  <c r="C67" i="94"/>
  <c r="J65" i="94"/>
  <c r="H64" i="94"/>
  <c r="H63" i="94"/>
  <c r="H62" i="94"/>
  <c r="H60" i="94"/>
  <c r="D68" i="94"/>
  <c r="H59" i="94"/>
  <c r="H58" i="94"/>
  <c r="G57" i="94"/>
  <c r="C56" i="94"/>
  <c r="J55" i="94"/>
  <c r="C55" i="94"/>
  <c r="K54" i="94"/>
  <c r="H54" i="94"/>
  <c r="C54" i="94"/>
  <c r="H53" i="94"/>
  <c r="C53" i="94"/>
  <c r="H52" i="94"/>
  <c r="C52" i="94"/>
  <c r="G51" i="94"/>
  <c r="C51" i="94"/>
  <c r="C50" i="94"/>
  <c r="C49" i="94"/>
  <c r="H48" i="94"/>
  <c r="C48" i="94"/>
  <c r="H47" i="94"/>
  <c r="C47" i="94"/>
  <c r="H46" i="94"/>
  <c r="C46" i="94"/>
  <c r="H45" i="94"/>
  <c r="C45" i="94"/>
  <c r="J49" i="94"/>
  <c r="K49" i="94" s="1"/>
  <c r="H44" i="94"/>
  <c r="C44" i="94"/>
  <c r="G43" i="94"/>
  <c r="B43" i="94"/>
  <c r="C40" i="94"/>
  <c r="C39" i="94"/>
  <c r="H38" i="94"/>
  <c r="C38" i="94"/>
  <c r="H37" i="94"/>
  <c r="C37" i="94"/>
  <c r="H36" i="94"/>
  <c r="C36" i="94"/>
  <c r="H35" i="94"/>
  <c r="C35" i="94"/>
  <c r="G34" i="94"/>
  <c r="B34" i="94"/>
  <c r="H30" i="94"/>
  <c r="H29" i="94"/>
  <c r="H28" i="94"/>
  <c r="C28" i="94"/>
  <c r="H27" i="94"/>
  <c r="C27" i="94"/>
  <c r="H26" i="94"/>
  <c r="H25" i="94"/>
  <c r="H24" i="94"/>
  <c r="H23" i="94"/>
  <c r="H22" i="94"/>
  <c r="H21" i="94"/>
  <c r="H20" i="94"/>
  <c r="G19" i="94"/>
  <c r="B19" i="94"/>
  <c r="H16" i="94"/>
  <c r="B16" i="94"/>
  <c r="H15" i="94"/>
  <c r="B15" i="94"/>
  <c r="H13" i="94"/>
  <c r="H12" i="94"/>
  <c r="H11" i="94"/>
  <c r="B11" i="94"/>
  <c r="H9" i="94"/>
  <c r="B9" i="94"/>
  <c r="H8" i="94"/>
  <c r="B8" i="94"/>
  <c r="H7" i="94"/>
  <c r="H6" i="94"/>
  <c r="H5" i="94"/>
  <c r="B5" i="94"/>
  <c r="H4" i="94"/>
  <c r="J78" i="91"/>
  <c r="J77" i="91"/>
  <c r="J76" i="91"/>
  <c r="J75" i="91"/>
  <c r="J74" i="91"/>
  <c r="J64" i="91"/>
  <c r="J63" i="91"/>
  <c r="J62" i="91"/>
  <c r="J61" i="91"/>
  <c r="J60" i="91"/>
  <c r="J59" i="91"/>
  <c r="J58" i="91"/>
  <c r="D67" i="91"/>
  <c r="D66" i="91"/>
  <c r="D65" i="91"/>
  <c r="D64" i="91"/>
  <c r="D63" i="91"/>
  <c r="D62" i="91"/>
  <c r="D61" i="91"/>
  <c r="D60" i="91"/>
  <c r="J54" i="91"/>
  <c r="J53" i="91"/>
  <c r="J52" i="91"/>
  <c r="J48" i="91"/>
  <c r="J47" i="91"/>
  <c r="J46" i="91"/>
  <c r="J45" i="91"/>
  <c r="J38" i="91"/>
  <c r="J37" i="91"/>
  <c r="J36" i="91"/>
  <c r="J35" i="91"/>
  <c r="D40" i="91"/>
  <c r="D39" i="91"/>
  <c r="D38" i="91"/>
  <c r="D37" i="91"/>
  <c r="D36" i="91"/>
  <c r="D35" i="91"/>
  <c r="J28" i="91"/>
  <c r="J27" i="91"/>
  <c r="J26" i="91"/>
  <c r="J25" i="91"/>
  <c r="J24" i="91"/>
  <c r="J23" i="91"/>
  <c r="J22" i="91"/>
  <c r="J21" i="91"/>
  <c r="J20" i="91"/>
  <c r="D28" i="91"/>
  <c r="D27" i="91"/>
  <c r="D26" i="91"/>
  <c r="D25" i="91"/>
  <c r="D24" i="91"/>
  <c r="D23" i="91"/>
  <c r="D22" i="91"/>
  <c r="D21" i="91"/>
  <c r="D29" i="91" s="1"/>
  <c r="E29" i="91" s="1"/>
  <c r="D20" i="91"/>
  <c r="J16" i="91"/>
  <c r="J15" i="91"/>
  <c r="J12" i="91"/>
  <c r="J11" i="91"/>
  <c r="J13" i="91"/>
  <c r="J6" i="91"/>
  <c r="J5" i="91"/>
  <c r="C79" i="91"/>
  <c r="H78" i="91"/>
  <c r="C78" i="91"/>
  <c r="H77" i="91"/>
  <c r="C77" i="91"/>
  <c r="H76" i="91"/>
  <c r="C76" i="91"/>
  <c r="H75" i="91"/>
  <c r="C75" i="91"/>
  <c r="H74" i="91"/>
  <c r="C74" i="91"/>
  <c r="C67" i="91"/>
  <c r="H64" i="91"/>
  <c r="H63" i="91"/>
  <c r="H62" i="91"/>
  <c r="H60" i="91"/>
  <c r="H59" i="91"/>
  <c r="H58" i="91"/>
  <c r="G57" i="91"/>
  <c r="C56" i="91"/>
  <c r="C55" i="91"/>
  <c r="H54" i="91"/>
  <c r="C54" i="91"/>
  <c r="H53" i="91"/>
  <c r="C53" i="91"/>
  <c r="H52" i="91"/>
  <c r="C52" i="91"/>
  <c r="G51" i="91"/>
  <c r="C51" i="91"/>
  <c r="C50" i="91"/>
  <c r="C49" i="91"/>
  <c r="H48" i="91"/>
  <c r="C48" i="91"/>
  <c r="H47" i="91"/>
  <c r="C47" i="91"/>
  <c r="H46" i="91"/>
  <c r="C46" i="91"/>
  <c r="H45" i="91"/>
  <c r="C45" i="91"/>
  <c r="H44" i="91"/>
  <c r="C44" i="91"/>
  <c r="G43" i="91"/>
  <c r="B43" i="91"/>
  <c r="C40" i="91"/>
  <c r="C39" i="91"/>
  <c r="H38" i="91"/>
  <c r="C38" i="91"/>
  <c r="H37" i="91"/>
  <c r="C37" i="91"/>
  <c r="H36" i="91"/>
  <c r="C36" i="91"/>
  <c r="H35" i="91"/>
  <c r="C35" i="91"/>
  <c r="G34" i="91"/>
  <c r="B34" i="91"/>
  <c r="H30" i="91"/>
  <c r="H29" i="91"/>
  <c r="H28" i="91"/>
  <c r="C28" i="91"/>
  <c r="H27" i="91"/>
  <c r="C27" i="91"/>
  <c r="H26" i="91"/>
  <c r="H25" i="91"/>
  <c r="H24" i="91"/>
  <c r="H23" i="91"/>
  <c r="H22" i="91"/>
  <c r="H21" i="91"/>
  <c r="H20" i="91"/>
  <c r="G19" i="91"/>
  <c r="B19" i="91"/>
  <c r="H16" i="91"/>
  <c r="B16" i="91"/>
  <c r="H15" i="91"/>
  <c r="B15" i="91"/>
  <c r="H13" i="91"/>
  <c r="H12" i="91"/>
  <c r="H11" i="91"/>
  <c r="B11" i="91"/>
  <c r="H9" i="91"/>
  <c r="B9" i="91"/>
  <c r="H8" i="91"/>
  <c r="B8" i="91"/>
  <c r="H7" i="91"/>
  <c r="H6" i="91"/>
  <c r="H5" i="91"/>
  <c r="B5" i="91"/>
  <c r="H4" i="91"/>
  <c r="J78" i="93"/>
  <c r="J77" i="93"/>
  <c r="J76" i="93"/>
  <c r="J75" i="93"/>
  <c r="J74" i="93"/>
  <c r="D67" i="93"/>
  <c r="D66" i="93"/>
  <c r="D65" i="93"/>
  <c r="D64" i="93"/>
  <c r="D63" i="93"/>
  <c r="D62" i="93"/>
  <c r="D61" i="93"/>
  <c r="D60" i="93"/>
  <c r="J64" i="93"/>
  <c r="J63" i="93"/>
  <c r="J62" i="93"/>
  <c r="J61" i="93"/>
  <c r="J60" i="93"/>
  <c r="J59" i="93"/>
  <c r="J58" i="93"/>
  <c r="J54" i="93"/>
  <c r="J53" i="93"/>
  <c r="J52" i="93"/>
  <c r="J48" i="93"/>
  <c r="J47" i="93"/>
  <c r="J46" i="93"/>
  <c r="J45" i="93"/>
  <c r="J44" i="93"/>
  <c r="J38" i="93"/>
  <c r="J37" i="93"/>
  <c r="J36" i="93"/>
  <c r="J35" i="93"/>
  <c r="D40" i="93"/>
  <c r="D39" i="93"/>
  <c r="D38" i="93"/>
  <c r="D37" i="93"/>
  <c r="D36" i="93"/>
  <c r="D35" i="93"/>
  <c r="D25" i="93"/>
  <c r="D24" i="93"/>
  <c r="D23" i="93"/>
  <c r="D22" i="93"/>
  <c r="D21" i="93"/>
  <c r="D20" i="93"/>
  <c r="D26" i="93"/>
  <c r="D27" i="93"/>
  <c r="D28" i="93"/>
  <c r="J12" i="93"/>
  <c r="J6" i="93"/>
  <c r="J5" i="93"/>
  <c r="J5" i="71"/>
  <c r="J5" i="80"/>
  <c r="J5" i="90"/>
  <c r="J11" i="93"/>
  <c r="J9" i="93"/>
  <c r="B129" i="98"/>
  <c r="B128" i="98"/>
  <c r="J16" i="93"/>
  <c r="J15" i="93"/>
  <c r="C79" i="93"/>
  <c r="H78" i="93"/>
  <c r="C78" i="93"/>
  <c r="H77" i="93"/>
  <c r="C77" i="93"/>
  <c r="H76" i="93"/>
  <c r="C76" i="93"/>
  <c r="H75" i="93"/>
  <c r="C75" i="93"/>
  <c r="H74" i="93"/>
  <c r="C74" i="93"/>
  <c r="C67" i="93"/>
  <c r="H64" i="93"/>
  <c r="H63" i="93"/>
  <c r="H62" i="93"/>
  <c r="H60" i="93"/>
  <c r="H59" i="93"/>
  <c r="H58" i="93"/>
  <c r="G57" i="93"/>
  <c r="C56" i="93"/>
  <c r="C55" i="93"/>
  <c r="H54" i="93"/>
  <c r="C54" i="93"/>
  <c r="H53" i="93"/>
  <c r="C53" i="93"/>
  <c r="H52" i="93"/>
  <c r="C52" i="93"/>
  <c r="G51" i="93"/>
  <c r="C51" i="93"/>
  <c r="C50" i="93"/>
  <c r="C49" i="93"/>
  <c r="H48" i="93"/>
  <c r="C48" i="93"/>
  <c r="H47" i="93"/>
  <c r="C47" i="93"/>
  <c r="H46" i="93"/>
  <c r="C46" i="93"/>
  <c r="H45" i="93"/>
  <c r="C45" i="93"/>
  <c r="H44" i="93"/>
  <c r="C44" i="93"/>
  <c r="G43" i="93"/>
  <c r="B43" i="93"/>
  <c r="C40" i="93"/>
  <c r="C39" i="93"/>
  <c r="H38" i="93"/>
  <c r="C38" i="93"/>
  <c r="H37" i="93"/>
  <c r="C37" i="93"/>
  <c r="H36" i="93"/>
  <c r="C36" i="93"/>
  <c r="H35" i="93"/>
  <c r="C35" i="93"/>
  <c r="G34" i="93"/>
  <c r="B34" i="93"/>
  <c r="H30" i="93"/>
  <c r="H29" i="93"/>
  <c r="H28" i="93"/>
  <c r="C28" i="93"/>
  <c r="H27" i="93"/>
  <c r="C27" i="93"/>
  <c r="H26" i="93"/>
  <c r="H25" i="93"/>
  <c r="H24" i="93"/>
  <c r="H23" i="93"/>
  <c r="H22" i="93"/>
  <c r="H21" i="93"/>
  <c r="H20" i="93"/>
  <c r="G19" i="93"/>
  <c r="B19" i="93"/>
  <c r="B19" i="90"/>
  <c r="H16" i="93"/>
  <c r="B16" i="93"/>
  <c r="H15" i="93"/>
  <c r="B15" i="93"/>
  <c r="H13" i="93"/>
  <c r="H12" i="93"/>
  <c r="H11" i="93"/>
  <c r="B11" i="93"/>
  <c r="H9" i="93"/>
  <c r="B9" i="93"/>
  <c r="H8" i="93"/>
  <c r="B8" i="93"/>
  <c r="H7" i="93"/>
  <c r="H6" i="93"/>
  <c r="H5" i="93"/>
  <c r="B5" i="93"/>
  <c r="H4" i="93"/>
  <c r="J129" i="98"/>
  <c r="L98" i="98"/>
  <c r="M98" i="98"/>
  <c r="L69" i="98"/>
  <c r="M69" i="98"/>
  <c r="N69" i="98"/>
  <c r="K69" i="98"/>
  <c r="B130" i="98"/>
  <c r="B123" i="98"/>
  <c r="C83" i="98"/>
  <c r="D16" i="91" s="1"/>
  <c r="C84" i="98"/>
  <c r="D16" i="92" s="1"/>
  <c r="C85" i="98"/>
  <c r="D16" i="93" s="1"/>
  <c r="C86" i="98"/>
  <c r="D16" i="94" s="1"/>
  <c r="J128" i="98"/>
  <c r="J127" i="98"/>
  <c r="J126" i="98"/>
  <c r="J116" i="98"/>
  <c r="J115" i="98"/>
  <c r="J108" i="98"/>
  <c r="J107" i="98"/>
  <c r="J106" i="98"/>
  <c r="J105" i="98"/>
  <c r="J104" i="98"/>
  <c r="C97" i="98"/>
  <c r="D15" i="94" s="1"/>
  <c r="C96" i="98"/>
  <c r="D15" i="93" s="1"/>
  <c r="C95" i="98"/>
  <c r="D15" i="92" s="1"/>
  <c r="C94" i="98"/>
  <c r="D15" i="91" s="1"/>
  <c r="C93" i="98"/>
  <c r="C82" i="98"/>
  <c r="C73" i="98"/>
  <c r="C72" i="98"/>
  <c r="C70" i="98"/>
  <c r="C62" i="98"/>
  <c r="C61" i="98"/>
  <c r="V60" i="98"/>
  <c r="C60" i="98"/>
  <c r="V59" i="98"/>
  <c r="C59" i="98"/>
  <c r="V58" i="98"/>
  <c r="C58" i="98"/>
  <c r="V57" i="98"/>
  <c r="Q50" i="98"/>
  <c r="Q49" i="98"/>
  <c r="J49" i="98"/>
  <c r="C49" i="98"/>
  <c r="Q48" i="98"/>
  <c r="J48" i="98"/>
  <c r="C48" i="98"/>
  <c r="Q47" i="98"/>
  <c r="J47" i="98"/>
  <c r="C47" i="98"/>
  <c r="Q46" i="98"/>
  <c r="J46" i="98"/>
  <c r="C46" i="98"/>
  <c r="Q45" i="98"/>
  <c r="J45" i="98"/>
  <c r="C45" i="98"/>
  <c r="J40" i="98"/>
  <c r="J39" i="98"/>
  <c r="C33" i="98"/>
  <c r="J38" i="98"/>
  <c r="J37" i="98"/>
  <c r="J36" i="98"/>
  <c r="C32" i="98"/>
  <c r="J35" i="98"/>
  <c r="C31" i="98"/>
  <c r="J34" i="98"/>
  <c r="C30" i="98"/>
  <c r="J33" i="98"/>
  <c r="C29" i="98"/>
  <c r="J32" i="98"/>
  <c r="C28" i="98"/>
  <c r="J31" i="98"/>
  <c r="J30" i="98"/>
  <c r="J29" i="98"/>
  <c r="J28" i="98"/>
  <c r="J27" i="98"/>
  <c r="J26" i="98"/>
  <c r="J25" i="98"/>
  <c r="J24" i="98"/>
  <c r="J23" i="98"/>
  <c r="C21" i="98"/>
  <c r="J22" i="98"/>
  <c r="C20" i="98"/>
  <c r="J21" i="98"/>
  <c r="C18" i="98"/>
  <c r="C17" i="98"/>
  <c r="D4" i="94"/>
  <c r="D9" i="94" s="1"/>
  <c r="C6" i="98"/>
  <c r="J78" i="90"/>
  <c r="J77" i="90"/>
  <c r="J76" i="90"/>
  <c r="J75" i="90"/>
  <c r="J74" i="90"/>
  <c r="J64" i="90"/>
  <c r="J63" i="90"/>
  <c r="J62" i="90"/>
  <c r="J61" i="90"/>
  <c r="J60" i="90"/>
  <c r="J59" i="90"/>
  <c r="J58" i="90"/>
  <c r="D67" i="90"/>
  <c r="D66" i="90"/>
  <c r="D65" i="90"/>
  <c r="D64" i="90"/>
  <c r="D63" i="90"/>
  <c r="D62" i="90"/>
  <c r="D61" i="90"/>
  <c r="D60" i="90"/>
  <c r="J53" i="90"/>
  <c r="J52" i="90"/>
  <c r="J48" i="90"/>
  <c r="J47" i="90"/>
  <c r="J46" i="90"/>
  <c r="J45" i="90"/>
  <c r="J44" i="90"/>
  <c r="K35" i="90"/>
  <c r="D40" i="90"/>
  <c r="D39" i="90"/>
  <c r="D38" i="90"/>
  <c r="D37" i="90"/>
  <c r="D36" i="90"/>
  <c r="D35" i="90"/>
  <c r="G19" i="90"/>
  <c r="D28" i="90"/>
  <c r="D27" i="90"/>
  <c r="D26" i="90"/>
  <c r="D25" i="90"/>
  <c r="D24" i="90"/>
  <c r="D23" i="90"/>
  <c r="D22" i="90"/>
  <c r="D21" i="90"/>
  <c r="D20" i="90"/>
  <c r="J16" i="90"/>
  <c r="J15" i="90"/>
  <c r="J12" i="90"/>
  <c r="J11" i="90"/>
  <c r="J6" i="90"/>
  <c r="C79" i="90"/>
  <c r="H78" i="90"/>
  <c r="C78" i="90"/>
  <c r="H77" i="90"/>
  <c r="C77" i="90"/>
  <c r="H76" i="90"/>
  <c r="C76" i="90"/>
  <c r="H75" i="90"/>
  <c r="C75" i="90"/>
  <c r="H74" i="90"/>
  <c r="C74" i="90"/>
  <c r="H64" i="90"/>
  <c r="H63" i="90"/>
  <c r="H62" i="90"/>
  <c r="H60" i="90"/>
  <c r="H59" i="90"/>
  <c r="H58" i="90"/>
  <c r="G57" i="90"/>
  <c r="C56" i="90"/>
  <c r="C55" i="90"/>
  <c r="H54" i="90"/>
  <c r="C54" i="90"/>
  <c r="H53" i="90"/>
  <c r="C53" i="90"/>
  <c r="H52" i="90"/>
  <c r="C52" i="90"/>
  <c r="G51" i="90"/>
  <c r="C51" i="90"/>
  <c r="C50" i="90"/>
  <c r="C49" i="90"/>
  <c r="H48" i="90"/>
  <c r="C48" i="90"/>
  <c r="H47" i="90"/>
  <c r="C47" i="90"/>
  <c r="H46" i="90"/>
  <c r="C46" i="90"/>
  <c r="H45" i="90"/>
  <c r="C45" i="90"/>
  <c r="H44" i="90"/>
  <c r="C44" i="90"/>
  <c r="G43" i="90"/>
  <c r="B43" i="90"/>
  <c r="C40" i="90"/>
  <c r="C39" i="90"/>
  <c r="H38" i="90"/>
  <c r="C38" i="90"/>
  <c r="H37" i="90"/>
  <c r="C37" i="90"/>
  <c r="H36" i="90"/>
  <c r="C36" i="90"/>
  <c r="H35" i="90"/>
  <c r="C35" i="90"/>
  <c r="G34" i="90"/>
  <c r="B34" i="90"/>
  <c r="H30" i="90"/>
  <c r="H29" i="90"/>
  <c r="H28" i="90"/>
  <c r="C28" i="90"/>
  <c r="H27" i="90"/>
  <c r="C27" i="90"/>
  <c r="H26" i="90"/>
  <c r="H25" i="90"/>
  <c r="H24" i="90"/>
  <c r="H23" i="90"/>
  <c r="H22" i="90"/>
  <c r="H21" i="90"/>
  <c r="H20" i="90"/>
  <c r="H16" i="90"/>
  <c r="B16" i="90"/>
  <c r="H15" i="90"/>
  <c r="B15" i="90"/>
  <c r="H13" i="90"/>
  <c r="H12" i="90"/>
  <c r="H11" i="90"/>
  <c r="B11" i="90"/>
  <c r="H9" i="90"/>
  <c r="B9" i="90"/>
  <c r="H8" i="90"/>
  <c r="B8" i="90"/>
  <c r="H6" i="90"/>
  <c r="H5" i="90"/>
  <c r="B5" i="90"/>
  <c r="H4" i="90"/>
  <c r="I79" i="62"/>
  <c r="J79" i="62" s="1"/>
  <c r="M94" i="97"/>
  <c r="M95" i="97"/>
  <c r="M96" i="97"/>
  <c r="M93" i="97"/>
  <c r="D28" i="80"/>
  <c r="D27" i="80"/>
  <c r="D26" i="80"/>
  <c r="D25" i="80"/>
  <c r="D24" i="80"/>
  <c r="D23" i="80"/>
  <c r="D22" i="80"/>
  <c r="D21" i="80"/>
  <c r="D20" i="80"/>
  <c r="J16" i="80"/>
  <c r="J15" i="80"/>
  <c r="J12" i="80"/>
  <c r="J11" i="80"/>
  <c r="J13" i="80"/>
  <c r="J6" i="80"/>
  <c r="J6" i="71"/>
  <c r="D96" i="97"/>
  <c r="D15" i="80" s="1"/>
  <c r="D97" i="97"/>
  <c r="H75" i="80"/>
  <c r="H76" i="80"/>
  <c r="H77" i="80"/>
  <c r="H78" i="80"/>
  <c r="H74" i="80"/>
  <c r="C75" i="80"/>
  <c r="C76" i="80"/>
  <c r="C77" i="80"/>
  <c r="C78" i="80"/>
  <c r="C79" i="80"/>
  <c r="C74" i="80"/>
  <c r="H59" i="80"/>
  <c r="H60" i="80"/>
  <c r="H62" i="80"/>
  <c r="H63" i="80"/>
  <c r="H64" i="80"/>
  <c r="H58" i="80"/>
  <c r="G57" i="80"/>
  <c r="C67" i="80"/>
  <c r="H53" i="80"/>
  <c r="H54" i="80"/>
  <c r="H52" i="80"/>
  <c r="G51" i="80"/>
  <c r="H45" i="80"/>
  <c r="H46" i="80"/>
  <c r="H47" i="80"/>
  <c r="H48" i="80"/>
  <c r="H44" i="80"/>
  <c r="G43" i="80"/>
  <c r="C45" i="80"/>
  <c r="C46" i="80"/>
  <c r="C47" i="80"/>
  <c r="C48" i="80"/>
  <c r="C49" i="80"/>
  <c r="C50" i="80"/>
  <c r="C51" i="80"/>
  <c r="C52" i="80"/>
  <c r="C53" i="80"/>
  <c r="C54" i="80"/>
  <c r="C55" i="80"/>
  <c r="C56" i="80"/>
  <c r="C44" i="80"/>
  <c r="B43" i="80"/>
  <c r="H36" i="80"/>
  <c r="H37" i="80"/>
  <c r="H38" i="80"/>
  <c r="H35" i="80"/>
  <c r="G34" i="80"/>
  <c r="C36" i="80"/>
  <c r="C37" i="80"/>
  <c r="C38" i="80"/>
  <c r="C39" i="80"/>
  <c r="C40" i="80"/>
  <c r="C35" i="80"/>
  <c r="B34" i="80"/>
  <c r="H21" i="80"/>
  <c r="H22" i="80"/>
  <c r="H23" i="80"/>
  <c r="H24" i="80"/>
  <c r="H25" i="80"/>
  <c r="H26" i="80"/>
  <c r="H27" i="80"/>
  <c r="H28" i="80"/>
  <c r="H29" i="80"/>
  <c r="H30" i="80"/>
  <c r="H20" i="80"/>
  <c r="G19" i="80"/>
  <c r="C27" i="80"/>
  <c r="C28" i="80"/>
  <c r="B19" i="80"/>
  <c r="H16" i="80"/>
  <c r="H15" i="80"/>
  <c r="H12" i="80"/>
  <c r="H13" i="80"/>
  <c r="H11" i="80"/>
  <c r="H5" i="80"/>
  <c r="H6" i="80"/>
  <c r="H7" i="80"/>
  <c r="H8" i="80"/>
  <c r="H9" i="80"/>
  <c r="H4" i="80"/>
  <c r="B16" i="80"/>
  <c r="B15" i="80"/>
  <c r="B11" i="80"/>
  <c r="B9" i="80"/>
  <c r="B8" i="80"/>
  <c r="B5" i="80"/>
  <c r="E67" i="84" l="1"/>
  <c r="E61" i="84"/>
  <c r="E63" i="84"/>
  <c r="E65" i="84"/>
  <c r="E66" i="92"/>
  <c r="K61" i="84"/>
  <c r="K59" i="84"/>
  <c r="K59" i="85"/>
  <c r="K35" i="83"/>
  <c r="K38" i="83"/>
  <c r="E78" i="89"/>
  <c r="E74" i="89"/>
  <c r="E76" i="89"/>
  <c r="K63" i="84"/>
  <c r="K64" i="84"/>
  <c r="K60" i="84"/>
  <c r="E66" i="81"/>
  <c r="E62" i="81"/>
  <c r="E60" i="82"/>
  <c r="K75" i="81"/>
  <c r="K79" i="81"/>
  <c r="K78" i="82"/>
  <c r="K79" i="82"/>
  <c r="K76" i="89"/>
  <c r="K79" i="89"/>
  <c r="K77" i="83"/>
  <c r="K79" i="83"/>
  <c r="K75" i="85"/>
  <c r="K79" i="85"/>
  <c r="K64" i="81"/>
  <c r="K65" i="81"/>
  <c r="K59" i="89"/>
  <c r="K65" i="89"/>
  <c r="K59" i="82"/>
  <c r="K65" i="82"/>
  <c r="K63" i="86"/>
  <c r="K65" i="86"/>
  <c r="K63" i="83"/>
  <c r="K65" i="83"/>
  <c r="K60" i="85"/>
  <c r="K65" i="85"/>
  <c r="E67" i="86"/>
  <c r="E68" i="86"/>
  <c r="E61" i="83"/>
  <c r="E68" i="83"/>
  <c r="E67" i="81"/>
  <c r="E68" i="81"/>
  <c r="E65" i="85"/>
  <c r="E68" i="85"/>
  <c r="E65" i="89"/>
  <c r="E68" i="89"/>
  <c r="E67" i="82"/>
  <c r="E68" i="82"/>
  <c r="K54" i="81"/>
  <c r="K55" i="81"/>
  <c r="K54" i="84"/>
  <c r="K55" i="84"/>
  <c r="K52" i="85"/>
  <c r="K55" i="85"/>
  <c r="K53" i="89"/>
  <c r="K55" i="89"/>
  <c r="K52" i="82"/>
  <c r="K55" i="82"/>
  <c r="K53" i="86"/>
  <c r="K55" i="86"/>
  <c r="E52" i="86"/>
  <c r="E57" i="86"/>
  <c r="E55" i="89"/>
  <c r="E57" i="89"/>
  <c r="E52" i="85"/>
  <c r="E57" i="85"/>
  <c r="E52" i="83"/>
  <c r="E57" i="83"/>
  <c r="E55" i="84"/>
  <c r="E57" i="84"/>
  <c r="K46" i="82"/>
  <c r="K49" i="82"/>
  <c r="K46" i="83"/>
  <c r="K49" i="83"/>
  <c r="K45" i="81"/>
  <c r="K49" i="81"/>
  <c r="K47" i="84"/>
  <c r="K49" i="84"/>
  <c r="K45" i="86"/>
  <c r="K49" i="86"/>
  <c r="K48" i="89"/>
  <c r="K49" i="89"/>
  <c r="K45" i="85"/>
  <c r="K49" i="85"/>
  <c r="K36" i="83"/>
  <c r="K39" i="83"/>
  <c r="K36" i="81"/>
  <c r="K39" i="81"/>
  <c r="K37" i="82"/>
  <c r="K39" i="82"/>
  <c r="K38" i="84"/>
  <c r="K39" i="84"/>
  <c r="K38" i="85"/>
  <c r="K39" i="85"/>
  <c r="K38" i="89"/>
  <c r="K39" i="89"/>
  <c r="K40" i="86"/>
  <c r="K39" i="86"/>
  <c r="E40" i="81"/>
  <c r="E41" i="81"/>
  <c r="E40" i="86"/>
  <c r="E41" i="86"/>
  <c r="E40" i="83"/>
  <c r="E41" i="83"/>
  <c r="E36" i="89"/>
  <c r="E41" i="89"/>
  <c r="E39" i="82"/>
  <c r="E41" i="82"/>
  <c r="E35" i="89"/>
  <c r="E39" i="89"/>
  <c r="E37" i="84"/>
  <c r="E41" i="84"/>
  <c r="E38" i="85"/>
  <c r="E41" i="85"/>
  <c r="E28" i="89"/>
  <c r="K46" i="92"/>
  <c r="K36" i="92"/>
  <c r="K39" i="92"/>
  <c r="E39" i="92"/>
  <c r="E41" i="92"/>
  <c r="K76" i="92"/>
  <c r="K79" i="92"/>
  <c r="K78" i="94"/>
  <c r="K59" i="92"/>
  <c r="K65" i="92"/>
  <c r="K60" i="94"/>
  <c r="K65" i="94"/>
  <c r="K52" i="94"/>
  <c r="K55" i="94"/>
  <c r="K53" i="92"/>
  <c r="K55" i="92"/>
  <c r="K54" i="92"/>
  <c r="E67" i="94"/>
  <c r="E68" i="94"/>
  <c r="E67" i="92"/>
  <c r="E68" i="92"/>
  <c r="J13" i="90"/>
  <c r="E66" i="89"/>
  <c r="E66" i="82"/>
  <c r="E62" i="82"/>
  <c r="E63" i="82"/>
  <c r="E26" i="84"/>
  <c r="E24" i="89"/>
  <c r="E23" i="89"/>
  <c r="E23" i="85"/>
  <c r="K58" i="85"/>
  <c r="K61" i="85"/>
  <c r="D41" i="91"/>
  <c r="E41" i="91" s="1"/>
  <c r="K64" i="85"/>
  <c r="K62" i="85"/>
  <c r="K62" i="86"/>
  <c r="K59" i="83"/>
  <c r="K48" i="84"/>
  <c r="K75" i="92"/>
  <c r="K47" i="92"/>
  <c r="K35" i="92"/>
  <c r="K37" i="92"/>
  <c r="J13" i="93"/>
  <c r="J8" i="91"/>
  <c r="J65" i="91"/>
  <c r="K65" i="91" s="1"/>
  <c r="K58" i="94"/>
  <c r="K64" i="94"/>
  <c r="E75" i="83"/>
  <c r="K74" i="89"/>
  <c r="K78" i="89"/>
  <c r="K77" i="89"/>
  <c r="K61" i="83"/>
  <c r="E63" i="81"/>
  <c r="E67" i="85"/>
  <c r="E60" i="85"/>
  <c r="E66" i="85"/>
  <c r="E63" i="86"/>
  <c r="K48" i="83"/>
  <c r="E37" i="89"/>
  <c r="E36" i="84"/>
  <c r="K29" i="84"/>
  <c r="K23" i="84"/>
  <c r="K27" i="84"/>
  <c r="E21" i="86"/>
  <c r="C63" i="98"/>
  <c r="K36" i="85"/>
  <c r="E64" i="85"/>
  <c r="K45" i="83"/>
  <c r="K37" i="84"/>
  <c r="K28" i="86"/>
  <c r="K31" i="83"/>
  <c r="E22" i="84"/>
  <c r="E26" i="89"/>
  <c r="E22" i="89"/>
  <c r="E20" i="89"/>
  <c r="E20" i="85"/>
  <c r="E25" i="85"/>
  <c r="E21" i="85"/>
  <c r="E25" i="89"/>
  <c r="J8" i="71"/>
  <c r="D41" i="93"/>
  <c r="C50" i="98"/>
  <c r="K35" i="86"/>
  <c r="E44" i="84"/>
  <c r="K26" i="82"/>
  <c r="K20" i="82"/>
  <c r="E20" i="84"/>
  <c r="E28" i="84"/>
  <c r="E24" i="84"/>
  <c r="K53" i="84"/>
  <c r="E40" i="84"/>
  <c r="K75" i="84"/>
  <c r="E60" i="89"/>
  <c r="E64" i="89"/>
  <c r="K45" i="89"/>
  <c r="E40" i="89"/>
  <c r="E38" i="89"/>
  <c r="K37" i="89"/>
  <c r="K61" i="89"/>
  <c r="K62" i="89"/>
  <c r="E28" i="85"/>
  <c r="E26" i="85"/>
  <c r="E24" i="85"/>
  <c r="E22" i="85"/>
  <c r="E61" i="85"/>
  <c r="E63" i="85"/>
  <c r="K48" i="85"/>
  <c r="E39" i="85"/>
  <c r="K76" i="85"/>
  <c r="K44" i="86"/>
  <c r="K48" i="86"/>
  <c r="K60" i="86"/>
  <c r="K76" i="83"/>
  <c r="D15" i="62"/>
  <c r="K78" i="85"/>
  <c r="K77" i="84"/>
  <c r="K74" i="83"/>
  <c r="K78" i="83"/>
  <c r="K77" i="92"/>
  <c r="J124" i="98"/>
  <c r="K63" i="92"/>
  <c r="K64" i="92"/>
  <c r="K59" i="91"/>
  <c r="K61" i="92"/>
  <c r="K60" i="92"/>
  <c r="K62" i="92"/>
  <c r="E60" i="92"/>
  <c r="E64" i="92"/>
  <c r="E65" i="92"/>
  <c r="E61" i="92"/>
  <c r="K52" i="84"/>
  <c r="K53" i="85"/>
  <c r="E50" i="84"/>
  <c r="E46" i="84"/>
  <c r="E52" i="84"/>
  <c r="E56" i="84"/>
  <c r="E44" i="89"/>
  <c r="E50" i="89"/>
  <c r="E56" i="89"/>
  <c r="J49" i="91"/>
  <c r="K46" i="91" s="1"/>
  <c r="K38" i="92"/>
  <c r="K78" i="92"/>
  <c r="K44" i="83"/>
  <c r="K47" i="83"/>
  <c r="K44" i="84"/>
  <c r="K44" i="89"/>
  <c r="K46" i="89"/>
  <c r="K46" i="85"/>
  <c r="K36" i="84"/>
  <c r="K36" i="89"/>
  <c r="K35" i="85"/>
  <c r="K37" i="85"/>
  <c r="K36" i="86"/>
  <c r="K37" i="86"/>
  <c r="J39" i="94"/>
  <c r="E38" i="84"/>
  <c r="E35" i="84"/>
  <c r="E39" i="84"/>
  <c r="E37" i="85"/>
  <c r="E36" i="85"/>
  <c r="K21" i="84"/>
  <c r="K25" i="84"/>
  <c r="K20" i="84"/>
  <c r="K22" i="84"/>
  <c r="K24" i="84"/>
  <c r="K26" i="84"/>
  <c r="K20" i="86"/>
  <c r="J8" i="93"/>
  <c r="J8" i="94"/>
  <c r="J8" i="80"/>
  <c r="D29" i="80"/>
  <c r="E29" i="80" s="1"/>
  <c r="J8" i="90"/>
  <c r="E27" i="89"/>
  <c r="K24" i="86"/>
  <c r="K22" i="86"/>
  <c r="K26" i="86"/>
  <c r="K29" i="83"/>
  <c r="K25" i="83"/>
  <c r="K27" i="83"/>
  <c r="K23" i="83"/>
  <c r="K20" i="83"/>
  <c r="K29" i="86"/>
  <c r="K21" i="86"/>
  <c r="K23" i="86"/>
  <c r="K25" i="86"/>
  <c r="K27" i="86"/>
  <c r="K30" i="86"/>
  <c r="K30" i="83"/>
  <c r="K28" i="83"/>
  <c r="K26" i="83"/>
  <c r="K24" i="83"/>
  <c r="K22" i="83"/>
  <c r="O69" i="98"/>
  <c r="D68" i="91"/>
  <c r="J79" i="91"/>
  <c r="K28" i="84"/>
  <c r="K30" i="84"/>
  <c r="J50" i="98"/>
  <c r="E64" i="83"/>
  <c r="K46" i="84"/>
  <c r="K44" i="85"/>
  <c r="K47" i="85"/>
  <c r="K46" i="86"/>
  <c r="K45" i="84"/>
  <c r="K47" i="86"/>
  <c r="E27" i="84"/>
  <c r="E25" i="84"/>
  <c r="E23" i="84"/>
  <c r="E21" i="84"/>
  <c r="K59" i="86"/>
  <c r="K36" i="82"/>
  <c r="E20" i="83"/>
  <c r="E28" i="83"/>
  <c r="E27" i="83"/>
  <c r="E26" i="83"/>
  <c r="E25" i="83"/>
  <c r="E24" i="83"/>
  <c r="E23" i="83"/>
  <c r="E22" i="83"/>
  <c r="E46" i="89"/>
  <c r="E52" i="89"/>
  <c r="E48" i="89"/>
  <c r="E54" i="89"/>
  <c r="E49" i="89"/>
  <c r="E47" i="89"/>
  <c r="E45" i="89"/>
  <c r="E51" i="89"/>
  <c r="E53" i="89"/>
  <c r="E49" i="84"/>
  <c r="E47" i="84"/>
  <c r="E45" i="84"/>
  <c r="E51" i="84"/>
  <c r="E53" i="84"/>
  <c r="E21" i="83"/>
  <c r="K74" i="84"/>
  <c r="K76" i="84"/>
  <c r="K75" i="83"/>
  <c r="E75" i="82"/>
  <c r="K77" i="85"/>
  <c r="E79" i="83"/>
  <c r="K61" i="86"/>
  <c r="K58" i="83"/>
  <c r="K60" i="83"/>
  <c r="K62" i="83"/>
  <c r="K64" i="86"/>
  <c r="E67" i="89"/>
  <c r="E61" i="89"/>
  <c r="E63" i="89"/>
  <c r="K54" i="86"/>
  <c r="E29" i="92"/>
  <c r="J98" i="98"/>
  <c r="D4" i="93"/>
  <c r="D9" i="93" s="1"/>
  <c r="D4" i="91"/>
  <c r="D9" i="91" s="1"/>
  <c r="D5" i="92"/>
  <c r="D4" i="92"/>
  <c r="D9" i="92" s="1"/>
  <c r="D5" i="94"/>
  <c r="D5" i="93"/>
  <c r="D5" i="91"/>
  <c r="K61" i="94"/>
  <c r="E40" i="92"/>
  <c r="D29" i="90"/>
  <c r="E29" i="90" s="1"/>
  <c r="J55" i="90"/>
  <c r="E80" i="80"/>
  <c r="J79" i="80"/>
  <c r="J31" i="91"/>
  <c r="K30" i="91" s="1"/>
  <c r="J39" i="93"/>
  <c r="D68" i="93"/>
  <c r="E68" i="93" s="1"/>
  <c r="D80" i="93"/>
  <c r="E80" i="93" s="1"/>
  <c r="K52" i="86"/>
  <c r="E35" i="85"/>
  <c r="K54" i="85"/>
  <c r="E40" i="85"/>
  <c r="J65" i="90"/>
  <c r="E36" i="83"/>
  <c r="E38" i="83"/>
  <c r="K45" i="82"/>
  <c r="E40" i="82"/>
  <c r="K54" i="82"/>
  <c r="D68" i="80"/>
  <c r="J49" i="90"/>
  <c r="E66" i="83"/>
  <c r="E62" i="83"/>
  <c r="E60" i="83"/>
  <c r="E67" i="83"/>
  <c r="E65" i="83"/>
  <c r="E63" i="83"/>
  <c r="E44" i="83"/>
  <c r="E48" i="83"/>
  <c r="E55" i="83"/>
  <c r="E46" i="83"/>
  <c r="E50" i="83"/>
  <c r="E53" i="83"/>
  <c r="E51" i="83"/>
  <c r="E45" i="83"/>
  <c r="E47" i="83"/>
  <c r="E49" i="83"/>
  <c r="E56" i="83"/>
  <c r="E54" i="83"/>
  <c r="E35" i="83"/>
  <c r="E37" i="83"/>
  <c r="E39" i="83"/>
  <c r="E77" i="83"/>
  <c r="E74" i="83"/>
  <c r="E78" i="83"/>
  <c r="E76" i="83"/>
  <c r="E74" i="86"/>
  <c r="E75" i="86"/>
  <c r="E78" i="86"/>
  <c r="E79" i="86"/>
  <c r="E77" i="86"/>
  <c r="E76" i="86"/>
  <c r="E64" i="86"/>
  <c r="E60" i="86"/>
  <c r="E65" i="86"/>
  <c r="E61" i="86"/>
  <c r="E66" i="86"/>
  <c r="E62" i="86"/>
  <c r="E56" i="86"/>
  <c r="E53" i="86"/>
  <c r="E37" i="86"/>
  <c r="E35" i="86"/>
  <c r="E39" i="86"/>
  <c r="E36" i="86"/>
  <c r="E38" i="86"/>
  <c r="E50" i="86"/>
  <c r="E49" i="86"/>
  <c r="E48" i="86"/>
  <c r="E47" i="86"/>
  <c r="E46" i="86"/>
  <c r="E45" i="86"/>
  <c r="E44" i="86"/>
  <c r="E55" i="86"/>
  <c r="E51" i="86"/>
  <c r="E54" i="86"/>
  <c r="E76" i="85"/>
  <c r="E74" i="85"/>
  <c r="E77" i="85"/>
  <c r="E78" i="85"/>
  <c r="E79" i="85"/>
  <c r="E75" i="85"/>
  <c r="E50" i="85"/>
  <c r="E55" i="85"/>
  <c r="E45" i="85"/>
  <c r="E53" i="85"/>
  <c r="E51" i="85"/>
  <c r="E49" i="85"/>
  <c r="E48" i="85"/>
  <c r="E47" i="85"/>
  <c r="E46" i="85"/>
  <c r="E44" i="85"/>
  <c r="E56" i="85"/>
  <c r="E54" i="85"/>
  <c r="K20" i="85"/>
  <c r="K31" i="85"/>
  <c r="K27" i="85"/>
  <c r="K26" i="85"/>
  <c r="K25" i="85"/>
  <c r="K24" i="85"/>
  <c r="K23" i="85"/>
  <c r="K22" i="85"/>
  <c r="K21" i="85"/>
  <c r="K30" i="85"/>
  <c r="K28" i="85"/>
  <c r="K30" i="89"/>
  <c r="K25" i="89"/>
  <c r="K21" i="89"/>
  <c r="K26" i="89"/>
  <c r="K31" i="89"/>
  <c r="K29" i="89"/>
  <c r="K27" i="89"/>
  <c r="K23" i="89"/>
  <c r="K28" i="89"/>
  <c r="K24" i="89"/>
  <c r="K20" i="89"/>
  <c r="K75" i="82"/>
  <c r="K77" i="82"/>
  <c r="K74" i="82"/>
  <c r="K76" i="82"/>
  <c r="E78" i="82"/>
  <c r="E79" i="82"/>
  <c r="E74" i="82"/>
  <c r="E76" i="82"/>
  <c r="E77" i="82"/>
  <c r="K62" i="82"/>
  <c r="K60" i="82"/>
  <c r="K64" i="82"/>
  <c r="K58" i="82"/>
  <c r="K61" i="82"/>
  <c r="K63" i="82"/>
  <c r="K53" i="82"/>
  <c r="K47" i="82"/>
  <c r="K44" i="82"/>
  <c r="K48" i="82"/>
  <c r="K35" i="82"/>
  <c r="K38" i="82"/>
  <c r="E36" i="82"/>
  <c r="E38" i="82"/>
  <c r="E35" i="82"/>
  <c r="E37" i="82"/>
  <c r="K30" i="82"/>
  <c r="K22" i="82"/>
  <c r="K21" i="82"/>
  <c r="K25" i="82"/>
  <c r="E24" i="82"/>
  <c r="E23" i="82"/>
  <c r="E28" i="82"/>
  <c r="E20" i="82"/>
  <c r="E27" i="82"/>
  <c r="E22" i="82"/>
  <c r="E26" i="82"/>
  <c r="E21" i="82"/>
  <c r="E25" i="82"/>
  <c r="E50" i="82"/>
  <c r="E49" i="82"/>
  <c r="E48" i="82"/>
  <c r="E47" i="82"/>
  <c r="E46" i="82"/>
  <c r="E45" i="82"/>
  <c r="E44" i="82"/>
  <c r="E56" i="82"/>
  <c r="E52" i="82"/>
  <c r="E55" i="82"/>
  <c r="E51" i="82"/>
  <c r="E54" i="82"/>
  <c r="E53" i="82"/>
  <c r="K31" i="82"/>
  <c r="K29" i="82"/>
  <c r="K27" i="82"/>
  <c r="K23" i="82"/>
  <c r="K28" i="82"/>
  <c r="K24" i="82"/>
  <c r="E79" i="84"/>
  <c r="E74" i="84"/>
  <c r="E76" i="84"/>
  <c r="E78" i="84"/>
  <c r="E77" i="84"/>
  <c r="E75" i="84"/>
  <c r="K37" i="81"/>
  <c r="E28" i="81"/>
  <c r="E76" i="81"/>
  <c r="E35" i="81"/>
  <c r="E39" i="81"/>
  <c r="E37" i="81"/>
  <c r="E79" i="81"/>
  <c r="E24" i="81"/>
  <c r="E36" i="81"/>
  <c r="E38" i="81"/>
  <c r="E75" i="81"/>
  <c r="E23" i="81"/>
  <c r="E21" i="81"/>
  <c r="E26" i="81"/>
  <c r="K35" i="81"/>
  <c r="E74" i="81"/>
  <c r="E77" i="81"/>
  <c r="E78" i="81"/>
  <c r="E20" i="81"/>
  <c r="E22" i="81"/>
  <c r="E25" i="81"/>
  <c r="E27" i="81"/>
  <c r="K74" i="81"/>
  <c r="K76" i="81"/>
  <c r="K77" i="81"/>
  <c r="K78" i="81"/>
  <c r="K63" i="81"/>
  <c r="K59" i="81"/>
  <c r="K62" i="81"/>
  <c r="K58" i="81"/>
  <c r="K61" i="81"/>
  <c r="K60" i="81"/>
  <c r="K53" i="81"/>
  <c r="K52" i="81"/>
  <c r="K44" i="81"/>
  <c r="K48" i="81"/>
  <c r="K46" i="81"/>
  <c r="K47" i="81"/>
  <c r="K38" i="81"/>
  <c r="K30" i="81"/>
  <c r="K26" i="81"/>
  <c r="K21" i="81"/>
  <c r="K28" i="81"/>
  <c r="K24" i="81"/>
  <c r="K23" i="81"/>
  <c r="E50" i="81"/>
  <c r="E49" i="81"/>
  <c r="E48" i="81"/>
  <c r="E47" i="81"/>
  <c r="E46" i="81"/>
  <c r="E45" i="81"/>
  <c r="E44" i="81"/>
  <c r="E56" i="81"/>
  <c r="E52" i="81"/>
  <c r="E53" i="81"/>
  <c r="E54" i="81"/>
  <c r="E55" i="81"/>
  <c r="E51" i="81"/>
  <c r="K29" i="81"/>
  <c r="K27" i="81"/>
  <c r="K25" i="81"/>
  <c r="K22" i="81"/>
  <c r="K20" i="81"/>
  <c r="E76" i="92"/>
  <c r="E74" i="92"/>
  <c r="E78" i="92"/>
  <c r="E79" i="92"/>
  <c r="E75" i="92"/>
  <c r="E77" i="92"/>
  <c r="K53" i="94"/>
  <c r="E36" i="92"/>
  <c r="E38" i="92"/>
  <c r="E35" i="92"/>
  <c r="E37" i="92"/>
  <c r="K30" i="92"/>
  <c r="K26" i="92"/>
  <c r="K22" i="92"/>
  <c r="K28" i="92"/>
  <c r="K24" i="92"/>
  <c r="E20" i="92"/>
  <c r="E25" i="92"/>
  <c r="E23" i="92"/>
  <c r="E27" i="92"/>
  <c r="E21" i="92"/>
  <c r="E22" i="92"/>
  <c r="E24" i="92"/>
  <c r="E26" i="92"/>
  <c r="E50" i="92"/>
  <c r="E49" i="92"/>
  <c r="E48" i="92"/>
  <c r="E47" i="92"/>
  <c r="E46" i="92"/>
  <c r="E45" i="92"/>
  <c r="E44" i="92"/>
  <c r="E56" i="92"/>
  <c r="E52" i="92"/>
  <c r="E55" i="92"/>
  <c r="E51" i="92"/>
  <c r="E54" i="92"/>
  <c r="E53" i="92"/>
  <c r="K29" i="92"/>
  <c r="K27" i="92"/>
  <c r="K25" i="92"/>
  <c r="K23" i="92"/>
  <c r="K21" i="92"/>
  <c r="K20" i="92"/>
  <c r="K75" i="94"/>
  <c r="K77" i="94"/>
  <c r="E77" i="94"/>
  <c r="E74" i="94"/>
  <c r="E75" i="94"/>
  <c r="E76" i="94"/>
  <c r="E78" i="94"/>
  <c r="E79" i="94"/>
  <c r="K63" i="94"/>
  <c r="K62" i="94"/>
  <c r="K59" i="94"/>
  <c r="D41" i="94"/>
  <c r="D29" i="94"/>
  <c r="E29" i="94" s="1"/>
  <c r="K76" i="94"/>
  <c r="K74" i="94"/>
  <c r="K45" i="94"/>
  <c r="K46" i="94"/>
  <c r="K47" i="94"/>
  <c r="K48" i="94"/>
  <c r="E61" i="94"/>
  <c r="E63" i="94"/>
  <c r="E65" i="94"/>
  <c r="E62" i="94"/>
  <c r="E64" i="94"/>
  <c r="E66" i="94"/>
  <c r="E53" i="94"/>
  <c r="K44" i="94"/>
  <c r="E60" i="94"/>
  <c r="J31" i="94"/>
  <c r="K21" i="94" s="1"/>
  <c r="E77" i="91"/>
  <c r="K60" i="91"/>
  <c r="K63" i="91"/>
  <c r="K61" i="91"/>
  <c r="K58" i="91"/>
  <c r="J55" i="91"/>
  <c r="J39" i="91"/>
  <c r="E40" i="91"/>
  <c r="E39" i="91"/>
  <c r="E38" i="91"/>
  <c r="E37" i="91"/>
  <c r="E36" i="91"/>
  <c r="E35" i="91"/>
  <c r="K45" i="91"/>
  <c r="E65" i="91"/>
  <c r="K31" i="91"/>
  <c r="K26" i="91"/>
  <c r="K22" i="91"/>
  <c r="E21" i="91"/>
  <c r="E22" i="91"/>
  <c r="E23" i="91"/>
  <c r="E24" i="91"/>
  <c r="E25" i="91"/>
  <c r="E26" i="91"/>
  <c r="E27" i="91"/>
  <c r="E28" i="91"/>
  <c r="E20" i="91"/>
  <c r="J79" i="93"/>
  <c r="E66" i="93"/>
  <c r="J65" i="93"/>
  <c r="J55" i="93"/>
  <c r="J49" i="93"/>
  <c r="K46" i="93" s="1"/>
  <c r="E55" i="93"/>
  <c r="D29" i="93"/>
  <c r="E29" i="93" s="1"/>
  <c r="E40" i="93"/>
  <c r="E38" i="93"/>
  <c r="E36" i="93"/>
  <c r="J31" i="93"/>
  <c r="K31" i="93" s="1"/>
  <c r="J79" i="90"/>
  <c r="D68" i="90"/>
  <c r="D41" i="90"/>
  <c r="E36" i="90" s="1"/>
  <c r="E80" i="90"/>
  <c r="E77" i="90"/>
  <c r="E76" i="90"/>
  <c r="E75" i="90"/>
  <c r="E74" i="90"/>
  <c r="E78" i="90"/>
  <c r="E79" i="90"/>
  <c r="K36" i="90"/>
  <c r="K37" i="90"/>
  <c r="K38" i="90"/>
  <c r="E44" i="90"/>
  <c r="J31" i="90"/>
  <c r="K22" i="90" s="1"/>
  <c r="J65" i="80"/>
  <c r="K53" i="80"/>
  <c r="J49" i="80"/>
  <c r="E56" i="80"/>
  <c r="J39" i="80"/>
  <c r="D41" i="80"/>
  <c r="J31" i="80"/>
  <c r="K31" i="80" s="1"/>
  <c r="K47" i="91" l="1"/>
  <c r="K62" i="91"/>
  <c r="K37" i="91"/>
  <c r="K39" i="91"/>
  <c r="K36" i="93"/>
  <c r="K39" i="93"/>
  <c r="K37" i="94"/>
  <c r="K39" i="94"/>
  <c r="E39" i="93"/>
  <c r="E41" i="93"/>
  <c r="E40" i="94"/>
  <c r="E41" i="94"/>
  <c r="K76" i="91"/>
  <c r="K79" i="91"/>
  <c r="K78" i="93"/>
  <c r="K79" i="93"/>
  <c r="K64" i="93"/>
  <c r="K65" i="93"/>
  <c r="K64" i="91"/>
  <c r="K53" i="93"/>
  <c r="K55" i="93"/>
  <c r="K52" i="91"/>
  <c r="K55" i="91"/>
  <c r="E67" i="91"/>
  <c r="E68" i="91"/>
  <c r="E22" i="90"/>
  <c r="K36" i="80"/>
  <c r="K39" i="80"/>
  <c r="K48" i="80"/>
  <c r="K49" i="80"/>
  <c r="K59" i="80"/>
  <c r="K65" i="80"/>
  <c r="K76" i="90"/>
  <c r="K79" i="90"/>
  <c r="K47" i="90"/>
  <c r="K49" i="90"/>
  <c r="K78" i="80"/>
  <c r="K79" i="80"/>
  <c r="K53" i="90"/>
  <c r="K55" i="90"/>
  <c r="E35" i="80"/>
  <c r="E41" i="80"/>
  <c r="E66" i="90"/>
  <c r="E68" i="90"/>
  <c r="E66" i="80"/>
  <c r="E68" i="80"/>
  <c r="K61" i="90"/>
  <c r="K65" i="90"/>
  <c r="E41" i="90"/>
  <c r="K36" i="94"/>
  <c r="K75" i="91"/>
  <c r="E64" i="91"/>
  <c r="E61" i="91"/>
  <c r="K76" i="93"/>
  <c r="K37" i="93"/>
  <c r="K35" i="94"/>
  <c r="K38" i="94"/>
  <c r="E26" i="90"/>
  <c r="K59" i="90"/>
  <c r="K52" i="90"/>
  <c r="K54" i="90"/>
  <c r="K74" i="91"/>
  <c r="K44" i="91"/>
  <c r="K48" i="91"/>
  <c r="E35" i="93"/>
  <c r="E37" i="93"/>
  <c r="K20" i="91"/>
  <c r="K24" i="91"/>
  <c r="K28" i="91"/>
  <c r="E79" i="93"/>
  <c r="E75" i="93"/>
  <c r="K77" i="91"/>
  <c r="K74" i="93"/>
  <c r="K77" i="93"/>
  <c r="K78" i="91"/>
  <c r="E60" i="91"/>
  <c r="E66" i="91"/>
  <c r="E62" i="91"/>
  <c r="E63" i="91"/>
  <c r="K45" i="93"/>
  <c r="K38" i="91"/>
  <c r="K35" i="93"/>
  <c r="K38" i="93"/>
  <c r="K75" i="80"/>
  <c r="E20" i="90"/>
  <c r="E24" i="90"/>
  <c r="E28" i="90"/>
  <c r="E21" i="90"/>
  <c r="E23" i="90"/>
  <c r="E25" i="90"/>
  <c r="E27" i="90"/>
  <c r="K77" i="80"/>
  <c r="K45" i="90"/>
  <c r="K48" i="90"/>
  <c r="K74" i="80"/>
  <c r="K76" i="80"/>
  <c r="K44" i="90"/>
  <c r="K46" i="90"/>
  <c r="K75" i="90"/>
  <c r="K62" i="90"/>
  <c r="E74" i="93"/>
  <c r="E78" i="93"/>
  <c r="E77" i="93"/>
  <c r="E76" i="93"/>
  <c r="K35" i="91"/>
  <c r="E79" i="91"/>
  <c r="E78" i="91"/>
  <c r="K29" i="91"/>
  <c r="K21" i="91"/>
  <c r="K23" i="91"/>
  <c r="K25" i="91"/>
  <c r="K27" i="91"/>
  <c r="E74" i="91"/>
  <c r="K75" i="93"/>
  <c r="K36" i="91"/>
  <c r="E80" i="91"/>
  <c r="E61" i="80"/>
  <c r="K54" i="93"/>
  <c r="K54" i="91"/>
  <c r="E65" i="80"/>
  <c r="K63" i="90"/>
  <c r="E63" i="80"/>
  <c r="E67" i="80"/>
  <c r="K58" i="90"/>
  <c r="K64" i="90"/>
  <c r="K60" i="90"/>
  <c r="E60" i="80"/>
  <c r="E62" i="80"/>
  <c r="E64" i="80"/>
  <c r="E54" i="94"/>
  <c r="E37" i="94"/>
  <c r="E35" i="94"/>
  <c r="E39" i="94"/>
  <c r="E36" i="94"/>
  <c r="E38" i="94"/>
  <c r="E22" i="94"/>
  <c r="E26" i="94"/>
  <c r="E20" i="94"/>
  <c r="E24" i="94"/>
  <c r="E28" i="94"/>
  <c r="E21" i="94"/>
  <c r="E23" i="94"/>
  <c r="E25" i="94"/>
  <c r="E27" i="94"/>
  <c r="E50" i="94"/>
  <c r="E49" i="94"/>
  <c r="E48" i="94"/>
  <c r="E47" i="94"/>
  <c r="E46" i="94"/>
  <c r="E45" i="94"/>
  <c r="E44" i="94"/>
  <c r="E56" i="94"/>
  <c r="E52" i="94"/>
  <c r="E55" i="94"/>
  <c r="E51" i="94"/>
  <c r="K30" i="94"/>
  <c r="K27" i="94"/>
  <c r="K25" i="94"/>
  <c r="K23" i="94"/>
  <c r="K31" i="94"/>
  <c r="K29" i="94"/>
  <c r="K28" i="94"/>
  <c r="K26" i="94"/>
  <c r="K24" i="94"/>
  <c r="K22" i="94"/>
  <c r="K20" i="94"/>
  <c r="E76" i="91"/>
  <c r="E75" i="91"/>
  <c r="K53" i="91"/>
  <c r="E50" i="91"/>
  <c r="E49" i="91"/>
  <c r="E48" i="91"/>
  <c r="E47" i="91"/>
  <c r="E46" i="91"/>
  <c r="E45" i="91"/>
  <c r="E44" i="91"/>
  <c r="E56" i="91"/>
  <c r="E52" i="91"/>
  <c r="E55" i="91"/>
  <c r="E51" i="91"/>
  <c r="E54" i="91"/>
  <c r="E53" i="91"/>
  <c r="E61" i="93"/>
  <c r="E67" i="93"/>
  <c r="E63" i="93"/>
  <c r="E65" i="93"/>
  <c r="E60" i="93"/>
  <c r="E62" i="93"/>
  <c r="E64" i="93"/>
  <c r="K62" i="93"/>
  <c r="K60" i="93"/>
  <c r="K58" i="93"/>
  <c r="K63" i="93"/>
  <c r="K61" i="93"/>
  <c r="K59" i="93"/>
  <c r="K52" i="93"/>
  <c r="K47" i="93"/>
  <c r="K44" i="93"/>
  <c r="K48" i="93"/>
  <c r="E51" i="93"/>
  <c r="E47" i="93"/>
  <c r="E56" i="93"/>
  <c r="E45" i="93"/>
  <c r="E49" i="93"/>
  <c r="E53" i="93"/>
  <c r="E44" i="93"/>
  <c r="E46" i="93"/>
  <c r="E48" i="93"/>
  <c r="E50" i="93"/>
  <c r="E54" i="93"/>
  <c r="E52" i="93"/>
  <c r="E24" i="93"/>
  <c r="E25" i="93"/>
  <c r="E20" i="93"/>
  <c r="E22" i="93"/>
  <c r="E28" i="93"/>
  <c r="E26" i="93"/>
  <c r="E23" i="93"/>
  <c r="E21" i="93"/>
  <c r="E27" i="93"/>
  <c r="K29" i="93"/>
  <c r="K27" i="93"/>
  <c r="K24" i="93"/>
  <c r="K23" i="93"/>
  <c r="K22" i="93"/>
  <c r="K21" i="93"/>
  <c r="K20" i="93"/>
  <c r="K30" i="93"/>
  <c r="K28" i="93"/>
  <c r="K26" i="93"/>
  <c r="K25" i="93"/>
  <c r="K74" i="90"/>
  <c r="K78" i="90"/>
  <c r="K77" i="90"/>
  <c r="E61" i="90"/>
  <c r="E67" i="90"/>
  <c r="E63" i="90"/>
  <c r="E60" i="90"/>
  <c r="E62" i="90"/>
  <c r="E65" i="90"/>
  <c r="E64" i="90"/>
  <c r="E40" i="90"/>
  <c r="E35" i="90"/>
  <c r="E39" i="90"/>
  <c r="E38" i="90"/>
  <c r="E37" i="90"/>
  <c r="K28" i="90"/>
  <c r="K25" i="90"/>
  <c r="K20" i="90"/>
  <c r="K26" i="90"/>
  <c r="K31" i="90"/>
  <c r="K29" i="90"/>
  <c r="K27" i="90"/>
  <c r="K23" i="90"/>
  <c r="K30" i="90"/>
  <c r="K24" i="90"/>
  <c r="K21" i="90"/>
  <c r="E79" i="80"/>
  <c r="E78" i="80"/>
  <c r="E74" i="80"/>
  <c r="E75" i="80"/>
  <c r="E76" i="80"/>
  <c r="E77" i="80"/>
  <c r="K60" i="80"/>
  <c r="K64" i="80"/>
  <c r="K61" i="80"/>
  <c r="K58" i="80"/>
  <c r="K62" i="80"/>
  <c r="K63" i="80"/>
  <c r="K52" i="80"/>
  <c r="D68" i="71"/>
  <c r="K54" i="80"/>
  <c r="K45" i="80"/>
  <c r="K47" i="80"/>
  <c r="K44" i="80"/>
  <c r="K46" i="80"/>
  <c r="E49" i="80"/>
  <c r="E45" i="80"/>
  <c r="E53" i="80"/>
  <c r="E47" i="80"/>
  <c r="E51" i="80"/>
  <c r="E55" i="80"/>
  <c r="E44" i="80"/>
  <c r="E46" i="80"/>
  <c r="E48" i="80"/>
  <c r="E50" i="80"/>
  <c r="E52" i="80"/>
  <c r="E54" i="80"/>
  <c r="K37" i="80"/>
  <c r="K35" i="80"/>
  <c r="K38" i="80"/>
  <c r="E39" i="80"/>
  <c r="E40" i="80"/>
  <c r="E37" i="80"/>
  <c r="E38" i="80"/>
  <c r="E36" i="80"/>
  <c r="K30" i="80"/>
  <c r="K25" i="80"/>
  <c r="K26" i="80"/>
  <c r="K29" i="80"/>
  <c r="K21" i="80"/>
  <c r="K20" i="80"/>
  <c r="K24" i="80"/>
  <c r="K27" i="80"/>
  <c r="K23" i="80"/>
  <c r="K28" i="80"/>
  <c r="K22" i="80"/>
  <c r="E27" i="80"/>
  <c r="E20" i="80"/>
  <c r="E28" i="80"/>
  <c r="E23" i="80"/>
  <c r="E24" i="80"/>
  <c r="E25" i="80"/>
  <c r="E21" i="80"/>
  <c r="E26" i="80"/>
  <c r="E22" i="80"/>
  <c r="J55" i="71"/>
  <c r="J79" i="71"/>
  <c r="D80" i="71"/>
  <c r="E80" i="71" s="1"/>
  <c r="J65" i="71"/>
  <c r="J49" i="71"/>
  <c r="E45" i="71"/>
  <c r="G34" i="71"/>
  <c r="D28" i="71"/>
  <c r="D27" i="71"/>
  <c r="D26" i="71"/>
  <c r="D25" i="71"/>
  <c r="D24" i="71"/>
  <c r="D23" i="71"/>
  <c r="D22" i="71"/>
  <c r="D21" i="71"/>
  <c r="D20" i="71"/>
  <c r="K64" i="71" l="1"/>
  <c r="K65" i="71"/>
  <c r="K78" i="71"/>
  <c r="K79" i="71"/>
  <c r="K44" i="71"/>
  <c r="K49" i="71"/>
  <c r="K53" i="71"/>
  <c r="K55" i="71"/>
  <c r="K54" i="71"/>
  <c r="E66" i="71"/>
  <c r="E68" i="71"/>
  <c r="E61" i="71"/>
  <c r="E67" i="71"/>
  <c r="E60" i="71"/>
  <c r="E63" i="71"/>
  <c r="E62" i="71"/>
  <c r="K52" i="71"/>
  <c r="K75" i="71"/>
  <c r="K77" i="71"/>
  <c r="K74" i="71"/>
  <c r="K76" i="71"/>
  <c r="E79" i="71"/>
  <c r="E75" i="71"/>
  <c r="E76" i="71"/>
  <c r="E77" i="71"/>
  <c r="E78" i="71"/>
  <c r="E74" i="71"/>
  <c r="K60" i="71"/>
  <c r="K63" i="71"/>
  <c r="K61" i="71"/>
  <c r="K62" i="71"/>
  <c r="K58" i="71"/>
  <c r="K59" i="71"/>
  <c r="K48" i="71"/>
  <c r="K47" i="71"/>
  <c r="K46" i="71"/>
  <c r="K45" i="71"/>
  <c r="E52" i="71"/>
  <c r="E48" i="71"/>
  <c r="E44" i="71"/>
  <c r="E53" i="71"/>
  <c r="E49" i="71"/>
  <c r="E54" i="71"/>
  <c r="E50" i="71"/>
  <c r="E46" i="71"/>
  <c r="E55" i="71"/>
  <c r="E51" i="71"/>
  <c r="D41" i="71"/>
  <c r="K36" i="71"/>
  <c r="J12" i="71"/>
  <c r="J13" i="71"/>
  <c r="J31" i="71"/>
  <c r="D29" i="71"/>
  <c r="E29" i="71" s="1"/>
  <c r="J16" i="71"/>
  <c r="J15" i="71"/>
  <c r="G57" i="71"/>
  <c r="G51" i="71"/>
  <c r="G43" i="71"/>
  <c r="B43" i="71"/>
  <c r="B34" i="71"/>
  <c r="G19" i="71"/>
  <c r="B19" i="71"/>
  <c r="H16" i="71"/>
  <c r="H15" i="71"/>
  <c r="H12" i="71"/>
  <c r="H13" i="71"/>
  <c r="H11" i="71"/>
  <c r="H9" i="71"/>
  <c r="H8" i="71"/>
  <c r="H5" i="71"/>
  <c r="H6" i="71"/>
  <c r="H4" i="71"/>
  <c r="B16" i="71"/>
  <c r="B15" i="71"/>
  <c r="B12" i="71"/>
  <c r="B11" i="71"/>
  <c r="B9" i="71"/>
  <c r="B8" i="71"/>
  <c r="B5" i="71"/>
  <c r="B6" i="71"/>
  <c r="D95" i="97"/>
  <c r="D15" i="71" s="1"/>
  <c r="D94" i="97"/>
  <c r="D93" i="97"/>
  <c r="D15" i="90" s="1"/>
  <c r="M115" i="97"/>
  <c r="M116" i="97"/>
  <c r="M117" i="97"/>
  <c r="M114" i="97"/>
  <c r="M104" i="97"/>
  <c r="M105" i="97"/>
  <c r="M106" i="97"/>
  <c r="M107" i="97"/>
  <c r="M108" i="97"/>
  <c r="M97" i="97"/>
  <c r="M99" i="97" s="1"/>
  <c r="K70" i="97"/>
  <c r="K71" i="97"/>
  <c r="K68" i="97"/>
  <c r="H59" i="62"/>
  <c r="H60" i="62"/>
  <c r="H62" i="62"/>
  <c r="H63" i="62"/>
  <c r="H64" i="62"/>
  <c r="H58" i="62"/>
  <c r="G57" i="62"/>
  <c r="H53" i="62"/>
  <c r="H54" i="62"/>
  <c r="H52" i="62"/>
  <c r="G51" i="62"/>
  <c r="H45" i="62"/>
  <c r="H46" i="62"/>
  <c r="H47" i="62"/>
  <c r="H48" i="62"/>
  <c r="H44" i="62"/>
  <c r="G43" i="62"/>
  <c r="H36" i="62"/>
  <c r="H37" i="62"/>
  <c r="H38" i="62"/>
  <c r="H35" i="62"/>
  <c r="G34" i="62"/>
  <c r="C67" i="62"/>
  <c r="C68" i="62"/>
  <c r="C45" i="62"/>
  <c r="C46" i="62"/>
  <c r="C47" i="62"/>
  <c r="C48" i="62"/>
  <c r="C49" i="62"/>
  <c r="C50" i="62"/>
  <c r="C51" i="62"/>
  <c r="C52" i="62"/>
  <c r="C53" i="62"/>
  <c r="C54" i="62"/>
  <c r="C55" i="62"/>
  <c r="C56" i="62"/>
  <c r="C44" i="62"/>
  <c r="B43" i="62"/>
  <c r="C36" i="62"/>
  <c r="C37" i="62"/>
  <c r="C38" i="62"/>
  <c r="C39" i="62"/>
  <c r="C40" i="62"/>
  <c r="C35" i="62"/>
  <c r="B34" i="62"/>
  <c r="H21" i="62"/>
  <c r="H22" i="62"/>
  <c r="H23" i="62"/>
  <c r="H24" i="62"/>
  <c r="H25" i="62"/>
  <c r="H26" i="62"/>
  <c r="H27" i="62"/>
  <c r="H28" i="62"/>
  <c r="H29" i="62"/>
  <c r="H30" i="62"/>
  <c r="H20" i="62"/>
  <c r="G19" i="62"/>
  <c r="C27" i="62"/>
  <c r="C28" i="62"/>
  <c r="B19" i="62"/>
  <c r="H16" i="62"/>
  <c r="H15" i="62"/>
  <c r="H12" i="62"/>
  <c r="H13" i="62"/>
  <c r="H11" i="62"/>
  <c r="H9" i="62"/>
  <c r="H8" i="62"/>
  <c r="H5" i="62"/>
  <c r="H6" i="62"/>
  <c r="H4" i="62"/>
  <c r="B16" i="62"/>
  <c r="B15" i="62"/>
  <c r="B11" i="62"/>
  <c r="B9" i="62"/>
  <c r="B8" i="62"/>
  <c r="B5" i="62"/>
  <c r="E36" i="71" l="1"/>
  <c r="E41" i="71"/>
  <c r="K31" i="71"/>
  <c r="K20" i="71"/>
  <c r="K24" i="71"/>
  <c r="K27" i="71"/>
  <c r="K23" i="71"/>
  <c r="E28" i="71"/>
  <c r="E24" i="71"/>
  <c r="E20" i="71"/>
  <c r="K28" i="71"/>
  <c r="K22" i="71"/>
  <c r="E27" i="71"/>
  <c r="E23" i="71"/>
  <c r="K29" i="71"/>
  <c r="K25" i="71"/>
  <c r="K21" i="71"/>
  <c r="E26" i="71"/>
  <c r="E22" i="71"/>
  <c r="K30" i="71"/>
  <c r="K26" i="71"/>
  <c r="E25" i="71"/>
  <c r="E21" i="71"/>
  <c r="E39" i="71"/>
  <c r="E35" i="71"/>
  <c r="E38" i="71"/>
  <c r="E37" i="71"/>
  <c r="E40" i="71"/>
  <c r="K35" i="71"/>
  <c r="K37" i="71"/>
  <c r="K38" i="71"/>
  <c r="E75" i="62"/>
  <c r="J74" i="62"/>
  <c r="I65" i="62"/>
  <c r="I55" i="62"/>
  <c r="I39" i="62"/>
  <c r="J36" i="62" s="1"/>
  <c r="D41" i="62"/>
  <c r="I49" i="62"/>
  <c r="J49" i="62" s="1"/>
  <c r="I31" i="62"/>
  <c r="D29" i="62"/>
  <c r="E26" i="62" s="1"/>
  <c r="E68" i="61"/>
  <c r="K65" i="61"/>
  <c r="K55" i="61"/>
  <c r="K53" i="61"/>
  <c r="K49" i="61"/>
  <c r="E57" i="61"/>
  <c r="E40" i="61"/>
  <c r="E39" i="61"/>
  <c r="E38" i="61"/>
  <c r="E37" i="61"/>
  <c r="E36" i="61"/>
  <c r="E35" i="61"/>
  <c r="E41" i="61"/>
  <c r="J31" i="61"/>
  <c r="K31" i="61" s="1"/>
  <c r="J22" i="61"/>
  <c r="J26" i="61"/>
  <c r="J24" i="61"/>
  <c r="J28" i="61"/>
  <c r="E29" i="61"/>
  <c r="D27" i="61"/>
  <c r="D24" i="61"/>
  <c r="D85" i="97"/>
  <c r="D84" i="97"/>
  <c r="D16" i="80" s="1"/>
  <c r="D16" i="90"/>
  <c r="D75" i="97"/>
  <c r="D69" i="97"/>
  <c r="D64" i="97"/>
  <c r="D63" i="97"/>
  <c r="D62" i="97"/>
  <c r="D61" i="97"/>
  <c r="D9" i="90" s="1"/>
  <c r="D57" i="97"/>
  <c r="D56" i="97"/>
  <c r="D53" i="97"/>
  <c r="D52" i="97"/>
  <c r="D51" i="97"/>
  <c r="D50" i="97"/>
  <c r="D20" i="97"/>
  <c r="J61" i="62" l="1"/>
  <c r="J65" i="62"/>
  <c r="J20" i="62"/>
  <c r="J31" i="62"/>
  <c r="E38" i="62"/>
  <c r="E41" i="62"/>
  <c r="J54" i="62"/>
  <c r="J55" i="62"/>
  <c r="D16" i="62"/>
  <c r="J39" i="62"/>
  <c r="J30" i="61"/>
  <c r="J29" i="61"/>
  <c r="K27" i="61"/>
  <c r="K25" i="61"/>
  <c r="E22" i="61"/>
  <c r="E21" i="61"/>
  <c r="E25" i="61"/>
  <c r="E20" i="61"/>
  <c r="J12" i="61"/>
  <c r="E80" i="61"/>
  <c r="J77" i="62"/>
  <c r="J76" i="62"/>
  <c r="D16" i="71"/>
  <c r="E35" i="62"/>
  <c r="E20" i="62"/>
  <c r="J37" i="62"/>
  <c r="J35" i="62"/>
  <c r="J78" i="62"/>
  <c r="J75" i="62"/>
  <c r="E78" i="62"/>
  <c r="E79" i="62"/>
  <c r="E76" i="62"/>
  <c r="E77" i="62"/>
  <c r="E74" i="62"/>
  <c r="E80" i="62"/>
  <c r="J58" i="62"/>
  <c r="J62" i="62"/>
  <c r="J59" i="62"/>
  <c r="J64" i="62"/>
  <c r="J63" i="62"/>
  <c r="J60" i="62"/>
  <c r="J53" i="62"/>
  <c r="J52" i="62"/>
  <c r="J45" i="62"/>
  <c r="J44" i="62"/>
  <c r="J48" i="62"/>
  <c r="J47" i="62"/>
  <c r="J38" i="62"/>
  <c r="J46" i="62"/>
  <c r="E37" i="62"/>
  <c r="E40" i="62"/>
  <c r="E36" i="62"/>
  <c r="E39" i="62"/>
  <c r="K59" i="61"/>
  <c r="K60" i="61"/>
  <c r="K63" i="61"/>
  <c r="K45" i="61"/>
  <c r="K47" i="61"/>
  <c r="E23" i="61"/>
  <c r="E26" i="61"/>
  <c r="K30" i="61"/>
  <c r="E77" i="61"/>
  <c r="K23" i="61"/>
  <c r="K21" i="61"/>
  <c r="K29" i="61"/>
  <c r="K20" i="61"/>
  <c r="J28" i="62"/>
  <c r="J25" i="62"/>
  <c r="J30" i="62"/>
  <c r="D28" i="61"/>
  <c r="E65" i="61"/>
  <c r="J29" i="62"/>
  <c r="J21" i="62"/>
  <c r="J24" i="62"/>
  <c r="D20" i="61"/>
  <c r="D22" i="61"/>
  <c r="D26" i="61"/>
  <c r="E24" i="61"/>
  <c r="E27" i="61"/>
  <c r="J21" i="61"/>
  <c r="J23" i="61"/>
  <c r="J25" i="61"/>
  <c r="J27" i="61"/>
  <c r="E28" i="61"/>
  <c r="K22" i="61"/>
  <c r="K24" i="61"/>
  <c r="K26" i="61"/>
  <c r="K28" i="61"/>
  <c r="J27" i="62"/>
  <c r="J23" i="62"/>
  <c r="E25" i="62"/>
  <c r="E21" i="62"/>
  <c r="J26" i="62"/>
  <c r="J22" i="62"/>
  <c r="D21" i="61"/>
  <c r="D23" i="61"/>
  <c r="D25" i="61"/>
  <c r="J20" i="61"/>
  <c r="E29" i="62"/>
  <c r="E22" i="62"/>
  <c r="E24" i="62"/>
  <c r="E23" i="62"/>
  <c r="E28" i="62"/>
  <c r="E27" i="62"/>
  <c r="K61" i="61"/>
  <c r="K58" i="61"/>
  <c r="E60" i="61"/>
  <c r="E62" i="61"/>
  <c r="E64" i="61"/>
  <c r="E66" i="61"/>
  <c r="J79" i="61"/>
  <c r="K77" i="61" s="1"/>
  <c r="K52" i="61"/>
  <c r="K54" i="61"/>
  <c r="E61" i="61"/>
  <c r="E63" i="61"/>
  <c r="E67" i="61"/>
  <c r="K62" i="61"/>
  <c r="K64" i="61"/>
  <c r="E56" i="61"/>
  <c r="E45" i="61"/>
  <c r="E47" i="61"/>
  <c r="E49" i="61"/>
  <c r="E51" i="61"/>
  <c r="E53" i="61"/>
  <c r="E44" i="61"/>
  <c r="E46" i="61"/>
  <c r="E48" i="61"/>
  <c r="E50" i="61"/>
  <c r="E52" i="61"/>
  <c r="E54" i="61"/>
  <c r="E55" i="61"/>
  <c r="K44" i="61"/>
  <c r="K46" i="61"/>
  <c r="K48" i="61"/>
  <c r="J39" i="61"/>
  <c r="K39" i="61" s="1"/>
  <c r="D4" i="71"/>
  <c r="D9" i="71" s="1"/>
  <c r="D29" i="61" l="1"/>
  <c r="D4" i="62"/>
  <c r="D9" i="62" s="1"/>
  <c r="D4" i="80"/>
  <c r="D9" i="80" s="1"/>
  <c r="D5" i="80"/>
  <c r="D5" i="90"/>
  <c r="D4" i="90"/>
  <c r="E79" i="61"/>
  <c r="E75" i="61"/>
  <c r="E78" i="61"/>
  <c r="E76" i="61"/>
  <c r="E74" i="61"/>
  <c r="D5" i="71"/>
  <c r="K79" i="61"/>
  <c r="K76" i="61"/>
  <c r="K78" i="61"/>
  <c r="K74" i="61"/>
  <c r="K75" i="61"/>
  <c r="K37" i="61"/>
  <c r="K36" i="61"/>
  <c r="K38" i="61"/>
  <c r="K35" i="61"/>
  <c r="H79" i="61"/>
  <c r="H75" i="61"/>
  <c r="H76" i="61"/>
  <c r="H77" i="61"/>
  <c r="H78" i="61"/>
  <c r="H74" i="61"/>
  <c r="C80" i="61"/>
  <c r="C75" i="61"/>
  <c r="C76" i="61"/>
  <c r="C77" i="61"/>
  <c r="C78" i="61"/>
  <c r="C79" i="61"/>
  <c r="C74" i="61"/>
  <c r="H65" i="61"/>
  <c r="H59" i="61"/>
  <c r="H60" i="61"/>
  <c r="H62" i="61"/>
  <c r="H63" i="61"/>
  <c r="H64" i="61"/>
  <c r="H58" i="61"/>
  <c r="G57" i="61"/>
  <c r="H55" i="61"/>
  <c r="H53" i="61"/>
  <c r="H54" i="61"/>
  <c r="H52" i="61"/>
  <c r="G51" i="61"/>
  <c r="H49" i="61"/>
  <c r="H45" i="61"/>
  <c r="H46" i="61"/>
  <c r="H47" i="61"/>
  <c r="H48" i="61"/>
  <c r="H44" i="61"/>
  <c r="G43" i="61"/>
  <c r="C57" i="61"/>
  <c r="C45" i="61"/>
  <c r="C46" i="61"/>
  <c r="C47" i="61"/>
  <c r="C48" i="61"/>
  <c r="C49" i="61"/>
  <c r="C50" i="61"/>
  <c r="C51" i="61"/>
  <c r="C52" i="61"/>
  <c r="C53" i="61"/>
  <c r="C54" i="61"/>
  <c r="C55" i="61"/>
  <c r="C56" i="61"/>
  <c r="C44" i="61"/>
  <c r="B43" i="61"/>
  <c r="H36" i="61"/>
  <c r="H37" i="61"/>
  <c r="H38" i="61"/>
  <c r="H39" i="61"/>
  <c r="H35" i="61"/>
  <c r="G34" i="61"/>
  <c r="C41" i="61"/>
  <c r="C36" i="61"/>
  <c r="C37" i="61"/>
  <c r="C38" i="61"/>
  <c r="C39" i="61"/>
  <c r="C40" i="61"/>
  <c r="C35" i="61"/>
  <c r="B34" i="61"/>
  <c r="H31" i="61"/>
  <c r="H21" i="61"/>
  <c r="H22" i="61"/>
  <c r="H23" i="61"/>
  <c r="H24" i="61"/>
  <c r="H25" i="61"/>
  <c r="H26" i="61"/>
  <c r="H27" i="61"/>
  <c r="H28" i="61"/>
  <c r="H29" i="61"/>
  <c r="H30" i="61"/>
  <c r="H20" i="61"/>
  <c r="G19" i="61"/>
  <c r="C27" i="61"/>
  <c r="C28" i="61"/>
  <c r="C29" i="61"/>
  <c r="B19" i="61"/>
  <c r="H16" i="61"/>
  <c r="H15" i="61"/>
  <c r="H12" i="61"/>
  <c r="H13" i="61"/>
  <c r="H11" i="61"/>
  <c r="H9" i="61"/>
  <c r="H8" i="61"/>
  <c r="H5" i="61"/>
  <c r="H6" i="61"/>
  <c r="H4" i="61"/>
  <c r="B11" i="61"/>
  <c r="B9" i="61"/>
  <c r="B8" i="61"/>
  <c r="B5" i="61"/>
  <c r="D40" i="97" l="1"/>
  <c r="D57" i="66" l="1"/>
  <c r="E57" i="66" s="1"/>
  <c r="E56" i="66" l="1"/>
  <c r="E51" i="66"/>
  <c r="E52" i="66"/>
  <c r="E50" i="66"/>
  <c r="E53" i="66"/>
  <c r="E54" i="66"/>
  <c r="E46" i="66"/>
  <c r="E48" i="66"/>
  <c r="E55" i="66"/>
  <c r="E45" i="66"/>
  <c r="E44" i="66"/>
  <c r="E47" i="66"/>
  <c r="E49" i="66"/>
  <c r="D11" i="97" l="1"/>
  <c r="D7" i="97" l="1"/>
  <c r="D14" i="97"/>
  <c r="D5" i="61" l="1"/>
  <c r="D4" i="61"/>
  <c r="D9" i="61" s="1"/>
  <c r="B122" i="98" l="1"/>
</calcChain>
</file>

<file path=xl/comments1.xml><?xml version="1.0" encoding="utf-8"?>
<comments xmlns="http://schemas.openxmlformats.org/spreadsheetml/2006/main">
  <authors>
    <author>Tembo, Paul (DCF)</author>
  </authors>
  <commentList>
    <comment ref="J15" authorId="0">
      <text>
        <r>
          <rPr>
            <b/>
            <sz val="9"/>
            <color indexed="81"/>
            <rFont val="Tahoma"/>
            <family val="2"/>
          </rPr>
          <t>Tembo, Paul (DCF):</t>
        </r>
        <r>
          <rPr>
            <sz val="9"/>
            <color indexed="81"/>
            <rFont val="Tahoma"/>
            <family val="2"/>
          </rPr>
          <t xml:space="preserve">
From Report 038</t>
        </r>
      </text>
    </comment>
    <comment ref="J16" authorId="0">
      <text>
        <r>
          <rPr>
            <b/>
            <sz val="9"/>
            <color indexed="81"/>
            <rFont val="Tahoma"/>
            <family val="2"/>
          </rPr>
          <t>Tembo, Paul (DCF):</t>
        </r>
        <r>
          <rPr>
            <sz val="9"/>
            <color indexed="81"/>
            <rFont val="Tahoma"/>
            <family val="2"/>
          </rPr>
          <t xml:space="preserve">
From Report 038</t>
        </r>
      </text>
    </comment>
  </commentList>
</comments>
</file>

<file path=xl/sharedStrings.xml><?xml version="1.0" encoding="utf-8"?>
<sst xmlns="http://schemas.openxmlformats.org/spreadsheetml/2006/main" count="4689" uniqueCount="422">
  <si>
    <t>Region:</t>
  </si>
  <si>
    <t>West</t>
  </si>
  <si>
    <t>% of Child Caseload in Placement</t>
  </si>
  <si>
    <t>% Clinical Cases that are Placement Cases</t>
  </si>
  <si>
    <t>All DCF Consumers (Adults and Children)</t>
  </si>
  <si>
    <r>
      <t xml:space="preserve">White </t>
    </r>
    <r>
      <rPr>
        <vertAlign val="superscript"/>
        <sz val="10"/>
        <rFont val="Arial"/>
        <family val="2"/>
      </rPr>
      <t>(1)</t>
    </r>
  </si>
  <si>
    <t>Spanish</t>
  </si>
  <si>
    <r>
      <t xml:space="preserve">Hispanic/Latino </t>
    </r>
    <r>
      <rPr>
        <vertAlign val="superscript"/>
        <sz val="10"/>
        <rFont val="Arial"/>
        <family val="2"/>
      </rPr>
      <t>(2)</t>
    </r>
  </si>
  <si>
    <t>Khmer (Cambodian)</t>
  </si>
  <si>
    <r>
      <t xml:space="preserve">Black </t>
    </r>
    <r>
      <rPr>
        <vertAlign val="superscript"/>
        <sz val="10"/>
        <rFont val="Arial"/>
        <family val="2"/>
      </rPr>
      <t>(1)</t>
    </r>
  </si>
  <si>
    <t xml:space="preserve">Portuguese                                                                      </t>
  </si>
  <si>
    <r>
      <t xml:space="preserve">Asian </t>
    </r>
    <r>
      <rPr>
        <vertAlign val="superscript"/>
        <sz val="10"/>
        <rFont val="Arial"/>
        <family val="2"/>
      </rPr>
      <t>(1)</t>
    </r>
  </si>
  <si>
    <t>Haitian Creole</t>
  </si>
  <si>
    <r>
      <t xml:space="preserve">Native American </t>
    </r>
    <r>
      <rPr>
        <vertAlign val="superscript"/>
        <sz val="10"/>
        <rFont val="Arial"/>
        <family val="2"/>
      </rPr>
      <t>(1)</t>
    </r>
  </si>
  <si>
    <t>Cape Verdean Creole</t>
  </si>
  <si>
    <r>
      <t>Pacific Islander</t>
    </r>
    <r>
      <rPr>
        <vertAlign val="superscript"/>
        <sz val="10"/>
        <rFont val="Arial"/>
        <family val="2"/>
      </rPr>
      <t>(1)</t>
    </r>
  </si>
  <si>
    <t>Vietnamese</t>
  </si>
  <si>
    <r>
      <t xml:space="preserve">Multi-Racial </t>
    </r>
    <r>
      <rPr>
        <vertAlign val="superscript"/>
        <sz val="10"/>
        <rFont val="Arial"/>
        <family val="2"/>
      </rPr>
      <t>(1) (3)</t>
    </r>
  </si>
  <si>
    <t>Chinese</t>
  </si>
  <si>
    <t>Unable to Determine</t>
  </si>
  <si>
    <t>Lao</t>
  </si>
  <si>
    <t>Missing</t>
  </si>
  <si>
    <t>American Sign Language</t>
  </si>
  <si>
    <t>Total Consumers</t>
  </si>
  <si>
    <t>Other</t>
  </si>
  <si>
    <r>
      <t xml:space="preserve">(1) </t>
    </r>
    <r>
      <rPr>
        <sz val="9"/>
        <rFont val="Arial"/>
        <family val="2"/>
      </rPr>
      <t xml:space="preserve">Excluding Hispanic/Latino  </t>
    </r>
    <r>
      <rPr>
        <vertAlign val="superscript"/>
        <sz val="9"/>
        <rFont val="Arial"/>
        <family val="2"/>
      </rPr>
      <t/>
    </r>
  </si>
  <si>
    <t>English/Unspecified</t>
  </si>
  <si>
    <r>
      <t xml:space="preserve">(2) </t>
    </r>
    <r>
      <rPr>
        <sz val="9"/>
        <rFont val="Arial"/>
        <family val="2"/>
      </rPr>
      <t xml:space="preserve">Hispanic/Latino includes all races, </t>
    </r>
    <r>
      <rPr>
        <vertAlign val="superscript"/>
        <sz val="9"/>
        <rFont val="Arial"/>
        <family val="2"/>
      </rPr>
      <t>(3)</t>
    </r>
    <r>
      <rPr>
        <sz val="9"/>
        <rFont val="Arial"/>
        <family val="2"/>
      </rPr>
      <t xml:space="preserve"> Multi-racial = two or more races</t>
    </r>
  </si>
  <si>
    <t xml:space="preserve">Children Less than 18 Years Old in Placement </t>
  </si>
  <si>
    <t>Protective</t>
  </si>
  <si>
    <t>0 - 2 Years Old</t>
  </si>
  <si>
    <t>Alternative Response</t>
  </si>
  <si>
    <t>3 - 5 Years Old</t>
  </si>
  <si>
    <t>Voluntary Request</t>
  </si>
  <si>
    <t>6 - 11 Years Old</t>
  </si>
  <si>
    <t>CRA Referral (Children Requiring Assistance)</t>
  </si>
  <si>
    <t>12 - 17 Years Old</t>
  </si>
  <si>
    <t>Court Referral</t>
  </si>
  <si>
    <t>Total Children in Placement</t>
  </si>
  <si>
    <t>Other/Unspecified</t>
  </si>
  <si>
    <t>Foster Care - Kinship</t>
  </si>
  <si>
    <t>.5 Years or Less</t>
  </si>
  <si>
    <t>Foster Care - Child-Specific</t>
  </si>
  <si>
    <t>&gt;.5 Years - 1 Year</t>
  </si>
  <si>
    <t>Foster Care - Unrestricted</t>
  </si>
  <si>
    <t>&gt;1 Year - 2 Years</t>
  </si>
  <si>
    <t>Foster Care - Pre-adoptive</t>
  </si>
  <si>
    <t>&gt;2 Years - 4 Years</t>
  </si>
  <si>
    <t>Foster Care - Independent Living</t>
  </si>
  <si>
    <t>&gt;4 Years</t>
  </si>
  <si>
    <t>Foster Care - IFC (Contracted)</t>
  </si>
  <si>
    <t>Congregate Care - Group Home</t>
  </si>
  <si>
    <t>Congregate Care - Continuum</t>
  </si>
  <si>
    <t>Congregate Care - Residential</t>
  </si>
  <si>
    <t>Male</t>
  </si>
  <si>
    <t>Congregate  Care - STARR (short-term residential)</t>
  </si>
  <si>
    <t>Female</t>
  </si>
  <si>
    <t>Congregate Care - Teen Parenting</t>
  </si>
  <si>
    <t>Unspecified</t>
  </si>
  <si>
    <t>Non-Referral Location</t>
  </si>
  <si>
    <t>Family Reunification</t>
  </si>
  <si>
    <t>Adoption</t>
  </si>
  <si>
    <t>Guardianship</t>
  </si>
  <si>
    <r>
      <t xml:space="preserve">APPLA </t>
    </r>
    <r>
      <rPr>
        <vertAlign val="superscript"/>
        <sz val="10"/>
        <rFont val="Arial"/>
        <family val="2"/>
      </rPr>
      <t>(1)</t>
    </r>
  </si>
  <si>
    <t>Permanent Care with Kin</t>
  </si>
  <si>
    <t>Stabilize Intact Family</t>
  </si>
  <si>
    <t>Unspecified as of run-date</t>
  </si>
  <si>
    <r>
      <t xml:space="preserve">(1) </t>
    </r>
    <r>
      <rPr>
        <sz val="9"/>
        <rFont val="Arial"/>
        <family val="2"/>
      </rPr>
      <t>Alternative Planned Permanent Living Arrangement</t>
    </r>
  </si>
  <si>
    <t xml:space="preserve">Summation of percentages may not equal 100% due to </t>
  </si>
  <si>
    <t>rounding-off.</t>
  </si>
  <si>
    <t>* = less than 1% after rounding-off</t>
  </si>
  <si>
    <t xml:space="preserve">Children Less than 18 Years Old Not in Placement </t>
  </si>
  <si>
    <t>Total Children Not in Placement</t>
  </si>
  <si>
    <t>*</t>
  </si>
  <si>
    <r>
      <t xml:space="preserve">Statewide Totals             </t>
    </r>
    <r>
      <rPr>
        <b/>
        <i/>
        <sz val="12"/>
        <rFont val="Arial"/>
        <family val="2"/>
      </rPr>
      <t>(statewide statistics are based on regional offices and contracted agencies data)</t>
    </r>
  </si>
  <si>
    <t>DCF Region: Western</t>
  </si>
  <si>
    <t>Greenfield</t>
  </si>
  <si>
    <t>Holyoke</t>
  </si>
  <si>
    <t>North Central</t>
  </si>
  <si>
    <t>Pittsfield</t>
  </si>
  <si>
    <t>Robert Van Wart</t>
  </si>
  <si>
    <t>South Central</t>
  </si>
  <si>
    <t>Cambridge</t>
  </si>
  <si>
    <t>Cape Ann</t>
  </si>
  <si>
    <t>Framingham</t>
  </si>
  <si>
    <t>Haverhill</t>
  </si>
  <si>
    <t>Lawrence</t>
  </si>
  <si>
    <t>Lowell</t>
  </si>
  <si>
    <t>Malden</t>
  </si>
  <si>
    <t>Lynn</t>
  </si>
  <si>
    <t>Arlington</t>
  </si>
  <si>
    <t>Brockton</t>
  </si>
  <si>
    <t>Cape Cod</t>
  </si>
  <si>
    <t>Coastal</t>
  </si>
  <si>
    <t>Fall River</t>
  </si>
  <si>
    <t>New Bedford</t>
  </si>
  <si>
    <t>Plymouth</t>
  </si>
  <si>
    <t>Taunton/Attleboro</t>
  </si>
  <si>
    <t>DCF Region: Southern</t>
  </si>
  <si>
    <t>DCF Region: Northern</t>
  </si>
  <si>
    <t>DCF Region: Boston</t>
  </si>
  <si>
    <t>Dimock Street</t>
  </si>
  <si>
    <t>Harbor</t>
  </si>
  <si>
    <t>Hyde Park</t>
  </si>
  <si>
    <t>Park Street</t>
  </si>
  <si>
    <t>Western</t>
  </si>
  <si>
    <t>Northern</t>
  </si>
  <si>
    <t>Southern</t>
  </si>
  <si>
    <t>Boston</t>
  </si>
  <si>
    <t>Springfield</t>
  </si>
  <si>
    <t>Total:</t>
  </si>
  <si>
    <t>Boston Regional Office</t>
  </si>
  <si>
    <t>Judge Baker Children's Center-Reg.</t>
  </si>
  <si>
    <t>Northern Regional Office</t>
  </si>
  <si>
    <t>Southern Regional Office</t>
  </si>
  <si>
    <t>Special Investigations/Case Inv-Reg</t>
  </si>
  <si>
    <t>Western Regional Office</t>
  </si>
  <si>
    <t xml:space="preserve"> Month 1 of Report Quarter</t>
  </si>
  <si>
    <t xml:space="preserve"> Month 2 of Report Quarter</t>
  </si>
  <si>
    <t xml:space="preserve"> Month 3 of Report Quarter</t>
  </si>
  <si>
    <t>Metro Regional Office</t>
  </si>
  <si>
    <t>State Wide Investigations = Inv Supportted +Inv Unsupportted</t>
  </si>
  <si>
    <t>Unsupp</t>
  </si>
  <si>
    <t>Supp</t>
  </si>
  <si>
    <t>No Concern</t>
  </si>
  <si>
    <t>Concern</t>
  </si>
  <si>
    <t>Adoption Contract Region</t>
  </si>
  <si>
    <t>CENTRAL OFFICE REGION</t>
  </si>
  <si>
    <t>Central MA Regional Office</t>
  </si>
  <si>
    <t>Division of Field Ops. and Support</t>
  </si>
  <si>
    <t>Northeast Regional Office</t>
  </si>
  <si>
    <t>Southeast Regional Office</t>
  </si>
  <si>
    <t>Total</t>
  </si>
  <si>
    <t>Ave. Clinical Cases Closed Per Month</t>
  </si>
  <si>
    <t>Alternate Caretaker (non-relative)</t>
  </si>
  <si>
    <t>Alternate Caretaker (relative)</t>
  </si>
  <si>
    <t>Group Home (non-DCF)</t>
  </si>
  <si>
    <t>Hospital (acute)</t>
  </si>
  <si>
    <t>Institution</t>
  </si>
  <si>
    <t>Not in Placement</t>
  </si>
  <si>
    <t>On the Run</t>
  </si>
  <si>
    <t>Placement Service</t>
  </si>
  <si>
    <t>Child Totals</t>
  </si>
  <si>
    <t>Clinical Cases</t>
  </si>
  <si>
    <t>Case Type</t>
  </si>
  <si>
    <t>Clinical</t>
  </si>
  <si>
    <t>Pending Response</t>
  </si>
  <si>
    <t xml:space="preserve">Clinical Cases w/Child &lt;18 in Plcme </t>
  </si>
  <si>
    <t>Race</t>
  </si>
  <si>
    <t>American Indian/Alaskan Native</t>
  </si>
  <si>
    <t>Asian</t>
  </si>
  <si>
    <t>Black</t>
  </si>
  <si>
    <t>Declined</t>
  </si>
  <si>
    <t>Hispanic/Latino</t>
  </si>
  <si>
    <t>Multi-Racial</t>
  </si>
  <si>
    <t>Native Hawaiian or Other Pacific Islander</t>
  </si>
  <si>
    <t>White</t>
  </si>
  <si>
    <t>Language</t>
  </si>
  <si>
    <t>English</t>
  </si>
  <si>
    <t>French</t>
  </si>
  <si>
    <t>Greek</t>
  </si>
  <si>
    <t>Italian</t>
  </si>
  <si>
    <t>Polish</t>
  </si>
  <si>
    <t>Portuguese</t>
  </si>
  <si>
    <t>Russian</t>
  </si>
  <si>
    <t>Thai</t>
  </si>
  <si>
    <t>Unknown</t>
  </si>
  <si>
    <t>Yiddish</t>
  </si>
  <si>
    <t>51A Report</t>
  </si>
  <si>
    <t>Alt Resp</t>
  </si>
  <si>
    <t>CHINS</t>
  </si>
  <si>
    <t>CRA</t>
  </si>
  <si>
    <t>Institutional Abuse</t>
  </si>
  <si>
    <t>Safe Haven</t>
  </si>
  <si>
    <t>Voluntary</t>
  </si>
  <si>
    <t>Voluntary Application</t>
  </si>
  <si>
    <t/>
  </si>
  <si>
    <t>Most Recent Intake</t>
  </si>
  <si>
    <t>0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</si>
  <si>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</si>
  <si>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</si>
  <si>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</si>
  <si>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</si>
  <si>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</si>
  <si>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</si>
  <si>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</si>
  <si>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</si>
  <si>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</si>
  <si>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</si>
  <si>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</si>
  <si>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</si>
  <si>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</si>
  <si>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</si>
  <si>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</si>
  <si>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</si>
  <si>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</si>
  <si>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Age Groups</t>
  </si>
  <si>
    <t>Caring Together</t>
  </si>
  <si>
    <t>Foster Care</t>
  </si>
  <si>
    <t>STARR</t>
  </si>
  <si>
    <t>Group Home</t>
  </si>
  <si>
    <t>Teen Parenting</t>
  </si>
  <si>
    <t>IFC</t>
  </si>
  <si>
    <t xml:space="preserve">Placement Type </t>
  </si>
  <si>
    <t>(.5yr or less)</t>
  </si>
  <si>
    <t>(&gt; .5-1yr)</t>
  </si>
  <si>
    <t>(&gt;1-1.5yrs)</t>
  </si>
  <si>
    <t>(&gt;1.5-2yrs)</t>
  </si>
  <si>
    <t>(&gt;2-4yrs)</t>
  </si>
  <si>
    <t>&gt;  4yrs</t>
  </si>
  <si>
    <t>Continuous Time in Placement</t>
  </si>
  <si>
    <t>Gender</t>
  </si>
  <si>
    <t>Service Plan Goal</t>
  </si>
  <si>
    <t>Alternative Planned Permanent Living Arrangement</t>
  </si>
  <si>
    <t>Permanency Through Adoption</t>
  </si>
  <si>
    <t>Permanency Through Care with Kin</t>
  </si>
  <si>
    <t>Permanency Through Guardianship</t>
  </si>
  <si>
    <t>Permanency Through Reunification of the Family</t>
  </si>
  <si>
    <t>Permanency Through Stabilization of the Family</t>
  </si>
  <si>
    <t>Race: Children less than 18 in Placement</t>
  </si>
  <si>
    <t>Age Groups : Children Less Than 18 Not In Placement</t>
  </si>
  <si>
    <t>Data</t>
  </si>
  <si>
    <t>Regional Offiice</t>
  </si>
  <si>
    <t>Sum of Age : 0-2</t>
  </si>
  <si>
    <t>Sum of Age : 3-5</t>
  </si>
  <si>
    <t>Sum of Age : 6-11</t>
  </si>
  <si>
    <t>Sum of Age : 12-17</t>
  </si>
  <si>
    <t>Sum of Total</t>
  </si>
  <si>
    <t>Boston Region</t>
  </si>
  <si>
    <t>Northern Region</t>
  </si>
  <si>
    <t>Southern Region</t>
  </si>
  <si>
    <t>Western Region</t>
  </si>
  <si>
    <t>Grand Total</t>
  </si>
  <si>
    <t>Statewide Totals</t>
  </si>
  <si>
    <t>Ave. Clinical Cases Opened Per Month</t>
  </si>
  <si>
    <t>Row Labels</t>
  </si>
  <si>
    <t>Child Adopted</t>
  </si>
  <si>
    <t>Guardianship Granted</t>
  </si>
  <si>
    <t>Division Of QMPD</t>
  </si>
  <si>
    <t xml:space="preserve">(1) Excluding Hispanic/Latino  </t>
  </si>
  <si>
    <t>(2) Hispanic/Latino includes all races, (3) Multi-racial = two or more races</t>
  </si>
  <si>
    <t>(1) Alternative Planned Permanent Living Arrangement</t>
  </si>
  <si>
    <t>Dimock St. Area Office</t>
  </si>
  <si>
    <t>Harbor Area Office</t>
  </si>
  <si>
    <t>Hyde Park Area Office</t>
  </si>
  <si>
    <t>Park St. Area Office</t>
  </si>
  <si>
    <t>Area Wide Screened In For Investiagtion Non Emergency Response</t>
  </si>
  <si>
    <t xml:space="preserve">Area Wide Screened In For Investiagtion Emergency Response </t>
  </si>
  <si>
    <t>Area Wide Initial Assessment  = Concern + No Concern</t>
  </si>
  <si>
    <t>Most Recent Intake : Children Less Than 18 Not In Placement</t>
  </si>
  <si>
    <t>Solutions for Living (PAS Bos)</t>
  </si>
  <si>
    <t>Arlington Area Office</t>
  </si>
  <si>
    <t>Brockton Area Office</t>
  </si>
  <si>
    <t>Cape Cod Area Office</t>
  </si>
  <si>
    <t>Coastal Area Office</t>
  </si>
  <si>
    <t>Fall River Area Office</t>
  </si>
  <si>
    <t>New Bedford Area Office</t>
  </si>
  <si>
    <t>Plymouth Area Office</t>
  </si>
  <si>
    <t>Taunton/Attleboro Area Office</t>
  </si>
  <si>
    <t>Solutions for Living (PAS SE)</t>
  </si>
  <si>
    <t>Ctr Human Dev (PAS West)</t>
  </si>
  <si>
    <t>Greenfield Area Office</t>
  </si>
  <si>
    <t>Holyoke Area Office</t>
  </si>
  <si>
    <t>North Central Area Office</t>
  </si>
  <si>
    <t>Pittsfield Area Office</t>
  </si>
  <si>
    <t>Robert Van Wart Area Office</t>
  </si>
  <si>
    <t>South Central Area Office</t>
  </si>
  <si>
    <t>Springfield Area Office</t>
  </si>
  <si>
    <t>Worcester East Area Office</t>
  </si>
  <si>
    <t>Worcester West Area Office</t>
  </si>
  <si>
    <t>Cambridge Area Office</t>
  </si>
  <si>
    <t>Cape Ann Area Office</t>
  </si>
  <si>
    <t>Framingham Area Office</t>
  </si>
  <si>
    <t>Haverhill Area Office</t>
  </si>
  <si>
    <t>Lawrence Area Office</t>
  </si>
  <si>
    <t>Lowell Area Office</t>
  </si>
  <si>
    <t>Lynn Area Office</t>
  </si>
  <si>
    <t>Malden Area Office</t>
  </si>
  <si>
    <t>Solutions for Living (PAS NE)</t>
  </si>
  <si>
    <t>Area Wide Screened In For  Initial Assessment</t>
  </si>
  <si>
    <t>MA DCF: CQI/OMPA</t>
  </si>
  <si>
    <t>State Wide Screened In For Investigation Non Emergency Response</t>
  </si>
  <si>
    <t xml:space="preserve">State Wide Screened In For Investigation Emergency Response </t>
  </si>
  <si>
    <t>Family Networks</t>
  </si>
  <si>
    <t>The Continuum</t>
  </si>
  <si>
    <t>Residential School</t>
  </si>
  <si>
    <t>FRFC</t>
  </si>
  <si>
    <t>Tier I Child Specific</t>
  </si>
  <si>
    <t>Tier I Independent Living</t>
  </si>
  <si>
    <t>Tier I Kinship</t>
  </si>
  <si>
    <t>Tier I Pre-Adoptive</t>
  </si>
  <si>
    <t>Tier I Unrestricted</t>
  </si>
  <si>
    <t xml:space="preserve">Area Wide Screened In For Investigation Emergency Response </t>
  </si>
  <si>
    <t>Area Wide Screened In For Investigation Non Emergency Response</t>
  </si>
  <si>
    <t>All DCF : Race</t>
  </si>
  <si>
    <t>All DCF  :Language</t>
  </si>
  <si>
    <t>CRA.</t>
  </si>
  <si>
    <t>Comprehensive FC</t>
  </si>
  <si>
    <t>Contracted Foster Care</t>
  </si>
  <si>
    <t>Departmental Foster Care</t>
  </si>
  <si>
    <t>Complex Foster Care Medical</t>
  </si>
  <si>
    <t>Child Home-Based Rehabilitation</t>
  </si>
  <si>
    <t>Emergency Shelter Homes</t>
  </si>
  <si>
    <t>IFC One</t>
  </si>
  <si>
    <t>Multiple Acute Level A</t>
  </si>
  <si>
    <t>Multiple Acute Level B</t>
  </si>
  <si>
    <t>Sibling</t>
  </si>
  <si>
    <t>Teen Parent</t>
  </si>
  <si>
    <t>Transitions to Adulthood</t>
  </si>
  <si>
    <t>IFC Skill Level 1</t>
  </si>
  <si>
    <t>Sibling Rate</t>
  </si>
  <si>
    <t>Enhanced Therapeutic</t>
  </si>
  <si>
    <t xml:space="preserve">Date of Report Used </t>
  </si>
  <si>
    <t>Judge Baker Children's Center-</t>
  </si>
  <si>
    <t>Special Investigations/Case In</t>
  </si>
  <si>
    <r>
      <t xml:space="preserve">DCF Region: Boston </t>
    </r>
    <r>
      <rPr>
        <b/>
        <i/>
        <sz val="10"/>
        <rFont val="Arial"/>
        <family val="2"/>
      </rPr>
      <t>(regional statistics are based on area offices and contracted agencies data)</t>
    </r>
  </si>
  <si>
    <r>
      <t xml:space="preserve">Statewide Totals    </t>
    </r>
    <r>
      <rPr>
        <b/>
        <i/>
        <sz val="12"/>
        <rFont val="Arial"/>
        <family val="2"/>
      </rPr>
      <t>(statewide statistics are based on regional offices and contracted agencies data)</t>
    </r>
  </si>
  <si>
    <r>
      <t xml:space="preserve">DCF Region: Northern </t>
    </r>
    <r>
      <rPr>
        <b/>
        <i/>
        <sz val="10"/>
        <rFont val="Arial"/>
        <family val="2"/>
      </rPr>
      <t>(regional statistics are based on area offices and contracted agencies data)</t>
    </r>
  </si>
  <si>
    <r>
      <t xml:space="preserve">DCF Region: Southern  </t>
    </r>
    <r>
      <rPr>
        <b/>
        <i/>
        <sz val="10"/>
        <rFont val="Arial"/>
        <family val="2"/>
      </rPr>
      <t>(regional statistics are based on area offices and contracted agencies data)</t>
    </r>
  </si>
  <si>
    <r>
      <t xml:space="preserve">DCF Region: Western </t>
    </r>
    <r>
      <rPr>
        <b/>
        <i/>
        <sz val="11"/>
        <rFont val="Arial"/>
        <family val="2"/>
      </rPr>
      <t>(regional statistics are based on area offices and contracted agencies data)</t>
    </r>
  </si>
  <si>
    <t>German</t>
  </si>
  <si>
    <t>Group Home 1:4</t>
  </si>
  <si>
    <t>Independent Living</t>
  </si>
  <si>
    <t>Intensive 1:2 Group Home (specialty)</t>
  </si>
  <si>
    <t>Intensive 1:3</t>
  </si>
  <si>
    <t>Intensive 1:3 GH with Expanded Nursing (specialty)</t>
  </si>
  <si>
    <t>Medically Complex Needs Group Home (specialty)</t>
  </si>
  <si>
    <t>Pre-Independent Living</t>
  </si>
  <si>
    <t>Enhanced Teen Parenting 1:4</t>
  </si>
  <si>
    <t>House Parent</t>
  </si>
  <si>
    <t>TLP 1:5</t>
  </si>
  <si>
    <t>Adjusted GH 1:3</t>
  </si>
  <si>
    <t>Adjusted GH 1:3 Subcontract</t>
  </si>
  <si>
    <t>Adjusted GH 1:4 Subcontract</t>
  </si>
  <si>
    <t>% Screened In For Investigations</t>
  </si>
  <si>
    <t>% Screened In For Initial Assessment</t>
  </si>
  <si>
    <t>Glossary Of Terms</t>
  </si>
  <si>
    <t>A 51A report is a report of abuse and/or neglect, from either a mandated reporter or another concerned individual received by DCF.</t>
  </si>
  <si>
    <t>Count of all 51A reports that were screened in for an emergency response, non-emergency response reporting period as a percentage of the total 51A reports for that same period.</t>
  </si>
  <si>
    <t>Count of all 51A reports that were screened in for an initial assessment during the reporting period as a percentage of the total 51A reports for that same period.</t>
  </si>
  <si>
    <t>% Supported Investigations</t>
  </si>
  <si>
    <t>% Concern Found</t>
  </si>
  <si>
    <t>% Children  in  Caseload Placement</t>
  </si>
  <si>
    <t>Count of all investigations that were supported during the reporting period as a percentage of the total all investigations for that same period.</t>
  </si>
  <si>
    <t>Count of Initial Assessments with a substantiated “concern” for future abuse or neglect during the reporting period as a percentage of the total all Initial Assessmentsfor that same period.</t>
  </si>
  <si>
    <t xml:space="preserve">Count of clinical cases during the reporting period as a percentage of all placement cases for that same period. </t>
  </si>
  <si>
    <t>Count of children under 18 in placement during the reporting period as a percentage of the total children under 18 in the caseload for that same period.</t>
  </si>
  <si>
    <t xml:space="preserve">      --</t>
  </si>
  <si>
    <t>Central MA Region</t>
  </si>
  <si>
    <t>Central MA Office</t>
  </si>
  <si>
    <t xml:space="preserve"> </t>
  </si>
  <si>
    <t>First tab</t>
  </si>
  <si>
    <t>Children Under 18 in Caseload (06/30/2016)</t>
  </si>
  <si>
    <t>Family Residential</t>
  </si>
  <si>
    <t>Children Less Than 18 In Placement: Most Recent Intake</t>
  </si>
  <si>
    <t>Children Less Than 18 Not In Placement :Most Recent Intake</t>
  </si>
  <si>
    <r>
      <t xml:space="preserve">DCF Region: Central MA </t>
    </r>
    <r>
      <rPr>
        <b/>
        <i/>
        <sz val="11"/>
        <rFont val="Arial"/>
        <family val="2"/>
      </rPr>
      <t>(regional statistics are based on area offices and contracted agencies data)</t>
    </r>
  </si>
  <si>
    <t>DCF Region: Central MA</t>
  </si>
  <si>
    <t>Central Regional Office</t>
  </si>
  <si>
    <t>fid metrics</t>
  </si>
  <si>
    <t>Concern+no concern</t>
  </si>
  <si>
    <t>Count of Case Type</t>
  </si>
  <si>
    <t>Judge Baker Children's Center- Total</t>
  </si>
  <si>
    <t>Special Investigations/Case In Total</t>
  </si>
  <si>
    <t>Central MA</t>
  </si>
  <si>
    <t>State Wide Screened In For Substantional Concern</t>
  </si>
  <si>
    <t>Worcester East</t>
  </si>
  <si>
    <t>Worcester West</t>
  </si>
  <si>
    <t># Substantiated Concern</t>
  </si>
  <si>
    <t>Total Investigations</t>
  </si>
  <si>
    <t>Substantiated concern</t>
  </si>
  <si>
    <r>
      <t>White</t>
    </r>
    <r>
      <rPr>
        <vertAlign val="superscript"/>
        <sz val="10"/>
        <rFont val="Arial"/>
        <family val="2"/>
      </rPr>
      <t xml:space="preserve"> (1)</t>
    </r>
  </si>
  <si>
    <r>
      <t>APPLA</t>
    </r>
    <r>
      <rPr>
        <vertAlign val="superscript"/>
        <sz val="10"/>
        <rFont val="Arial"/>
        <family val="2"/>
      </rPr>
      <t xml:space="preserve"> (1)</t>
    </r>
  </si>
  <si>
    <r>
      <t>Native American</t>
    </r>
    <r>
      <rPr>
        <vertAlign val="superscript"/>
        <sz val="10"/>
        <rFont val="Arial"/>
        <family val="2"/>
      </rPr>
      <t xml:space="preserve"> (1)</t>
    </r>
  </si>
  <si>
    <r>
      <t>Asian</t>
    </r>
    <r>
      <rPr>
        <vertAlign val="superscript"/>
        <sz val="10"/>
        <rFont val="Arial"/>
        <family val="2"/>
      </rPr>
      <t xml:space="preserve"> (1)</t>
    </r>
  </si>
  <si>
    <r>
      <t>Multi-Racial</t>
    </r>
    <r>
      <rPr>
        <vertAlign val="superscript"/>
        <sz val="10"/>
        <rFont val="Arial"/>
        <family val="2"/>
      </rPr>
      <t xml:space="preserve"> (1) (3)</t>
    </r>
  </si>
  <si>
    <r>
      <t>Black</t>
    </r>
    <r>
      <rPr>
        <vertAlign val="superscript"/>
        <sz val="10"/>
        <rFont val="Arial"/>
        <family val="2"/>
      </rPr>
      <t xml:space="preserve"> (1)</t>
    </r>
  </si>
  <si>
    <t xml:space="preserve">Service Plan Goal :Children less than 18 in Placement </t>
  </si>
  <si>
    <t>Children Less Than 18 In Placement : Age Groups</t>
  </si>
  <si>
    <t>Children Less Than 18 In Placement Continuous Time in Placement</t>
  </si>
  <si>
    <t xml:space="preserve">Children Less Than 18 In Placement :Placement Type </t>
  </si>
  <si>
    <t>Children Less than 18 Years Old in Placement  : Gender</t>
  </si>
  <si>
    <t>State Wide Screened In For Substantiated Concern</t>
  </si>
  <si>
    <t>Substantiated Concern</t>
  </si>
  <si>
    <t>Region / Area</t>
  </si>
  <si>
    <t>Children Under 18 in Caseload (12/31/2016)</t>
  </si>
  <si>
    <t>51A Reports (Q2' FY2017)</t>
  </si>
  <si>
    <t>51A Reports (Q2'FY2017)</t>
  </si>
  <si>
    <t>Intersex</t>
  </si>
  <si>
    <t>Judge Baker</t>
  </si>
  <si>
    <t>SIU/CIU</t>
  </si>
  <si>
    <t>51A Reports (Q3, FY'2017)</t>
  </si>
  <si>
    <t>% Screened-In for Response (Q3, FY'2017)</t>
  </si>
  <si>
    <t>% Supported Responses (Q3, FY'2017)</t>
  </si>
  <si>
    <t>Substantiated Concern (Q3, FY'2017)</t>
  </si>
  <si>
    <t>Ave. Clinical Cases Opened per Month (Jan - Mar 2017)</t>
  </si>
  <si>
    <t>Responses (Q3, FY'2017) (includes Hotline)</t>
  </si>
  <si>
    <t>Ave. Clinical Cases Closed Per Month (Jan - Mar 2017)</t>
  </si>
  <si>
    <t>Children &lt;18 Pending Response (03/31/2017)</t>
  </si>
  <si>
    <t>Children Under 18 in Caseload (03/31/2017)</t>
  </si>
  <si>
    <t>Children Under 18 in Placement (03/31/2017)</t>
  </si>
  <si>
    <t>Clinical Cases (03/31/2017)</t>
  </si>
  <si>
    <t>Adoption Cases (03/31/2017)</t>
  </si>
  <si>
    <t>Clinical Cases w/Child &lt;18 in Plcme (03/31/2017)</t>
  </si>
  <si>
    <t>Adoptions Legalized (Q3, FY'2017)</t>
  </si>
  <si>
    <t>Guardianships Legalized (Q3, FY'2017)</t>
  </si>
  <si>
    <t>Race (03/31/2017)</t>
  </si>
  <si>
    <t>Primary Language  (03/31/2017)</t>
  </si>
  <si>
    <t>Age Groups  (03/31/2017)</t>
  </si>
  <si>
    <t>Most Recent Intake  (03/31/2017)</t>
  </si>
  <si>
    <t>Placement Type  (03/31/2017)</t>
  </si>
  <si>
    <t>Continuous Time in Placement  (03/31/2017)</t>
  </si>
  <si>
    <t>Gender  (03/31/2017)</t>
  </si>
  <si>
    <t>Service Plan Goal  (03/31/2017)</t>
  </si>
  <si>
    <t>Race  (03/31/2017)</t>
  </si>
  <si>
    <t>Q3 FY2017</t>
  </si>
  <si>
    <t>51A Reports (Q3' FY2017)</t>
  </si>
  <si>
    <t>Q3 FY 2017</t>
  </si>
  <si>
    <t>51A Reports (Q3'FY2017)</t>
  </si>
  <si>
    <t>Q3  FY  2017</t>
  </si>
  <si>
    <t>Q3  FY2017</t>
  </si>
  <si>
    <t>Missing/Absent from Approved Placement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</si>
</sst>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%"/>
    <numFmt numFmtId="165" formatCode="[$-409]mmm\-yy;@"/>
    <numFmt numFmtId="166" formatCode="0.0_)"/>
  </numFmts>
  <fonts count="66" x14ac:knownFonts="1"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0"/>
      <color indexed="10"/>
      <name val="Arial"/>
      <family val="2"/>
    </font>
    <font>
      <sz val="10"/>
      <color indexed="8"/>
      <name val="Arial"/>
      <family val="2"/>
    </font>
    <font>
      <b/>
      <u/>
      <sz val="11"/>
      <name val="Arial"/>
      <family val="2"/>
    </font>
    <font>
      <b/>
      <u/>
      <sz val="12"/>
      <name val="Arial"/>
      <family val="2"/>
    </font>
    <font>
      <sz val="11"/>
      <name val="Arial"/>
      <family val="2"/>
    </font>
    <font>
      <b/>
      <i/>
      <sz val="11"/>
      <name val="Arial"/>
      <family val="2"/>
    </font>
    <font>
      <b/>
      <u/>
      <sz val="10"/>
      <name val="Arial"/>
      <family val="2"/>
    </font>
    <font>
      <b/>
      <i/>
      <sz val="9"/>
      <name val="Arial"/>
      <family val="2"/>
    </font>
    <font>
      <vertAlign val="superscript"/>
      <sz val="10"/>
      <name val="Arial"/>
      <family val="2"/>
    </font>
    <font>
      <b/>
      <i/>
      <sz val="10"/>
      <name val="Arial"/>
      <family val="2"/>
    </font>
    <font>
      <vertAlign val="superscript"/>
      <sz val="9"/>
      <name val="Arial"/>
      <family val="2"/>
    </font>
    <font>
      <b/>
      <sz val="10"/>
      <color rgb="FFFF0000"/>
      <name val="Arial"/>
      <family val="2"/>
    </font>
    <font>
      <b/>
      <sz val="9"/>
      <name val="Arial"/>
      <family val="2"/>
    </font>
    <font>
      <b/>
      <sz val="10"/>
      <color indexed="10"/>
      <name val="Arial"/>
      <family val="2"/>
    </font>
    <font>
      <sz val="10"/>
      <name val="Arial Narrow"/>
      <family val="2"/>
    </font>
    <font>
      <b/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b/>
      <i/>
      <sz val="12"/>
      <name val="Arial"/>
      <family val="2"/>
    </font>
    <font>
      <sz val="9"/>
      <color theme="1"/>
      <name val="Arial"/>
      <family val="2"/>
    </font>
    <font>
      <sz val="10"/>
      <name val="Segoe UI"/>
      <family val="2"/>
    </font>
    <font>
      <b/>
      <sz val="9"/>
      <color theme="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i/>
      <sz val="9"/>
      <color theme="1"/>
      <name val="Arial"/>
      <family val="2"/>
    </font>
    <font>
      <b/>
      <sz val="10"/>
      <name val="Segoe UI"/>
      <family val="2"/>
    </font>
    <font>
      <b/>
      <i/>
      <sz val="10"/>
      <name val="Segoe UI"/>
      <family val="2"/>
    </font>
    <font>
      <sz val="9"/>
      <color theme="1"/>
      <name val="Times New Roman"/>
      <family val="1"/>
    </font>
    <font>
      <sz val="8"/>
      <color theme="1"/>
      <name val="Arial"/>
      <family val="2"/>
    </font>
    <font>
      <sz val="8"/>
      <name val="Segoe UI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8"/>
      <name val="Times New Roman"/>
      <family val="1"/>
    </font>
    <font>
      <sz val="8"/>
      <color theme="1"/>
      <name val="Times New Roman"/>
      <family val="1"/>
    </font>
    <font>
      <sz val="10"/>
      <name val="Times New Roman"/>
      <family val="1"/>
    </font>
    <font>
      <b/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color theme="0"/>
      <name val="Arial"/>
      <family val="2"/>
    </font>
    <font>
      <b/>
      <sz val="11"/>
      <color theme="0"/>
      <name val="Arial"/>
      <family val="2"/>
    </font>
    <font>
      <b/>
      <sz val="8"/>
      <name val="Times New Roman"/>
      <family val="1"/>
    </font>
    <font>
      <u/>
      <sz val="10"/>
      <color theme="10"/>
      <name val="Arial"/>
      <family val="2"/>
    </font>
    <font>
      <u/>
      <sz val="7"/>
      <color theme="10"/>
      <name val="Arial"/>
      <family val="2"/>
    </font>
    <font>
      <sz val="10"/>
      <name val="Courier"/>
      <family val="3"/>
    </font>
    <font>
      <b/>
      <sz val="9"/>
      <color indexed="8"/>
      <name val="Arial"/>
      <family val="2"/>
    </font>
    <font>
      <b/>
      <sz val="9"/>
      <name val="Calibri"/>
      <family val="2"/>
      <scheme val="minor"/>
    </font>
    <font>
      <sz val="9"/>
      <color rgb="FF00B050"/>
      <name val="Arial"/>
      <family val="2"/>
    </font>
    <font>
      <b/>
      <sz val="8"/>
      <name val="Segoe UI"/>
      <family val="2"/>
    </font>
    <font>
      <b/>
      <sz val="12"/>
      <name val="Segoe UI"/>
      <family val="2"/>
    </font>
    <font>
      <sz val="10"/>
      <color rgb="FFFF0000"/>
      <name val="Segoe UI"/>
      <family val="2"/>
    </font>
    <font>
      <sz val="9"/>
      <color rgb="FFFF0000"/>
      <name val="Arial"/>
      <family val="2"/>
    </font>
    <font>
      <i/>
      <sz val="10"/>
      <color rgb="FFFF0000"/>
      <name val="Segoe UI"/>
      <family val="2"/>
    </font>
    <font>
      <sz val="10"/>
      <color theme="1"/>
      <name val="Segoe UI"/>
      <family val="2"/>
    </font>
    <font>
      <sz val="8"/>
      <color rgb="FFFF0000"/>
      <name val="Arial"/>
      <family val="2"/>
    </font>
    <font>
      <sz val="10"/>
      <color rgb="FFFF0000"/>
      <name val="Times New Roman"/>
      <family val="1"/>
    </font>
    <font>
      <sz val="10"/>
      <color rgb="FF7030A0"/>
      <name val="Segoe UI"/>
      <family val="2"/>
    </font>
    <font>
      <sz val="9"/>
      <color rgb="FF7030A0"/>
      <name val="Arial"/>
      <family val="2"/>
    </font>
    <font>
      <sz val="10"/>
      <color theme="1"/>
      <name val="Times New Roman"/>
      <family val="1"/>
    </font>
    <font>
      <sz val="9"/>
      <name val="Times New Roman"/>
      <family val="1"/>
    </font>
  </fonts>
  <fills count="3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gradientFill degree="90">
        <stop position="0">
          <color theme="4" tint="0.59999389629810485"/>
        </stop>
        <stop position="0.5">
          <color theme="0"/>
        </stop>
        <stop position="1">
          <color theme="4" tint="0.59999389629810485"/>
        </stop>
      </gradientFill>
    </fill>
    <fill>
      <patternFill patternType="solid">
        <fgColor rgb="FFFFC0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</borders>
  <cellStyleXfs count="131">
    <xf numFmtId="0" fontId="0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7" fillId="0" borderId="0" applyFont="0" applyFill="0" applyBorder="0" applyAlignment="0" applyProtection="0"/>
    <xf numFmtId="0" fontId="48" fillId="0" borderId="0" applyNumberFormat="0" applyFill="0" applyBorder="0" applyAlignment="0" applyProtection="0"/>
    <xf numFmtId="0" fontId="1" fillId="0" borderId="0"/>
    <xf numFmtId="166" fontId="50" fillId="0" borderId="0"/>
  </cellStyleXfs>
  <cellXfs count="1089">
    <xf numFmtId="0" fontId="0" fillId="0" borderId="0" xfId="0"/>
    <xf numFmtId="0" fontId="3" fillId="0" borderId="1" xfId="123" applyFont="1" applyBorder="1" applyAlignment="1">
      <alignment horizontal="center" vertical="center"/>
    </xf>
    <xf numFmtId="0" fontId="4" fillId="0" borderId="2" xfId="123" applyFont="1" applyBorder="1" applyAlignment="1">
      <alignment vertical="center"/>
    </xf>
    <xf numFmtId="0" fontId="2" fillId="0" borderId="3" xfId="123" applyFont="1" applyBorder="1" applyAlignment="1">
      <alignment horizontal="center" vertical="center"/>
    </xf>
    <xf numFmtId="0" fontId="3" fillId="0" borderId="2" xfId="123" applyFont="1" applyBorder="1" applyAlignment="1">
      <alignment horizontal="center" vertical="center"/>
    </xf>
    <xf numFmtId="0" fontId="3" fillId="0" borderId="3" xfId="123" applyFont="1" applyBorder="1" applyAlignment="1">
      <alignment horizontal="center" vertical="center"/>
    </xf>
    <xf numFmtId="0" fontId="2" fillId="0" borderId="3" xfId="123" applyFont="1" applyBorder="1" applyAlignment="1">
      <alignment vertical="center"/>
    </xf>
    <xf numFmtId="0" fontId="4" fillId="0" borderId="2" xfId="123" applyFont="1" applyBorder="1" applyAlignment="1">
      <alignment horizontal="left" vertical="center"/>
    </xf>
    <xf numFmtId="0" fontId="3" fillId="0" borderId="4" xfId="123" applyFont="1" applyBorder="1" applyAlignment="1">
      <alignment horizontal="center" vertical="center"/>
    </xf>
    <xf numFmtId="0" fontId="2" fillId="0" borderId="0" xfId="123"/>
    <xf numFmtId="0" fontId="5" fillId="0" borderId="5" xfId="123" applyFont="1" applyBorder="1" applyAlignment="1">
      <alignment horizontal="center" vertical="center"/>
    </xf>
    <xf numFmtId="0" fontId="2" fillId="0" borderId="6" xfId="123" applyBorder="1" applyAlignment="1">
      <alignment vertical="center"/>
    </xf>
    <xf numFmtId="0" fontId="5" fillId="0" borderId="6" xfId="123" applyFont="1" applyBorder="1" applyAlignment="1">
      <alignment horizontal="center" vertical="center"/>
    </xf>
    <xf numFmtId="0" fontId="2" fillId="0" borderId="6" xfId="123" applyBorder="1" applyAlignment="1">
      <alignment horizontal="center" vertical="center"/>
    </xf>
    <xf numFmtId="0" fontId="5" fillId="0" borderId="7" xfId="123" applyFont="1" applyBorder="1" applyAlignment="1">
      <alignment horizontal="center" vertical="center"/>
    </xf>
    <xf numFmtId="0" fontId="2" fillId="0" borderId="5" xfId="123" applyBorder="1" applyAlignment="1">
      <alignment horizontal="center" vertical="center"/>
    </xf>
    <xf numFmtId="0" fontId="2" fillId="0" borderId="3" xfId="123" applyBorder="1" applyAlignment="1">
      <alignment vertical="center"/>
    </xf>
    <xf numFmtId="0" fontId="2" fillId="0" borderId="3" xfId="123" applyBorder="1" applyAlignment="1">
      <alignment horizontal="center" vertical="center"/>
    </xf>
    <xf numFmtId="0" fontId="2" fillId="0" borderId="7" xfId="123" applyBorder="1" applyAlignment="1">
      <alignment horizontal="center" vertical="center"/>
    </xf>
    <xf numFmtId="0" fontId="6" fillId="0" borderId="5" xfId="123" applyFont="1" applyBorder="1" applyAlignment="1">
      <alignment horizontal="center" vertical="center"/>
    </xf>
    <xf numFmtId="0" fontId="2" fillId="0" borderId="0" xfId="123" applyFont="1" applyBorder="1" applyAlignment="1">
      <alignment vertical="center"/>
    </xf>
    <xf numFmtId="3" fontId="2" fillId="0" borderId="0" xfId="123" applyNumberFormat="1" applyFont="1" applyFill="1" applyBorder="1" applyAlignment="1">
      <alignment horizontal="right" vertical="center"/>
    </xf>
    <xf numFmtId="3" fontId="6" fillId="0" borderId="0" xfId="123" applyNumberFormat="1" applyFont="1" applyBorder="1" applyAlignment="1">
      <alignment horizontal="center" vertical="center"/>
    </xf>
    <xf numFmtId="0" fontId="6" fillId="0" borderId="0" xfId="123" applyFont="1" applyBorder="1" applyAlignment="1">
      <alignment vertical="center"/>
    </xf>
    <xf numFmtId="0" fontId="6" fillId="0" borderId="0" xfId="123" applyFont="1" applyBorder="1" applyAlignment="1">
      <alignment horizontal="center" vertical="center"/>
    </xf>
    <xf numFmtId="0" fontId="6" fillId="0" borderId="7" xfId="123" applyFont="1" applyBorder="1" applyAlignment="1">
      <alignment horizontal="center" vertical="center"/>
    </xf>
    <xf numFmtId="0" fontId="6" fillId="0" borderId="0" xfId="123" applyFont="1"/>
    <xf numFmtId="0" fontId="7" fillId="0" borderId="0" xfId="123" applyFont="1" applyBorder="1" applyAlignment="1">
      <alignment vertical="center"/>
    </xf>
    <xf numFmtId="9" fontId="2" fillId="0" borderId="0" xfId="123" applyNumberFormat="1" applyFont="1" applyFill="1" applyBorder="1" applyAlignment="1">
      <alignment horizontal="right" vertical="center"/>
    </xf>
    <xf numFmtId="164" fontId="6" fillId="0" borderId="0" xfId="124" applyNumberFormat="1" applyFont="1" applyBorder="1" applyAlignment="1">
      <alignment horizontal="center" vertical="center"/>
    </xf>
    <xf numFmtId="9" fontId="6" fillId="0" borderId="0" xfId="124" applyNumberFormat="1" applyFont="1" applyBorder="1" applyAlignment="1">
      <alignment horizontal="right" vertical="center"/>
    </xf>
    <xf numFmtId="9" fontId="8" fillId="0" borderId="0" xfId="123" applyNumberFormat="1" applyFont="1" applyBorder="1" applyAlignment="1">
      <alignment horizontal="right" vertical="center"/>
    </xf>
    <xf numFmtId="3" fontId="8" fillId="0" borderId="0" xfId="123" applyNumberFormat="1" applyFont="1" applyBorder="1" applyAlignment="1">
      <alignment horizontal="right" vertical="center"/>
    </xf>
    <xf numFmtId="0" fontId="2" fillId="0" borderId="0" xfId="123" applyFont="1"/>
    <xf numFmtId="3" fontId="9" fillId="0" borderId="0" xfId="123" applyNumberFormat="1" applyFont="1" applyFill="1" applyBorder="1" applyAlignment="1">
      <alignment horizontal="right" vertical="center"/>
    </xf>
    <xf numFmtId="0" fontId="2" fillId="0" borderId="8" xfId="123" applyBorder="1" applyAlignment="1">
      <alignment horizontal="center" vertical="center"/>
    </xf>
    <xf numFmtId="0" fontId="2" fillId="0" borderId="9" xfId="123" applyBorder="1" applyAlignment="1">
      <alignment horizontal="center" vertical="center"/>
    </xf>
    <xf numFmtId="0" fontId="10" fillId="0" borderId="5" xfId="123" applyFont="1" applyBorder="1" applyAlignment="1">
      <alignment horizontal="center" vertical="center"/>
    </xf>
    <xf numFmtId="0" fontId="10" fillId="0" borderId="7" xfId="123" applyFont="1" applyBorder="1" applyAlignment="1">
      <alignment horizontal="center" vertical="center"/>
    </xf>
    <xf numFmtId="0" fontId="12" fillId="0" borderId="0" xfId="123" applyFont="1"/>
    <xf numFmtId="0" fontId="13" fillId="0" borderId="0" xfId="123" applyFont="1" applyBorder="1" applyAlignment="1">
      <alignment vertical="center"/>
    </xf>
    <xf numFmtId="0" fontId="2" fillId="0" borderId="0" xfId="123" applyBorder="1" applyAlignment="1">
      <alignment vertical="center"/>
    </xf>
    <xf numFmtId="0" fontId="5" fillId="0" borderId="0" xfId="123" applyFont="1" applyBorder="1" applyAlignment="1">
      <alignment horizontal="center" vertical="center"/>
    </xf>
    <xf numFmtId="0" fontId="11" fillId="0" borderId="0" xfId="123" applyFont="1" applyBorder="1" applyAlignment="1">
      <alignment horizontal="center" vertical="center"/>
    </xf>
    <xf numFmtId="0" fontId="14" fillId="0" borderId="0" xfId="123" applyFont="1" applyBorder="1" applyAlignment="1">
      <alignment horizontal="center" vertical="center"/>
    </xf>
    <xf numFmtId="0" fontId="2" fillId="0" borderId="0" xfId="123" applyBorder="1" applyAlignment="1">
      <alignment horizontal="center" vertical="center"/>
    </xf>
    <xf numFmtId="9" fontId="2" fillId="0" borderId="5" xfId="124" applyFont="1" applyBorder="1" applyAlignment="1">
      <alignment horizontal="right" vertical="center"/>
    </xf>
    <xf numFmtId="0" fontId="15" fillId="0" borderId="0" xfId="123" applyFont="1" applyBorder="1" applyAlignment="1">
      <alignment vertical="center"/>
    </xf>
    <xf numFmtId="9" fontId="2" fillId="0" borderId="0" xfId="123" applyNumberFormat="1" applyFont="1" applyBorder="1" applyAlignment="1">
      <alignment horizontal="center" vertical="center"/>
    </xf>
    <xf numFmtId="9" fontId="2" fillId="0" borderId="0" xfId="124" applyFont="1" applyFill="1" applyBorder="1" applyAlignment="1">
      <alignment horizontal="right" vertical="center"/>
    </xf>
    <xf numFmtId="9" fontId="2" fillId="0" borderId="7" xfId="124" applyFont="1" applyBorder="1" applyAlignment="1">
      <alignment horizontal="right" vertical="center"/>
    </xf>
    <xf numFmtId="3" fontId="2" fillId="0" borderId="0" xfId="125" applyNumberFormat="1" applyFont="1" applyFill="1" applyBorder="1" applyAlignment="1" applyProtection="1">
      <alignment horizontal="left" vertical="center"/>
    </xf>
    <xf numFmtId="0" fontId="2" fillId="0" borderId="0" xfId="126" applyNumberFormat="1" applyFont="1" applyFill="1" applyBorder="1" applyAlignment="1" applyProtection="1">
      <alignment vertical="center"/>
    </xf>
    <xf numFmtId="0" fontId="2" fillId="0" borderId="0" xfId="123" applyFont="1" applyAlignment="1">
      <alignment vertical="center"/>
    </xf>
    <xf numFmtId="9" fontId="7" fillId="0" borderId="5" xfId="124" applyFont="1" applyBorder="1" applyAlignment="1">
      <alignment horizontal="right" vertical="center"/>
    </xf>
    <xf numFmtId="9" fontId="7" fillId="0" borderId="7" xfId="124" applyFont="1" applyBorder="1" applyAlignment="1">
      <alignment horizontal="right" vertical="center"/>
    </xf>
    <xf numFmtId="0" fontId="6" fillId="0" borderId="5" xfId="123" applyFont="1" applyBorder="1" applyAlignment="1">
      <alignment vertical="center"/>
    </xf>
    <xf numFmtId="9" fontId="7" fillId="0" borderId="0" xfId="123" applyNumberFormat="1" applyFont="1" applyBorder="1" applyAlignment="1">
      <alignment horizontal="center" vertical="center"/>
    </xf>
    <xf numFmtId="0" fontId="6" fillId="0" borderId="7" xfId="123" applyFont="1" applyBorder="1" applyAlignment="1">
      <alignment vertical="center"/>
    </xf>
    <xf numFmtId="0" fontId="17" fillId="0" borderId="0" xfId="123" applyFont="1" applyBorder="1" applyAlignment="1">
      <alignment vertical="center"/>
    </xf>
    <xf numFmtId="3" fontId="7" fillId="0" borderId="0" xfId="123" applyNumberFormat="1" applyFont="1" applyBorder="1" applyAlignment="1">
      <alignment horizontal="right" vertical="center"/>
    </xf>
    <xf numFmtId="9" fontId="7" fillId="0" borderId="0" xfId="123" applyNumberFormat="1" applyFont="1" applyFill="1" applyBorder="1" applyAlignment="1">
      <alignment horizontal="right" vertical="center"/>
    </xf>
    <xf numFmtId="0" fontId="2" fillId="0" borderId="5" xfId="123" applyFont="1" applyBorder="1" applyAlignment="1">
      <alignment horizontal="center" vertical="center"/>
    </xf>
    <xf numFmtId="0" fontId="18" fillId="0" borderId="0" xfId="123" applyFont="1" applyBorder="1" applyAlignment="1">
      <alignment vertical="center"/>
    </xf>
    <xf numFmtId="9" fontId="9" fillId="0" borderId="0" xfId="123" applyNumberFormat="1" applyFont="1" applyFill="1" applyBorder="1" applyAlignment="1">
      <alignment horizontal="right" vertical="center"/>
    </xf>
    <xf numFmtId="0" fontId="2" fillId="0" borderId="7" xfId="123" applyFont="1" applyBorder="1" applyAlignment="1">
      <alignment horizontal="center" vertical="center"/>
    </xf>
    <xf numFmtId="3" fontId="18" fillId="0" borderId="0" xfId="125" applyNumberFormat="1" applyFont="1" applyFill="1" applyBorder="1" applyAlignment="1" applyProtection="1">
      <alignment vertical="center"/>
    </xf>
    <xf numFmtId="3" fontId="7" fillId="0" borderId="0" xfId="123" applyNumberFormat="1" applyFont="1" applyFill="1" applyBorder="1" applyAlignment="1">
      <alignment horizontal="right" vertical="center"/>
    </xf>
    <xf numFmtId="9" fontId="7" fillId="0" borderId="0" xfId="124" applyFont="1" applyFill="1" applyBorder="1" applyAlignment="1">
      <alignment horizontal="right" vertical="center"/>
    </xf>
    <xf numFmtId="0" fontId="2" fillId="0" borderId="8" xfId="123" applyFont="1" applyBorder="1" applyAlignment="1">
      <alignment horizontal="center" vertical="center"/>
    </xf>
    <xf numFmtId="0" fontId="18" fillId="0" borderId="6" xfId="123" quotePrefix="1" applyFont="1" applyBorder="1" applyAlignment="1">
      <alignment vertical="center"/>
    </xf>
    <xf numFmtId="3" fontId="7" fillId="0" borderId="0" xfId="123" applyNumberFormat="1" applyFont="1" applyBorder="1" applyAlignment="1">
      <alignment horizontal="center" vertical="center"/>
    </xf>
    <xf numFmtId="0" fontId="2" fillId="0" borderId="0" xfId="123" applyFont="1" applyBorder="1" applyAlignment="1">
      <alignment horizontal="center" vertical="center"/>
    </xf>
    <xf numFmtId="0" fontId="2" fillId="0" borderId="9" xfId="123" applyFont="1" applyBorder="1" applyAlignment="1">
      <alignment horizontal="center" vertical="center"/>
    </xf>
    <xf numFmtId="9" fontId="2" fillId="0" borderId="0" xfId="124" applyFont="1" applyBorder="1" applyAlignment="1">
      <alignment horizontal="center" vertical="center"/>
    </xf>
    <xf numFmtId="9" fontId="7" fillId="0" borderId="0" xfId="124" applyFont="1" applyBorder="1" applyAlignment="1">
      <alignment horizontal="center" vertical="center"/>
    </xf>
    <xf numFmtId="3" fontId="19" fillId="0" borderId="0" xfId="123" applyNumberFormat="1" applyFont="1" applyFill="1" applyBorder="1" applyAlignment="1">
      <alignment horizontal="right" vertical="center"/>
    </xf>
    <xf numFmtId="9" fontId="19" fillId="0" borderId="0" xfId="124" applyFont="1" applyFill="1" applyBorder="1" applyAlignment="1">
      <alignment horizontal="right" vertical="center"/>
    </xf>
    <xf numFmtId="0" fontId="6" fillId="0" borderId="0" xfId="123" applyFont="1" applyAlignment="1">
      <alignment vertical="center"/>
    </xf>
    <xf numFmtId="9" fontId="2" fillId="0" borderId="5" xfId="124" applyFont="1" applyBorder="1" applyAlignment="1">
      <alignment horizontal="center" vertical="center"/>
    </xf>
    <xf numFmtId="0" fontId="20" fillId="0" borderId="0" xfId="123" applyFont="1" applyBorder="1" applyAlignment="1">
      <alignment horizontal="center" vertical="center"/>
    </xf>
    <xf numFmtId="9" fontId="2" fillId="0" borderId="7" xfId="124" applyFont="1" applyBorder="1" applyAlignment="1">
      <alignment horizontal="center" vertical="center"/>
    </xf>
    <xf numFmtId="9" fontId="7" fillId="0" borderId="5" xfId="124" applyFont="1" applyBorder="1" applyAlignment="1">
      <alignment horizontal="center" vertical="center"/>
    </xf>
    <xf numFmtId="9" fontId="7" fillId="0" borderId="7" xfId="124" applyFont="1" applyBorder="1" applyAlignment="1">
      <alignment horizontal="center" vertical="center"/>
    </xf>
    <xf numFmtId="0" fontId="20" fillId="0" borderId="5" xfId="123" applyFont="1" applyBorder="1" applyAlignment="1">
      <alignment horizontal="center" vertical="center"/>
    </xf>
    <xf numFmtId="0" fontId="20" fillId="0" borderId="7" xfId="123" applyFont="1" applyBorder="1" applyAlignment="1">
      <alignment horizontal="center" vertical="center"/>
    </xf>
    <xf numFmtId="3" fontId="6" fillId="0" borderId="5" xfId="123" applyNumberFormat="1" applyFont="1" applyBorder="1" applyAlignment="1">
      <alignment horizontal="center" vertical="center"/>
    </xf>
    <xf numFmtId="9" fontId="6" fillId="0" borderId="0" xfId="124" applyFont="1" applyBorder="1" applyAlignment="1">
      <alignment horizontal="center" vertical="center"/>
    </xf>
    <xf numFmtId="3" fontId="6" fillId="0" borderId="7" xfId="123" applyNumberFormat="1" applyFont="1" applyBorder="1" applyAlignment="1">
      <alignment horizontal="center" vertical="center"/>
    </xf>
    <xf numFmtId="9" fontId="2" fillId="0" borderId="0" xfId="124" applyBorder="1" applyAlignment="1">
      <alignment horizontal="center" vertical="center"/>
    </xf>
    <xf numFmtId="3" fontId="2" fillId="0" borderId="5" xfId="123" applyNumberFormat="1" applyBorder="1" applyAlignment="1">
      <alignment horizontal="center" vertical="center"/>
    </xf>
    <xf numFmtId="0" fontId="15" fillId="0" borderId="0" xfId="123" applyFont="1" applyBorder="1" applyAlignment="1">
      <alignment horizontal="center" vertical="center"/>
    </xf>
    <xf numFmtId="3" fontId="2" fillId="0" borderId="7" xfId="123" applyNumberFormat="1" applyBorder="1" applyAlignment="1">
      <alignment horizontal="center" vertical="center"/>
    </xf>
    <xf numFmtId="0" fontId="18" fillId="0" borderId="0" xfId="123" applyFont="1" applyAlignment="1">
      <alignment vertical="center"/>
    </xf>
    <xf numFmtId="0" fontId="7" fillId="0" borderId="0" xfId="123" applyFont="1" applyAlignment="1">
      <alignment vertical="center"/>
    </xf>
    <xf numFmtId="3" fontId="21" fillId="0" borderId="0" xfId="123" applyNumberFormat="1" applyFont="1" applyFill="1" applyBorder="1" applyAlignment="1">
      <alignment horizontal="right" vertical="center"/>
    </xf>
    <xf numFmtId="9" fontId="21" fillId="0" borderId="0" xfId="123" applyNumberFormat="1" applyFont="1" applyFill="1" applyBorder="1" applyAlignment="1">
      <alignment horizontal="right" vertical="center"/>
    </xf>
    <xf numFmtId="0" fontId="7" fillId="0" borderId="0" xfId="123" applyFont="1"/>
    <xf numFmtId="0" fontId="6" fillId="0" borderId="8" xfId="123" applyFont="1" applyBorder="1" applyAlignment="1">
      <alignment vertical="center"/>
    </xf>
    <xf numFmtId="0" fontId="13" fillId="0" borderId="6" xfId="123" applyFont="1" applyBorder="1" applyAlignment="1">
      <alignment vertical="center"/>
    </xf>
    <xf numFmtId="3" fontId="18" fillId="0" borderId="6" xfId="125" applyNumberFormat="1" applyFont="1" applyFill="1" applyBorder="1" applyAlignment="1" applyProtection="1">
      <alignment vertical="center"/>
    </xf>
    <xf numFmtId="3" fontId="9" fillId="0" borderId="6" xfId="123" applyNumberFormat="1" applyFont="1" applyFill="1" applyBorder="1" applyAlignment="1">
      <alignment horizontal="right" vertical="center"/>
    </xf>
    <xf numFmtId="9" fontId="9" fillId="0" borderId="6" xfId="123" applyNumberFormat="1" applyFont="1" applyFill="1" applyBorder="1" applyAlignment="1">
      <alignment horizontal="right" vertical="center"/>
    </xf>
    <xf numFmtId="9" fontId="2" fillId="0" borderId="6" xfId="124" applyFont="1" applyBorder="1" applyAlignment="1">
      <alignment horizontal="center" vertical="center"/>
    </xf>
    <xf numFmtId="0" fontId="6" fillId="0" borderId="6" xfId="123" applyFont="1" applyBorder="1" applyAlignment="1">
      <alignment vertical="center"/>
    </xf>
    <xf numFmtId="0" fontId="6" fillId="0" borderId="6" xfId="123" applyFont="1" applyBorder="1"/>
    <xf numFmtId="9" fontId="2" fillId="0" borderId="9" xfId="124" applyFont="1" applyBorder="1" applyAlignment="1">
      <alignment horizontal="right" vertical="center"/>
    </xf>
    <xf numFmtId="0" fontId="22" fillId="0" borderId="0" xfId="123" applyFont="1" applyBorder="1" applyAlignment="1">
      <alignment vertical="center"/>
    </xf>
    <xf numFmtId="3" fontId="23" fillId="0" borderId="0" xfId="123" applyNumberFormat="1" applyFont="1" applyFill="1" applyBorder="1" applyAlignment="1">
      <alignment horizontal="right" vertical="center"/>
    </xf>
    <xf numFmtId="9" fontId="23" fillId="0" borderId="0" xfId="124" applyFont="1" applyFill="1" applyBorder="1" applyAlignment="1">
      <alignment horizontal="right" vertical="center"/>
    </xf>
    <xf numFmtId="0" fontId="6" fillId="0" borderId="6" xfId="123" applyFont="1" applyBorder="1" applyAlignment="1">
      <alignment horizontal="center" vertical="center"/>
    </xf>
    <xf numFmtId="0" fontId="2" fillId="0" borderId="6" xfId="123" applyFont="1" applyBorder="1" applyAlignment="1">
      <alignment vertical="center"/>
    </xf>
    <xf numFmtId="0" fontId="6" fillId="0" borderId="9" xfId="123" applyFont="1" applyBorder="1" applyAlignment="1">
      <alignment horizontal="center" vertical="center"/>
    </xf>
    <xf numFmtId="0" fontId="2" fillId="0" borderId="0" xfId="123" applyAlignment="1">
      <alignment vertical="center"/>
    </xf>
    <xf numFmtId="0" fontId="2" fillId="0" borderId="0" xfId="123" applyAlignment="1">
      <alignment horizontal="center" vertical="center"/>
    </xf>
    <xf numFmtId="0" fontId="4" fillId="0" borderId="2" xfId="0" applyFont="1" applyBorder="1" applyAlignment="1">
      <alignment vertical="center"/>
    </xf>
    <xf numFmtId="3" fontId="25" fillId="0" borderId="0" xfId="123" applyNumberFormat="1" applyFont="1" applyFill="1" applyBorder="1" applyAlignment="1">
      <alignment horizontal="right" vertical="center"/>
    </xf>
    <xf numFmtId="0" fontId="25" fillId="0" borderId="0" xfId="123" applyFont="1" applyBorder="1" applyAlignment="1">
      <alignment vertical="center"/>
    </xf>
    <xf numFmtId="0" fontId="28" fillId="0" borderId="0" xfId="0" applyNumberFormat="1" applyFont="1" applyFill="1" applyBorder="1" applyAlignment="1" applyProtection="1"/>
    <xf numFmtId="0" fontId="28" fillId="2" borderId="0" xfId="0" applyNumberFormat="1" applyFont="1" applyFill="1" applyBorder="1" applyAlignment="1" applyProtection="1"/>
    <xf numFmtId="0" fontId="28" fillId="0" borderId="13" xfId="0" applyNumberFormat="1" applyFont="1" applyFill="1" applyBorder="1" applyAlignment="1" applyProtection="1"/>
    <xf numFmtId="0" fontId="28" fillId="0" borderId="14" xfId="0" applyNumberFormat="1" applyFont="1" applyFill="1" applyBorder="1" applyAlignment="1" applyProtection="1"/>
    <xf numFmtId="0" fontId="28" fillId="2" borderId="0" xfId="0" applyNumberFormat="1" applyFont="1" applyFill="1" applyBorder="1" applyAlignment="1" applyProtection="1">
      <alignment wrapText="1"/>
    </xf>
    <xf numFmtId="3" fontId="28" fillId="0" borderId="0" xfId="0" applyNumberFormat="1" applyFont="1" applyFill="1" applyBorder="1" applyAlignment="1" applyProtection="1"/>
    <xf numFmtId="3" fontId="28" fillId="0" borderId="15" xfId="0" applyNumberFormat="1" applyFont="1" applyFill="1" applyBorder="1" applyAlignment="1" applyProtection="1"/>
    <xf numFmtId="3" fontId="28" fillId="0" borderId="16" xfId="0" applyNumberFormat="1" applyFont="1" applyFill="1" applyBorder="1" applyAlignment="1" applyProtection="1"/>
    <xf numFmtId="3" fontId="28" fillId="0" borderId="17" xfId="0" applyNumberFormat="1" applyFont="1" applyFill="1" applyBorder="1" applyAlignment="1" applyProtection="1"/>
    <xf numFmtId="0" fontId="0" fillId="0" borderId="13" xfId="0" applyBorder="1"/>
    <xf numFmtId="0" fontId="0" fillId="0" borderId="0" xfId="0" applyBorder="1"/>
    <xf numFmtId="0" fontId="0" fillId="0" borderId="14" xfId="0" applyBorder="1"/>
    <xf numFmtId="0" fontId="28" fillId="0" borderId="10" xfId="0" applyNumberFormat="1" applyFont="1" applyFill="1" applyBorder="1" applyAlignment="1" applyProtection="1"/>
    <xf numFmtId="0" fontId="0" fillId="2" borderId="0" xfId="0" applyFill="1"/>
    <xf numFmtId="1" fontId="0" fillId="2" borderId="0" xfId="0" applyNumberFormat="1" applyFill="1"/>
    <xf numFmtId="1" fontId="0" fillId="0" borderId="0" xfId="0" applyNumberFormat="1" applyFill="1"/>
    <xf numFmtId="0" fontId="0" fillId="2" borderId="0" xfId="0" applyFill="1" applyBorder="1"/>
    <xf numFmtId="3" fontId="8" fillId="0" borderId="0" xfId="123" applyNumberFormat="1" applyFont="1" applyFill="1" applyBorder="1" applyAlignment="1">
      <alignment horizontal="right" vertical="center"/>
    </xf>
    <xf numFmtId="0" fontId="28" fillId="0" borderId="0" xfId="0" applyNumberFormat="1" applyFont="1" applyFill="1" applyBorder="1" applyAlignment="1" applyProtection="1">
      <alignment horizontal="center"/>
    </xf>
    <xf numFmtId="0" fontId="29" fillId="2" borderId="0" xfId="0" applyFont="1" applyFill="1"/>
    <xf numFmtId="0" fontId="34" fillId="0" borderId="0" xfId="0" applyNumberFormat="1" applyFont="1" applyFill="1" applyBorder="1" applyAlignment="1" applyProtection="1"/>
    <xf numFmtId="0" fontId="33" fillId="2" borderId="0" xfId="0" applyNumberFormat="1" applyFont="1" applyFill="1" applyBorder="1" applyAlignment="1" applyProtection="1"/>
    <xf numFmtId="0" fontId="28" fillId="2" borderId="18" xfId="0" applyNumberFormat="1" applyFont="1" applyFill="1" applyBorder="1" applyAlignment="1" applyProtection="1"/>
    <xf numFmtId="0" fontId="28" fillId="0" borderId="19" xfId="0" applyNumberFormat="1" applyFont="1" applyFill="1" applyBorder="1" applyAlignment="1" applyProtection="1"/>
    <xf numFmtId="0" fontId="28" fillId="0" borderId="20" xfId="0" applyNumberFormat="1" applyFont="1" applyFill="1" applyBorder="1" applyAlignment="1" applyProtection="1"/>
    <xf numFmtId="0" fontId="28" fillId="0" borderId="21" xfId="0" applyNumberFormat="1" applyFont="1" applyFill="1" applyBorder="1" applyAlignment="1" applyProtection="1"/>
    <xf numFmtId="0" fontId="28" fillId="0" borderId="22" xfId="0" applyNumberFormat="1" applyFont="1" applyFill="1" applyBorder="1" applyAlignment="1" applyProtection="1"/>
    <xf numFmtId="0" fontId="28" fillId="0" borderId="23" xfId="0" applyNumberFormat="1" applyFont="1" applyFill="1" applyBorder="1" applyAlignment="1" applyProtection="1"/>
    <xf numFmtId="0" fontId="28" fillId="0" borderId="24" xfId="0" applyNumberFormat="1" applyFont="1" applyFill="1" applyBorder="1" applyAlignment="1" applyProtection="1"/>
    <xf numFmtId="0" fontId="28" fillId="2" borderId="23" xfId="0" applyNumberFormat="1" applyFont="1" applyFill="1" applyBorder="1" applyAlignment="1" applyProtection="1"/>
    <xf numFmtId="0" fontId="28" fillId="0" borderId="25" xfId="0" applyNumberFormat="1" applyFont="1" applyFill="1" applyBorder="1" applyAlignment="1" applyProtection="1"/>
    <xf numFmtId="0" fontId="28" fillId="0" borderId="26" xfId="0" applyNumberFormat="1" applyFont="1" applyFill="1" applyBorder="1" applyAlignment="1" applyProtection="1"/>
    <xf numFmtId="0" fontId="28" fillId="4" borderId="18" xfId="0" applyNumberFormat="1" applyFont="1" applyFill="1" applyBorder="1" applyAlignment="1" applyProtection="1"/>
    <xf numFmtId="0" fontId="28" fillId="6" borderId="18" xfId="0" applyNumberFormat="1" applyFont="1" applyFill="1" applyBorder="1" applyAlignment="1" applyProtection="1"/>
    <xf numFmtId="0" fontId="28" fillId="7" borderId="20" xfId="0" applyNumberFormat="1" applyFont="1" applyFill="1" applyBorder="1" applyAlignment="1" applyProtection="1"/>
    <xf numFmtId="0" fontId="28" fillId="7" borderId="18" xfId="0" applyNumberFormat="1" applyFont="1" applyFill="1" applyBorder="1" applyAlignment="1" applyProtection="1"/>
    <xf numFmtId="0" fontId="28" fillId="9" borderId="20" xfId="0" applyNumberFormat="1" applyFont="1" applyFill="1" applyBorder="1" applyAlignment="1" applyProtection="1"/>
    <xf numFmtId="0" fontId="0" fillId="0" borderId="22" xfId="0" applyBorder="1"/>
    <xf numFmtId="0" fontId="0" fillId="0" borderId="0" xfId="0" applyFill="1" applyBorder="1"/>
    <xf numFmtId="0" fontId="28" fillId="2" borderId="20" xfId="0" applyNumberFormat="1" applyFont="1" applyFill="1" applyBorder="1" applyAlignment="1" applyProtection="1"/>
    <xf numFmtId="0" fontId="28" fillId="2" borderId="21" xfId="0" applyNumberFormat="1" applyFont="1" applyFill="1" applyBorder="1" applyAlignment="1" applyProtection="1"/>
    <xf numFmtId="0" fontId="28" fillId="2" borderId="24" xfId="0" applyNumberFormat="1" applyFont="1" applyFill="1" applyBorder="1" applyAlignment="1" applyProtection="1"/>
    <xf numFmtId="0" fontId="29" fillId="0" borderId="0" xfId="0" applyFont="1" applyFill="1"/>
    <xf numFmtId="0" fontId="0" fillId="0" borderId="18" xfId="0" applyFill="1" applyBorder="1"/>
    <xf numFmtId="0" fontId="28" fillId="2" borderId="31" xfId="0" applyNumberFormat="1" applyFont="1" applyFill="1" applyBorder="1" applyAlignment="1" applyProtection="1"/>
    <xf numFmtId="0" fontId="0" fillId="11" borderId="18" xfId="0" applyFill="1" applyBorder="1"/>
    <xf numFmtId="0" fontId="0" fillId="12" borderId="18" xfId="0" applyFill="1" applyBorder="1"/>
    <xf numFmtId="0" fontId="0" fillId="0" borderId="18" xfId="0" applyBorder="1"/>
    <xf numFmtId="0" fontId="35" fillId="0" borderId="18" xfId="0" applyFont="1" applyBorder="1"/>
    <xf numFmtId="0" fontId="28" fillId="0" borderId="18" xfId="0" applyNumberFormat="1" applyFont="1" applyFill="1" applyBorder="1" applyAlignment="1" applyProtection="1"/>
    <xf numFmtId="0" fontId="28" fillId="9" borderId="18" xfId="0" applyNumberFormat="1" applyFont="1" applyFill="1" applyBorder="1" applyAlignment="1" applyProtection="1"/>
    <xf numFmtId="0" fontId="0" fillId="0" borderId="25" xfId="0" applyBorder="1"/>
    <xf numFmtId="0" fontId="0" fillId="0" borderId="26" xfId="0" applyBorder="1"/>
    <xf numFmtId="0" fontId="0" fillId="6" borderId="18" xfId="0" applyFill="1" applyBorder="1"/>
    <xf numFmtId="0" fontId="0" fillId="4" borderId="18" xfId="0" applyFill="1" applyBorder="1"/>
    <xf numFmtId="0" fontId="0" fillId="7" borderId="18" xfId="0" applyFill="1" applyBorder="1"/>
    <xf numFmtId="0" fontId="0" fillId="5" borderId="18" xfId="0" applyFill="1" applyBorder="1"/>
    <xf numFmtId="0" fontId="0" fillId="9" borderId="18" xfId="0" applyFill="1" applyBorder="1"/>
    <xf numFmtId="0" fontId="0" fillId="0" borderId="19" xfId="0" applyBorder="1"/>
    <xf numFmtId="0" fontId="0" fillId="0" borderId="25" xfId="0" applyFill="1" applyBorder="1"/>
    <xf numFmtId="0" fontId="29" fillId="0" borderId="18" xfId="0" applyFont="1" applyBorder="1"/>
    <xf numFmtId="0" fontId="0" fillId="0" borderId="26" xfId="0" applyFill="1" applyBorder="1"/>
    <xf numFmtId="0" fontId="6" fillId="0" borderId="0" xfId="123" applyFont="1" applyFill="1" applyAlignment="1">
      <alignment vertical="center"/>
    </xf>
    <xf numFmtId="0" fontId="15" fillId="0" borderId="0" xfId="123" applyFont="1" applyFill="1" applyBorder="1" applyAlignment="1">
      <alignment horizontal="center" vertical="center"/>
    </xf>
    <xf numFmtId="0" fontId="0" fillId="0" borderId="20" xfId="0" applyFill="1" applyBorder="1"/>
    <xf numFmtId="0" fontId="0" fillId="0" borderId="20" xfId="0" applyBorder="1"/>
    <xf numFmtId="0" fontId="0" fillId="0" borderId="21" xfId="0" applyBorder="1"/>
    <xf numFmtId="0" fontId="0" fillId="0" borderId="29" xfId="0" applyBorder="1"/>
    <xf numFmtId="0" fontId="28" fillId="0" borderId="32" xfId="0" applyNumberFormat="1" applyFont="1" applyFill="1" applyBorder="1" applyAlignment="1" applyProtection="1"/>
    <xf numFmtId="0" fontId="0" fillId="0" borderId="32" xfId="0" applyBorder="1"/>
    <xf numFmtId="0" fontId="36" fillId="0" borderId="0" xfId="0" applyFont="1"/>
    <xf numFmtId="0" fontId="37" fillId="0" borderId="19" xfId="0" applyNumberFormat="1" applyFont="1" applyFill="1" applyBorder="1" applyAlignment="1" applyProtection="1"/>
    <xf numFmtId="0" fontId="37" fillId="0" borderId="20" xfId="0" applyNumberFormat="1" applyFont="1" applyFill="1" applyBorder="1" applyAlignment="1" applyProtection="1"/>
    <xf numFmtId="0" fontId="37" fillId="0" borderId="27" xfId="0" applyNumberFormat="1" applyFont="1" applyFill="1" applyBorder="1" applyAlignment="1" applyProtection="1"/>
    <xf numFmtId="0" fontId="37" fillId="0" borderId="29" xfId="0" applyNumberFormat="1" applyFont="1" applyFill="1" applyBorder="1" applyAlignment="1" applyProtection="1"/>
    <xf numFmtId="0" fontId="36" fillId="0" borderId="18" xfId="0" applyFont="1" applyBorder="1"/>
    <xf numFmtId="0" fontId="36" fillId="0" borderId="4" xfId="0" applyFont="1" applyBorder="1"/>
    <xf numFmtId="0" fontId="37" fillId="0" borderId="18" xfId="0" applyNumberFormat="1" applyFont="1" applyFill="1" applyBorder="1" applyAlignment="1" applyProtection="1"/>
    <xf numFmtId="0" fontId="29" fillId="0" borderId="19" xfId="0" applyFont="1" applyBorder="1"/>
    <xf numFmtId="0" fontId="29" fillId="0" borderId="20" xfId="0" applyFont="1" applyBorder="1"/>
    <xf numFmtId="0" fontId="29" fillId="0" borderId="21" xfId="0" applyFont="1" applyBorder="1"/>
    <xf numFmtId="9" fontId="6" fillId="0" borderId="0" xfId="124" applyNumberFormat="1" applyFont="1" applyFill="1" applyBorder="1" applyAlignment="1">
      <alignment horizontal="right" vertical="center"/>
    </xf>
    <xf numFmtId="0" fontId="6" fillId="0" borderId="0" xfId="123" applyFont="1" applyFill="1"/>
    <xf numFmtId="0" fontId="3" fillId="0" borderId="1" xfId="123" applyFont="1" applyFill="1" applyBorder="1" applyAlignment="1">
      <alignment horizontal="center" vertical="center"/>
    </xf>
    <xf numFmtId="0" fontId="3" fillId="0" borderId="2" xfId="123" applyFont="1" applyFill="1" applyBorder="1" applyAlignment="1">
      <alignment horizontal="center" vertical="center"/>
    </xf>
    <xf numFmtId="0" fontId="3" fillId="0" borderId="4" xfId="123" applyFont="1" applyFill="1" applyBorder="1" applyAlignment="1">
      <alignment horizontal="center" vertical="center"/>
    </xf>
    <xf numFmtId="0" fontId="2" fillId="0" borderId="0" xfId="123" applyFill="1"/>
    <xf numFmtId="0" fontId="5" fillId="0" borderId="5" xfId="123" applyFont="1" applyFill="1" applyBorder="1" applyAlignment="1">
      <alignment horizontal="center" vertical="center"/>
    </xf>
    <xf numFmtId="0" fontId="2" fillId="0" borderId="6" xfId="123" applyFill="1" applyBorder="1" applyAlignment="1">
      <alignment vertical="center"/>
    </xf>
    <xf numFmtId="0" fontId="5" fillId="0" borderId="6" xfId="123" applyFont="1" applyFill="1" applyBorder="1" applyAlignment="1">
      <alignment horizontal="center" vertical="center"/>
    </xf>
    <xf numFmtId="0" fontId="2" fillId="0" borderId="6" xfId="123" applyFill="1" applyBorder="1" applyAlignment="1">
      <alignment horizontal="center" vertical="center"/>
    </xf>
    <xf numFmtId="0" fontId="5" fillId="0" borderId="7" xfId="123" applyFont="1" applyFill="1" applyBorder="1" applyAlignment="1">
      <alignment horizontal="center" vertical="center"/>
    </xf>
    <xf numFmtId="0" fontId="2" fillId="0" borderId="5" xfId="123" applyFill="1" applyBorder="1" applyAlignment="1">
      <alignment horizontal="center" vertical="center"/>
    </xf>
    <xf numFmtId="0" fontId="2" fillId="0" borderId="3" xfId="123" applyFill="1" applyBorder="1" applyAlignment="1">
      <alignment vertical="center"/>
    </xf>
    <xf numFmtId="0" fontId="2" fillId="0" borderId="3" xfId="123" applyFill="1" applyBorder="1" applyAlignment="1">
      <alignment horizontal="center" vertical="center"/>
    </xf>
    <xf numFmtId="0" fontId="2" fillId="0" borderId="7" xfId="123" applyFill="1" applyBorder="1" applyAlignment="1">
      <alignment horizontal="center" vertical="center"/>
    </xf>
    <xf numFmtId="0" fontId="6" fillId="0" borderId="5" xfId="123" applyFont="1" applyFill="1" applyBorder="1" applyAlignment="1">
      <alignment horizontal="center" vertical="center"/>
    </xf>
    <xf numFmtId="0" fontId="2" fillId="0" borderId="0" xfId="123" applyFont="1" applyFill="1" applyBorder="1" applyAlignment="1">
      <alignment vertical="center"/>
    </xf>
    <xf numFmtId="3" fontId="6" fillId="0" borderId="0" xfId="123" applyNumberFormat="1" applyFont="1" applyFill="1" applyBorder="1" applyAlignment="1">
      <alignment horizontal="center" vertical="center"/>
    </xf>
    <xf numFmtId="0" fontId="6" fillId="0" borderId="0" xfId="123" applyFont="1" applyFill="1" applyBorder="1" applyAlignment="1">
      <alignment vertical="center"/>
    </xf>
    <xf numFmtId="0" fontId="6" fillId="0" borderId="0" xfId="123" applyFont="1" applyFill="1" applyBorder="1" applyAlignment="1">
      <alignment horizontal="center" vertical="center"/>
    </xf>
    <xf numFmtId="0" fontId="6" fillId="0" borderId="7" xfId="123" applyFont="1" applyFill="1" applyBorder="1" applyAlignment="1">
      <alignment horizontal="center" vertical="center"/>
    </xf>
    <xf numFmtId="0" fontId="7" fillId="0" borderId="0" xfId="123" applyFont="1" applyFill="1" applyBorder="1" applyAlignment="1">
      <alignment vertical="center"/>
    </xf>
    <xf numFmtId="164" fontId="6" fillId="0" borderId="0" xfId="124" applyNumberFormat="1" applyFont="1" applyFill="1" applyBorder="1" applyAlignment="1">
      <alignment horizontal="center" vertical="center"/>
    </xf>
    <xf numFmtId="9" fontId="8" fillId="0" borderId="0" xfId="123" applyNumberFormat="1" applyFont="1" applyFill="1" applyBorder="1" applyAlignment="1">
      <alignment horizontal="right" vertical="center"/>
    </xf>
    <xf numFmtId="0" fontId="2" fillId="0" borderId="8" xfId="123" applyFill="1" applyBorder="1" applyAlignment="1">
      <alignment horizontal="center" vertical="center"/>
    </xf>
    <xf numFmtId="0" fontId="2" fillId="0" borderId="9" xfId="123" applyFill="1" applyBorder="1" applyAlignment="1">
      <alignment horizontal="center" vertical="center"/>
    </xf>
    <xf numFmtId="0" fontId="10" fillId="0" borderId="5" xfId="123" applyFont="1" applyFill="1" applyBorder="1" applyAlignment="1">
      <alignment horizontal="center" vertical="center"/>
    </xf>
    <xf numFmtId="0" fontId="10" fillId="0" borderId="7" xfId="123" applyFont="1" applyFill="1" applyBorder="1" applyAlignment="1">
      <alignment horizontal="center" vertical="center"/>
    </xf>
    <xf numFmtId="0" fontId="12" fillId="0" borderId="0" xfId="123" applyFont="1" applyFill="1"/>
    <xf numFmtId="0" fontId="13" fillId="0" borderId="0" xfId="123" applyFont="1" applyFill="1" applyBorder="1" applyAlignment="1">
      <alignment vertical="center"/>
    </xf>
    <xf numFmtId="0" fontId="2" fillId="0" borderId="0" xfId="123" applyFill="1" applyBorder="1" applyAlignment="1">
      <alignment vertical="center"/>
    </xf>
    <xf numFmtId="0" fontId="5" fillId="0" borderId="0" xfId="123" applyFont="1" applyFill="1" applyBorder="1" applyAlignment="1">
      <alignment horizontal="center" vertical="center"/>
    </xf>
    <xf numFmtId="0" fontId="11" fillId="0" borderId="0" xfId="123" applyFont="1" applyFill="1" applyBorder="1" applyAlignment="1">
      <alignment horizontal="center" vertical="center"/>
    </xf>
    <xf numFmtId="0" fontId="14" fillId="0" borderId="0" xfId="123" applyFont="1" applyFill="1" applyBorder="1" applyAlignment="1">
      <alignment horizontal="center" vertical="center"/>
    </xf>
    <xf numFmtId="0" fontId="2" fillId="0" borderId="0" xfId="123" applyFill="1" applyBorder="1" applyAlignment="1">
      <alignment horizontal="center" vertical="center"/>
    </xf>
    <xf numFmtId="9" fontId="2" fillId="0" borderId="5" xfId="124" applyFont="1" applyFill="1" applyBorder="1" applyAlignment="1">
      <alignment horizontal="right" vertical="center"/>
    </xf>
    <xf numFmtId="0" fontId="15" fillId="0" borderId="0" xfId="123" applyFont="1" applyFill="1" applyBorder="1" applyAlignment="1">
      <alignment vertical="center"/>
    </xf>
    <xf numFmtId="9" fontId="2" fillId="0" borderId="0" xfId="123" applyNumberFormat="1" applyFont="1" applyFill="1" applyBorder="1" applyAlignment="1">
      <alignment horizontal="center" vertical="center"/>
    </xf>
    <xf numFmtId="9" fontId="2" fillId="0" borderId="7" xfId="124" applyFont="1" applyFill="1" applyBorder="1" applyAlignment="1">
      <alignment horizontal="right" vertical="center"/>
    </xf>
    <xf numFmtId="0" fontId="2" fillId="0" borderId="0" xfId="123" applyFont="1" applyFill="1" applyAlignment="1">
      <alignment vertical="center"/>
    </xf>
    <xf numFmtId="9" fontId="7" fillId="0" borderId="5" xfId="124" applyFont="1" applyFill="1" applyBorder="1" applyAlignment="1">
      <alignment horizontal="right" vertical="center"/>
    </xf>
    <xf numFmtId="9" fontId="7" fillId="0" borderId="7" xfId="124" applyFont="1" applyFill="1" applyBorder="1" applyAlignment="1">
      <alignment horizontal="right" vertical="center"/>
    </xf>
    <xf numFmtId="0" fontId="6" fillId="0" borderId="5" xfId="123" applyFont="1" applyFill="1" applyBorder="1" applyAlignment="1">
      <alignment vertical="center"/>
    </xf>
    <xf numFmtId="9" fontId="7" fillId="0" borderId="0" xfId="123" applyNumberFormat="1" applyFont="1" applyFill="1" applyBorder="1" applyAlignment="1">
      <alignment horizontal="center" vertical="center"/>
    </xf>
    <xf numFmtId="0" fontId="6" fillId="0" borderId="7" xfId="123" applyFont="1" applyFill="1" applyBorder="1" applyAlignment="1">
      <alignment vertical="center"/>
    </xf>
    <xf numFmtId="0" fontId="17" fillId="0" borderId="0" xfId="123" applyFont="1" applyFill="1" applyBorder="1" applyAlignment="1">
      <alignment vertical="center"/>
    </xf>
    <xf numFmtId="0" fontId="2" fillId="0" borderId="5" xfId="123" applyFont="1" applyFill="1" applyBorder="1" applyAlignment="1">
      <alignment horizontal="center" vertical="center"/>
    </xf>
    <xf numFmtId="0" fontId="18" fillId="0" borderId="0" xfId="123" applyFont="1" applyFill="1" applyBorder="1" applyAlignment="1">
      <alignment vertical="center"/>
    </xf>
    <xf numFmtId="0" fontId="2" fillId="0" borderId="7" xfId="123" applyFont="1" applyFill="1" applyBorder="1" applyAlignment="1">
      <alignment horizontal="center" vertical="center"/>
    </xf>
    <xf numFmtId="0" fontId="2" fillId="0" borderId="8" xfId="123" applyFont="1" applyFill="1" applyBorder="1" applyAlignment="1">
      <alignment horizontal="center" vertical="center"/>
    </xf>
    <xf numFmtId="0" fontId="18" fillId="0" borderId="6" xfId="123" quotePrefix="1" applyFont="1" applyFill="1" applyBorder="1" applyAlignment="1">
      <alignment vertical="center"/>
    </xf>
    <xf numFmtId="3" fontId="7" fillId="0" borderId="0" xfId="123" applyNumberFormat="1" applyFont="1" applyFill="1" applyBorder="1" applyAlignment="1">
      <alignment horizontal="center" vertical="center"/>
    </xf>
    <xf numFmtId="0" fontId="2" fillId="0" borderId="0" xfId="123" applyFont="1" applyFill="1" applyBorder="1" applyAlignment="1">
      <alignment horizontal="center" vertical="center"/>
    </xf>
    <xf numFmtId="0" fontId="2" fillId="0" borderId="9" xfId="123" applyFont="1" applyFill="1" applyBorder="1" applyAlignment="1">
      <alignment horizontal="center" vertical="center"/>
    </xf>
    <xf numFmtId="0" fontId="2" fillId="0" borderId="0" xfId="123" applyFont="1" applyFill="1"/>
    <xf numFmtId="9" fontId="2" fillId="0" borderId="0" xfId="124" applyFont="1" applyFill="1" applyBorder="1" applyAlignment="1">
      <alignment horizontal="center" vertical="center"/>
    </xf>
    <xf numFmtId="9" fontId="7" fillId="0" borderId="0" xfId="124" applyFont="1" applyFill="1" applyBorder="1" applyAlignment="1">
      <alignment horizontal="center" vertical="center"/>
    </xf>
    <xf numFmtId="9" fontId="2" fillId="0" borderId="5" xfId="124" applyFont="1" applyFill="1" applyBorder="1" applyAlignment="1">
      <alignment horizontal="center" vertical="center"/>
    </xf>
    <xf numFmtId="0" fontId="20" fillId="0" borderId="0" xfId="123" applyFont="1" applyFill="1" applyBorder="1" applyAlignment="1">
      <alignment horizontal="center" vertical="center"/>
    </xf>
    <xf numFmtId="9" fontId="2" fillId="0" borderId="7" xfId="124" applyFont="1" applyFill="1" applyBorder="1" applyAlignment="1">
      <alignment horizontal="center" vertical="center"/>
    </xf>
    <xf numFmtId="9" fontId="7" fillId="0" borderId="5" xfId="124" applyFont="1" applyFill="1" applyBorder="1" applyAlignment="1">
      <alignment horizontal="center" vertical="center"/>
    </xf>
    <xf numFmtId="9" fontId="7" fillId="0" borderId="7" xfId="124" applyFont="1" applyFill="1" applyBorder="1" applyAlignment="1">
      <alignment horizontal="center" vertical="center"/>
    </xf>
    <xf numFmtId="0" fontId="20" fillId="0" borderId="5" xfId="123" applyFont="1" applyFill="1" applyBorder="1" applyAlignment="1">
      <alignment horizontal="center" vertical="center"/>
    </xf>
    <xf numFmtId="0" fontId="20" fillId="0" borderId="7" xfId="123" applyFont="1" applyFill="1" applyBorder="1" applyAlignment="1">
      <alignment horizontal="center" vertical="center"/>
    </xf>
    <xf numFmtId="3" fontId="6" fillId="0" borderId="5" xfId="123" applyNumberFormat="1" applyFont="1" applyFill="1" applyBorder="1" applyAlignment="1">
      <alignment horizontal="center" vertical="center"/>
    </xf>
    <xf numFmtId="9" fontId="6" fillId="0" borderId="0" xfId="124" applyFont="1" applyFill="1" applyBorder="1" applyAlignment="1">
      <alignment horizontal="center" vertical="center"/>
    </xf>
    <xf numFmtId="3" fontId="6" fillId="0" borderId="7" xfId="123" applyNumberFormat="1" applyFont="1" applyFill="1" applyBorder="1" applyAlignment="1">
      <alignment horizontal="center" vertical="center"/>
    </xf>
    <xf numFmtId="9" fontId="2" fillId="0" borderId="0" xfId="124" applyFill="1" applyBorder="1" applyAlignment="1">
      <alignment horizontal="center" vertical="center"/>
    </xf>
    <xf numFmtId="3" fontId="2" fillId="0" borderId="5" xfId="123" applyNumberFormat="1" applyFill="1" applyBorder="1" applyAlignment="1">
      <alignment horizontal="center" vertical="center"/>
    </xf>
    <xf numFmtId="3" fontId="2" fillId="0" borderId="7" xfId="123" applyNumberFormat="1" applyFill="1" applyBorder="1" applyAlignment="1">
      <alignment horizontal="center" vertical="center"/>
    </xf>
    <xf numFmtId="0" fontId="18" fillId="0" borderId="0" xfId="123" applyFont="1" applyFill="1" applyAlignment="1">
      <alignment vertical="center"/>
    </xf>
    <xf numFmtId="0" fontId="7" fillId="0" borderId="0" xfId="123" applyFont="1" applyFill="1" applyAlignment="1">
      <alignment vertical="center"/>
    </xf>
    <xf numFmtId="0" fontId="7" fillId="0" borderId="0" xfId="123" applyFont="1" applyFill="1"/>
    <xf numFmtId="0" fontId="6" fillId="0" borderId="8" xfId="123" applyFont="1" applyFill="1" applyBorder="1" applyAlignment="1">
      <alignment vertical="center"/>
    </xf>
    <xf numFmtId="0" fontId="13" fillId="0" borderId="6" xfId="123" applyFont="1" applyFill="1" applyBorder="1" applyAlignment="1">
      <alignment vertical="center"/>
    </xf>
    <xf numFmtId="9" fontId="2" fillId="0" borderId="6" xfId="124" applyFont="1" applyFill="1" applyBorder="1" applyAlignment="1">
      <alignment horizontal="center" vertical="center"/>
    </xf>
    <xf numFmtId="0" fontId="6" fillId="0" borderId="6" xfId="123" applyFont="1" applyFill="1" applyBorder="1" applyAlignment="1">
      <alignment vertical="center"/>
    </xf>
    <xf numFmtId="0" fontId="6" fillId="0" borderId="6" xfId="123" applyFont="1" applyFill="1" applyBorder="1"/>
    <xf numFmtId="9" fontId="2" fillId="0" borderId="9" xfId="124" applyFont="1" applyFill="1" applyBorder="1" applyAlignment="1">
      <alignment horizontal="right" vertical="center"/>
    </xf>
    <xf numFmtId="0" fontId="22" fillId="0" borderId="0" xfId="123" applyFont="1" applyFill="1" applyBorder="1" applyAlignment="1">
      <alignment vertical="center"/>
    </xf>
    <xf numFmtId="0" fontId="6" fillId="0" borderId="6" xfId="123" applyFont="1" applyFill="1" applyBorder="1" applyAlignment="1">
      <alignment horizontal="center" vertical="center"/>
    </xf>
    <xf numFmtId="0" fontId="2" fillId="0" borderId="6" xfId="123" applyFont="1" applyFill="1" applyBorder="1" applyAlignment="1">
      <alignment vertical="center"/>
    </xf>
    <xf numFmtId="0" fontId="6" fillId="0" borderId="9" xfId="123" applyFont="1" applyFill="1" applyBorder="1" applyAlignment="1">
      <alignment horizontal="center" vertical="center"/>
    </xf>
    <xf numFmtId="0" fontId="2" fillId="0" borderId="0" xfId="123" applyFill="1" applyAlignment="1">
      <alignment vertical="center"/>
    </xf>
    <xf numFmtId="0" fontId="2" fillId="0" borderId="0" xfId="123" applyFill="1" applyAlignment="1">
      <alignment horizontal="center" vertical="center"/>
    </xf>
    <xf numFmtId="0" fontId="4" fillId="0" borderId="2" xfId="123" applyFont="1" applyFill="1" applyBorder="1" applyAlignment="1">
      <alignment vertical="center"/>
    </xf>
    <xf numFmtId="0" fontId="2" fillId="0" borderId="3" xfId="123" applyFont="1" applyFill="1" applyBorder="1" applyAlignment="1">
      <alignment horizontal="center" vertical="center"/>
    </xf>
    <xf numFmtId="0" fontId="3" fillId="0" borderId="3" xfId="123" applyFont="1" applyFill="1" applyBorder="1" applyAlignment="1">
      <alignment horizontal="center" vertical="center"/>
    </xf>
    <xf numFmtId="0" fontId="2" fillId="0" borderId="3" xfId="123" applyFont="1" applyFill="1" applyBorder="1" applyAlignment="1">
      <alignment vertical="center"/>
    </xf>
    <xf numFmtId="0" fontId="4" fillId="0" borderId="2" xfId="123" applyFont="1" applyFill="1" applyBorder="1" applyAlignment="1">
      <alignment horizontal="left" vertical="center"/>
    </xf>
    <xf numFmtId="0" fontId="25" fillId="0" borderId="0" xfId="123" applyFont="1" applyFill="1" applyBorder="1" applyAlignment="1">
      <alignment vertical="center"/>
    </xf>
    <xf numFmtId="9" fontId="6" fillId="0" borderId="0" xfId="127" applyFont="1" applyFill="1"/>
    <xf numFmtId="0" fontId="0" fillId="0" borderId="0" xfId="0" applyFill="1"/>
    <xf numFmtId="0" fontId="0" fillId="0" borderId="23" xfId="0" applyBorder="1"/>
    <xf numFmtId="0" fontId="0" fillId="0" borderId="24" xfId="0" applyBorder="1"/>
    <xf numFmtId="3" fontId="38" fillId="0" borderId="0" xfId="123" applyNumberFormat="1" applyFont="1" applyFill="1" applyBorder="1" applyAlignment="1">
      <alignment horizontal="right" vertical="center"/>
    </xf>
    <xf numFmtId="9" fontId="38" fillId="0" borderId="0" xfId="124" applyFont="1" applyFill="1" applyBorder="1" applyAlignment="1">
      <alignment horizontal="right" vertical="center"/>
    </xf>
    <xf numFmtId="3" fontId="39" fillId="0" borderId="0" xfId="123" applyNumberFormat="1" applyFont="1" applyFill="1" applyBorder="1" applyAlignment="1">
      <alignment horizontal="right" vertical="center"/>
    </xf>
    <xf numFmtId="9" fontId="39" fillId="0" borderId="0" xfId="124" applyFont="1" applyFill="1" applyBorder="1" applyAlignment="1">
      <alignment horizontal="right" vertical="center"/>
    </xf>
    <xf numFmtId="3" fontId="28" fillId="0" borderId="22" xfId="0" applyNumberFormat="1" applyFont="1" applyFill="1" applyBorder="1" applyAlignment="1" applyProtection="1"/>
    <xf numFmtId="0" fontId="28" fillId="0" borderId="34" xfId="0" applyNumberFormat="1" applyFont="1" applyFill="1" applyBorder="1" applyAlignment="1" applyProtection="1"/>
    <xf numFmtId="0" fontId="28" fillId="0" borderId="35" xfId="0" applyNumberFormat="1" applyFont="1" applyFill="1" applyBorder="1" applyAlignment="1" applyProtection="1"/>
    <xf numFmtId="0" fontId="33" fillId="0" borderId="0" xfId="0" applyNumberFormat="1" applyFont="1" applyFill="1" applyBorder="1" applyAlignment="1" applyProtection="1"/>
    <xf numFmtId="1" fontId="0" fillId="0" borderId="0" xfId="0" applyNumberFormat="1" applyFill="1" applyBorder="1"/>
    <xf numFmtId="0" fontId="0" fillId="0" borderId="36" xfId="0" applyBorder="1"/>
    <xf numFmtId="0" fontId="0" fillId="0" borderId="37" xfId="0" applyBorder="1"/>
    <xf numFmtId="0" fontId="33" fillId="10" borderId="0" xfId="0" applyNumberFormat="1" applyFont="1" applyFill="1" applyBorder="1" applyAlignment="1" applyProtection="1"/>
    <xf numFmtId="0" fontId="29" fillId="10" borderId="0" xfId="0" applyFont="1" applyFill="1"/>
    <xf numFmtId="0" fontId="35" fillId="0" borderId="18" xfId="0" applyFont="1" applyFill="1" applyBorder="1"/>
    <xf numFmtId="0" fontId="29" fillId="2" borderId="0" xfId="0" applyFont="1" applyFill="1" applyAlignment="1">
      <alignment horizontal="center"/>
    </xf>
    <xf numFmtId="0" fontId="36" fillId="0" borderId="0" xfId="0" applyFont="1" applyFill="1" applyBorder="1"/>
    <xf numFmtId="0" fontId="37" fillId="0" borderId="0" xfId="0" applyNumberFormat="1" applyFont="1" applyFill="1" applyBorder="1" applyAlignment="1" applyProtection="1"/>
    <xf numFmtId="0" fontId="40" fillId="0" borderId="18" xfId="0" applyNumberFormat="1" applyFont="1" applyFill="1" applyBorder="1" applyAlignment="1" applyProtection="1"/>
    <xf numFmtId="0" fontId="41" fillId="0" borderId="18" xfId="0" applyFont="1" applyBorder="1"/>
    <xf numFmtId="0" fontId="42" fillId="0" borderId="18" xfId="0" applyNumberFormat="1" applyFont="1" applyFill="1" applyBorder="1" applyAlignment="1" applyProtection="1"/>
    <xf numFmtId="0" fontId="0" fillId="13" borderId="0" xfId="0" applyFill="1"/>
    <xf numFmtId="0" fontId="0" fillId="13" borderId="18" xfId="0" applyFill="1" applyBorder="1"/>
    <xf numFmtId="0" fontId="0" fillId="14" borderId="0" xfId="0" applyFill="1"/>
    <xf numFmtId="0" fontId="0" fillId="14" borderId="18" xfId="0" applyFill="1" applyBorder="1"/>
    <xf numFmtId="0" fontId="2" fillId="0" borderId="2" xfId="123" applyFill="1" applyBorder="1" applyAlignment="1">
      <alignment vertical="center"/>
    </xf>
    <xf numFmtId="0" fontId="42" fillId="0" borderId="0" xfId="0" applyNumberFormat="1" applyFont="1" applyFill="1" applyBorder="1" applyAlignment="1" applyProtection="1"/>
    <xf numFmtId="3" fontId="28" fillId="0" borderId="18" xfId="0" applyNumberFormat="1" applyFont="1" applyFill="1" applyBorder="1" applyAlignment="1" applyProtection="1"/>
    <xf numFmtId="3" fontId="28" fillId="0" borderId="25" xfId="0" applyNumberFormat="1" applyFont="1" applyFill="1" applyBorder="1" applyAlignment="1" applyProtection="1"/>
    <xf numFmtId="3" fontId="28" fillId="0" borderId="26" xfId="0" applyNumberFormat="1" applyFont="1" applyFill="1" applyBorder="1" applyAlignment="1" applyProtection="1"/>
    <xf numFmtId="0" fontId="0" fillId="0" borderId="22" xfId="0" applyFill="1" applyBorder="1"/>
    <xf numFmtId="0" fontId="0" fillId="0" borderId="23" xfId="0" applyFill="1" applyBorder="1"/>
    <xf numFmtId="0" fontId="0" fillId="0" borderId="24" xfId="0" applyFill="1" applyBorder="1"/>
    <xf numFmtId="0" fontId="28" fillId="2" borderId="41" xfId="0" applyNumberFormat="1" applyFont="1" applyFill="1" applyBorder="1" applyAlignment="1" applyProtection="1"/>
    <xf numFmtId="0" fontId="28" fillId="2" borderId="42" xfId="0" applyNumberFormat="1" applyFont="1" applyFill="1" applyBorder="1" applyAlignment="1" applyProtection="1"/>
    <xf numFmtId="0" fontId="0" fillId="0" borderId="27" xfId="0" applyBorder="1"/>
    <xf numFmtId="3" fontId="0" fillId="0" borderId="18" xfId="0" applyNumberFormat="1" applyFill="1" applyBorder="1"/>
    <xf numFmtId="0" fontId="0" fillId="0" borderId="21" xfId="0" applyFill="1" applyBorder="1"/>
    <xf numFmtId="0" fontId="0" fillId="0" borderId="0" xfId="0" applyFont="1" applyFill="1"/>
    <xf numFmtId="0" fontId="28" fillId="0" borderId="40" xfId="0" applyNumberFormat="1" applyFont="1" applyFill="1" applyBorder="1" applyAlignment="1" applyProtection="1"/>
    <xf numFmtId="0" fontId="0" fillId="0" borderId="19" xfId="0" applyFill="1" applyBorder="1"/>
    <xf numFmtId="0" fontId="28" fillId="0" borderId="1" xfId="0" applyNumberFormat="1" applyFont="1" applyFill="1" applyBorder="1" applyAlignment="1" applyProtection="1"/>
    <xf numFmtId="0" fontId="0" fillId="0" borderId="1" xfId="0" applyBorder="1"/>
    <xf numFmtId="0" fontId="35" fillId="2" borderId="18" xfId="0" applyFont="1" applyFill="1" applyBorder="1"/>
    <xf numFmtId="0" fontId="37" fillId="0" borderId="10" xfId="0" applyNumberFormat="1" applyFont="1" applyFill="1" applyBorder="1" applyAlignment="1" applyProtection="1"/>
    <xf numFmtId="0" fontId="40" fillId="0" borderId="1" xfId="0" applyNumberFormat="1" applyFont="1" applyFill="1" applyBorder="1" applyAlignment="1" applyProtection="1"/>
    <xf numFmtId="0" fontId="37" fillId="0" borderId="21" xfId="0" applyNumberFormat="1" applyFont="1" applyFill="1" applyBorder="1" applyAlignment="1" applyProtection="1"/>
    <xf numFmtId="0" fontId="0" fillId="0" borderId="25" xfId="0" applyBorder="1" applyAlignment="1">
      <alignment horizontal="left" indent="1"/>
    </xf>
    <xf numFmtId="0" fontId="0" fillId="0" borderId="26" xfId="0" applyNumberFormat="1" applyBorder="1"/>
    <xf numFmtId="0" fontId="28" fillId="10" borderId="0" xfId="0" applyNumberFormat="1" applyFont="1" applyFill="1" applyBorder="1" applyAlignment="1" applyProtection="1"/>
    <xf numFmtId="0" fontId="28" fillId="10" borderId="0" xfId="0" applyNumberFormat="1" applyFont="1" applyFill="1" applyBorder="1" applyAlignment="1" applyProtection="1">
      <alignment wrapText="1"/>
    </xf>
    <xf numFmtId="0" fontId="42" fillId="0" borderId="25" xfId="0" applyNumberFormat="1" applyFont="1" applyFill="1" applyBorder="1" applyAlignment="1" applyProtection="1"/>
    <xf numFmtId="0" fontId="42" fillId="0" borderId="26" xfId="0" applyNumberFormat="1" applyFont="1" applyFill="1" applyBorder="1" applyAlignment="1" applyProtection="1"/>
    <xf numFmtId="0" fontId="0" fillId="10" borderId="0" xfId="0" applyFill="1"/>
    <xf numFmtId="3" fontId="0" fillId="0" borderId="18" xfId="0" applyNumberFormat="1" applyBorder="1"/>
    <xf numFmtId="0" fontId="37" fillId="0" borderId="40" xfId="0" applyNumberFormat="1" applyFont="1" applyFill="1" applyBorder="1" applyAlignment="1" applyProtection="1"/>
    <xf numFmtId="0" fontId="37" fillId="0" borderId="41" xfId="0" applyNumberFormat="1" applyFont="1" applyFill="1" applyBorder="1" applyAlignment="1" applyProtection="1"/>
    <xf numFmtId="0" fontId="37" fillId="0" borderId="42" xfId="0" applyNumberFormat="1" applyFont="1" applyFill="1" applyBorder="1" applyAlignment="1" applyProtection="1"/>
    <xf numFmtId="0" fontId="40" fillId="0" borderId="20" xfId="0" applyNumberFormat="1" applyFont="1" applyFill="1" applyBorder="1" applyAlignment="1" applyProtection="1"/>
    <xf numFmtId="0" fontId="40" fillId="0" borderId="21" xfId="0" applyNumberFormat="1" applyFont="1" applyFill="1" applyBorder="1" applyAlignment="1" applyProtection="1"/>
    <xf numFmtId="0" fontId="40" fillId="0" borderId="23" xfId="0" applyNumberFormat="1" applyFont="1" applyFill="1" applyBorder="1" applyAlignment="1" applyProtection="1"/>
    <xf numFmtId="0" fontId="42" fillId="0" borderId="19" xfId="0" applyNumberFormat="1" applyFont="1" applyFill="1" applyBorder="1" applyAlignment="1" applyProtection="1"/>
    <xf numFmtId="0" fontId="35" fillId="0" borderId="25" xfId="0" applyFont="1" applyBorder="1"/>
    <xf numFmtId="0" fontId="35" fillId="0" borderId="0" xfId="0" applyFont="1" applyBorder="1"/>
    <xf numFmtId="0" fontId="0" fillId="0" borderId="0" xfId="0" applyNumberFormat="1"/>
    <xf numFmtId="0" fontId="0" fillId="2" borderId="18" xfId="0" applyFill="1" applyBorder="1"/>
    <xf numFmtId="0" fontId="0" fillId="2" borderId="22" xfId="0" applyFill="1" applyBorder="1"/>
    <xf numFmtId="0" fontId="0" fillId="2" borderId="23" xfId="0" applyFill="1" applyBorder="1"/>
    <xf numFmtId="3" fontId="6" fillId="0" borderId="0" xfId="123" applyNumberFormat="1" applyFont="1" applyFill="1"/>
    <xf numFmtId="3" fontId="28" fillId="0" borderId="23" xfId="0" applyNumberFormat="1" applyFont="1" applyFill="1" applyBorder="1" applyAlignment="1" applyProtection="1"/>
    <xf numFmtId="3" fontId="28" fillId="0" borderId="24" xfId="0" applyNumberFormat="1" applyFont="1" applyFill="1" applyBorder="1" applyAlignment="1" applyProtection="1"/>
    <xf numFmtId="0" fontId="28" fillId="2" borderId="33" xfId="0" applyNumberFormat="1" applyFont="1" applyFill="1" applyBorder="1" applyAlignment="1" applyProtection="1"/>
    <xf numFmtId="3" fontId="0" fillId="0" borderId="0" xfId="0" applyNumberFormat="1"/>
    <xf numFmtId="0" fontId="20" fillId="0" borderId="6" xfId="123" applyFont="1" applyFill="1" applyBorder="1" applyAlignment="1">
      <alignment vertical="center"/>
    </xf>
    <xf numFmtId="0" fontId="20" fillId="0" borderId="0" xfId="123" applyFont="1" applyFill="1" applyBorder="1" applyAlignment="1">
      <alignment vertical="center"/>
    </xf>
    <xf numFmtId="0" fontId="6" fillId="0" borderId="3" xfId="123" applyFont="1" applyFill="1" applyBorder="1"/>
    <xf numFmtId="0" fontId="4" fillId="0" borderId="0" xfId="123" applyFont="1" applyFill="1" applyBorder="1" applyAlignment="1">
      <alignment vertical="center"/>
    </xf>
    <xf numFmtId="0" fontId="3" fillId="0" borderId="0" xfId="123" applyFont="1" applyFill="1" applyBorder="1" applyAlignment="1">
      <alignment horizontal="center" vertical="center"/>
    </xf>
    <xf numFmtId="49" fontId="4" fillId="0" borderId="0" xfId="123" applyNumberFormat="1" applyFont="1" applyFill="1" applyBorder="1" applyAlignment="1">
      <alignment horizontal="left" vertical="center"/>
    </xf>
    <xf numFmtId="0" fontId="6" fillId="0" borderId="0" xfId="123" applyFont="1" applyFill="1" applyBorder="1"/>
    <xf numFmtId="0" fontId="2" fillId="0" borderId="0" xfId="123" applyFont="1" applyFill="1" applyBorder="1"/>
    <xf numFmtId="0" fontId="5" fillId="0" borderId="2" xfId="0" applyFont="1" applyFill="1" applyBorder="1" applyAlignment="1">
      <alignment vertical="center"/>
    </xf>
    <xf numFmtId="0" fontId="44" fillId="0" borderId="3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44" fillId="0" borderId="3" xfId="0" applyFont="1" applyFill="1" applyBorder="1" applyAlignment="1">
      <alignment vertical="center"/>
    </xf>
    <xf numFmtId="0" fontId="5" fillId="0" borderId="2" xfId="0" applyFont="1" applyFill="1" applyBorder="1" applyAlignment="1">
      <alignment horizontal="left" vertical="center"/>
    </xf>
    <xf numFmtId="0" fontId="5" fillId="0" borderId="2" xfId="123" applyFont="1" applyFill="1" applyBorder="1" applyAlignment="1">
      <alignment horizontal="center" vertical="center"/>
    </xf>
    <xf numFmtId="0" fontId="44" fillId="0" borderId="2" xfId="123" applyFont="1" applyFill="1" applyBorder="1" applyAlignment="1">
      <alignment horizontal="center" vertical="center"/>
    </xf>
    <xf numFmtId="0" fontId="5" fillId="0" borderId="3" xfId="0" applyFont="1" applyFill="1" applyBorder="1" applyAlignment="1">
      <alignment vertical="center"/>
    </xf>
    <xf numFmtId="0" fontId="5" fillId="0" borderId="2" xfId="123" applyFont="1" applyFill="1" applyBorder="1" applyAlignment="1">
      <alignment vertical="center"/>
    </xf>
    <xf numFmtId="0" fontId="44" fillId="0" borderId="2" xfId="123" applyFont="1" applyFill="1" applyBorder="1" applyAlignment="1">
      <alignment vertical="center"/>
    </xf>
    <xf numFmtId="0" fontId="45" fillId="0" borderId="2" xfId="123" applyFont="1" applyFill="1" applyBorder="1" applyAlignment="1">
      <alignment horizontal="left" vertical="center"/>
    </xf>
    <xf numFmtId="0" fontId="45" fillId="0" borderId="2" xfId="0" applyFont="1" applyFill="1" applyBorder="1" applyAlignment="1">
      <alignment horizontal="center" vertical="center"/>
    </xf>
    <xf numFmtId="0" fontId="46" fillId="0" borderId="2" xfId="0" applyFont="1" applyFill="1" applyBorder="1" applyAlignment="1">
      <alignment horizontal="center" vertical="center"/>
    </xf>
    <xf numFmtId="17" fontId="28" fillId="2" borderId="10" xfId="0" applyNumberFormat="1" applyFont="1" applyFill="1" applyBorder="1" applyAlignment="1" applyProtection="1"/>
    <xf numFmtId="17" fontId="28" fillId="2" borderId="11" xfId="0" applyNumberFormat="1" applyFont="1" applyFill="1" applyBorder="1" applyAlignment="1" applyProtection="1"/>
    <xf numFmtId="17" fontId="28" fillId="2" borderId="12" xfId="0" applyNumberFormat="1" applyFont="1" applyFill="1" applyBorder="1" applyAlignment="1" applyProtection="1"/>
    <xf numFmtId="0" fontId="0" fillId="2" borderId="24" xfId="0" applyFill="1" applyBorder="1"/>
    <xf numFmtId="3" fontId="0" fillId="0" borderId="0" xfId="0" applyNumberFormat="1" applyBorder="1"/>
    <xf numFmtId="3" fontId="0" fillId="0" borderId="14" xfId="0" applyNumberFormat="1" applyBorder="1"/>
    <xf numFmtId="0" fontId="0" fillId="15" borderId="0" xfId="0" applyFill="1"/>
    <xf numFmtId="0" fontId="28" fillId="15" borderId="0" xfId="0" applyNumberFormat="1" applyFont="1" applyFill="1" applyBorder="1" applyAlignment="1" applyProtection="1"/>
    <xf numFmtId="0" fontId="0" fillId="4" borderId="0" xfId="0" applyFill="1"/>
    <xf numFmtId="0" fontId="29" fillId="4" borderId="0" xfId="0" applyFont="1" applyFill="1"/>
    <xf numFmtId="0" fontId="0" fillId="10" borderId="23" xfId="0" applyFill="1" applyBorder="1"/>
    <xf numFmtId="0" fontId="0" fillId="10" borderId="18" xfId="0" applyFill="1" applyBorder="1"/>
    <xf numFmtId="0" fontId="29" fillId="15" borderId="0" xfId="0" applyFont="1" applyFill="1"/>
    <xf numFmtId="0" fontId="28" fillId="15" borderId="20" xfId="0" applyNumberFormat="1" applyFont="1" applyFill="1" applyBorder="1" applyAlignment="1" applyProtection="1"/>
    <xf numFmtId="0" fontId="28" fillId="12" borderId="18" xfId="0" applyNumberFormat="1" applyFont="1" applyFill="1" applyBorder="1" applyAlignment="1" applyProtection="1"/>
    <xf numFmtId="0" fontId="0" fillId="18" borderId="18" xfId="0" applyFill="1" applyBorder="1"/>
    <xf numFmtId="0" fontId="0" fillId="3" borderId="18" xfId="0" applyFill="1" applyBorder="1"/>
    <xf numFmtId="0" fontId="0" fillId="9" borderId="23" xfId="0" applyFill="1" applyBorder="1"/>
    <xf numFmtId="0" fontId="0" fillId="2" borderId="26" xfId="0" applyFill="1" applyBorder="1"/>
    <xf numFmtId="0" fontId="0" fillId="10" borderId="20" xfId="0" applyFill="1" applyBorder="1"/>
    <xf numFmtId="0" fontId="0" fillId="10" borderId="21" xfId="0" applyFill="1" applyBorder="1"/>
    <xf numFmtId="0" fontId="0" fillId="10" borderId="24" xfId="0" applyFill="1" applyBorder="1"/>
    <xf numFmtId="3" fontId="6" fillId="0" borderId="6" xfId="123" applyNumberFormat="1" applyFont="1" applyFill="1" applyBorder="1" applyAlignment="1">
      <alignment horizontal="center" vertical="center"/>
    </xf>
    <xf numFmtId="0" fontId="28" fillId="17" borderId="18" xfId="0" applyNumberFormat="1" applyFont="1" applyFill="1" applyBorder="1" applyAlignment="1" applyProtection="1"/>
    <xf numFmtId="17" fontId="28" fillId="2" borderId="19" xfId="0" applyNumberFormat="1" applyFont="1" applyFill="1" applyBorder="1" applyAlignment="1" applyProtection="1"/>
    <xf numFmtId="17" fontId="28" fillId="2" borderId="18" xfId="0" applyNumberFormat="1" applyFont="1" applyFill="1" applyBorder="1" applyAlignment="1" applyProtection="1"/>
    <xf numFmtId="17" fontId="28" fillId="2" borderId="20" xfId="0" applyNumberFormat="1" applyFont="1" applyFill="1" applyBorder="1" applyAlignment="1" applyProtection="1"/>
    <xf numFmtId="17" fontId="28" fillId="2" borderId="21" xfId="0" applyNumberFormat="1" applyFont="1" applyFill="1" applyBorder="1" applyAlignment="1" applyProtection="1"/>
    <xf numFmtId="0" fontId="28" fillId="2" borderId="22" xfId="0" applyNumberFormat="1" applyFont="1" applyFill="1" applyBorder="1" applyAlignment="1" applyProtection="1"/>
    <xf numFmtId="3" fontId="28" fillId="2" borderId="22" xfId="0" applyNumberFormat="1" applyFont="1" applyFill="1" applyBorder="1" applyAlignment="1" applyProtection="1"/>
    <xf numFmtId="17" fontId="28" fillId="2" borderId="0" xfId="0" applyNumberFormat="1" applyFont="1" applyFill="1" applyBorder="1" applyAlignment="1" applyProtection="1"/>
    <xf numFmtId="3" fontId="28" fillId="2" borderId="18" xfId="0" applyNumberFormat="1" applyFont="1" applyFill="1" applyBorder="1" applyAlignment="1" applyProtection="1"/>
    <xf numFmtId="0" fontId="28" fillId="4" borderId="0" xfId="0" applyNumberFormat="1" applyFont="1" applyFill="1" applyBorder="1" applyAlignment="1" applyProtection="1"/>
    <xf numFmtId="17" fontId="0" fillId="0" borderId="18" xfId="0" applyNumberFormat="1" applyBorder="1"/>
    <xf numFmtId="0" fontId="0" fillId="4" borderId="0" xfId="0" applyFill="1" applyBorder="1"/>
    <xf numFmtId="3" fontId="0" fillId="0" borderId="25" xfId="0" applyNumberFormat="1" applyBorder="1"/>
    <xf numFmtId="0" fontId="0" fillId="2" borderId="39" xfId="0" applyFill="1" applyBorder="1"/>
    <xf numFmtId="0" fontId="42" fillId="0" borderId="1" xfId="0" applyNumberFormat="1" applyFont="1" applyFill="1" applyBorder="1" applyAlignment="1" applyProtection="1"/>
    <xf numFmtId="17" fontId="28" fillId="2" borderId="40" xfId="0" applyNumberFormat="1" applyFont="1" applyFill="1" applyBorder="1" applyAlignment="1" applyProtection="1"/>
    <xf numFmtId="17" fontId="28" fillId="10" borderId="19" xfId="0" applyNumberFormat="1" applyFont="1" applyFill="1" applyBorder="1" applyAlignment="1" applyProtection="1"/>
    <xf numFmtId="17" fontId="28" fillId="10" borderId="20" xfId="0" applyNumberFormat="1" applyFont="1" applyFill="1" applyBorder="1" applyAlignment="1" applyProtection="1"/>
    <xf numFmtId="17" fontId="28" fillId="10" borderId="21" xfId="0" applyNumberFormat="1" applyFont="1" applyFill="1" applyBorder="1" applyAlignment="1" applyProtection="1"/>
    <xf numFmtId="0" fontId="0" fillId="10" borderId="0" xfId="0" applyFill="1" applyBorder="1"/>
    <xf numFmtId="0" fontId="0" fillId="10" borderId="19" xfId="0" applyFill="1" applyBorder="1"/>
    <xf numFmtId="0" fontId="29" fillId="10" borderId="25" xfId="0" applyFont="1" applyFill="1" applyBorder="1"/>
    <xf numFmtId="0" fontId="29" fillId="10" borderId="18" xfId="0" applyFont="1" applyFill="1" applyBorder="1"/>
    <xf numFmtId="0" fontId="29" fillId="10" borderId="26" xfId="0" applyFont="1" applyFill="1" applyBorder="1"/>
    <xf numFmtId="0" fontId="42" fillId="10" borderId="25" xfId="0" applyNumberFormat="1" applyFont="1" applyFill="1" applyBorder="1" applyAlignment="1" applyProtection="1"/>
    <xf numFmtId="0" fontId="28" fillId="10" borderId="25" xfId="0" applyNumberFormat="1" applyFont="1" applyFill="1" applyBorder="1" applyAlignment="1" applyProtection="1"/>
    <xf numFmtId="0" fontId="0" fillId="10" borderId="22" xfId="0" applyFill="1" applyBorder="1"/>
    <xf numFmtId="0" fontId="28" fillId="10" borderId="44" xfId="0" applyNumberFormat="1" applyFont="1" applyFill="1" applyBorder="1" applyAlignment="1" applyProtection="1"/>
    <xf numFmtId="0" fontId="28" fillId="10" borderId="18" xfId="0" applyNumberFormat="1" applyFont="1" applyFill="1" applyBorder="1" applyAlignment="1" applyProtection="1"/>
    <xf numFmtId="0" fontId="28" fillId="13" borderId="18" xfId="0" applyNumberFormat="1" applyFont="1" applyFill="1" applyBorder="1" applyAlignment="1" applyProtection="1"/>
    <xf numFmtId="0" fontId="28" fillId="17" borderId="18" xfId="0" applyNumberFormat="1" applyFont="1" applyFill="1" applyBorder="1" applyAlignment="1" applyProtection="1">
      <alignment horizontal="center"/>
    </xf>
    <xf numFmtId="0" fontId="28" fillId="9" borderId="18" xfId="0" applyNumberFormat="1" applyFont="1" applyFill="1" applyBorder="1" applyAlignment="1" applyProtection="1">
      <alignment horizontal="center"/>
    </xf>
    <xf numFmtId="0" fontId="33" fillId="4" borderId="0" xfId="0" applyNumberFormat="1" applyFont="1" applyFill="1" applyBorder="1" applyAlignment="1" applyProtection="1"/>
    <xf numFmtId="0" fontId="40" fillId="2" borderId="27" xfId="0" applyNumberFormat="1" applyFont="1" applyFill="1" applyBorder="1" applyAlignment="1" applyProtection="1"/>
    <xf numFmtId="0" fontId="40" fillId="2" borderId="25" xfId="0" applyNumberFormat="1" applyFont="1" applyFill="1" applyBorder="1" applyAlignment="1" applyProtection="1"/>
    <xf numFmtId="0" fontId="40" fillId="2" borderId="18" xfId="0" applyNumberFormat="1" applyFont="1" applyFill="1" applyBorder="1" applyAlignment="1" applyProtection="1"/>
    <xf numFmtId="0" fontId="40" fillId="2" borderId="26" xfId="0" applyNumberFormat="1" applyFont="1" applyFill="1" applyBorder="1" applyAlignment="1" applyProtection="1"/>
    <xf numFmtId="0" fontId="40" fillId="2" borderId="1" xfId="0" applyNumberFormat="1" applyFont="1" applyFill="1" applyBorder="1" applyAlignment="1" applyProtection="1"/>
    <xf numFmtId="0" fontId="40" fillId="2" borderId="28" xfId="0" applyNumberFormat="1" applyFont="1" applyFill="1" applyBorder="1" applyAlignment="1" applyProtection="1"/>
    <xf numFmtId="3" fontId="0" fillId="0" borderId="26" xfId="0" applyNumberFormat="1" applyBorder="1"/>
    <xf numFmtId="0" fontId="0" fillId="2" borderId="18" xfId="0" applyFont="1" applyFill="1" applyBorder="1"/>
    <xf numFmtId="0" fontId="43" fillId="0" borderId="0" xfId="0" applyFont="1" applyFill="1" applyBorder="1" applyAlignment="1">
      <alignment horizontal="left"/>
    </xf>
    <xf numFmtId="0" fontId="43" fillId="0" borderId="0" xfId="0" applyNumberFormat="1" applyFont="1" applyFill="1" applyBorder="1"/>
    <xf numFmtId="0" fontId="0" fillId="0" borderId="0" xfId="0" applyFill="1" applyBorder="1" applyAlignment="1">
      <alignment horizontal="left" indent="1"/>
    </xf>
    <xf numFmtId="0" fontId="0" fillId="0" borderId="0" xfId="0" applyNumberFormat="1" applyFill="1" applyBorder="1"/>
    <xf numFmtId="0" fontId="7" fillId="0" borderId="2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3" fontId="28" fillId="2" borderId="0" xfId="0" applyNumberFormat="1" applyFont="1" applyFill="1" applyBorder="1" applyAlignment="1" applyProtection="1"/>
    <xf numFmtId="0" fontId="33" fillId="0" borderId="20" xfId="0" applyNumberFormat="1" applyFont="1" applyFill="1" applyBorder="1" applyAlignment="1" applyProtection="1">
      <alignment horizontal="center"/>
    </xf>
    <xf numFmtId="0" fontId="33" fillId="0" borderId="21" xfId="0" applyNumberFormat="1" applyFont="1" applyFill="1" applyBorder="1" applyAlignment="1" applyProtection="1">
      <alignment horizontal="center"/>
    </xf>
    <xf numFmtId="0" fontId="0" fillId="2" borderId="20" xfId="0" applyFill="1" applyBorder="1"/>
    <xf numFmtId="0" fontId="0" fillId="2" borderId="32" xfId="0" applyFill="1" applyBorder="1"/>
    <xf numFmtId="0" fontId="28" fillId="10" borderId="20" xfId="0" applyNumberFormat="1" applyFont="1" applyFill="1" applyBorder="1" applyAlignment="1" applyProtection="1"/>
    <xf numFmtId="0" fontId="0" fillId="17" borderId="18" xfId="0" applyFill="1" applyBorder="1"/>
    <xf numFmtId="0" fontId="0" fillId="17" borderId="23" xfId="0" applyFill="1" applyBorder="1"/>
    <xf numFmtId="0" fontId="29" fillId="2" borderId="22" xfId="0" applyFont="1" applyFill="1" applyBorder="1"/>
    <xf numFmtId="0" fontId="29" fillId="2" borderId="23" xfId="0" applyFont="1" applyFill="1" applyBorder="1"/>
    <xf numFmtId="3" fontId="28" fillId="10" borderId="0" xfId="0" applyNumberFormat="1" applyFont="1" applyFill="1" applyBorder="1" applyAlignment="1" applyProtection="1"/>
    <xf numFmtId="0" fontId="28" fillId="15" borderId="0" xfId="0" applyNumberFormat="1" applyFont="1" applyFill="1" applyBorder="1" applyAlignment="1" applyProtection="1">
      <alignment horizontal="center"/>
    </xf>
    <xf numFmtId="0" fontId="28" fillId="15" borderId="0" xfId="0" applyNumberFormat="1" applyFont="1" applyFill="1" applyBorder="1" applyAlignment="1" applyProtection="1">
      <alignment wrapText="1"/>
    </xf>
    <xf numFmtId="3" fontId="28" fillId="15" borderId="0" xfId="0" applyNumberFormat="1" applyFont="1" applyFill="1" applyBorder="1" applyAlignment="1" applyProtection="1"/>
    <xf numFmtId="3" fontId="0" fillId="15" borderId="0" xfId="0" applyNumberFormat="1" applyFill="1"/>
    <xf numFmtId="0" fontId="29" fillId="15" borderId="0" xfId="0" applyFont="1" applyFill="1" applyAlignment="1">
      <alignment wrapText="1"/>
    </xf>
    <xf numFmtId="1" fontId="0" fillId="15" borderId="0" xfId="0" applyNumberFormat="1" applyFill="1"/>
    <xf numFmtId="0" fontId="29" fillId="15" borderId="0" xfId="0" applyFont="1" applyFill="1" applyAlignment="1">
      <alignment horizontal="center"/>
    </xf>
    <xf numFmtId="0" fontId="0" fillId="15" borderId="0" xfId="0" applyFill="1" applyBorder="1"/>
    <xf numFmtId="0" fontId="28" fillId="2" borderId="43" xfId="0" applyNumberFormat="1" applyFont="1" applyFill="1" applyBorder="1" applyAlignment="1" applyProtection="1"/>
    <xf numFmtId="0" fontId="28" fillId="0" borderId="8" xfId="0" applyNumberFormat="1" applyFont="1" applyFill="1" applyBorder="1" applyAlignment="1" applyProtection="1"/>
    <xf numFmtId="0" fontId="28" fillId="0" borderId="28" xfId="0" applyNumberFormat="1" applyFont="1" applyFill="1" applyBorder="1" applyAlignment="1" applyProtection="1"/>
    <xf numFmtId="0" fontId="0" fillId="4" borderId="0" xfId="0" applyFont="1" applyFill="1"/>
    <xf numFmtId="0" fontId="29" fillId="4" borderId="0" xfId="0" applyFont="1" applyFill="1" applyAlignment="1">
      <alignment horizontal="center"/>
    </xf>
    <xf numFmtId="0" fontId="38" fillId="0" borderId="19" xfId="0" applyFont="1" applyBorder="1"/>
    <xf numFmtId="0" fontId="38" fillId="0" borderId="20" xfId="0" applyFont="1" applyBorder="1"/>
    <xf numFmtId="0" fontId="38" fillId="0" borderId="21" xfId="0" applyFont="1" applyBorder="1"/>
    <xf numFmtId="0" fontId="38" fillId="0" borderId="25" xfId="0" applyFont="1" applyBorder="1"/>
    <xf numFmtId="0" fontId="38" fillId="0" borderId="18" xfId="0" applyFont="1" applyBorder="1"/>
    <xf numFmtId="0" fontId="38" fillId="0" borderId="18" xfId="0" applyFont="1" applyFill="1" applyBorder="1"/>
    <xf numFmtId="0" fontId="38" fillId="0" borderId="26" xfId="0" applyFont="1" applyBorder="1"/>
    <xf numFmtId="3" fontId="38" fillId="0" borderId="18" xfId="0" applyNumberFormat="1" applyFont="1" applyBorder="1"/>
    <xf numFmtId="3" fontId="38" fillId="0" borderId="18" xfId="0" applyNumberFormat="1" applyFont="1" applyFill="1" applyBorder="1"/>
    <xf numFmtId="0" fontId="38" fillId="0" borderId="22" xfId="0" applyFont="1" applyBorder="1"/>
    <xf numFmtId="0" fontId="6" fillId="2" borderId="18" xfId="0" applyFont="1" applyFill="1" applyBorder="1"/>
    <xf numFmtId="0" fontId="29" fillId="2" borderId="0" xfId="0" applyFont="1" applyFill="1" applyAlignment="1"/>
    <xf numFmtId="0" fontId="47" fillId="2" borderId="20" xfId="0" applyNumberFormat="1" applyFont="1" applyFill="1" applyBorder="1" applyAlignment="1" applyProtection="1"/>
    <xf numFmtId="0" fontId="28" fillId="2" borderId="18" xfId="0" applyNumberFormat="1" applyFont="1" applyFill="1" applyBorder="1" applyAlignment="1" applyProtection="1">
      <alignment horizontal="center"/>
    </xf>
    <xf numFmtId="0" fontId="6" fillId="2" borderId="18" xfId="0" applyFont="1" applyFill="1" applyBorder="1" applyAlignment="1">
      <alignment horizontal="center"/>
    </xf>
    <xf numFmtId="0" fontId="0" fillId="17" borderId="18" xfId="0" applyFill="1" applyBorder="1" applyAlignment="1">
      <alignment horizontal="center"/>
    </xf>
    <xf numFmtId="0" fontId="0" fillId="9" borderId="18" xfId="0" applyFill="1" applyBorder="1" applyAlignment="1">
      <alignment horizontal="center"/>
    </xf>
    <xf numFmtId="0" fontId="28" fillId="13" borderId="18" xfId="0" applyNumberFormat="1" applyFont="1" applyFill="1" applyBorder="1" applyAlignment="1" applyProtection="1">
      <alignment horizontal="center"/>
    </xf>
    <xf numFmtId="0" fontId="0" fillId="13" borderId="18" xfId="0" applyFill="1" applyBorder="1" applyAlignment="1">
      <alignment horizontal="center"/>
    </xf>
    <xf numFmtId="0" fontId="28" fillId="7" borderId="18" xfId="0" applyNumberFormat="1" applyFont="1" applyFill="1" applyBorder="1" applyAlignment="1" applyProtection="1">
      <alignment horizontal="center"/>
    </xf>
    <xf numFmtId="0" fontId="0" fillId="7" borderId="18" xfId="0" applyFill="1" applyBorder="1" applyAlignment="1">
      <alignment horizontal="center"/>
    </xf>
    <xf numFmtId="0" fontId="0" fillId="0" borderId="0" xfId="0" applyAlignment="1">
      <alignment horizontal="center"/>
    </xf>
    <xf numFmtId="0" fontId="37" fillId="0" borderId="41" xfId="0" applyNumberFormat="1" applyFont="1" applyFill="1" applyBorder="1" applyAlignment="1" applyProtection="1">
      <alignment horizontal="center"/>
    </xf>
    <xf numFmtId="0" fontId="40" fillId="0" borderId="20" xfId="0" applyNumberFormat="1" applyFont="1" applyFill="1" applyBorder="1" applyAlignment="1" applyProtection="1">
      <alignment horizontal="center"/>
    </xf>
    <xf numFmtId="0" fontId="0" fillId="0" borderId="18" xfId="0" applyBorder="1" applyAlignment="1">
      <alignment horizontal="center"/>
    </xf>
    <xf numFmtId="0" fontId="36" fillId="0" borderId="0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37" fillId="0" borderId="42" xfId="0" applyNumberFormat="1" applyFont="1" applyFill="1" applyBorder="1" applyAlignment="1" applyProtection="1">
      <alignment horizontal="center"/>
    </xf>
    <xf numFmtId="0" fontId="0" fillId="0" borderId="26" xfId="0" applyBorder="1" applyAlignment="1">
      <alignment horizontal="center"/>
    </xf>
    <xf numFmtId="0" fontId="29" fillId="19" borderId="0" xfId="0" applyFont="1" applyFill="1"/>
    <xf numFmtId="0" fontId="33" fillId="19" borderId="0" xfId="0" applyNumberFormat="1" applyFont="1" applyFill="1" applyBorder="1" applyAlignment="1" applyProtection="1"/>
    <xf numFmtId="0" fontId="28" fillId="19" borderId="0" xfId="0" applyNumberFormat="1" applyFont="1" applyFill="1" applyBorder="1" applyAlignment="1" applyProtection="1"/>
    <xf numFmtId="0" fontId="28" fillId="19" borderId="0" xfId="0" applyNumberFormat="1" applyFont="1" applyFill="1" applyBorder="1" applyAlignment="1" applyProtection="1">
      <alignment wrapText="1"/>
    </xf>
    <xf numFmtId="0" fontId="29" fillId="19" borderId="0" xfId="0" applyFont="1" applyFill="1" applyAlignment="1">
      <alignment horizontal="left" vertical="center" wrapText="1"/>
    </xf>
    <xf numFmtId="0" fontId="29" fillId="19" borderId="19" xfId="0" applyFont="1" applyFill="1" applyBorder="1"/>
    <xf numFmtId="0" fontId="29" fillId="19" borderId="20" xfId="0" applyFont="1" applyFill="1" applyBorder="1"/>
    <xf numFmtId="0" fontId="29" fillId="19" borderId="21" xfId="0" applyFont="1" applyFill="1" applyBorder="1"/>
    <xf numFmtId="0" fontId="0" fillId="19" borderId="25" xfId="0" applyFill="1" applyBorder="1"/>
    <xf numFmtId="0" fontId="0" fillId="19" borderId="22" xfId="0" applyFill="1" applyBorder="1"/>
    <xf numFmtId="0" fontId="0" fillId="19" borderId="23" xfId="0" applyFill="1" applyBorder="1"/>
    <xf numFmtId="0" fontId="29" fillId="19" borderId="0" xfId="0" applyFont="1" applyFill="1" applyAlignment="1">
      <alignment wrapText="1"/>
    </xf>
    <xf numFmtId="0" fontId="0" fillId="19" borderId="0" xfId="0" applyFill="1"/>
    <xf numFmtId="0" fontId="0" fillId="10" borderId="0" xfId="0" applyFill="1" applyAlignment="1">
      <alignment horizontal="center"/>
    </xf>
    <xf numFmtId="0" fontId="0" fillId="6" borderId="0" xfId="0" applyFill="1"/>
    <xf numFmtId="0" fontId="28" fillId="6" borderId="0" xfId="0" applyNumberFormat="1" applyFont="1" applyFill="1" applyBorder="1" applyAlignment="1" applyProtection="1"/>
    <xf numFmtId="0" fontId="28" fillId="20" borderId="18" xfId="0" applyNumberFormat="1" applyFont="1" applyFill="1" applyBorder="1" applyAlignment="1" applyProtection="1"/>
    <xf numFmtId="0" fontId="0" fillId="20" borderId="18" xfId="0" applyFill="1" applyBorder="1"/>
    <xf numFmtId="0" fontId="0" fillId="0" borderId="18" xfId="0" applyFont="1" applyBorder="1"/>
    <xf numFmtId="0" fontId="2" fillId="0" borderId="0" xfId="1" applyAlignment="1">
      <alignment wrapText="1"/>
    </xf>
    <xf numFmtId="0" fontId="2" fillId="0" borderId="0" xfId="1"/>
    <xf numFmtId="0" fontId="2" fillId="0" borderId="0" xfId="1" applyFill="1"/>
    <xf numFmtId="0" fontId="17" fillId="9" borderId="0" xfId="1" applyFont="1" applyFill="1" applyAlignment="1">
      <alignment wrapText="1"/>
    </xf>
    <xf numFmtId="0" fontId="17" fillId="0" borderId="0" xfId="1" applyFont="1" applyFill="1" applyAlignment="1">
      <alignment wrapText="1"/>
    </xf>
    <xf numFmtId="0" fontId="2" fillId="0" borderId="0" xfId="1" applyBorder="1"/>
    <xf numFmtId="49" fontId="49" fillId="0" borderId="0" xfId="128" applyNumberFormat="1" applyFont="1" applyFill="1" applyBorder="1" applyAlignment="1" applyProtection="1">
      <alignment horizontal="center" vertical="center" wrapText="1"/>
      <protection locked="0"/>
    </xf>
    <xf numFmtId="0" fontId="20" fillId="0" borderId="0" xfId="129" applyFont="1" applyAlignment="1">
      <alignment wrapText="1"/>
    </xf>
    <xf numFmtId="0" fontId="20" fillId="9" borderId="0" xfId="129" applyFont="1" applyFill="1" applyAlignment="1">
      <alignment wrapText="1"/>
    </xf>
    <xf numFmtId="0" fontId="7" fillId="9" borderId="0" xfId="1" applyFont="1" applyFill="1" applyAlignment="1">
      <alignment wrapText="1"/>
    </xf>
    <xf numFmtId="0" fontId="7" fillId="0" borderId="0" xfId="1" applyFont="1" applyAlignment="1">
      <alignment wrapText="1"/>
    </xf>
    <xf numFmtId="0" fontId="7" fillId="0" borderId="0" xfId="1" applyFont="1" applyFill="1" applyAlignment="1">
      <alignment wrapText="1"/>
    </xf>
    <xf numFmtId="0" fontId="20" fillId="16" borderId="0" xfId="129" applyFont="1" applyFill="1" applyAlignment="1">
      <alignment wrapText="1"/>
    </xf>
    <xf numFmtId="0" fontId="2" fillId="16" borderId="0" xfId="1" applyFill="1"/>
    <xf numFmtId="0" fontId="20" fillId="9" borderId="0" xfId="123" applyFont="1" applyFill="1" applyBorder="1" applyAlignment="1">
      <alignment vertical="center" wrapText="1"/>
    </xf>
    <xf numFmtId="0" fontId="20" fillId="0" borderId="0" xfId="123" applyFont="1" applyFill="1" applyBorder="1" applyAlignment="1">
      <alignment vertical="center" wrapText="1"/>
    </xf>
    <xf numFmtId="0" fontId="20" fillId="9" borderId="0" xfId="1" applyFont="1" applyFill="1" applyAlignment="1">
      <alignment wrapText="1"/>
    </xf>
    <xf numFmtId="0" fontId="20" fillId="0" borderId="0" xfId="1" applyFont="1" applyAlignment="1">
      <alignment wrapText="1"/>
    </xf>
    <xf numFmtId="0" fontId="20" fillId="9" borderId="0" xfId="1" applyFont="1" applyFill="1" applyBorder="1" applyAlignment="1">
      <alignment wrapText="1"/>
    </xf>
    <xf numFmtId="0" fontId="52" fillId="0" borderId="0" xfId="129" applyFont="1" applyAlignment="1">
      <alignment wrapText="1"/>
    </xf>
    <xf numFmtId="0" fontId="20" fillId="0" borderId="0" xfId="129" applyFont="1" applyFill="1" applyAlignment="1">
      <alignment wrapText="1"/>
    </xf>
    <xf numFmtId="3" fontId="2" fillId="0" borderId="0" xfId="123" applyNumberFormat="1" applyFont="1" applyFill="1" applyBorder="1" applyAlignment="1">
      <alignment vertical="center"/>
    </xf>
    <xf numFmtId="17" fontId="28" fillId="2" borderId="19" xfId="0" applyNumberFormat="1" applyFont="1" applyFill="1" applyBorder="1" applyAlignment="1" applyProtection="1">
      <alignment horizontal="center"/>
    </xf>
    <xf numFmtId="17" fontId="28" fillId="2" borderId="20" xfId="0" applyNumberFormat="1" applyFont="1" applyFill="1" applyBorder="1" applyAlignment="1" applyProtection="1">
      <alignment horizontal="center"/>
    </xf>
    <xf numFmtId="17" fontId="28" fillId="2" borderId="21" xfId="0" applyNumberFormat="1" applyFont="1" applyFill="1" applyBorder="1" applyAlignment="1" applyProtection="1">
      <alignment horizontal="center"/>
    </xf>
    <xf numFmtId="0" fontId="28" fillId="0" borderId="25" xfId="0" applyNumberFormat="1" applyFont="1" applyFill="1" applyBorder="1" applyAlignment="1" applyProtection="1">
      <alignment horizontal="center"/>
    </xf>
    <xf numFmtId="0" fontId="28" fillId="0" borderId="18" xfId="0" applyNumberFormat="1" applyFont="1" applyFill="1" applyBorder="1" applyAlignment="1" applyProtection="1">
      <alignment horizontal="center"/>
    </xf>
    <xf numFmtId="0" fontId="28" fillId="0" borderId="26" xfId="0" applyNumberFormat="1" applyFont="1" applyFill="1" applyBorder="1" applyAlignment="1" applyProtection="1">
      <alignment horizontal="center"/>
    </xf>
    <xf numFmtId="3" fontId="28" fillId="0" borderId="25" xfId="0" applyNumberFormat="1" applyFont="1" applyFill="1" applyBorder="1" applyAlignment="1" applyProtection="1">
      <alignment horizontal="center"/>
    </xf>
    <xf numFmtId="3" fontId="28" fillId="0" borderId="18" xfId="0" applyNumberFormat="1" applyFont="1" applyFill="1" applyBorder="1" applyAlignment="1" applyProtection="1">
      <alignment horizontal="center"/>
    </xf>
    <xf numFmtId="3" fontId="28" fillId="0" borderId="26" xfId="0" applyNumberFormat="1" applyFont="1" applyFill="1" applyBorder="1" applyAlignment="1" applyProtection="1">
      <alignment horizontal="center"/>
    </xf>
    <xf numFmtId="0" fontId="0" fillId="0" borderId="25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28" fillId="22" borderId="0" xfId="0" applyNumberFormat="1" applyFont="1" applyFill="1" applyBorder="1" applyAlignment="1" applyProtection="1"/>
    <xf numFmtId="0" fontId="28" fillId="17" borderId="0" xfId="0" applyNumberFormat="1" applyFont="1" applyFill="1" applyBorder="1" applyAlignment="1" applyProtection="1"/>
    <xf numFmtId="0" fontId="28" fillId="11" borderId="18" xfId="0" applyNumberFormat="1" applyFont="1" applyFill="1" applyBorder="1" applyAlignment="1" applyProtection="1"/>
    <xf numFmtId="0" fontId="0" fillId="13" borderId="20" xfId="0" applyFill="1" applyBorder="1"/>
    <xf numFmtId="0" fontId="0" fillId="13" borderId="23" xfId="0" applyFill="1" applyBorder="1"/>
    <xf numFmtId="0" fontId="0" fillId="17" borderId="20" xfId="0" applyFill="1" applyBorder="1"/>
    <xf numFmtId="0" fontId="28" fillId="17" borderId="41" xfId="0" applyNumberFormat="1" applyFont="1" applyFill="1" applyBorder="1" applyAlignment="1" applyProtection="1"/>
    <xf numFmtId="0" fontId="0" fillId="4" borderId="20" xfId="0" applyFill="1" applyBorder="1"/>
    <xf numFmtId="0" fontId="0" fillId="11" borderId="20" xfId="0" applyFill="1" applyBorder="1"/>
    <xf numFmtId="0" fontId="28" fillId="9" borderId="41" xfId="0" applyNumberFormat="1" applyFont="1" applyFill="1" applyBorder="1" applyAlignment="1" applyProtection="1"/>
    <xf numFmtId="0" fontId="0" fillId="9" borderId="20" xfId="0" applyFill="1" applyBorder="1"/>
    <xf numFmtId="0" fontId="28" fillId="13" borderId="41" xfId="0" applyNumberFormat="1" applyFont="1" applyFill="1" applyBorder="1" applyAlignment="1" applyProtection="1"/>
    <xf numFmtId="0" fontId="28" fillId="14" borderId="41" xfId="0" applyNumberFormat="1" applyFont="1" applyFill="1" applyBorder="1" applyAlignment="1" applyProtection="1"/>
    <xf numFmtId="0" fontId="0" fillId="14" borderId="20" xfId="0" applyFill="1" applyBorder="1"/>
    <xf numFmtId="0" fontId="28" fillId="14" borderId="18" xfId="0" applyNumberFormat="1" applyFont="1" applyFill="1" applyBorder="1" applyAlignment="1" applyProtection="1"/>
    <xf numFmtId="0" fontId="0" fillId="14" borderId="23" xfId="0" applyFill="1" applyBorder="1"/>
    <xf numFmtId="0" fontId="28" fillId="23" borderId="41" xfId="0" applyNumberFormat="1" applyFont="1" applyFill="1" applyBorder="1" applyAlignment="1" applyProtection="1"/>
    <xf numFmtId="0" fontId="0" fillId="23" borderId="20" xfId="0" applyFill="1" applyBorder="1"/>
    <xf numFmtId="0" fontId="0" fillId="23" borderId="18" xfId="0" applyFill="1" applyBorder="1"/>
    <xf numFmtId="0" fontId="28" fillId="23" borderId="18" xfId="0" applyNumberFormat="1" applyFont="1" applyFill="1" applyBorder="1" applyAlignment="1" applyProtection="1"/>
    <xf numFmtId="0" fontId="0" fillId="23" borderId="23" xfId="0" applyFill="1" applyBorder="1"/>
    <xf numFmtId="0" fontId="0" fillId="23" borderId="41" xfId="0" applyFill="1" applyBorder="1"/>
    <xf numFmtId="0" fontId="0" fillId="23" borderId="46" xfId="0" applyFill="1" applyBorder="1"/>
    <xf numFmtId="0" fontId="0" fillId="23" borderId="29" xfId="0" applyFill="1" applyBorder="1"/>
    <xf numFmtId="0" fontId="0" fillId="23" borderId="32" xfId="0" applyFill="1" applyBorder="1"/>
    <xf numFmtId="0" fontId="0" fillId="23" borderId="30" xfId="0" applyFill="1" applyBorder="1"/>
    <xf numFmtId="0" fontId="0" fillId="20" borderId="41" xfId="0" applyFill="1" applyBorder="1"/>
    <xf numFmtId="0" fontId="0" fillId="20" borderId="45" xfId="0" applyFill="1" applyBorder="1"/>
    <xf numFmtId="0" fontId="0" fillId="20" borderId="20" xfId="0" applyFill="1" applyBorder="1"/>
    <xf numFmtId="0" fontId="0" fillId="20" borderId="27" xfId="0" applyFill="1" applyBorder="1"/>
    <xf numFmtId="0" fontId="0" fillId="20" borderId="1" xfId="0" applyFill="1" applyBorder="1"/>
    <xf numFmtId="0" fontId="0" fillId="20" borderId="23" xfId="0" applyFill="1" applyBorder="1"/>
    <xf numFmtId="0" fontId="0" fillId="20" borderId="28" xfId="0" applyFill="1" applyBorder="1"/>
    <xf numFmtId="0" fontId="0" fillId="9" borderId="27" xfId="0" applyFill="1" applyBorder="1"/>
    <xf numFmtId="0" fontId="0" fillId="9" borderId="1" xfId="0" applyFill="1" applyBorder="1"/>
    <xf numFmtId="0" fontId="0" fillId="11" borderId="29" xfId="0" applyFill="1" applyBorder="1"/>
    <xf numFmtId="0" fontId="0" fillId="11" borderId="32" xfId="0" applyFill="1" applyBorder="1"/>
    <xf numFmtId="0" fontId="0" fillId="11" borderId="30" xfId="0" applyFill="1" applyBorder="1"/>
    <xf numFmtId="0" fontId="28" fillId="2" borderId="25" xfId="0" applyNumberFormat="1" applyFont="1" applyFill="1" applyBorder="1" applyAlignment="1" applyProtection="1"/>
    <xf numFmtId="0" fontId="28" fillId="2" borderId="15" xfId="0" applyNumberFormat="1" applyFont="1" applyFill="1" applyBorder="1" applyAlignment="1" applyProtection="1"/>
    <xf numFmtId="0" fontId="0" fillId="2" borderId="15" xfId="0" applyFill="1" applyBorder="1"/>
    <xf numFmtId="3" fontId="0" fillId="2" borderId="16" xfId="0" applyNumberFormat="1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2" borderId="17" xfId="0" applyFill="1" applyBorder="1"/>
    <xf numFmtId="0" fontId="0" fillId="0" borderId="12" xfId="0" applyBorder="1" applyAlignment="1">
      <alignment horizontal="center"/>
    </xf>
    <xf numFmtId="0" fontId="29" fillId="0" borderId="18" xfId="0" applyFont="1" applyFill="1" applyBorder="1"/>
    <xf numFmtId="0" fontId="0" fillId="0" borderId="18" xfId="0" applyFont="1" applyFill="1" applyBorder="1"/>
    <xf numFmtId="0" fontId="28" fillId="24" borderId="0" xfId="0" applyNumberFormat="1" applyFont="1" applyFill="1" applyBorder="1" applyAlignment="1" applyProtection="1"/>
    <xf numFmtId="0" fontId="28" fillId="0" borderId="0" xfId="0" applyNumberFormat="1" applyFont="1" applyFill="1" applyBorder="1" applyAlignment="1" applyProtection="1">
      <alignment horizontal="right"/>
    </xf>
    <xf numFmtId="0" fontId="0" fillId="20" borderId="0" xfId="0" applyFill="1"/>
    <xf numFmtId="3" fontId="28" fillId="20" borderId="0" xfId="0" applyNumberFormat="1" applyFont="1" applyFill="1" applyBorder="1" applyAlignment="1" applyProtection="1"/>
    <xf numFmtId="0" fontId="28" fillId="20" borderId="0" xfId="0" applyNumberFormat="1" applyFont="1" applyFill="1" applyBorder="1" applyAlignment="1" applyProtection="1"/>
    <xf numFmtId="0" fontId="28" fillId="25" borderId="0" xfId="0" applyNumberFormat="1" applyFont="1" applyFill="1" applyBorder="1" applyAlignment="1" applyProtection="1"/>
    <xf numFmtId="0" fontId="33" fillId="17" borderId="0" xfId="0" applyNumberFormat="1" applyFont="1" applyFill="1" applyBorder="1" applyAlignment="1" applyProtection="1"/>
    <xf numFmtId="0" fontId="0" fillId="25" borderId="0" xfId="0" applyFill="1"/>
    <xf numFmtId="3" fontId="0" fillId="0" borderId="0" xfId="0" applyNumberFormat="1" applyFill="1" applyBorder="1"/>
    <xf numFmtId="3" fontId="0" fillId="0" borderId="26" xfId="0" applyNumberFormat="1" applyFill="1" applyBorder="1"/>
    <xf numFmtId="3" fontId="28" fillId="0" borderId="0" xfId="0" applyNumberFormat="1" applyFont="1" applyFill="1" applyBorder="1" applyAlignment="1" applyProtection="1">
      <alignment horizontal="center"/>
    </xf>
    <xf numFmtId="0" fontId="0" fillId="0" borderId="0" xfId="0" applyFill="1" applyBorder="1" applyAlignment="1">
      <alignment horizontal="center"/>
    </xf>
    <xf numFmtId="0" fontId="0" fillId="14" borderId="25" xfId="0" applyFill="1" applyBorder="1"/>
    <xf numFmtId="0" fontId="0" fillId="14" borderId="26" xfId="0" applyFill="1" applyBorder="1"/>
    <xf numFmtId="0" fontId="35" fillId="0" borderId="0" xfId="0" applyFont="1" applyFill="1" applyBorder="1"/>
    <xf numFmtId="0" fontId="29" fillId="0" borderId="0" xfId="0" applyFont="1" applyFill="1" applyBorder="1"/>
    <xf numFmtId="0" fontId="35" fillId="0" borderId="19" xfId="0" applyFont="1" applyBorder="1"/>
    <xf numFmtId="0" fontId="35" fillId="0" borderId="20" xfId="0" applyFont="1" applyBorder="1"/>
    <xf numFmtId="0" fontId="35" fillId="0" borderId="21" xfId="0" applyFont="1" applyBorder="1"/>
    <xf numFmtId="0" fontId="35" fillId="0" borderId="26" xfId="0" applyFont="1" applyBorder="1"/>
    <xf numFmtId="0" fontId="35" fillId="2" borderId="26" xfId="0" applyFont="1" applyFill="1" applyBorder="1"/>
    <xf numFmtId="0" fontId="35" fillId="2" borderId="24" xfId="0" applyFont="1" applyFill="1" applyBorder="1"/>
    <xf numFmtId="0" fontId="35" fillId="0" borderId="22" xfId="0" applyFont="1" applyBorder="1"/>
    <xf numFmtId="0" fontId="35" fillId="0" borderId="23" xfId="0" applyFont="1" applyBorder="1"/>
    <xf numFmtId="0" fontId="35" fillId="0" borderId="24" xfId="0" applyFont="1" applyBorder="1"/>
    <xf numFmtId="0" fontId="40" fillId="0" borderId="0" xfId="0" applyNumberFormat="1" applyFont="1" applyFill="1" applyBorder="1" applyAlignment="1" applyProtection="1"/>
    <xf numFmtId="0" fontId="40" fillId="0" borderId="21" xfId="0" applyNumberFormat="1" applyFont="1" applyFill="1" applyBorder="1" applyAlignment="1" applyProtection="1">
      <alignment horizontal="center"/>
    </xf>
    <xf numFmtId="0" fontId="29" fillId="2" borderId="0" xfId="0" applyFont="1" applyFill="1" applyAlignment="1">
      <alignment horizontal="left"/>
    </xf>
    <xf numFmtId="0" fontId="29" fillId="25" borderId="0" xfId="0" applyFont="1" applyFill="1"/>
    <xf numFmtId="0" fontId="35" fillId="2" borderId="23" xfId="0" applyFont="1" applyFill="1" applyBorder="1"/>
    <xf numFmtId="0" fontId="0" fillId="25" borderId="0" xfId="0" applyFill="1" applyBorder="1"/>
    <xf numFmtId="0" fontId="0" fillId="0" borderId="0" xfId="0" applyFill="1" applyAlignment="1">
      <alignment horizontal="center"/>
    </xf>
    <xf numFmtId="0" fontId="0" fillId="0" borderId="18" xfId="0" applyFill="1" applyBorder="1" applyAlignment="1">
      <alignment horizontal="center"/>
    </xf>
    <xf numFmtId="0" fontId="0" fillId="5" borderId="1" xfId="0" applyFill="1" applyBorder="1"/>
    <xf numFmtId="0" fontId="53" fillId="25" borderId="0" xfId="0" applyFont="1" applyFill="1"/>
    <xf numFmtId="0" fontId="6" fillId="25" borderId="0" xfId="0" applyFont="1" applyFill="1"/>
    <xf numFmtId="0" fontId="42" fillId="0" borderId="22" xfId="0" applyNumberFormat="1" applyFont="1" applyFill="1" applyBorder="1" applyAlignment="1" applyProtection="1"/>
    <xf numFmtId="0" fontId="37" fillId="25" borderId="0" xfId="0" applyNumberFormat="1" applyFont="1" applyFill="1" applyBorder="1" applyAlignment="1" applyProtection="1"/>
    <xf numFmtId="0" fontId="33" fillId="25" borderId="0" xfId="0" applyNumberFormat="1" applyFont="1" applyFill="1" applyBorder="1" applyAlignment="1" applyProtection="1"/>
    <xf numFmtId="0" fontId="0" fillId="0" borderId="18" xfId="0" applyNumberFormat="1" applyFill="1" applyBorder="1" applyAlignment="1">
      <alignment horizontal="center"/>
    </xf>
    <xf numFmtId="0" fontId="0" fillId="0" borderId="16" xfId="0" applyFill="1" applyBorder="1"/>
    <xf numFmtId="0" fontId="0" fillId="0" borderId="17" xfId="0" applyFill="1" applyBorder="1"/>
    <xf numFmtId="0" fontId="38" fillId="0" borderId="0" xfId="0" applyFont="1"/>
    <xf numFmtId="0" fontId="39" fillId="0" borderId="0" xfId="0" applyFont="1"/>
    <xf numFmtId="0" fontId="33" fillId="0" borderId="18" xfId="0" applyNumberFormat="1" applyFont="1" applyFill="1" applyBorder="1" applyAlignment="1" applyProtection="1"/>
    <xf numFmtId="0" fontId="28" fillId="2" borderId="13" xfId="0" applyNumberFormat="1" applyFont="1" applyFill="1" applyBorder="1" applyAlignment="1" applyProtection="1"/>
    <xf numFmtId="0" fontId="0" fillId="22" borderId="18" xfId="0" applyFill="1" applyBorder="1"/>
    <xf numFmtId="0" fontId="28" fillId="22" borderId="18" xfId="0" applyNumberFormat="1" applyFont="1" applyFill="1" applyBorder="1" applyAlignment="1" applyProtection="1"/>
    <xf numFmtId="0" fontId="37" fillId="2" borderId="31" xfId="0" applyNumberFormat="1" applyFont="1" applyFill="1" applyBorder="1" applyAlignment="1" applyProtection="1"/>
    <xf numFmtId="0" fontId="37" fillId="2" borderId="23" xfId="0" applyNumberFormat="1" applyFont="1" applyFill="1" applyBorder="1" applyAlignment="1" applyProtection="1"/>
    <xf numFmtId="0" fontId="37" fillId="2" borderId="19" xfId="0" applyNumberFormat="1" applyFont="1" applyFill="1" applyBorder="1" applyAlignment="1" applyProtection="1"/>
    <xf numFmtId="0" fontId="37" fillId="2" borderId="20" xfId="0" applyNumberFormat="1" applyFont="1" applyFill="1" applyBorder="1" applyAlignment="1" applyProtection="1"/>
    <xf numFmtId="0" fontId="37" fillId="2" borderId="27" xfId="0" applyNumberFormat="1" applyFont="1" applyFill="1" applyBorder="1" applyAlignment="1" applyProtection="1"/>
    <xf numFmtId="0" fontId="37" fillId="2" borderId="29" xfId="0" applyNumberFormat="1" applyFont="1" applyFill="1" applyBorder="1" applyAlignment="1" applyProtection="1"/>
    <xf numFmtId="0" fontId="54" fillId="0" borderId="30" xfId="0" applyNumberFormat="1" applyFont="1" applyFill="1" applyBorder="1" applyAlignment="1" applyProtection="1"/>
    <xf numFmtId="0" fontId="28" fillId="2" borderId="29" xfId="0" applyNumberFormat="1" applyFont="1" applyFill="1" applyBorder="1" applyAlignment="1" applyProtection="1"/>
    <xf numFmtId="0" fontId="29" fillId="2" borderId="30" xfId="0" applyFont="1" applyFill="1" applyBorder="1"/>
    <xf numFmtId="0" fontId="28" fillId="15" borderId="19" xfId="0" applyNumberFormat="1" applyFont="1" applyFill="1" applyBorder="1" applyAlignment="1" applyProtection="1"/>
    <xf numFmtId="0" fontId="28" fillId="2" borderId="39" xfId="0" applyNumberFormat="1" applyFont="1" applyFill="1" applyBorder="1" applyAlignment="1" applyProtection="1"/>
    <xf numFmtId="0" fontId="28" fillId="2" borderId="50" xfId="0" applyNumberFormat="1" applyFont="1" applyFill="1" applyBorder="1" applyAlignment="1" applyProtection="1"/>
    <xf numFmtId="0" fontId="33" fillId="2" borderId="18" xfId="0" applyNumberFormat="1" applyFont="1" applyFill="1" applyBorder="1" applyAlignment="1" applyProtection="1"/>
    <xf numFmtId="0" fontId="29" fillId="2" borderId="18" xfId="0" applyFont="1" applyFill="1" applyBorder="1"/>
    <xf numFmtId="0" fontId="40" fillId="2" borderId="23" xfId="0" applyNumberFormat="1" applyFont="1" applyFill="1" applyBorder="1" applyAlignment="1" applyProtection="1"/>
    <xf numFmtId="0" fontId="40" fillId="2" borderId="24" xfId="0" applyNumberFormat="1" applyFont="1" applyFill="1" applyBorder="1" applyAlignment="1" applyProtection="1"/>
    <xf numFmtId="0" fontId="28" fillId="2" borderId="40" xfId="0" applyNumberFormat="1" applyFont="1" applyFill="1" applyBorder="1" applyAlignment="1" applyProtection="1"/>
    <xf numFmtId="0" fontId="28" fillId="2" borderId="30" xfId="0" applyNumberFormat="1" applyFont="1" applyFill="1" applyBorder="1" applyAlignment="1" applyProtection="1"/>
    <xf numFmtId="0" fontId="28" fillId="2" borderId="40" xfId="0" applyNumberFormat="1" applyFont="1" applyFill="1" applyBorder="1" applyAlignment="1" applyProtection="1">
      <alignment horizontal="center"/>
    </xf>
    <xf numFmtId="0" fontId="0" fillId="2" borderId="1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40" fillId="2" borderId="20" xfId="0" applyNumberFormat="1" applyFont="1" applyFill="1" applyBorder="1" applyAlignment="1" applyProtection="1"/>
    <xf numFmtId="0" fontId="37" fillId="2" borderId="10" xfId="0" applyNumberFormat="1" applyFont="1" applyFill="1" applyBorder="1" applyAlignment="1" applyProtection="1">
      <alignment horizontal="center"/>
    </xf>
    <xf numFmtId="0" fontId="40" fillId="2" borderId="20" xfId="0" applyNumberFormat="1" applyFont="1" applyFill="1" applyBorder="1" applyAlignment="1" applyProtection="1">
      <alignment horizontal="center"/>
    </xf>
    <xf numFmtId="0" fontId="40" fillId="2" borderId="18" xfId="0" applyNumberFormat="1" applyFont="1" applyFill="1" applyBorder="1" applyAlignment="1" applyProtection="1">
      <alignment horizontal="center"/>
    </xf>
    <xf numFmtId="0" fontId="40" fillId="2" borderId="23" xfId="0" applyNumberFormat="1" applyFont="1" applyFill="1" applyBorder="1" applyAlignment="1" applyProtection="1">
      <alignment horizontal="center"/>
    </xf>
    <xf numFmtId="0" fontId="0" fillId="2" borderId="24" xfId="0" applyFill="1" applyBorder="1" applyAlignment="1">
      <alignment horizontal="center"/>
    </xf>
    <xf numFmtId="0" fontId="40" fillId="2" borderId="21" xfId="0" applyNumberFormat="1" applyFont="1" applyFill="1" applyBorder="1" applyAlignment="1" applyProtection="1">
      <alignment horizontal="center"/>
    </xf>
    <xf numFmtId="0" fontId="29" fillId="4" borderId="0" xfId="0" applyFont="1" applyFill="1" applyAlignment="1">
      <alignment wrapText="1"/>
    </xf>
    <xf numFmtId="1" fontId="0" fillId="4" borderId="0" xfId="0" applyNumberFormat="1" applyFill="1"/>
    <xf numFmtId="0" fontId="29" fillId="4" borderId="0" xfId="0" applyFont="1" applyFill="1" applyAlignment="1"/>
    <xf numFmtId="3" fontId="0" fillId="4" borderId="0" xfId="0" applyNumberFormat="1" applyFill="1"/>
    <xf numFmtId="0" fontId="28" fillId="4" borderId="10" xfId="0" applyNumberFormat="1" applyFont="1" applyFill="1" applyBorder="1" applyAlignment="1" applyProtection="1"/>
    <xf numFmtId="0" fontId="28" fillId="4" borderId="11" xfId="0" applyNumberFormat="1" applyFont="1" applyFill="1" applyBorder="1" applyAlignment="1" applyProtection="1"/>
    <xf numFmtId="0" fontId="0" fillId="4" borderId="12" xfId="0" applyFill="1" applyBorder="1"/>
    <xf numFmtId="3" fontId="28" fillId="4" borderId="0" xfId="0" applyNumberFormat="1" applyFont="1" applyFill="1" applyBorder="1" applyAlignment="1" applyProtection="1"/>
    <xf numFmtId="0" fontId="28" fillId="4" borderId="13" xfId="0" applyNumberFormat="1" applyFont="1" applyFill="1" applyBorder="1" applyAlignment="1" applyProtection="1"/>
    <xf numFmtId="3" fontId="0" fillId="4" borderId="14" xfId="0" applyNumberFormat="1" applyFill="1" applyBorder="1"/>
    <xf numFmtId="0" fontId="28" fillId="4" borderId="15" xfId="0" applyNumberFormat="1" applyFont="1" applyFill="1" applyBorder="1" applyAlignment="1" applyProtection="1"/>
    <xf numFmtId="3" fontId="28" fillId="4" borderId="16" xfId="0" applyNumberFormat="1" applyFont="1" applyFill="1" applyBorder="1" applyAlignment="1" applyProtection="1"/>
    <xf numFmtId="3" fontId="0" fillId="4" borderId="17" xfId="0" applyNumberFormat="1" applyFill="1" applyBorder="1"/>
    <xf numFmtId="0" fontId="28" fillId="10" borderId="10" xfId="0" applyNumberFormat="1" applyFont="1" applyFill="1" applyBorder="1" applyAlignment="1" applyProtection="1">
      <alignment horizontal="right"/>
    </xf>
    <xf numFmtId="0" fontId="28" fillId="10" borderId="11" xfId="0" applyNumberFormat="1" applyFont="1" applyFill="1" applyBorder="1" applyAlignment="1" applyProtection="1">
      <alignment horizontal="right"/>
    </xf>
    <xf numFmtId="0" fontId="28" fillId="10" borderId="13" xfId="0" applyNumberFormat="1" applyFont="1" applyFill="1" applyBorder="1" applyAlignment="1" applyProtection="1">
      <alignment horizontal="right"/>
    </xf>
    <xf numFmtId="0" fontId="28" fillId="10" borderId="0" xfId="0" applyNumberFormat="1" applyFont="1" applyFill="1" applyBorder="1" applyAlignment="1" applyProtection="1">
      <alignment horizontal="right"/>
    </xf>
    <xf numFmtId="0" fontId="57" fillId="10" borderId="13" xfId="0" applyFont="1" applyFill="1" applyBorder="1" applyAlignment="1">
      <alignment horizontal="right"/>
    </xf>
    <xf numFmtId="0" fontId="57" fillId="10" borderId="0" xfId="0" applyFont="1" applyFill="1" applyBorder="1" applyAlignment="1">
      <alignment horizontal="right"/>
    </xf>
    <xf numFmtId="0" fontId="56" fillId="10" borderId="0" xfId="0" applyNumberFormat="1" applyFont="1" applyFill="1" applyBorder="1" applyAlignment="1" applyProtection="1"/>
    <xf numFmtId="0" fontId="57" fillId="10" borderId="0" xfId="0" applyFont="1" applyFill="1" applyAlignment="1">
      <alignment horizontal="center"/>
    </xf>
    <xf numFmtId="0" fontId="57" fillId="10" borderId="0" xfId="0" applyFont="1" applyFill="1" applyBorder="1" applyAlignment="1">
      <alignment horizontal="center"/>
    </xf>
    <xf numFmtId="0" fontId="57" fillId="10" borderId="14" xfId="0" applyFont="1" applyFill="1" applyBorder="1" applyAlignment="1">
      <alignment horizontal="center"/>
    </xf>
    <xf numFmtId="0" fontId="28" fillId="10" borderId="11" xfId="0" applyNumberFormat="1" applyFont="1" applyFill="1" applyBorder="1" applyAlignment="1" applyProtection="1">
      <alignment horizontal="center"/>
    </xf>
    <xf numFmtId="0" fontId="28" fillId="10" borderId="0" xfId="0" applyNumberFormat="1" applyFont="1" applyFill="1" applyBorder="1" applyAlignment="1" applyProtection="1">
      <alignment horizontal="center"/>
    </xf>
    <xf numFmtId="0" fontId="0" fillId="10" borderId="0" xfId="0" applyFill="1" applyBorder="1" applyAlignment="1">
      <alignment horizontal="center"/>
    </xf>
    <xf numFmtId="0" fontId="28" fillId="10" borderId="12" xfId="0" applyNumberFormat="1" applyFont="1" applyFill="1" applyBorder="1" applyAlignment="1" applyProtection="1">
      <alignment horizontal="center"/>
    </xf>
    <xf numFmtId="0" fontId="28" fillId="10" borderId="14" xfId="0" applyNumberFormat="1" applyFont="1" applyFill="1" applyBorder="1" applyAlignment="1" applyProtection="1">
      <alignment horizontal="center"/>
    </xf>
    <xf numFmtId="0" fontId="56" fillId="10" borderId="15" xfId="0" applyNumberFormat="1" applyFont="1" applyFill="1" applyBorder="1" applyAlignment="1" applyProtection="1">
      <alignment horizontal="right"/>
    </xf>
    <xf numFmtId="0" fontId="56" fillId="10" borderId="16" xfId="0" applyNumberFormat="1" applyFont="1" applyFill="1" applyBorder="1" applyAlignment="1" applyProtection="1">
      <alignment horizontal="right"/>
    </xf>
    <xf numFmtId="0" fontId="56" fillId="10" borderId="16" xfId="0" applyNumberFormat="1" applyFont="1" applyFill="1" applyBorder="1" applyAlignment="1" applyProtection="1">
      <alignment horizontal="center"/>
    </xf>
    <xf numFmtId="0" fontId="56" fillId="10" borderId="17" xfId="0" applyNumberFormat="1" applyFont="1" applyFill="1" applyBorder="1" applyAlignment="1" applyProtection="1">
      <alignment horizontal="center"/>
    </xf>
    <xf numFmtId="0" fontId="28" fillId="10" borderId="47" xfId="0" applyNumberFormat="1" applyFont="1" applyFill="1" applyBorder="1" applyAlignment="1" applyProtection="1">
      <alignment horizontal="right"/>
    </xf>
    <xf numFmtId="0" fontId="28" fillId="10" borderId="47" xfId="0" applyNumberFormat="1" applyFont="1" applyFill="1" applyBorder="1" applyAlignment="1" applyProtection="1">
      <alignment horizontal="center"/>
    </xf>
    <xf numFmtId="0" fontId="28" fillId="10" borderId="33" xfId="0" applyNumberFormat="1" applyFont="1" applyFill="1" applyBorder="1" applyAlignment="1" applyProtection="1">
      <alignment horizontal="right"/>
    </xf>
    <xf numFmtId="0" fontId="32" fillId="10" borderId="0" xfId="0" applyFont="1" applyFill="1"/>
    <xf numFmtId="0" fontId="34" fillId="10" borderId="0" xfId="0" applyNumberFormat="1" applyFont="1" applyFill="1" applyBorder="1" applyAlignment="1" applyProtection="1"/>
    <xf numFmtId="0" fontId="28" fillId="26" borderId="0" xfId="0" applyNumberFormat="1" applyFont="1" applyFill="1" applyBorder="1" applyAlignment="1" applyProtection="1"/>
    <xf numFmtId="3" fontId="28" fillId="26" borderId="0" xfId="0" applyNumberFormat="1" applyFont="1" applyFill="1" applyBorder="1" applyAlignment="1" applyProtection="1"/>
    <xf numFmtId="0" fontId="28" fillId="4" borderId="0" xfId="0" applyNumberFormat="1" applyFont="1" applyFill="1" applyBorder="1" applyAlignment="1" applyProtection="1">
      <alignment wrapText="1"/>
    </xf>
    <xf numFmtId="0" fontId="57" fillId="0" borderId="0" xfId="0" applyFont="1" applyFill="1" applyBorder="1"/>
    <xf numFmtId="0" fontId="28" fillId="0" borderId="0" xfId="0" applyNumberFormat="1" applyFont="1" applyFill="1" applyBorder="1" applyAlignment="1" applyProtection="1">
      <alignment wrapText="1"/>
    </xf>
    <xf numFmtId="0" fontId="28" fillId="0" borderId="15" xfId="0" applyNumberFormat="1" applyFont="1" applyFill="1" applyBorder="1" applyAlignment="1" applyProtection="1"/>
    <xf numFmtId="0" fontId="28" fillId="0" borderId="16" xfId="0" applyNumberFormat="1" applyFont="1" applyFill="1" applyBorder="1" applyAlignment="1" applyProtection="1"/>
    <xf numFmtId="0" fontId="28" fillId="0" borderId="17" xfId="0" applyNumberFormat="1" applyFont="1" applyFill="1" applyBorder="1" applyAlignment="1" applyProtection="1"/>
    <xf numFmtId="165" fontId="28" fillId="2" borderId="10" xfId="0" applyNumberFormat="1" applyFont="1" applyFill="1" applyBorder="1" applyAlignment="1" applyProtection="1">
      <alignment horizontal="center"/>
    </xf>
    <xf numFmtId="165" fontId="28" fillId="2" borderId="11" xfId="0" applyNumberFormat="1" applyFont="1" applyFill="1" applyBorder="1" applyAlignment="1" applyProtection="1">
      <alignment horizontal="center"/>
    </xf>
    <xf numFmtId="165" fontId="28" fillId="2" borderId="12" xfId="0" applyNumberFormat="1" applyFont="1" applyFill="1" applyBorder="1" applyAlignment="1" applyProtection="1">
      <alignment horizontal="center"/>
    </xf>
    <xf numFmtId="17" fontId="28" fillId="4" borderId="19" xfId="0" applyNumberFormat="1" applyFont="1" applyFill="1" applyBorder="1" applyAlignment="1" applyProtection="1"/>
    <xf numFmtId="0" fontId="28" fillId="4" borderId="25" xfId="0" applyNumberFormat="1" applyFont="1" applyFill="1" applyBorder="1" applyAlignment="1" applyProtection="1"/>
    <xf numFmtId="0" fontId="28" fillId="4" borderId="26" xfId="0" applyNumberFormat="1" applyFont="1" applyFill="1" applyBorder="1" applyAlignment="1" applyProtection="1"/>
    <xf numFmtId="3" fontId="28" fillId="4" borderId="25" xfId="0" applyNumberFormat="1" applyFont="1" applyFill="1" applyBorder="1" applyAlignment="1" applyProtection="1"/>
    <xf numFmtId="3" fontId="28" fillId="4" borderId="18" xfId="0" applyNumberFormat="1" applyFont="1" applyFill="1" applyBorder="1" applyAlignment="1" applyProtection="1"/>
    <xf numFmtId="3" fontId="28" fillId="4" borderId="26" xfId="0" applyNumberFormat="1" applyFont="1" applyFill="1" applyBorder="1" applyAlignment="1" applyProtection="1"/>
    <xf numFmtId="0" fontId="0" fillId="0" borderId="10" xfId="0" applyBorder="1"/>
    <xf numFmtId="0" fontId="0" fillId="0" borderId="11" xfId="0" applyBorder="1"/>
    <xf numFmtId="0" fontId="55" fillId="0" borderId="0" xfId="0" applyNumberFormat="1" applyFont="1" applyFill="1" applyBorder="1" applyAlignment="1" applyProtection="1"/>
    <xf numFmtId="0" fontId="29" fillId="10" borderId="0" xfId="0" applyFont="1" applyFill="1" applyAlignment="1">
      <alignment horizontal="center"/>
    </xf>
    <xf numFmtId="0" fontId="32" fillId="10" borderId="0" xfId="0" applyFont="1" applyFill="1" applyAlignment="1">
      <alignment horizontal="center"/>
    </xf>
    <xf numFmtId="3" fontId="28" fillId="2" borderId="47" xfId="0" applyNumberFormat="1" applyFont="1" applyFill="1" applyBorder="1" applyAlignment="1" applyProtection="1"/>
    <xf numFmtId="3" fontId="28" fillId="2" borderId="33" xfId="0" applyNumberFormat="1" applyFont="1" applyFill="1" applyBorder="1" applyAlignment="1" applyProtection="1"/>
    <xf numFmtId="3" fontId="28" fillId="2" borderId="25" xfId="0" applyNumberFormat="1" applyFont="1" applyFill="1" applyBorder="1" applyAlignment="1" applyProtection="1"/>
    <xf numFmtId="3" fontId="28" fillId="2" borderId="26" xfId="0" applyNumberFormat="1" applyFont="1" applyFill="1" applyBorder="1" applyAlignment="1" applyProtection="1"/>
    <xf numFmtId="0" fontId="28" fillId="2" borderId="0" xfId="0" applyNumberFormat="1" applyFont="1" applyFill="1" applyBorder="1" applyAlignment="1" applyProtection="1">
      <alignment horizontal="center"/>
    </xf>
    <xf numFmtId="17" fontId="0" fillId="2" borderId="18" xfId="0" applyNumberFormat="1" applyFill="1" applyBorder="1"/>
    <xf numFmtId="3" fontId="28" fillId="2" borderId="51" xfId="0" applyNumberFormat="1" applyFont="1" applyFill="1" applyBorder="1" applyAlignment="1" applyProtection="1"/>
    <xf numFmtId="0" fontId="28" fillId="2" borderId="52" xfId="0" applyNumberFormat="1" applyFont="1" applyFill="1" applyBorder="1" applyAlignment="1" applyProtection="1"/>
    <xf numFmtId="0" fontId="28" fillId="26" borderId="0" xfId="0" applyNumberFormat="1" applyFont="1" applyFill="1" applyBorder="1" applyAlignment="1" applyProtection="1">
      <alignment wrapText="1"/>
    </xf>
    <xf numFmtId="0" fontId="29" fillId="26" borderId="0" xfId="0" applyFont="1" applyFill="1"/>
    <xf numFmtId="17" fontId="28" fillId="26" borderId="19" xfId="0" applyNumberFormat="1" applyFont="1" applyFill="1" applyBorder="1" applyAlignment="1" applyProtection="1"/>
    <xf numFmtId="17" fontId="28" fillId="26" borderId="20" xfId="0" applyNumberFormat="1" applyFont="1" applyFill="1" applyBorder="1" applyAlignment="1" applyProtection="1"/>
    <xf numFmtId="17" fontId="28" fillId="26" borderId="21" xfId="0" applyNumberFormat="1" applyFont="1" applyFill="1" applyBorder="1" applyAlignment="1" applyProtection="1"/>
    <xf numFmtId="0" fontId="28" fillId="26" borderId="25" xfId="0" applyNumberFormat="1" applyFont="1" applyFill="1" applyBorder="1" applyAlignment="1" applyProtection="1"/>
    <xf numFmtId="0" fontId="28" fillId="26" borderId="22" xfId="0" applyNumberFormat="1" applyFont="1" applyFill="1" applyBorder="1" applyAlignment="1" applyProtection="1"/>
    <xf numFmtId="0" fontId="28" fillId="26" borderId="23" xfId="0" applyNumberFormat="1" applyFont="1" applyFill="1" applyBorder="1" applyAlignment="1" applyProtection="1"/>
    <xf numFmtId="0" fontId="28" fillId="26" borderId="24" xfId="0" applyNumberFormat="1" applyFont="1" applyFill="1" applyBorder="1" applyAlignment="1" applyProtection="1"/>
    <xf numFmtId="0" fontId="0" fillId="26" borderId="0" xfId="0" applyFill="1"/>
    <xf numFmtId="0" fontId="33" fillId="26" borderId="0" xfId="0" applyNumberFormat="1" applyFont="1" applyFill="1" applyBorder="1" applyAlignment="1" applyProtection="1"/>
    <xf numFmtId="17" fontId="28" fillId="26" borderId="18" xfId="0" applyNumberFormat="1" applyFont="1" applyFill="1" applyBorder="1" applyAlignment="1" applyProtection="1"/>
    <xf numFmtId="0" fontId="28" fillId="26" borderId="18" xfId="0" applyNumberFormat="1" applyFont="1" applyFill="1" applyBorder="1" applyAlignment="1" applyProtection="1"/>
    <xf numFmtId="3" fontId="28" fillId="26" borderId="18" xfId="0" applyNumberFormat="1" applyFont="1" applyFill="1" applyBorder="1" applyAlignment="1" applyProtection="1"/>
    <xf numFmtId="9" fontId="0" fillId="26" borderId="0" xfId="127" applyFont="1" applyFill="1"/>
    <xf numFmtId="0" fontId="56" fillId="0" borderId="0" xfId="0" applyNumberFormat="1" applyFont="1" applyFill="1" applyBorder="1" applyAlignment="1" applyProtection="1"/>
    <xf numFmtId="0" fontId="58" fillId="0" borderId="0" xfId="0" applyNumberFormat="1" applyFont="1" applyFill="1" applyBorder="1" applyAlignment="1" applyProtection="1"/>
    <xf numFmtId="0" fontId="59" fillId="0" borderId="0" xfId="0" applyNumberFormat="1" applyFont="1" applyFill="1" applyBorder="1" applyAlignment="1" applyProtection="1"/>
    <xf numFmtId="0" fontId="0" fillId="0" borderId="25" xfId="0" applyFont="1" applyBorder="1"/>
    <xf numFmtId="0" fontId="0" fillId="0" borderId="26" xfId="0" applyFont="1" applyBorder="1"/>
    <xf numFmtId="0" fontId="42" fillId="4" borderId="0" xfId="0" applyNumberFormat="1" applyFont="1" applyFill="1" applyBorder="1" applyAlignment="1" applyProtection="1"/>
    <xf numFmtId="0" fontId="28" fillId="4" borderId="19" xfId="0" applyNumberFormat="1" applyFont="1" applyFill="1" applyBorder="1" applyAlignment="1" applyProtection="1"/>
    <xf numFmtId="0" fontId="28" fillId="4" borderId="20" xfId="0" applyNumberFormat="1" applyFont="1" applyFill="1" applyBorder="1" applyAlignment="1" applyProtection="1"/>
    <xf numFmtId="0" fontId="28" fillId="4" borderId="21" xfId="0" applyNumberFormat="1" applyFont="1" applyFill="1" applyBorder="1" applyAlignment="1" applyProtection="1"/>
    <xf numFmtId="0" fontId="0" fillId="4" borderId="22" xfId="0" applyFill="1" applyBorder="1"/>
    <xf numFmtId="0" fontId="0" fillId="4" borderId="23" xfId="0" applyFill="1" applyBorder="1"/>
    <xf numFmtId="0" fontId="0" fillId="4" borderId="24" xfId="0" applyFill="1" applyBorder="1"/>
    <xf numFmtId="17" fontId="28" fillId="4" borderId="29" xfId="0" applyNumberFormat="1" applyFont="1" applyFill="1" applyBorder="1" applyAlignment="1" applyProtection="1"/>
    <xf numFmtId="3" fontId="28" fillId="4" borderId="22" xfId="0" applyNumberFormat="1" applyFont="1" applyFill="1" applyBorder="1" applyAlignment="1" applyProtection="1"/>
    <xf numFmtId="3" fontId="28" fillId="4" borderId="23" xfId="0" applyNumberFormat="1" applyFont="1" applyFill="1" applyBorder="1" applyAlignment="1" applyProtection="1"/>
    <xf numFmtId="3" fontId="28" fillId="4" borderId="24" xfId="0" applyNumberFormat="1" applyFont="1" applyFill="1" applyBorder="1" applyAlignment="1" applyProtection="1"/>
    <xf numFmtId="0" fontId="28" fillId="8" borderId="0" xfId="0" applyNumberFormat="1" applyFont="1" applyFill="1" applyBorder="1" applyAlignment="1" applyProtection="1"/>
    <xf numFmtId="0" fontId="29" fillId="15" borderId="0" xfId="0" applyFont="1" applyFill="1" applyAlignment="1"/>
    <xf numFmtId="0" fontId="29" fillId="15" borderId="0" xfId="0" applyFont="1" applyFill="1" applyAlignment="1">
      <alignment horizontal="left" vertical="center" wrapText="1"/>
    </xf>
    <xf numFmtId="0" fontId="29" fillId="18" borderId="0" xfId="0" applyFont="1" applyFill="1" applyAlignment="1">
      <alignment wrapText="1"/>
    </xf>
    <xf numFmtId="0" fontId="0" fillId="18" borderId="0" xfId="0" applyFill="1"/>
    <xf numFmtId="0" fontId="0" fillId="12" borderId="0" xfId="0" applyFill="1"/>
    <xf numFmtId="0" fontId="0" fillId="12" borderId="0" xfId="0" applyFill="1" applyBorder="1"/>
    <xf numFmtId="0" fontId="0" fillId="12" borderId="25" xfId="0" applyFill="1" applyBorder="1"/>
    <xf numFmtId="0" fontId="28" fillId="12" borderId="26" xfId="0" applyNumberFormat="1" applyFont="1" applyFill="1" applyBorder="1" applyAlignment="1" applyProtection="1"/>
    <xf numFmtId="0" fontId="28" fillId="5" borderId="0" xfId="0" applyNumberFormat="1" applyFont="1" applyFill="1" applyBorder="1" applyAlignment="1" applyProtection="1"/>
    <xf numFmtId="0" fontId="28" fillId="5" borderId="25" xfId="0" applyNumberFormat="1" applyFont="1" applyFill="1" applyBorder="1" applyAlignment="1" applyProtection="1"/>
    <xf numFmtId="0" fontId="28" fillId="5" borderId="18" xfId="0" applyNumberFormat="1" applyFont="1" applyFill="1" applyBorder="1" applyAlignment="1" applyProtection="1"/>
    <xf numFmtId="0" fontId="29" fillId="5" borderId="0" xfId="0" applyFont="1" applyFill="1"/>
    <xf numFmtId="0" fontId="0" fillId="5" borderId="0" xfId="0" applyFill="1"/>
    <xf numFmtId="0" fontId="33" fillId="27" borderId="0" xfId="0" applyNumberFormat="1" applyFont="1" applyFill="1" applyBorder="1" applyAlignment="1" applyProtection="1"/>
    <xf numFmtId="0" fontId="28" fillId="27" borderId="0" xfId="0" applyNumberFormat="1" applyFont="1" applyFill="1" applyBorder="1" applyAlignment="1" applyProtection="1"/>
    <xf numFmtId="0" fontId="29" fillId="18" borderId="0" xfId="0" applyFont="1" applyFill="1"/>
    <xf numFmtId="0" fontId="29" fillId="6" borderId="0" xfId="0" applyFont="1" applyFill="1"/>
    <xf numFmtId="0" fontId="37" fillId="4" borderId="0" xfId="0" applyNumberFormat="1" applyFont="1" applyFill="1" applyBorder="1" applyAlignment="1" applyProtection="1"/>
    <xf numFmtId="0" fontId="36" fillId="4" borderId="0" xfId="0" applyFont="1" applyFill="1" applyBorder="1"/>
    <xf numFmtId="0" fontId="37" fillId="6" borderId="0" xfId="0" applyNumberFormat="1" applyFont="1" applyFill="1" applyBorder="1" applyAlignment="1" applyProtection="1"/>
    <xf numFmtId="0" fontId="36" fillId="6" borderId="0" xfId="0" applyFont="1" applyFill="1" applyBorder="1"/>
    <xf numFmtId="0" fontId="0" fillId="23" borderId="10" xfId="0" applyFill="1" applyBorder="1"/>
    <xf numFmtId="0" fontId="0" fillId="23" borderId="51" xfId="0" applyFill="1" applyBorder="1"/>
    <xf numFmtId="0" fontId="0" fillId="23" borderId="52" xfId="0" applyFill="1" applyBorder="1"/>
    <xf numFmtId="0" fontId="0" fillId="23" borderId="43" xfId="0" applyFill="1" applyBorder="1"/>
    <xf numFmtId="0" fontId="0" fillId="12" borderId="35" xfId="0" applyFill="1" applyBorder="1"/>
    <xf numFmtId="0" fontId="0" fillId="12" borderId="33" xfId="0" applyFill="1" applyBorder="1"/>
    <xf numFmtId="0" fontId="0" fillId="11" borderId="18" xfId="0" applyFill="1" applyBorder="1" applyAlignment="1">
      <alignment horizontal="center"/>
    </xf>
    <xf numFmtId="0" fontId="56" fillId="13" borderId="18" xfId="0" applyNumberFormat="1" applyFont="1" applyFill="1" applyBorder="1" applyAlignment="1" applyProtection="1">
      <alignment horizontal="center"/>
    </xf>
    <xf numFmtId="0" fontId="57" fillId="13" borderId="18" xfId="0" applyFont="1" applyFill="1" applyBorder="1" applyAlignment="1">
      <alignment horizontal="center"/>
    </xf>
    <xf numFmtId="0" fontId="57" fillId="13" borderId="18" xfId="0" applyFont="1" applyFill="1" applyBorder="1"/>
    <xf numFmtId="0" fontId="56" fillId="13" borderId="18" xfId="0" applyNumberFormat="1" applyFont="1" applyFill="1" applyBorder="1" applyAlignment="1" applyProtection="1"/>
    <xf numFmtId="0" fontId="56" fillId="22" borderId="18" xfId="0" applyNumberFormat="1" applyFont="1" applyFill="1" applyBorder="1" applyAlignment="1" applyProtection="1">
      <alignment horizontal="center"/>
    </xf>
    <xf numFmtId="0" fontId="57" fillId="22" borderId="18" xfId="0" applyFont="1" applyFill="1" applyBorder="1" applyAlignment="1">
      <alignment horizontal="center"/>
    </xf>
    <xf numFmtId="0" fontId="57" fillId="12" borderId="18" xfId="0" applyFont="1" applyFill="1" applyBorder="1"/>
    <xf numFmtId="0" fontId="56" fillId="12" borderId="18" xfId="0" applyNumberFormat="1" applyFont="1" applyFill="1" applyBorder="1" applyAlignment="1" applyProtection="1"/>
    <xf numFmtId="0" fontId="57" fillId="13" borderId="1" xfId="0" applyFont="1" applyFill="1" applyBorder="1"/>
    <xf numFmtId="0" fontId="56" fillId="12" borderId="18" xfId="0" applyNumberFormat="1" applyFont="1" applyFill="1" applyBorder="1" applyAlignment="1" applyProtection="1">
      <alignment horizontal="center"/>
    </xf>
    <xf numFmtId="0" fontId="57" fillId="12" borderId="18" xfId="0" applyFont="1" applyFill="1" applyBorder="1" applyAlignment="1">
      <alignment horizontal="center"/>
    </xf>
    <xf numFmtId="0" fontId="57" fillId="13" borderId="1" xfId="0" applyFont="1" applyFill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Fill="1" applyBorder="1" applyAlignment="1">
      <alignment horizontal="center"/>
    </xf>
    <xf numFmtId="0" fontId="0" fillId="2" borderId="22" xfId="0" applyFill="1" applyBorder="1" applyAlignment="1">
      <alignment horizontal="center"/>
    </xf>
    <xf numFmtId="0" fontId="56" fillId="0" borderId="25" xfId="0" applyNumberFormat="1" applyFont="1" applyFill="1" applyBorder="1" applyAlignment="1" applyProtection="1"/>
    <xf numFmtId="0" fontId="56" fillId="0" borderId="18" xfId="0" applyNumberFormat="1" applyFont="1" applyFill="1" applyBorder="1" applyAlignment="1" applyProtection="1"/>
    <xf numFmtId="0" fontId="56" fillId="0" borderId="26" xfId="0" applyNumberFormat="1" applyFont="1" applyFill="1" applyBorder="1" applyAlignment="1" applyProtection="1"/>
    <xf numFmtId="0" fontId="0" fillId="2" borderId="4" xfId="0" applyFont="1" applyFill="1" applyBorder="1"/>
    <xf numFmtId="0" fontId="38" fillId="0" borderId="18" xfId="0" applyNumberFormat="1" applyFont="1" applyFill="1" applyBorder="1" applyAlignment="1">
      <alignment horizontal="left"/>
    </xf>
    <xf numFmtId="9" fontId="8" fillId="0" borderId="0" xfId="123" applyNumberFormat="1" applyFont="1" applyFill="1" applyBorder="1" applyAlignment="1">
      <alignment vertical="center"/>
    </xf>
    <xf numFmtId="9" fontId="2" fillId="0" borderId="0" xfId="123" applyNumberFormat="1" applyFont="1" applyFill="1" applyBorder="1" applyAlignment="1">
      <alignment vertical="center"/>
    </xf>
    <xf numFmtId="3" fontId="8" fillId="0" borderId="0" xfId="123" applyNumberFormat="1" applyFont="1" applyFill="1" applyBorder="1" applyAlignment="1">
      <alignment vertical="center"/>
    </xf>
    <xf numFmtId="0" fontId="4" fillId="0" borderId="0" xfId="123" applyFont="1" applyFill="1" applyBorder="1" applyAlignment="1">
      <alignment horizontal="left" vertical="center"/>
    </xf>
    <xf numFmtId="3" fontId="56" fillId="2" borderId="25" xfId="0" applyNumberFormat="1" applyFont="1" applyFill="1" applyBorder="1" applyAlignment="1" applyProtection="1"/>
    <xf numFmtId="3" fontId="56" fillId="2" borderId="18" xfId="0" applyNumberFormat="1" applyFont="1" applyFill="1" applyBorder="1" applyAlignment="1" applyProtection="1"/>
    <xf numFmtId="3" fontId="56" fillId="2" borderId="26" xfId="0" applyNumberFormat="1" applyFont="1" applyFill="1" applyBorder="1" applyAlignment="1" applyProtection="1"/>
    <xf numFmtId="0" fontId="57" fillId="0" borderId="25" xfId="0" applyFont="1" applyFill="1" applyBorder="1"/>
    <xf numFmtId="0" fontId="57" fillId="0" borderId="18" xfId="0" applyFont="1" applyFill="1" applyBorder="1"/>
    <xf numFmtId="0" fontId="57" fillId="0" borderId="26" xfId="0" applyFont="1" applyFill="1" applyBorder="1"/>
    <xf numFmtId="0" fontId="57" fillId="0" borderId="22" xfId="0" applyFont="1" applyFill="1" applyBorder="1"/>
    <xf numFmtId="0" fontId="57" fillId="0" borderId="23" xfId="0" applyFont="1" applyFill="1" applyBorder="1"/>
    <xf numFmtId="0" fontId="57" fillId="0" borderId="24" xfId="0" applyFont="1" applyFill="1" applyBorder="1"/>
    <xf numFmtId="3" fontId="28" fillId="2" borderId="19" xfId="0" applyNumberFormat="1" applyFont="1" applyFill="1" applyBorder="1" applyAlignment="1" applyProtection="1">
      <alignment horizontal="center"/>
    </xf>
    <xf numFmtId="0" fontId="0" fillId="2" borderId="25" xfId="0" applyFill="1" applyBorder="1"/>
    <xf numFmtId="3" fontId="0" fillId="2" borderId="23" xfId="0" applyNumberFormat="1" applyFill="1" applyBorder="1"/>
    <xf numFmtId="3" fontId="28" fillId="2" borderId="19" xfId="0" applyNumberFormat="1" applyFont="1" applyFill="1" applyBorder="1" applyAlignment="1" applyProtection="1"/>
    <xf numFmtId="3" fontId="28" fillId="2" borderId="20" xfId="0" applyNumberFormat="1" applyFont="1" applyFill="1" applyBorder="1" applyAlignment="1" applyProtection="1"/>
    <xf numFmtId="3" fontId="28" fillId="2" borderId="21" xfId="0" applyNumberFormat="1" applyFont="1" applyFill="1" applyBorder="1" applyAlignment="1" applyProtection="1"/>
    <xf numFmtId="0" fontId="28" fillId="2" borderId="19" xfId="0" applyNumberFormat="1" applyFont="1" applyFill="1" applyBorder="1" applyAlignment="1" applyProtection="1"/>
    <xf numFmtId="0" fontId="0" fillId="2" borderId="25" xfId="0" applyFont="1" applyFill="1" applyBorder="1"/>
    <xf numFmtId="0" fontId="0" fillId="2" borderId="26" xfId="0" applyFont="1" applyFill="1" applyBorder="1"/>
    <xf numFmtId="0" fontId="28" fillId="2" borderId="26" xfId="0" applyNumberFormat="1" applyFont="1" applyFill="1" applyBorder="1" applyAlignment="1" applyProtection="1"/>
    <xf numFmtId="0" fontId="28" fillId="2" borderId="20" xfId="0" applyNumberFormat="1" applyFont="1" applyFill="1" applyBorder="1" applyAlignment="1" applyProtection="1">
      <alignment horizontal="center"/>
    </xf>
    <xf numFmtId="0" fontId="28" fillId="0" borderId="18" xfId="0" applyNumberFormat="1" applyFont="1" applyFill="1" applyBorder="1" applyAlignment="1" applyProtection="1">
      <alignment horizontal="right"/>
    </xf>
    <xf numFmtId="0" fontId="0" fillId="0" borderId="18" xfId="0" applyBorder="1" applyAlignment="1">
      <alignment horizontal="right"/>
    </xf>
    <xf numFmtId="0" fontId="28" fillId="10" borderId="10" xfId="0" applyNumberFormat="1" applyFont="1" applyFill="1" applyBorder="1" applyAlignment="1" applyProtection="1">
      <alignment horizontal="center"/>
    </xf>
    <xf numFmtId="0" fontId="28" fillId="10" borderId="13" xfId="0" applyNumberFormat="1" applyFont="1" applyFill="1" applyBorder="1" applyAlignment="1" applyProtection="1">
      <alignment horizontal="center"/>
    </xf>
    <xf numFmtId="0" fontId="0" fillId="10" borderId="14" xfId="0" applyFill="1" applyBorder="1" applyAlignment="1">
      <alignment horizontal="center"/>
    </xf>
    <xf numFmtId="0" fontId="28" fillId="10" borderId="15" xfId="0" applyNumberFormat="1" applyFont="1" applyFill="1" applyBorder="1" applyAlignment="1" applyProtection="1">
      <alignment horizontal="center"/>
    </xf>
    <xf numFmtId="0" fontId="28" fillId="10" borderId="16" xfId="0" applyNumberFormat="1" applyFont="1" applyFill="1" applyBorder="1" applyAlignment="1" applyProtection="1">
      <alignment horizontal="center"/>
    </xf>
    <xf numFmtId="0" fontId="0" fillId="10" borderId="17" xfId="0" applyFill="1" applyBorder="1" applyAlignment="1">
      <alignment horizontal="center"/>
    </xf>
    <xf numFmtId="0" fontId="60" fillId="0" borderId="4" xfId="0" applyFont="1" applyBorder="1"/>
    <xf numFmtId="0" fontId="28" fillId="0" borderId="53" xfId="0" applyNumberFormat="1" applyFont="1" applyFill="1" applyBorder="1" applyAlignment="1" applyProtection="1"/>
    <xf numFmtId="0" fontId="38" fillId="4" borderId="18" xfId="0" applyNumberFormat="1" applyFont="1" applyFill="1" applyBorder="1" applyAlignment="1">
      <alignment horizontal="left"/>
    </xf>
    <xf numFmtId="0" fontId="38" fillId="28" borderId="18" xfId="0" applyNumberFormat="1" applyFont="1" applyFill="1" applyBorder="1" applyAlignment="1">
      <alignment horizontal="left"/>
    </xf>
    <xf numFmtId="0" fontId="38" fillId="29" borderId="18" xfId="0" applyNumberFormat="1" applyFont="1" applyFill="1" applyBorder="1" applyAlignment="1">
      <alignment horizontal="left"/>
    </xf>
    <xf numFmtId="0" fontId="38" fillId="12" borderId="18" xfId="0" applyNumberFormat="1" applyFont="1" applyFill="1" applyBorder="1" applyAlignment="1">
      <alignment horizontal="left"/>
    </xf>
    <xf numFmtId="0" fontId="38" fillId="8" borderId="18" xfId="0" applyNumberFormat="1" applyFont="1" applyFill="1" applyBorder="1" applyAlignment="1">
      <alignment horizontal="left"/>
    </xf>
    <xf numFmtId="0" fontId="39" fillId="0" borderId="18" xfId="0" applyFont="1" applyFill="1" applyBorder="1" applyAlignment="1">
      <alignment horizontal="center"/>
    </xf>
    <xf numFmtId="3" fontId="7" fillId="0" borderId="18" xfId="123" applyNumberFormat="1" applyFont="1" applyFill="1" applyBorder="1" applyAlignment="1">
      <alignment horizontal="center" vertical="center"/>
    </xf>
    <xf numFmtId="3" fontId="7" fillId="4" borderId="18" xfId="123" applyNumberFormat="1" applyFont="1" applyFill="1" applyBorder="1" applyAlignment="1">
      <alignment horizontal="center" vertical="center"/>
    </xf>
    <xf numFmtId="3" fontId="7" fillId="28" borderId="18" xfId="123" applyNumberFormat="1" applyFont="1" applyFill="1" applyBorder="1" applyAlignment="1">
      <alignment horizontal="center" vertical="center"/>
    </xf>
    <xf numFmtId="3" fontId="7" fillId="29" borderId="18" xfId="123" applyNumberFormat="1" applyFont="1" applyFill="1" applyBorder="1" applyAlignment="1">
      <alignment horizontal="center" vertical="center"/>
    </xf>
    <xf numFmtId="3" fontId="7" fillId="8" borderId="18" xfId="123" applyNumberFormat="1" applyFont="1" applyFill="1" applyBorder="1" applyAlignment="1">
      <alignment horizontal="center" vertical="center"/>
    </xf>
    <xf numFmtId="3" fontId="7" fillId="12" borderId="18" xfId="123" applyNumberFormat="1" applyFont="1" applyFill="1" applyBorder="1" applyAlignment="1">
      <alignment horizontal="center" vertical="center"/>
    </xf>
    <xf numFmtId="0" fontId="38" fillId="18" borderId="18" xfId="0" applyNumberFormat="1" applyFont="1" applyFill="1" applyBorder="1" applyAlignment="1">
      <alignment horizontal="left"/>
    </xf>
    <xf numFmtId="3" fontId="7" fillId="18" borderId="18" xfId="123" applyNumberFormat="1" applyFont="1" applyFill="1" applyBorder="1" applyAlignment="1">
      <alignment horizontal="center" vertical="center"/>
    </xf>
    <xf numFmtId="17" fontId="28" fillId="10" borderId="10" xfId="0" applyNumberFormat="1" applyFont="1" applyFill="1" applyBorder="1" applyAlignment="1" applyProtection="1">
      <alignment horizontal="center"/>
    </xf>
    <xf numFmtId="17" fontId="28" fillId="10" borderId="11" xfId="0" applyNumberFormat="1" applyFont="1" applyFill="1" applyBorder="1" applyAlignment="1" applyProtection="1">
      <alignment horizontal="center"/>
    </xf>
    <xf numFmtId="17" fontId="28" fillId="10" borderId="12" xfId="0" applyNumberFormat="1" applyFont="1" applyFill="1" applyBorder="1" applyAlignment="1" applyProtection="1">
      <alignment horizontal="center"/>
    </xf>
    <xf numFmtId="3" fontId="28" fillId="10" borderId="14" xfId="0" applyNumberFormat="1" applyFont="1" applyFill="1" applyBorder="1" applyAlignment="1" applyProtection="1">
      <alignment horizontal="center"/>
    </xf>
    <xf numFmtId="3" fontId="28" fillId="10" borderId="13" xfId="0" applyNumberFormat="1" applyFont="1" applyFill="1" applyBorder="1" applyAlignment="1" applyProtection="1">
      <alignment horizontal="center"/>
    </xf>
    <xf numFmtId="3" fontId="28" fillId="10" borderId="0" xfId="0" applyNumberFormat="1" applyFont="1" applyFill="1" applyBorder="1" applyAlignment="1" applyProtection="1">
      <alignment horizontal="center"/>
    </xf>
    <xf numFmtId="3" fontId="28" fillId="10" borderId="15" xfId="0" applyNumberFormat="1" applyFont="1" applyFill="1" applyBorder="1" applyAlignment="1" applyProtection="1">
      <alignment horizontal="center"/>
    </xf>
    <xf numFmtId="3" fontId="28" fillId="10" borderId="16" xfId="0" applyNumberFormat="1" applyFont="1" applyFill="1" applyBorder="1" applyAlignment="1" applyProtection="1">
      <alignment horizontal="center"/>
    </xf>
    <xf numFmtId="3" fontId="28" fillId="10" borderId="17" xfId="0" applyNumberFormat="1" applyFont="1" applyFill="1" applyBorder="1" applyAlignment="1" applyProtection="1">
      <alignment horizontal="center"/>
    </xf>
    <xf numFmtId="17" fontId="28" fillId="15" borderId="10" xfId="0" applyNumberFormat="1" applyFont="1" applyFill="1" applyBorder="1" applyAlignment="1" applyProtection="1">
      <alignment horizontal="center"/>
    </xf>
    <xf numFmtId="17" fontId="28" fillId="15" borderId="11" xfId="0" applyNumberFormat="1" applyFont="1" applyFill="1" applyBorder="1" applyAlignment="1" applyProtection="1">
      <alignment horizontal="center"/>
    </xf>
    <xf numFmtId="17" fontId="28" fillId="15" borderId="12" xfId="0" applyNumberFormat="1" applyFont="1" applyFill="1" applyBorder="1" applyAlignment="1" applyProtection="1">
      <alignment horizontal="center"/>
    </xf>
    <xf numFmtId="0" fontId="28" fillId="15" borderId="13" xfId="0" applyNumberFormat="1" applyFont="1" applyFill="1" applyBorder="1" applyAlignment="1" applyProtection="1">
      <alignment horizontal="center"/>
    </xf>
    <xf numFmtId="0" fontId="28" fillId="15" borderId="14" xfId="0" applyNumberFormat="1" applyFont="1" applyFill="1" applyBorder="1" applyAlignment="1" applyProtection="1">
      <alignment horizontal="center"/>
    </xf>
    <xf numFmtId="3" fontId="28" fillId="15" borderId="13" xfId="0" applyNumberFormat="1" applyFont="1" applyFill="1" applyBorder="1" applyAlignment="1" applyProtection="1">
      <alignment horizontal="center"/>
    </xf>
    <xf numFmtId="3" fontId="28" fillId="15" borderId="0" xfId="0" applyNumberFormat="1" applyFont="1" applyFill="1" applyBorder="1" applyAlignment="1" applyProtection="1">
      <alignment horizontal="center"/>
    </xf>
    <xf numFmtId="3" fontId="28" fillId="15" borderId="14" xfId="0" applyNumberFormat="1" applyFont="1" applyFill="1" applyBorder="1" applyAlignment="1" applyProtection="1">
      <alignment horizontal="center"/>
    </xf>
    <xf numFmtId="3" fontId="28" fillId="15" borderId="15" xfId="0" applyNumberFormat="1" applyFont="1" applyFill="1" applyBorder="1" applyAlignment="1" applyProtection="1">
      <alignment horizontal="center"/>
    </xf>
    <xf numFmtId="3" fontId="28" fillId="15" borderId="16" xfId="0" applyNumberFormat="1" applyFont="1" applyFill="1" applyBorder="1" applyAlignment="1" applyProtection="1">
      <alignment horizontal="center"/>
    </xf>
    <xf numFmtId="3" fontId="28" fillId="15" borderId="17" xfId="0" applyNumberFormat="1" applyFont="1" applyFill="1" applyBorder="1" applyAlignment="1" applyProtection="1">
      <alignment horizontal="center"/>
    </xf>
    <xf numFmtId="0" fontId="0" fillId="15" borderId="0" xfId="0" applyFill="1" applyAlignment="1">
      <alignment horizontal="center"/>
    </xf>
    <xf numFmtId="165" fontId="28" fillId="15" borderId="10" xfId="0" applyNumberFormat="1" applyFont="1" applyFill="1" applyBorder="1" applyAlignment="1" applyProtection="1">
      <alignment horizontal="center"/>
    </xf>
    <xf numFmtId="165" fontId="28" fillId="15" borderId="11" xfId="0" applyNumberFormat="1" applyFont="1" applyFill="1" applyBorder="1" applyAlignment="1" applyProtection="1">
      <alignment horizontal="center"/>
    </xf>
    <xf numFmtId="165" fontId="28" fillId="15" borderId="12" xfId="0" applyNumberFormat="1" applyFont="1" applyFill="1" applyBorder="1" applyAlignment="1" applyProtection="1">
      <alignment horizontal="center"/>
    </xf>
    <xf numFmtId="0" fontId="28" fillId="0" borderId="13" xfId="0" applyNumberFormat="1" applyFont="1" applyFill="1" applyBorder="1" applyAlignment="1" applyProtection="1">
      <alignment horizontal="center"/>
    </xf>
    <xf numFmtId="0" fontId="28" fillId="0" borderId="14" xfId="0" applyNumberFormat="1" applyFont="1" applyFill="1" applyBorder="1" applyAlignment="1" applyProtection="1">
      <alignment horizontal="center"/>
    </xf>
    <xf numFmtId="3" fontId="28" fillId="0" borderId="13" xfId="0" applyNumberFormat="1" applyFont="1" applyFill="1" applyBorder="1" applyAlignment="1" applyProtection="1">
      <alignment horizontal="center"/>
    </xf>
    <xf numFmtId="3" fontId="28" fillId="0" borderId="14" xfId="0" applyNumberFormat="1" applyFont="1" applyFill="1" applyBorder="1" applyAlignment="1" applyProtection="1">
      <alignment horizontal="center"/>
    </xf>
    <xf numFmtId="3" fontId="28" fillId="2" borderId="15" xfId="0" applyNumberFormat="1" applyFont="1" applyFill="1" applyBorder="1" applyAlignment="1" applyProtection="1">
      <alignment horizontal="center"/>
    </xf>
    <xf numFmtId="3" fontId="28" fillId="2" borderId="16" xfId="0" applyNumberFormat="1" applyFont="1" applyFill="1" applyBorder="1" applyAlignment="1" applyProtection="1">
      <alignment horizontal="center"/>
    </xf>
    <xf numFmtId="3" fontId="28" fillId="2" borderId="17" xfId="0" applyNumberFormat="1" applyFont="1" applyFill="1" applyBorder="1" applyAlignment="1" applyProtection="1">
      <alignment horizontal="center"/>
    </xf>
    <xf numFmtId="0" fontId="28" fillId="0" borderId="5" xfId="0" applyNumberFormat="1" applyFont="1" applyFill="1" applyBorder="1" applyAlignment="1" applyProtection="1">
      <alignment horizontal="center"/>
    </xf>
    <xf numFmtId="0" fontId="28" fillId="0" borderId="7" xfId="0" applyNumberFormat="1" applyFont="1" applyFill="1" applyBorder="1" applyAlignment="1" applyProtection="1">
      <alignment horizontal="center"/>
    </xf>
    <xf numFmtId="3" fontId="28" fillId="0" borderId="5" xfId="0" applyNumberFormat="1" applyFont="1" applyFill="1" applyBorder="1" applyAlignment="1" applyProtection="1">
      <alignment horizontal="center"/>
    </xf>
    <xf numFmtId="3" fontId="28" fillId="0" borderId="7" xfId="0" applyNumberFormat="1" applyFont="1" applyFill="1" applyBorder="1" applyAlignment="1" applyProtection="1">
      <alignment horizontal="center"/>
    </xf>
    <xf numFmtId="17" fontId="28" fillId="2" borderId="10" xfId="0" applyNumberFormat="1" applyFont="1" applyFill="1" applyBorder="1" applyAlignment="1" applyProtection="1">
      <alignment horizontal="center"/>
    </xf>
    <xf numFmtId="17" fontId="28" fillId="2" borderId="11" xfId="0" applyNumberFormat="1" applyFont="1" applyFill="1" applyBorder="1" applyAlignment="1" applyProtection="1">
      <alignment horizontal="center"/>
    </xf>
    <xf numFmtId="17" fontId="28" fillId="2" borderId="12" xfId="0" applyNumberFormat="1" applyFont="1" applyFill="1" applyBorder="1" applyAlignment="1" applyProtection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3" fontId="28" fillId="2" borderId="35" xfId="0" applyNumberFormat="1" applyFont="1" applyFill="1" applyBorder="1" applyAlignment="1" applyProtection="1">
      <alignment horizontal="center"/>
    </xf>
    <xf numFmtId="0" fontId="0" fillId="0" borderId="16" xfId="0" applyFill="1" applyBorder="1" applyAlignment="1">
      <alignment horizontal="center"/>
    </xf>
    <xf numFmtId="3" fontId="0" fillId="0" borderId="0" xfId="0" applyNumberFormat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0" fillId="4" borderId="0" xfId="0" applyFill="1" applyAlignment="1">
      <alignment horizontal="center"/>
    </xf>
    <xf numFmtId="0" fontId="28" fillId="4" borderId="11" xfId="0" applyNumberFormat="1" applyFont="1" applyFill="1" applyBorder="1" applyAlignment="1" applyProtection="1">
      <alignment horizontal="center"/>
    </xf>
    <xf numFmtId="0" fontId="28" fillId="4" borderId="0" xfId="0" applyNumberFormat="1" applyFont="1" applyFill="1" applyBorder="1" applyAlignment="1" applyProtection="1">
      <alignment horizontal="center"/>
    </xf>
    <xf numFmtId="0" fontId="28" fillId="4" borderId="16" xfId="0" applyNumberFormat="1" applyFont="1" applyFill="1" applyBorder="1" applyAlignment="1" applyProtection="1">
      <alignment horizontal="center"/>
    </xf>
    <xf numFmtId="3" fontId="28" fillId="4" borderId="16" xfId="0" applyNumberFormat="1" applyFont="1" applyFill="1" applyBorder="1" applyAlignment="1" applyProtection="1">
      <alignment horizontal="center"/>
    </xf>
    <xf numFmtId="0" fontId="29" fillId="2" borderId="18" xfId="0" applyFont="1" applyFill="1" applyBorder="1" applyAlignment="1">
      <alignment horizontal="center"/>
    </xf>
    <xf numFmtId="0" fontId="29" fillId="0" borderId="18" xfId="0" applyFont="1" applyFill="1" applyBorder="1" applyAlignment="1">
      <alignment horizontal="center"/>
    </xf>
    <xf numFmtId="0" fontId="0" fillId="0" borderId="18" xfId="0" applyFont="1" applyFill="1" applyBorder="1" applyAlignment="1">
      <alignment horizontal="center"/>
    </xf>
    <xf numFmtId="0" fontId="29" fillId="2" borderId="23" xfId="0" applyFont="1" applyFill="1" applyBorder="1" applyAlignment="1">
      <alignment horizontal="center"/>
    </xf>
    <xf numFmtId="0" fontId="28" fillId="4" borderId="18" xfId="0" applyNumberFormat="1" applyFont="1" applyFill="1" applyBorder="1" applyAlignment="1" applyProtection="1">
      <alignment horizontal="center"/>
    </xf>
    <xf numFmtId="3" fontId="28" fillId="4" borderId="18" xfId="0" applyNumberFormat="1" applyFont="1" applyFill="1" applyBorder="1" applyAlignment="1" applyProtection="1">
      <alignment horizontal="center"/>
    </xf>
    <xf numFmtId="0" fontId="0" fillId="4" borderId="18" xfId="0" applyFill="1" applyBorder="1" applyAlignment="1">
      <alignment horizontal="center"/>
    </xf>
    <xf numFmtId="3" fontId="0" fillId="4" borderId="18" xfId="0" applyNumberFormat="1" applyFill="1" applyBorder="1" applyAlignment="1">
      <alignment horizontal="center"/>
    </xf>
    <xf numFmtId="0" fontId="57" fillId="0" borderId="0" xfId="0" applyFont="1" applyFill="1" applyBorder="1" applyAlignment="1">
      <alignment horizontal="center"/>
    </xf>
    <xf numFmtId="0" fontId="28" fillId="2" borderId="47" xfId="0" applyNumberFormat="1" applyFont="1" applyFill="1" applyBorder="1" applyAlignment="1" applyProtection="1"/>
    <xf numFmtId="17" fontId="28" fillId="4" borderId="18" xfId="0" applyNumberFormat="1" applyFont="1" applyFill="1" applyBorder="1" applyAlignment="1" applyProtection="1">
      <alignment horizontal="center"/>
    </xf>
    <xf numFmtId="0" fontId="59" fillId="2" borderId="0" xfId="0" applyNumberFormat="1" applyFont="1" applyFill="1" applyBorder="1" applyAlignment="1" applyProtection="1"/>
    <xf numFmtId="17" fontId="28" fillId="0" borderId="0" xfId="0" applyNumberFormat="1" applyFont="1" applyFill="1" applyBorder="1" applyAlignment="1" applyProtection="1"/>
    <xf numFmtId="0" fontId="0" fillId="0" borderId="21" xfId="0" applyBorder="1" applyAlignment="1">
      <alignment horizontal="center"/>
    </xf>
    <xf numFmtId="0" fontId="0" fillId="0" borderId="23" xfId="0" applyFill="1" applyBorder="1" applyAlignment="1">
      <alignment horizontal="center"/>
    </xf>
    <xf numFmtId="0" fontId="61" fillId="0" borderId="25" xfId="0" applyNumberFormat="1" applyFont="1" applyFill="1" applyBorder="1" applyAlignment="1" applyProtection="1"/>
    <xf numFmtId="0" fontId="57" fillId="9" borderId="18" xfId="0" applyFont="1" applyFill="1" applyBorder="1"/>
    <xf numFmtId="0" fontId="57" fillId="17" borderId="18" xfId="0" applyFont="1" applyFill="1" applyBorder="1"/>
    <xf numFmtId="0" fontId="57" fillId="14" borderId="18" xfId="0" applyFont="1" applyFill="1" applyBorder="1"/>
    <xf numFmtId="0" fontId="57" fillId="23" borderId="18" xfId="0" applyFont="1" applyFill="1" applyBorder="1"/>
    <xf numFmtId="0" fontId="57" fillId="20" borderId="18" xfId="0" applyFont="1" applyFill="1" applyBorder="1"/>
    <xf numFmtId="0" fontId="57" fillId="20" borderId="1" xfId="0" applyFont="1" applyFill="1" applyBorder="1"/>
    <xf numFmtId="0" fontId="57" fillId="23" borderId="32" xfId="0" applyFont="1" applyFill="1" applyBorder="1"/>
    <xf numFmtId="0" fontId="62" fillId="12" borderId="18" xfId="0" applyNumberFormat="1" applyFont="1" applyFill="1" applyBorder="1" applyAlignment="1" applyProtection="1"/>
    <xf numFmtId="0" fontId="62" fillId="17" borderId="18" xfId="0" applyNumberFormat="1" applyFont="1" applyFill="1" applyBorder="1" applyAlignment="1" applyProtection="1"/>
    <xf numFmtId="0" fontId="62" fillId="10" borderId="18" xfId="0" applyNumberFormat="1" applyFont="1" applyFill="1" applyBorder="1" applyAlignment="1" applyProtection="1"/>
    <xf numFmtId="0" fontId="63" fillId="12" borderId="18" xfId="0" applyFont="1" applyFill="1" applyBorder="1"/>
    <xf numFmtId="0" fontId="63" fillId="17" borderId="18" xfId="0" applyFont="1" applyFill="1" applyBorder="1"/>
    <xf numFmtId="0" fontId="63" fillId="10" borderId="18" xfId="0" applyFont="1" applyFill="1" applyBorder="1"/>
    <xf numFmtId="0" fontId="59" fillId="12" borderId="18" xfId="0" applyNumberFormat="1" applyFont="1" applyFill="1" applyBorder="1" applyAlignment="1" applyProtection="1"/>
    <xf numFmtId="0" fontId="0" fillId="12" borderId="18" xfId="0" applyFont="1" applyFill="1" applyBorder="1"/>
    <xf numFmtId="0" fontId="62" fillId="2" borderId="18" xfId="0" applyNumberFormat="1" applyFont="1" applyFill="1" applyBorder="1" applyAlignment="1" applyProtection="1"/>
    <xf numFmtId="3" fontId="2" fillId="0" borderId="0" xfId="123" applyNumberFormat="1" applyFont="1" applyFill="1" applyBorder="1" applyAlignment="1">
      <alignment horizontal="right" vertical="top" wrapText="1"/>
    </xf>
    <xf numFmtId="0" fontId="0" fillId="0" borderId="13" xfId="0" applyBorder="1" applyAlignment="1">
      <alignment horizontal="center"/>
    </xf>
    <xf numFmtId="1" fontId="0" fillId="0" borderId="15" xfId="127" applyNumberFormat="1" applyFont="1" applyFill="1" applyBorder="1" applyAlignment="1">
      <alignment horizontal="center"/>
    </xf>
    <xf numFmtId="0" fontId="57" fillId="0" borderId="0" xfId="0" applyFont="1" applyFill="1"/>
    <xf numFmtId="0" fontId="57" fillId="0" borderId="13" xfId="0" applyFont="1" applyFill="1" applyBorder="1" applyAlignment="1">
      <alignment horizontal="center"/>
    </xf>
    <xf numFmtId="0" fontId="57" fillId="0" borderId="14" xfId="0" applyFont="1" applyFill="1" applyBorder="1"/>
    <xf numFmtId="0" fontId="57" fillId="4" borderId="0" xfId="0" applyFont="1" applyFill="1"/>
    <xf numFmtId="0" fontId="6" fillId="0" borderId="0" xfId="0" applyFont="1" applyFill="1" applyBorder="1"/>
    <xf numFmtId="0" fontId="0" fillId="0" borderId="38" xfId="0" applyBorder="1" applyAlignment="1">
      <alignment horizontal="center"/>
    </xf>
    <xf numFmtId="0" fontId="0" fillId="2" borderId="39" xfId="0" applyFill="1" applyBorder="1" applyAlignment="1">
      <alignment horizontal="center"/>
    </xf>
    <xf numFmtId="0" fontId="28" fillId="0" borderId="19" xfId="0" applyNumberFormat="1" applyFont="1" applyFill="1" applyBorder="1" applyAlignment="1" applyProtection="1">
      <alignment horizontal="center"/>
    </xf>
    <xf numFmtId="0" fontId="28" fillId="0" borderId="20" xfId="0" applyNumberFormat="1" applyFont="1" applyFill="1" applyBorder="1" applyAlignment="1" applyProtection="1">
      <alignment horizontal="center"/>
    </xf>
    <xf numFmtId="0" fontId="28" fillId="2" borderId="31" xfId="0" applyNumberFormat="1" applyFont="1" applyFill="1" applyBorder="1" applyAlignment="1" applyProtection="1">
      <alignment horizontal="center"/>
    </xf>
    <xf numFmtId="0" fontId="57" fillId="0" borderId="18" xfId="0" applyFont="1" applyBorder="1"/>
    <xf numFmtId="0" fontId="59" fillId="10" borderId="18" xfId="0" applyNumberFormat="1" applyFont="1" applyFill="1" applyBorder="1" applyAlignment="1" applyProtection="1"/>
    <xf numFmtId="0" fontId="0" fillId="10" borderId="18" xfId="0" applyFont="1" applyFill="1" applyBorder="1"/>
    <xf numFmtId="0" fontId="56" fillId="10" borderId="18" xfId="0" applyNumberFormat="1" applyFont="1" applyFill="1" applyBorder="1" applyAlignment="1" applyProtection="1"/>
    <xf numFmtId="0" fontId="57" fillId="10" borderId="18" xfId="0" applyFont="1" applyFill="1" applyBorder="1"/>
    <xf numFmtId="3" fontId="28" fillId="2" borderId="30" xfId="0" applyNumberFormat="1" applyFont="1" applyFill="1" applyBorder="1" applyAlignment="1" applyProtection="1"/>
    <xf numFmtId="0" fontId="56" fillId="10" borderId="0" xfId="0" applyNumberFormat="1" applyFont="1" applyFill="1" applyBorder="1" applyAlignment="1" applyProtection="1">
      <alignment wrapText="1"/>
    </xf>
    <xf numFmtId="0" fontId="56" fillId="15" borderId="0" xfId="0" applyNumberFormat="1" applyFont="1" applyFill="1" applyBorder="1" applyAlignment="1" applyProtection="1">
      <alignment wrapText="1"/>
    </xf>
    <xf numFmtId="0" fontId="56" fillId="25" borderId="0" xfId="0" applyNumberFormat="1" applyFont="1" applyFill="1" applyBorder="1" applyAlignment="1" applyProtection="1"/>
    <xf numFmtId="0" fontId="56" fillId="4" borderId="0" xfId="0" applyNumberFormat="1" applyFont="1" applyFill="1" applyBorder="1" applyAlignment="1" applyProtection="1"/>
    <xf numFmtId="0" fontId="56" fillId="19" borderId="0" xfId="0" applyNumberFormat="1" applyFont="1" applyFill="1" applyBorder="1" applyAlignment="1" applyProtection="1">
      <alignment wrapText="1"/>
    </xf>
    <xf numFmtId="0" fontId="56" fillId="24" borderId="0" xfId="0" applyNumberFormat="1" applyFont="1" applyFill="1" applyBorder="1" applyAlignment="1" applyProtection="1"/>
    <xf numFmtId="0" fontId="56" fillId="4" borderId="0" xfId="0" applyNumberFormat="1" applyFont="1" applyFill="1" applyBorder="1" applyAlignment="1" applyProtection="1">
      <alignment wrapText="1"/>
    </xf>
    <xf numFmtId="0" fontId="28" fillId="2" borderId="10" xfId="0" applyNumberFormat="1" applyFont="1" applyFill="1" applyBorder="1" applyAlignment="1" applyProtection="1"/>
    <xf numFmtId="0" fontId="0" fillId="10" borderId="23" xfId="0" applyFill="1" applyBorder="1" applyAlignment="1">
      <alignment horizontal="center"/>
    </xf>
    <xf numFmtId="0" fontId="0" fillId="0" borderId="18" xfId="0" applyNumberFormat="1" applyBorder="1" applyAlignment="1">
      <alignment horizontal="center"/>
    </xf>
    <xf numFmtId="0" fontId="61" fillId="0" borderId="0" xfId="0" applyNumberFormat="1" applyFont="1" applyFill="1" applyBorder="1" applyAlignment="1" applyProtection="1"/>
    <xf numFmtId="0" fontId="56" fillId="0" borderId="52" xfId="0" applyNumberFormat="1" applyFont="1" applyFill="1" applyBorder="1" applyAlignment="1" applyProtection="1"/>
    <xf numFmtId="0" fontId="57" fillId="15" borderId="13" xfId="0" applyFont="1" applyFill="1" applyBorder="1" applyAlignment="1">
      <alignment horizontal="center"/>
    </xf>
    <xf numFmtId="0" fontId="56" fillId="15" borderId="0" xfId="0" applyNumberFormat="1" applyFont="1" applyFill="1" applyBorder="1" applyAlignment="1" applyProtection="1">
      <alignment horizontal="center"/>
    </xf>
    <xf numFmtId="0" fontId="56" fillId="15" borderId="14" xfId="0" applyNumberFormat="1" applyFont="1" applyFill="1" applyBorder="1" applyAlignment="1" applyProtection="1">
      <alignment horizontal="center"/>
    </xf>
    <xf numFmtId="0" fontId="56" fillId="15" borderId="13" xfId="0" applyNumberFormat="1" applyFont="1" applyFill="1" applyBorder="1" applyAlignment="1" applyProtection="1">
      <alignment horizontal="center"/>
    </xf>
    <xf numFmtId="3" fontId="56" fillId="15" borderId="13" xfId="0" applyNumberFormat="1" applyFont="1" applyFill="1" applyBorder="1" applyAlignment="1" applyProtection="1">
      <alignment horizontal="center"/>
    </xf>
    <xf numFmtId="3" fontId="56" fillId="15" borderId="0" xfId="0" applyNumberFormat="1" applyFont="1" applyFill="1" applyBorder="1" applyAlignment="1" applyProtection="1">
      <alignment horizontal="center"/>
    </xf>
    <xf numFmtId="3" fontId="56" fillId="15" borderId="14" xfId="0" applyNumberFormat="1" applyFont="1" applyFill="1" applyBorder="1" applyAlignment="1" applyProtection="1">
      <alignment horizontal="center"/>
    </xf>
    <xf numFmtId="0" fontId="56" fillId="15" borderId="0" xfId="0" applyNumberFormat="1" applyFont="1" applyFill="1" applyBorder="1" applyAlignment="1" applyProtection="1"/>
    <xf numFmtId="3" fontId="56" fillId="2" borderId="15" xfId="0" applyNumberFormat="1" applyFont="1" applyFill="1" applyBorder="1" applyAlignment="1" applyProtection="1">
      <alignment horizontal="center"/>
    </xf>
    <xf numFmtId="3" fontId="56" fillId="2" borderId="16" xfId="0" applyNumberFormat="1" applyFont="1" applyFill="1" applyBorder="1" applyAlignment="1" applyProtection="1">
      <alignment horizontal="center"/>
    </xf>
    <xf numFmtId="3" fontId="56" fillId="2" borderId="17" xfId="0" applyNumberFormat="1" applyFont="1" applyFill="1" applyBorder="1" applyAlignment="1" applyProtection="1">
      <alignment horizontal="center"/>
    </xf>
    <xf numFmtId="3" fontId="56" fillId="2" borderId="8" xfId="0" applyNumberFormat="1" applyFont="1" applyFill="1" applyBorder="1" applyAlignment="1" applyProtection="1">
      <alignment horizontal="center"/>
    </xf>
    <xf numFmtId="3" fontId="56" fillId="2" borderId="6" xfId="0" applyNumberFormat="1" applyFont="1" applyFill="1" applyBorder="1" applyAlignment="1" applyProtection="1">
      <alignment horizontal="center"/>
    </xf>
    <xf numFmtId="3" fontId="56" fillId="2" borderId="9" xfId="0" applyNumberFormat="1" applyFont="1" applyFill="1" applyBorder="1" applyAlignment="1" applyProtection="1">
      <alignment horizontal="center"/>
    </xf>
    <xf numFmtId="0" fontId="56" fillId="0" borderId="48" xfId="0" applyNumberFormat="1" applyFont="1" applyFill="1" applyBorder="1" applyAlignment="1" applyProtection="1">
      <alignment horizontal="center"/>
    </xf>
    <xf numFmtId="0" fontId="56" fillId="0" borderId="3" xfId="0" applyNumberFormat="1" applyFont="1" applyFill="1" applyBorder="1" applyAlignment="1" applyProtection="1">
      <alignment horizontal="center"/>
    </xf>
    <xf numFmtId="0" fontId="56" fillId="0" borderId="49" xfId="0" applyNumberFormat="1" applyFont="1" applyFill="1" applyBorder="1" applyAlignment="1" applyProtection="1">
      <alignment horizontal="center"/>
    </xf>
    <xf numFmtId="0" fontId="56" fillId="0" borderId="13" xfId="0" applyNumberFormat="1" applyFont="1" applyFill="1" applyBorder="1" applyAlignment="1" applyProtection="1">
      <alignment horizontal="center"/>
    </xf>
    <xf numFmtId="0" fontId="56" fillId="0" borderId="0" xfId="0" applyNumberFormat="1" applyFont="1" applyFill="1" applyBorder="1" applyAlignment="1" applyProtection="1">
      <alignment horizontal="center"/>
    </xf>
    <xf numFmtId="0" fontId="56" fillId="0" borderId="14" xfId="0" applyNumberFormat="1" applyFont="1" applyFill="1" applyBorder="1" applyAlignment="1" applyProtection="1">
      <alignment horizontal="center"/>
    </xf>
    <xf numFmtId="3" fontId="56" fillId="0" borderId="13" xfId="0" applyNumberFormat="1" applyFont="1" applyFill="1" applyBorder="1" applyAlignment="1" applyProtection="1">
      <alignment horizontal="center"/>
    </xf>
    <xf numFmtId="3" fontId="56" fillId="0" borderId="0" xfId="0" applyNumberFormat="1" applyFont="1" applyFill="1" applyBorder="1" applyAlignment="1" applyProtection="1">
      <alignment horizontal="center"/>
    </xf>
    <xf numFmtId="3" fontId="56" fillId="0" borderId="14" xfId="0" applyNumberFormat="1" applyFont="1" applyFill="1" applyBorder="1" applyAlignment="1" applyProtection="1">
      <alignment horizontal="center"/>
    </xf>
    <xf numFmtId="3" fontId="56" fillId="0" borderId="5" xfId="0" applyNumberFormat="1" applyFont="1" applyFill="1" applyBorder="1" applyAlignment="1" applyProtection="1">
      <alignment horizontal="center"/>
    </xf>
    <xf numFmtId="3" fontId="56" fillId="0" borderId="7" xfId="0" applyNumberFormat="1" applyFont="1" applyFill="1" applyBorder="1" applyAlignment="1" applyProtection="1">
      <alignment horizontal="center"/>
    </xf>
    <xf numFmtId="0" fontId="56" fillId="0" borderId="5" xfId="0" applyNumberFormat="1" applyFont="1" applyFill="1" applyBorder="1" applyAlignment="1" applyProtection="1">
      <alignment horizontal="center"/>
    </xf>
    <xf numFmtId="0" fontId="56" fillId="0" borderId="7" xfId="0" applyNumberFormat="1" applyFont="1" applyFill="1" applyBorder="1" applyAlignment="1" applyProtection="1">
      <alignment horizontal="center"/>
    </xf>
    <xf numFmtId="0" fontId="56" fillId="2" borderId="18" xfId="0" applyNumberFormat="1" applyFont="1" applyFill="1" applyBorder="1" applyAlignment="1" applyProtection="1"/>
    <xf numFmtId="3" fontId="56" fillId="4" borderId="18" xfId="0" applyNumberFormat="1" applyFont="1" applyFill="1" applyBorder="1" applyAlignment="1" applyProtection="1"/>
    <xf numFmtId="3" fontId="57" fillId="4" borderId="18" xfId="0" applyNumberFormat="1" applyFont="1" applyFill="1" applyBorder="1" applyAlignment="1">
      <alignment horizontal="center"/>
    </xf>
    <xf numFmtId="0" fontId="57" fillId="0" borderId="25" xfId="0" applyFont="1" applyBorder="1"/>
    <xf numFmtId="0" fontId="57" fillId="0" borderId="26" xfId="0" applyFont="1" applyBorder="1"/>
    <xf numFmtId="0" fontId="56" fillId="2" borderId="0" xfId="0" applyNumberFormat="1" applyFont="1" applyFill="1" applyBorder="1" applyAlignment="1" applyProtection="1"/>
    <xf numFmtId="0" fontId="57" fillId="2" borderId="18" xfId="0" applyFont="1" applyFill="1" applyBorder="1"/>
    <xf numFmtId="0" fontId="57" fillId="2" borderId="22" xfId="0" applyFont="1" applyFill="1" applyBorder="1"/>
    <xf numFmtId="0" fontId="57" fillId="0" borderId="22" xfId="0" applyFont="1" applyBorder="1"/>
    <xf numFmtId="0" fontId="57" fillId="0" borderId="23" xfId="0" applyFont="1" applyBorder="1"/>
    <xf numFmtId="0" fontId="57" fillId="0" borderId="24" xfId="0" applyFont="1" applyBorder="1"/>
    <xf numFmtId="0" fontId="57" fillId="2" borderId="23" xfId="0" applyFont="1" applyFill="1" applyBorder="1"/>
    <xf numFmtId="0" fontId="57" fillId="2" borderId="24" xfId="0" applyFont="1" applyFill="1" applyBorder="1"/>
    <xf numFmtId="3" fontId="56" fillId="0" borderId="25" xfId="0" applyNumberFormat="1" applyFont="1" applyFill="1" applyBorder="1" applyAlignment="1" applyProtection="1"/>
    <xf numFmtId="3" fontId="56" fillId="0" borderId="18" xfId="0" applyNumberFormat="1" applyFont="1" applyFill="1" applyBorder="1" applyAlignment="1" applyProtection="1"/>
    <xf numFmtId="3" fontId="56" fillId="0" borderId="26" xfId="0" applyNumberFormat="1" applyFont="1" applyFill="1" applyBorder="1" applyAlignment="1" applyProtection="1"/>
    <xf numFmtId="3" fontId="56" fillId="0" borderId="22" xfId="0" applyNumberFormat="1" applyFont="1" applyFill="1" applyBorder="1" applyAlignment="1" applyProtection="1"/>
    <xf numFmtId="3" fontId="56" fillId="0" borderId="23" xfId="0" applyNumberFormat="1" applyFont="1" applyFill="1" applyBorder="1" applyAlignment="1" applyProtection="1"/>
    <xf numFmtId="3" fontId="56" fillId="0" borderId="24" xfId="0" applyNumberFormat="1" applyFont="1" applyFill="1" applyBorder="1" applyAlignment="1" applyProtection="1"/>
    <xf numFmtId="0" fontId="64" fillId="0" borderId="0" xfId="0" applyNumberFormat="1" applyFont="1" applyFill="1" applyBorder="1" applyAlignment="1" applyProtection="1"/>
    <xf numFmtId="0" fontId="0" fillId="0" borderId="0" xfId="0" applyFont="1" applyBorder="1"/>
    <xf numFmtId="3" fontId="56" fillId="0" borderId="51" xfId="0" applyNumberFormat="1" applyFont="1" applyFill="1" applyBorder="1" applyAlignment="1" applyProtection="1"/>
    <xf numFmtId="0" fontId="56" fillId="2" borderId="52" xfId="0" applyNumberFormat="1" applyFont="1" applyFill="1" applyBorder="1" applyAlignment="1" applyProtection="1"/>
    <xf numFmtId="3" fontId="56" fillId="0" borderId="52" xfId="0" applyNumberFormat="1" applyFont="1" applyFill="1" applyBorder="1" applyAlignment="1" applyProtection="1"/>
    <xf numFmtId="3" fontId="56" fillId="2" borderId="52" xfId="0" applyNumberFormat="1" applyFont="1" applyFill="1" applyBorder="1" applyAlignment="1" applyProtection="1"/>
    <xf numFmtId="14" fontId="39" fillId="2" borderId="1" xfId="123" applyNumberFormat="1" applyFont="1" applyFill="1" applyBorder="1" applyAlignment="1">
      <alignment vertical="center"/>
    </xf>
    <xf numFmtId="0" fontId="28" fillId="12" borderId="20" xfId="0" applyNumberFormat="1" applyFont="1" applyFill="1" applyBorder="1" applyAlignment="1" applyProtection="1">
      <alignment horizontal="center"/>
    </xf>
    <xf numFmtId="0" fontId="28" fillId="11" borderId="20" xfId="0" applyNumberFormat="1" applyFont="1" applyFill="1" applyBorder="1" applyAlignment="1" applyProtection="1">
      <alignment horizontal="center"/>
    </xf>
    <xf numFmtId="0" fontId="28" fillId="18" borderId="20" xfId="0" applyNumberFormat="1" applyFont="1" applyFill="1" applyBorder="1" applyAlignment="1" applyProtection="1">
      <alignment horizontal="center"/>
    </xf>
    <xf numFmtId="0" fontId="28" fillId="9" borderId="20" xfId="0" applyNumberFormat="1" applyFont="1" applyFill="1" applyBorder="1" applyAlignment="1" applyProtection="1">
      <alignment horizontal="center"/>
    </xf>
    <xf numFmtId="0" fontId="28" fillId="17" borderId="20" xfId="0" applyNumberFormat="1" applyFont="1" applyFill="1" applyBorder="1" applyAlignment="1" applyProtection="1">
      <alignment horizontal="center"/>
    </xf>
    <xf numFmtId="0" fontId="0" fillId="8" borderId="21" xfId="0" applyFill="1" applyBorder="1" applyAlignment="1">
      <alignment horizontal="center"/>
    </xf>
    <xf numFmtId="0" fontId="0" fillId="12" borderId="18" xfId="0" applyFill="1" applyBorder="1" applyAlignment="1">
      <alignment horizontal="center"/>
    </xf>
    <xf numFmtId="0" fontId="0" fillId="18" borderId="18" xfId="0" applyFill="1" applyBorder="1" applyAlignment="1">
      <alignment horizontal="center"/>
    </xf>
    <xf numFmtId="0" fontId="0" fillId="23" borderId="18" xfId="0" applyFill="1" applyBorder="1" applyAlignment="1">
      <alignment horizontal="center"/>
    </xf>
    <xf numFmtId="0" fontId="0" fillId="8" borderId="26" xfId="0" applyFill="1" applyBorder="1" applyAlignment="1">
      <alignment horizontal="center"/>
    </xf>
    <xf numFmtId="0" fontId="28" fillId="12" borderId="18" xfId="0" applyNumberFormat="1" applyFont="1" applyFill="1" applyBorder="1" applyAlignment="1" applyProtection="1">
      <alignment horizontal="center"/>
    </xf>
    <xf numFmtId="0" fontId="28" fillId="11" borderId="18" xfId="0" applyNumberFormat="1" applyFont="1" applyFill="1" applyBorder="1" applyAlignment="1" applyProtection="1">
      <alignment horizontal="center"/>
    </xf>
    <xf numFmtId="0" fontId="28" fillId="18" borderId="18" xfId="0" applyNumberFormat="1" applyFont="1" applyFill="1" applyBorder="1" applyAlignment="1" applyProtection="1">
      <alignment horizontal="center"/>
    </xf>
    <xf numFmtId="0" fontId="0" fillId="12" borderId="23" xfId="0" applyFill="1" applyBorder="1" applyAlignment="1">
      <alignment horizontal="center"/>
    </xf>
    <xf numFmtId="0" fontId="0" fillId="11" borderId="23" xfId="0" applyFill="1" applyBorder="1" applyAlignment="1">
      <alignment horizontal="center"/>
    </xf>
    <xf numFmtId="0" fontId="0" fillId="18" borderId="23" xfId="0" applyFill="1" applyBorder="1" applyAlignment="1">
      <alignment horizontal="center"/>
    </xf>
    <xf numFmtId="0" fontId="0" fillId="9" borderId="23" xfId="0" applyFill="1" applyBorder="1" applyAlignment="1">
      <alignment horizontal="center"/>
    </xf>
    <xf numFmtId="0" fontId="0" fillId="17" borderId="23" xfId="0" applyFill="1" applyBorder="1" applyAlignment="1">
      <alignment horizontal="center"/>
    </xf>
    <xf numFmtId="0" fontId="0" fillId="8" borderId="24" xfId="0" applyFill="1" applyBorder="1" applyAlignment="1">
      <alignment horizontal="center"/>
    </xf>
    <xf numFmtId="0" fontId="0" fillId="23" borderId="20" xfId="0" applyFill="1" applyBorder="1" applyAlignment="1">
      <alignment horizontal="center"/>
    </xf>
    <xf numFmtId="0" fontId="0" fillId="17" borderId="20" xfId="0" applyFill="1" applyBorder="1" applyAlignment="1">
      <alignment horizontal="center"/>
    </xf>
    <xf numFmtId="0" fontId="0" fillId="23" borderId="23" xfId="0" applyFill="1" applyBorder="1" applyAlignment="1">
      <alignment horizontal="center"/>
    </xf>
    <xf numFmtId="0" fontId="65" fillId="2" borderId="18" xfId="0" applyFont="1" applyFill="1" applyBorder="1"/>
    <xf numFmtId="0" fontId="57" fillId="8" borderId="0" xfId="0" applyFont="1" applyFill="1"/>
    <xf numFmtId="0" fontId="0" fillId="8" borderId="0" xfId="0" applyFill="1"/>
    <xf numFmtId="0" fontId="11" fillId="0" borderId="3" xfId="123" applyNumberFormat="1" applyFont="1" applyBorder="1" applyAlignment="1">
      <alignment horizontal="center" vertical="center"/>
    </xf>
    <xf numFmtId="0" fontId="11" fillId="0" borderId="0" xfId="123" applyNumberFormat="1" applyFont="1" applyBorder="1" applyAlignment="1">
      <alignment horizontal="center" vertical="center"/>
    </xf>
    <xf numFmtId="0" fontId="11" fillId="0" borderId="7" xfId="123" applyNumberFormat="1" applyFont="1" applyBorder="1" applyAlignment="1">
      <alignment horizontal="center" vertical="center"/>
    </xf>
    <xf numFmtId="0" fontId="11" fillId="0" borderId="3" xfId="123" applyNumberFormat="1" applyFont="1" applyFill="1" applyBorder="1" applyAlignment="1">
      <alignment horizontal="center" vertical="center"/>
    </xf>
    <xf numFmtId="0" fontId="11" fillId="0" borderId="0" xfId="123" applyNumberFormat="1" applyFont="1" applyFill="1" applyBorder="1" applyAlignment="1">
      <alignment horizontal="center" vertical="center"/>
    </xf>
    <xf numFmtId="0" fontId="11" fillId="0" borderId="7" xfId="123" applyNumberFormat="1" applyFont="1" applyFill="1" applyBorder="1" applyAlignment="1">
      <alignment horizontal="center" vertical="center"/>
    </xf>
    <xf numFmtId="0" fontId="29" fillId="24" borderId="0" xfId="0" applyFont="1" applyFill="1" applyAlignment="1">
      <alignment horizontal="center"/>
    </xf>
    <xf numFmtId="0" fontId="33" fillId="26" borderId="0" xfId="0" applyNumberFormat="1" applyFont="1" applyFill="1" applyBorder="1" applyAlignment="1" applyProtection="1">
      <alignment horizontal="center"/>
    </xf>
    <xf numFmtId="0" fontId="33" fillId="26" borderId="16" xfId="0" applyNumberFormat="1" applyFont="1" applyFill="1" applyBorder="1" applyAlignment="1" applyProtection="1">
      <alignment horizontal="center"/>
    </xf>
    <xf numFmtId="166" fontId="51" fillId="21" borderId="1" xfId="130" applyFont="1" applyFill="1" applyBorder="1" applyAlignment="1" applyProtection="1">
      <alignment horizontal="center" vertical="center"/>
    </xf>
    <xf numFmtId="166" fontId="51" fillId="21" borderId="4" xfId="130" applyFont="1" applyFill="1" applyBorder="1" applyAlignment="1" applyProtection="1">
      <alignment horizontal="center" vertical="center"/>
    </xf>
    <xf numFmtId="3" fontId="12" fillId="0" borderId="0" xfId="123" applyNumberFormat="1" applyFont="1" applyFill="1"/>
    <xf numFmtId="3" fontId="2" fillId="0" borderId="0" xfId="123" applyNumberFormat="1" applyFont="1" applyFill="1"/>
  </cellXfs>
  <cellStyles count="131">
    <cellStyle name="Comma_all_hisp 2 2" xfId="125"/>
    <cellStyle name="Comma_all_lang 2 2" xfId="126"/>
    <cellStyle name="Hyperlink" xfId="128" builtinId="8"/>
    <cellStyle name="Normal" xfId="0" builtinId="0"/>
    <cellStyle name="Normal 2" xfId="1"/>
    <cellStyle name="Normal 2 2" xfId="123"/>
    <cellStyle name="Normal 2 3" xfId="129"/>
    <cellStyle name="Normal 3" xfId="3"/>
    <cellStyle name="Normal 4" xfId="4"/>
    <cellStyle name="Normal_12MNDSS" xfId="130"/>
    <cellStyle name="Percent" xfId="127" builtinId="5"/>
    <cellStyle name="Percent 2" xfId="2"/>
    <cellStyle name="Percent 2 2" xfId="124"/>
    <cellStyle name="style1429628510266" xfId="5"/>
    <cellStyle name="style1429628510322" xfId="6"/>
    <cellStyle name="style1429628510371" xfId="7"/>
    <cellStyle name="style1429628510419" xfId="8"/>
    <cellStyle name="style1429628510467" xfId="9"/>
    <cellStyle name="style1429628510515" xfId="10"/>
    <cellStyle name="style1429628510563" xfId="11"/>
    <cellStyle name="style1429628510611" xfId="12"/>
    <cellStyle name="style1429628510659" xfId="13"/>
    <cellStyle name="style1429628510708" xfId="14"/>
    <cellStyle name="style1429628510756" xfId="15"/>
    <cellStyle name="style1429628510804" xfId="16"/>
    <cellStyle name="style1429628510853" xfId="17"/>
    <cellStyle name="style1429628510901" xfId="18"/>
    <cellStyle name="style1429628510939" xfId="19"/>
    <cellStyle name="style1429628510991" xfId="20"/>
    <cellStyle name="style1429628511040" xfId="21"/>
    <cellStyle name="style1429628511089" xfId="22"/>
    <cellStyle name="style1429628511131" xfId="23"/>
    <cellStyle name="style1429628511263" xfId="24"/>
    <cellStyle name="style1429628511314" xfId="25"/>
    <cellStyle name="style1429628511352" xfId="26"/>
    <cellStyle name="style1429628511402" xfId="27"/>
    <cellStyle name="style1429628511440" xfId="28"/>
    <cellStyle name="style1429628511504" xfId="29"/>
    <cellStyle name="style1429628511543" xfId="30"/>
    <cellStyle name="style1429628511582" xfId="31"/>
    <cellStyle name="style1429628511620" xfId="32"/>
    <cellStyle name="style1429628511671" xfId="33"/>
    <cellStyle name="style1429628511719" xfId="34"/>
    <cellStyle name="style1429628511768" xfId="35"/>
    <cellStyle name="style1429628511815" xfId="36"/>
    <cellStyle name="style1429628511864" xfId="37"/>
    <cellStyle name="style1429628511912" xfId="38"/>
    <cellStyle name="style1429628511961" xfId="39"/>
    <cellStyle name="style1429628512009" xfId="40"/>
    <cellStyle name="style1429628512057" xfId="41"/>
    <cellStyle name="style1429628512142" xfId="42"/>
    <cellStyle name="style1429628512204" xfId="43"/>
    <cellStyle name="style1429628512343" xfId="44"/>
    <cellStyle name="style1429629080706" xfId="45"/>
    <cellStyle name="style1429629080761" xfId="46"/>
    <cellStyle name="style1429629080808" xfId="47"/>
    <cellStyle name="style1429629080855" xfId="48"/>
    <cellStyle name="style1429629080901" xfId="49"/>
    <cellStyle name="style1429629080948" xfId="50"/>
    <cellStyle name="style1429629080995" xfId="51"/>
    <cellStyle name="style1429629081041" xfId="52"/>
    <cellStyle name="style1429629081088" xfId="53"/>
    <cellStyle name="style1429629081134" xfId="54"/>
    <cellStyle name="style1429629081180" xfId="55"/>
    <cellStyle name="style1429629081227" xfId="56"/>
    <cellStyle name="style1429629081274" xfId="57"/>
    <cellStyle name="style1429629081321" xfId="58"/>
    <cellStyle name="style1429629081358" xfId="59"/>
    <cellStyle name="style1429629081441" xfId="60"/>
    <cellStyle name="style1429629081492" xfId="61"/>
    <cellStyle name="style1429629081626" xfId="62"/>
    <cellStyle name="style1429629081664" xfId="63"/>
    <cellStyle name="style1429629081711" xfId="64"/>
    <cellStyle name="style1429629081757" xfId="65"/>
    <cellStyle name="style1429629081795" xfId="66"/>
    <cellStyle name="style1429629081841" xfId="67"/>
    <cellStyle name="style1429629081878" xfId="68"/>
    <cellStyle name="style1429629081940" xfId="69"/>
    <cellStyle name="style1429629081977" xfId="70"/>
    <cellStyle name="style1429629082015" xfId="71"/>
    <cellStyle name="style1429629082053" xfId="72"/>
    <cellStyle name="style1429629082100" xfId="73"/>
    <cellStyle name="style1429629082147" xfId="74"/>
    <cellStyle name="style1429629082193" xfId="75"/>
    <cellStyle name="style1429629082240" xfId="76"/>
    <cellStyle name="style1429629082286" xfId="77"/>
    <cellStyle name="style1429629082333" xfId="78"/>
    <cellStyle name="style1429629082379" xfId="79"/>
    <cellStyle name="style1429629082426" xfId="80"/>
    <cellStyle name="style1429629082577" xfId="81"/>
    <cellStyle name="style1429629082624" xfId="82"/>
    <cellStyle name="style1429629082671" xfId="83"/>
    <cellStyle name="style1429629998140" xfId="84"/>
    <cellStyle name="style1429629998196" xfId="85"/>
    <cellStyle name="style1429629998243" xfId="86"/>
    <cellStyle name="style1429629998314" xfId="87"/>
    <cellStyle name="style1429629998361" xfId="88"/>
    <cellStyle name="style1429629998407" xfId="89"/>
    <cellStyle name="style1429629998454" xfId="90"/>
    <cellStyle name="style1429629998500" xfId="91"/>
    <cellStyle name="style1429629998546" xfId="92"/>
    <cellStyle name="style1429629998593" xfId="93"/>
    <cellStyle name="style1429629998639" xfId="94"/>
    <cellStyle name="style1429629998778" xfId="95"/>
    <cellStyle name="style1429629998825" xfId="96"/>
    <cellStyle name="style1429629998872" xfId="97"/>
    <cellStyle name="style1429629998909" xfId="98"/>
    <cellStyle name="style1429629998959" xfId="99"/>
    <cellStyle name="style1429629999006" xfId="100"/>
    <cellStyle name="style1429629999054" xfId="101"/>
    <cellStyle name="style1429629999092" xfId="102"/>
    <cellStyle name="style1429629999139" xfId="103"/>
    <cellStyle name="style1429629999187" xfId="104"/>
    <cellStyle name="style1429629999225" xfId="105"/>
    <cellStyle name="style1429629999272" xfId="106"/>
    <cellStyle name="style1429629999311" xfId="107"/>
    <cellStyle name="style1429629999371" xfId="108"/>
    <cellStyle name="style1429629999409" xfId="109"/>
    <cellStyle name="style1429629999447" xfId="110"/>
    <cellStyle name="style1429629999484" xfId="111"/>
    <cellStyle name="style1429629999533" xfId="112"/>
    <cellStyle name="style1429629999671" xfId="113"/>
    <cellStyle name="style1429629999719" xfId="114"/>
    <cellStyle name="style1429629999766" xfId="115"/>
    <cellStyle name="style1429629999812" xfId="116"/>
    <cellStyle name="style1429629999859" xfId="117"/>
    <cellStyle name="style1429629999905" xfId="118"/>
    <cellStyle name="style1429629999952" xfId="119"/>
    <cellStyle name="style1429630000013" xfId="120"/>
    <cellStyle name="style1429630000059" xfId="121"/>
    <cellStyle name="style1429630000106" xfId="122"/>
  </cellStyles>
  <dxfs count="0"/>
  <tableStyles count="0" defaultTableStyle="TableStyleMedium2" defaultPivotStyle="PivotStyleLight16"/>
  <colors>
    <mruColors>
      <color rgb="FF83D99E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externalLink" Target="externalLinks/externalLink3.xml"/><Relationship Id="rId50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MPA/Caseload%20Reports/Caseload%20Report%20Summary/Caseload_Summary_20150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OMPA/Reports%20to%20be%20Vetted/Dec_2014_MasterAO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smaloof\Local%20Settings\Temporary%20Internet%20Files\OLK18B\BOOK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 20 pivot"/>
      <sheetName val="pivot"/>
      <sheetName val="Directory"/>
      <sheetName val="Caseload"/>
      <sheetName val="Over 20 Summary"/>
      <sheetName val="12 mo. Over 20-1"/>
      <sheetName val="12 mo. Over 22-1"/>
      <sheetName val="12 mo. Over 22-2"/>
      <sheetName val="OSW With More Than 15 Families"/>
      <sheetName val="Avg Families Assigned OSW"/>
      <sheetName val="OSW With More Than 28 Children"/>
      <sheetName val="OSW More Than 10 Child Plcmnts"/>
      <sheetName val="Adoption More Than 21 Children"/>
      <sheetName val="OSW 3 Concurrent IA CA Assigned"/>
      <sheetName val="OSW 4 Cumulative IA CA Assigned"/>
      <sheetName val="STS 12 Concurrent Assignments"/>
      <sheetName val="STS 5 Concurrent IA Inv Assign"/>
      <sheetName val="12 mo. 51a"/>
      <sheetName val="12 mo. Vol"/>
      <sheetName val="12 mo. CRA"/>
      <sheetName val="12 mo. Inv"/>
      <sheetName val="12 mo. Inv (non-STS)"/>
      <sheetName val="12 mo. Inv By STS"/>
      <sheetName val="12 mo. Initial Assess"/>
      <sheetName val="12 mo. IA By Inv"/>
      <sheetName val="12 mo. IA By OSW"/>
      <sheetName val="12 mo. IA By STS"/>
      <sheetName val="12 mo. Open Inv STS"/>
      <sheetName val="12 mo. Open IA non-STS"/>
      <sheetName val="12 mo. Open IA STS"/>
      <sheetName val="12 mo. Comp_Focused Assess"/>
      <sheetName val="12 mo. Comp Assess OSW"/>
      <sheetName val="12 mo. Focus Assess STS"/>
      <sheetName val="12 mo. CM OSW"/>
      <sheetName val="12 mo. CM STS"/>
      <sheetName val="12 mo. Adoption"/>
      <sheetName val="12 mo CM Transfers"/>
      <sheetName val="12 mo. Weighted Caseloads"/>
      <sheetName val="Supervisors"/>
      <sheetName val="Screen In-SupportConcern-Close"/>
      <sheetName val="high case macro"/>
      <sheetName val="51a macro"/>
      <sheetName val="assessments"/>
      <sheetName val="summ reg macro"/>
      <sheetName val="summ area macro"/>
      <sheetName val="Glossa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ildren_n_in_place_agegroup"/>
      <sheetName val="children_not_in_place_intakes"/>
      <sheetName val="children_in_placement_goal"/>
      <sheetName val="children in placement racehisp"/>
      <sheetName val="children_in_placement_gender"/>
      <sheetName val="children_in_placement_los"/>
      <sheetName val="children in place place type"/>
      <sheetName val="place_agegroup"/>
      <sheetName val="children_in_placement_intakes"/>
      <sheetName val="all language"/>
      <sheetName val="all race"/>
      <sheetName val="pivot guardianship"/>
      <sheetName val="guardianship"/>
      <sheetName val="pivot_adoptions"/>
      <sheetName val="adoption"/>
      <sheetName val="Clinical Cases Closed"/>
      <sheetName val="Clinical Cases Open-Reopened"/>
      <sheetName val="cases_LI_18_children_in_placeme"/>
      <sheetName val="all cases"/>
      <sheetName val="assessments CY14"/>
      <sheetName val="CY14 investigations"/>
      <sheetName val="CY14 reports area"/>
      <sheetName val="Dec 2014 MasterAO"/>
      <sheetName val="Sheet5"/>
    </sheetNames>
    <sheetDataSet>
      <sheetData sheetId="0">
        <row r="1">
          <cell r="A1" t="str">
            <v>Cases and Consumer Counts by Location</v>
          </cell>
        </row>
        <row r="3">
          <cell r="A3" t="str">
            <v>Qtr End Date:31-DEC-2014</v>
          </cell>
        </row>
        <row r="5">
          <cell r="B5" t="str">
            <v>Person Count</v>
          </cell>
          <cell r="C5" t="str">
            <v>Person Count</v>
          </cell>
          <cell r="D5" t="str">
            <v>Person Count</v>
          </cell>
          <cell r="E5" t="str">
            <v>Person Count</v>
          </cell>
          <cell r="F5" t="str">
            <v>Person Count</v>
          </cell>
          <cell r="G5" t="str">
            <v>Person Count</v>
          </cell>
        </row>
        <row r="6">
          <cell r="B6" t="str">
            <v>( 0-2yrs)</v>
          </cell>
          <cell r="C6" t="str">
            <v>( 3-5yrs)</v>
          </cell>
          <cell r="D6" t="str">
            <v>( 6-11yrs)</v>
          </cell>
          <cell r="E6" t="str">
            <v>(12-17yrs)</v>
          </cell>
          <cell r="F6" t="str">
            <v>Unspecified</v>
          </cell>
          <cell r="G6" t="str">
            <v>Total</v>
          </cell>
        </row>
        <row r="7">
          <cell r="A7" t="str">
            <v>Adoption Contract Region</v>
          </cell>
          <cell r="B7">
            <v>3</v>
          </cell>
          <cell r="C7">
            <v>6</v>
          </cell>
          <cell r="D7">
            <v>9</v>
          </cell>
          <cell r="E7">
            <v>4</v>
          </cell>
          <cell r="F7" t="str">
            <v>---</v>
          </cell>
          <cell r="G7">
            <v>22</v>
          </cell>
        </row>
        <row r="8">
          <cell r="A8" t="str">
            <v>Berkshire Children &amp; Family (Adop)</v>
          </cell>
          <cell r="B8">
            <v>1</v>
          </cell>
          <cell r="C8">
            <v>2</v>
          </cell>
          <cell r="D8" t="str">
            <v>---</v>
          </cell>
          <cell r="E8">
            <v>1</v>
          </cell>
          <cell r="F8" t="str">
            <v>---</v>
          </cell>
          <cell r="G8">
            <v>4</v>
          </cell>
        </row>
        <row r="9">
          <cell r="A9" t="str">
            <v>Cambridge Fam &amp; Child Srvcs (Adop)</v>
          </cell>
          <cell r="B9">
            <v>1</v>
          </cell>
          <cell r="C9">
            <v>1</v>
          </cell>
          <cell r="D9">
            <v>2</v>
          </cell>
          <cell r="E9">
            <v>1</v>
          </cell>
          <cell r="F9" t="str">
            <v>---</v>
          </cell>
          <cell r="G9">
            <v>5</v>
          </cell>
        </row>
        <row r="10">
          <cell r="A10" t="str">
            <v>Children's Friends Inc. (Adop)</v>
          </cell>
          <cell r="B10" t="str">
            <v>---</v>
          </cell>
          <cell r="C10">
            <v>2</v>
          </cell>
          <cell r="D10" t="str">
            <v>---</v>
          </cell>
          <cell r="E10" t="str">
            <v>---</v>
          </cell>
          <cell r="F10" t="str">
            <v>---</v>
          </cell>
          <cell r="G10">
            <v>2</v>
          </cell>
        </row>
        <row r="11">
          <cell r="A11" t="str">
            <v>New Bedford Child and Family (Adop)</v>
          </cell>
          <cell r="B11">
            <v>1</v>
          </cell>
          <cell r="C11">
            <v>1</v>
          </cell>
          <cell r="D11">
            <v>7</v>
          </cell>
          <cell r="E11">
            <v>2</v>
          </cell>
          <cell r="F11" t="str">
            <v>---</v>
          </cell>
          <cell r="G11">
            <v>11</v>
          </cell>
        </row>
        <row r="12">
          <cell r="A12" t="str">
            <v>Boston</v>
          </cell>
          <cell r="B12">
            <v>915</v>
          </cell>
          <cell r="C12">
            <v>853</v>
          </cell>
          <cell r="D12">
            <v>1713</v>
          </cell>
          <cell r="E12">
            <v>1473</v>
          </cell>
          <cell r="F12" t="str">
            <v>---</v>
          </cell>
          <cell r="G12">
            <v>4954</v>
          </cell>
        </row>
        <row r="13">
          <cell r="A13" t="str">
            <v>Dimock Street</v>
          </cell>
          <cell r="B13">
            <v>189</v>
          </cell>
          <cell r="C13">
            <v>179</v>
          </cell>
          <cell r="D13">
            <v>359</v>
          </cell>
          <cell r="E13">
            <v>297</v>
          </cell>
          <cell r="F13" t="str">
            <v>---</v>
          </cell>
          <cell r="G13">
            <v>1024</v>
          </cell>
        </row>
        <row r="14">
          <cell r="A14" t="str">
            <v>Harbor</v>
          </cell>
          <cell r="B14">
            <v>226</v>
          </cell>
          <cell r="C14">
            <v>245</v>
          </cell>
          <cell r="D14">
            <v>467</v>
          </cell>
          <cell r="E14">
            <v>404</v>
          </cell>
          <cell r="F14" t="str">
            <v>---</v>
          </cell>
          <cell r="G14">
            <v>1342</v>
          </cell>
        </row>
        <row r="15">
          <cell r="A15" t="str">
            <v>Hyde Park</v>
          </cell>
          <cell r="B15">
            <v>214</v>
          </cell>
          <cell r="C15">
            <v>188</v>
          </cell>
          <cell r="D15">
            <v>404</v>
          </cell>
          <cell r="E15">
            <v>380</v>
          </cell>
          <cell r="F15" t="str">
            <v>---</v>
          </cell>
          <cell r="G15">
            <v>1186</v>
          </cell>
        </row>
        <row r="16">
          <cell r="A16" t="str">
            <v>Park Street</v>
          </cell>
          <cell r="B16">
            <v>286</v>
          </cell>
          <cell r="C16">
            <v>241</v>
          </cell>
          <cell r="D16">
            <v>482</v>
          </cell>
          <cell r="E16">
            <v>390</v>
          </cell>
          <cell r="F16" t="str">
            <v>---</v>
          </cell>
          <cell r="G16">
            <v>1399</v>
          </cell>
        </row>
        <row r="17">
          <cell r="A17" t="str">
            <v>Solutions for Living (PAS Bos)</v>
          </cell>
          <cell r="B17" t="str">
            <v>---</v>
          </cell>
          <cell r="C17" t="str">
            <v>---</v>
          </cell>
          <cell r="D17">
            <v>1</v>
          </cell>
          <cell r="E17">
            <v>2</v>
          </cell>
          <cell r="F17" t="str">
            <v>---</v>
          </cell>
          <cell r="G17">
            <v>3</v>
          </cell>
        </row>
        <row r="18">
          <cell r="A18" t="str">
            <v>CENTRAL OFFICE REGION</v>
          </cell>
          <cell r="B18" t="str">
            <v>---</v>
          </cell>
          <cell r="C18" t="str">
            <v>---</v>
          </cell>
          <cell r="D18">
            <v>1</v>
          </cell>
          <cell r="E18" t="str">
            <v>---</v>
          </cell>
          <cell r="F18" t="str">
            <v>---</v>
          </cell>
          <cell r="G18">
            <v>1</v>
          </cell>
        </row>
        <row r="19">
          <cell r="A19" t="str">
            <v>Lutheran Refugee Minor Services</v>
          </cell>
          <cell r="B19" t="str">
            <v>---</v>
          </cell>
          <cell r="C19" t="str">
            <v>---</v>
          </cell>
          <cell r="D19">
            <v>1</v>
          </cell>
          <cell r="E19" t="str">
            <v>---</v>
          </cell>
          <cell r="F19" t="str">
            <v>---</v>
          </cell>
          <cell r="G19">
            <v>1</v>
          </cell>
        </row>
        <row r="20">
          <cell r="A20" t="str">
            <v>Division of Field Ops. and Support</v>
          </cell>
          <cell r="B20" t="str">
            <v>---</v>
          </cell>
          <cell r="C20">
            <v>3</v>
          </cell>
          <cell r="D20">
            <v>1</v>
          </cell>
          <cell r="E20">
            <v>1</v>
          </cell>
          <cell r="F20" t="str">
            <v>---</v>
          </cell>
          <cell r="G20">
            <v>5</v>
          </cell>
        </row>
        <row r="21">
          <cell r="A21" t="str">
            <v>Adoption Support/Subsidy</v>
          </cell>
          <cell r="B21" t="str">
            <v>---</v>
          </cell>
          <cell r="C21">
            <v>3</v>
          </cell>
          <cell r="D21">
            <v>1</v>
          </cell>
          <cell r="E21">
            <v>1</v>
          </cell>
          <cell r="F21" t="str">
            <v>---</v>
          </cell>
          <cell r="G21">
            <v>5</v>
          </cell>
        </row>
        <row r="22">
          <cell r="A22" t="str">
            <v>Northern</v>
          </cell>
          <cell r="B22">
            <v>1465</v>
          </cell>
          <cell r="C22">
            <v>1278</v>
          </cell>
          <cell r="D22">
            <v>2384</v>
          </cell>
          <cell r="E22">
            <v>2056</v>
          </cell>
          <cell r="F22" t="str">
            <v>---</v>
          </cell>
          <cell r="G22">
            <v>7183</v>
          </cell>
        </row>
        <row r="23">
          <cell r="A23" t="str">
            <v>Cambridge</v>
          </cell>
          <cell r="B23">
            <v>127</v>
          </cell>
          <cell r="C23">
            <v>103</v>
          </cell>
          <cell r="D23">
            <v>214</v>
          </cell>
          <cell r="E23">
            <v>193</v>
          </cell>
          <cell r="F23" t="str">
            <v>---</v>
          </cell>
          <cell r="G23">
            <v>637</v>
          </cell>
        </row>
        <row r="24">
          <cell r="A24" t="str">
            <v>Cape Ann</v>
          </cell>
          <cell r="B24">
            <v>172</v>
          </cell>
          <cell r="C24">
            <v>173</v>
          </cell>
          <cell r="D24">
            <v>254</v>
          </cell>
          <cell r="E24">
            <v>249</v>
          </cell>
          <cell r="F24" t="str">
            <v>---</v>
          </cell>
          <cell r="G24">
            <v>848</v>
          </cell>
        </row>
        <row r="25">
          <cell r="A25" t="str">
            <v>Framingham</v>
          </cell>
          <cell r="B25">
            <v>194</v>
          </cell>
          <cell r="C25">
            <v>168</v>
          </cell>
          <cell r="D25">
            <v>299</v>
          </cell>
          <cell r="E25">
            <v>279</v>
          </cell>
          <cell r="F25" t="str">
            <v>---</v>
          </cell>
          <cell r="G25">
            <v>940</v>
          </cell>
        </row>
        <row r="26">
          <cell r="A26" t="str">
            <v>Haverhill</v>
          </cell>
          <cell r="B26">
            <v>156</v>
          </cell>
          <cell r="C26">
            <v>131</v>
          </cell>
          <cell r="D26">
            <v>248</v>
          </cell>
          <cell r="E26">
            <v>192</v>
          </cell>
          <cell r="F26" t="str">
            <v>---</v>
          </cell>
          <cell r="G26">
            <v>727</v>
          </cell>
        </row>
        <row r="27">
          <cell r="A27" t="str">
            <v>Lawrence</v>
          </cell>
          <cell r="B27">
            <v>161</v>
          </cell>
          <cell r="C27">
            <v>142</v>
          </cell>
          <cell r="D27">
            <v>260</v>
          </cell>
          <cell r="E27">
            <v>243</v>
          </cell>
          <cell r="F27" t="str">
            <v>---</v>
          </cell>
          <cell r="G27">
            <v>806</v>
          </cell>
        </row>
        <row r="28">
          <cell r="A28" t="str">
            <v>Lowell</v>
          </cell>
          <cell r="B28">
            <v>320</v>
          </cell>
          <cell r="C28">
            <v>277</v>
          </cell>
          <cell r="D28">
            <v>542</v>
          </cell>
          <cell r="E28">
            <v>386</v>
          </cell>
          <cell r="F28" t="str">
            <v>---</v>
          </cell>
          <cell r="G28">
            <v>1525</v>
          </cell>
        </row>
        <row r="29">
          <cell r="A29" t="str">
            <v>Lynn</v>
          </cell>
          <cell r="B29">
            <v>205</v>
          </cell>
          <cell r="C29">
            <v>166</v>
          </cell>
          <cell r="D29">
            <v>287</v>
          </cell>
          <cell r="E29">
            <v>262</v>
          </cell>
          <cell r="F29" t="str">
            <v>---</v>
          </cell>
          <cell r="G29">
            <v>920</v>
          </cell>
        </row>
        <row r="30">
          <cell r="A30" t="str">
            <v>Malden</v>
          </cell>
          <cell r="B30">
            <v>129</v>
          </cell>
          <cell r="C30">
            <v>117</v>
          </cell>
          <cell r="D30">
            <v>280</v>
          </cell>
          <cell r="E30">
            <v>248</v>
          </cell>
          <cell r="F30" t="str">
            <v>---</v>
          </cell>
          <cell r="G30">
            <v>774</v>
          </cell>
        </row>
        <row r="31">
          <cell r="A31" t="str">
            <v>Solutions for Living (PAS NE)</v>
          </cell>
          <cell r="B31">
            <v>1</v>
          </cell>
          <cell r="C31">
            <v>1</v>
          </cell>
          <cell r="D31" t="str">
            <v>---</v>
          </cell>
          <cell r="E31">
            <v>4</v>
          </cell>
          <cell r="F31" t="str">
            <v>---</v>
          </cell>
          <cell r="G31">
            <v>6</v>
          </cell>
        </row>
        <row r="32">
          <cell r="A32" t="str">
            <v>Southern</v>
          </cell>
          <cell r="B32">
            <v>1974</v>
          </cell>
          <cell r="C32">
            <v>1655</v>
          </cell>
          <cell r="D32">
            <v>3006</v>
          </cell>
          <cell r="E32">
            <v>2507</v>
          </cell>
          <cell r="F32" t="str">
            <v>---</v>
          </cell>
          <cell r="G32">
            <v>9142</v>
          </cell>
        </row>
        <row r="33">
          <cell r="A33" t="str">
            <v>Arlington</v>
          </cell>
          <cell r="B33">
            <v>145</v>
          </cell>
          <cell r="C33">
            <v>123</v>
          </cell>
          <cell r="D33">
            <v>245</v>
          </cell>
          <cell r="E33">
            <v>197</v>
          </cell>
          <cell r="F33" t="str">
            <v>---</v>
          </cell>
          <cell r="G33">
            <v>710</v>
          </cell>
        </row>
        <row r="34">
          <cell r="A34" t="str">
            <v>Brockton</v>
          </cell>
          <cell r="B34">
            <v>287</v>
          </cell>
          <cell r="C34">
            <v>229</v>
          </cell>
          <cell r="D34">
            <v>414</v>
          </cell>
          <cell r="E34">
            <v>353</v>
          </cell>
          <cell r="F34" t="str">
            <v>---</v>
          </cell>
          <cell r="G34">
            <v>1283</v>
          </cell>
        </row>
        <row r="35">
          <cell r="A35" t="str">
            <v>Cape Cod</v>
          </cell>
          <cell r="B35">
            <v>166</v>
          </cell>
          <cell r="C35">
            <v>134</v>
          </cell>
          <cell r="D35">
            <v>249</v>
          </cell>
          <cell r="E35">
            <v>235</v>
          </cell>
          <cell r="F35" t="str">
            <v>---</v>
          </cell>
          <cell r="G35">
            <v>784</v>
          </cell>
        </row>
        <row r="36">
          <cell r="A36" t="str">
            <v>Coastal</v>
          </cell>
          <cell r="B36">
            <v>133</v>
          </cell>
          <cell r="C36">
            <v>124</v>
          </cell>
          <cell r="D36">
            <v>237</v>
          </cell>
          <cell r="E36">
            <v>234</v>
          </cell>
          <cell r="F36" t="str">
            <v>---</v>
          </cell>
          <cell r="G36">
            <v>728</v>
          </cell>
        </row>
        <row r="37">
          <cell r="A37" t="str">
            <v>Fall River</v>
          </cell>
          <cell r="B37">
            <v>293</v>
          </cell>
          <cell r="C37">
            <v>251</v>
          </cell>
          <cell r="D37">
            <v>437</v>
          </cell>
          <cell r="E37">
            <v>320</v>
          </cell>
          <cell r="F37" t="str">
            <v>---</v>
          </cell>
          <cell r="G37">
            <v>1301</v>
          </cell>
        </row>
        <row r="38">
          <cell r="A38" t="str">
            <v>New Bedford</v>
          </cell>
          <cell r="B38">
            <v>482</v>
          </cell>
          <cell r="C38">
            <v>430</v>
          </cell>
          <cell r="D38">
            <v>682</v>
          </cell>
          <cell r="E38">
            <v>563</v>
          </cell>
          <cell r="F38" t="str">
            <v>---</v>
          </cell>
          <cell r="G38">
            <v>2157</v>
          </cell>
        </row>
        <row r="39">
          <cell r="A39" t="str">
            <v>Plymouth</v>
          </cell>
          <cell r="B39">
            <v>235</v>
          </cell>
          <cell r="C39">
            <v>175</v>
          </cell>
          <cell r="D39">
            <v>363</v>
          </cell>
          <cell r="E39">
            <v>304</v>
          </cell>
          <cell r="F39" t="str">
            <v>---</v>
          </cell>
          <cell r="G39">
            <v>1077</v>
          </cell>
        </row>
        <row r="40">
          <cell r="A40" t="str">
            <v>Solutions for Living (PAS SE)</v>
          </cell>
          <cell r="B40" t="str">
            <v>---</v>
          </cell>
          <cell r="C40">
            <v>5</v>
          </cell>
          <cell r="D40">
            <v>2</v>
          </cell>
          <cell r="E40">
            <v>3</v>
          </cell>
          <cell r="F40" t="str">
            <v>---</v>
          </cell>
          <cell r="G40">
            <v>10</v>
          </cell>
        </row>
        <row r="41">
          <cell r="A41" t="str">
            <v>Taunton/Attleboro</v>
          </cell>
          <cell r="B41">
            <v>233</v>
          </cell>
          <cell r="C41">
            <v>184</v>
          </cell>
          <cell r="D41">
            <v>377</v>
          </cell>
          <cell r="E41">
            <v>298</v>
          </cell>
          <cell r="F41" t="str">
            <v>---</v>
          </cell>
          <cell r="G41">
            <v>1092</v>
          </cell>
        </row>
        <row r="42">
          <cell r="A42" t="str">
            <v>Western</v>
          </cell>
          <cell r="B42">
            <v>3175</v>
          </cell>
          <cell r="C42">
            <v>3065</v>
          </cell>
          <cell r="D42">
            <v>5477</v>
          </cell>
          <cell r="E42">
            <v>4399</v>
          </cell>
          <cell r="F42">
            <v>4</v>
          </cell>
          <cell r="G42">
            <v>16120</v>
          </cell>
        </row>
        <row r="43">
          <cell r="A43" t="str">
            <v>Ctr Human Dev (PAS West)</v>
          </cell>
          <cell r="B43">
            <v>5</v>
          </cell>
          <cell r="C43">
            <v>3</v>
          </cell>
          <cell r="D43">
            <v>1</v>
          </cell>
          <cell r="E43">
            <v>1</v>
          </cell>
          <cell r="F43" t="str">
            <v>---</v>
          </cell>
          <cell r="G43">
            <v>10</v>
          </cell>
        </row>
        <row r="44">
          <cell r="A44" t="str">
            <v>Greenfield</v>
          </cell>
          <cell r="B44">
            <v>179</v>
          </cell>
          <cell r="C44">
            <v>176</v>
          </cell>
          <cell r="D44">
            <v>287</v>
          </cell>
          <cell r="E44">
            <v>236</v>
          </cell>
          <cell r="F44" t="str">
            <v>---</v>
          </cell>
          <cell r="G44">
            <v>878</v>
          </cell>
        </row>
        <row r="45">
          <cell r="A45" t="str">
            <v>Holyoke</v>
          </cell>
          <cell r="B45">
            <v>295</v>
          </cell>
          <cell r="C45">
            <v>304</v>
          </cell>
          <cell r="D45">
            <v>481</v>
          </cell>
          <cell r="E45">
            <v>367</v>
          </cell>
          <cell r="F45" t="str">
            <v>---</v>
          </cell>
          <cell r="G45">
            <v>1447</v>
          </cell>
        </row>
        <row r="46">
          <cell r="A46" t="str">
            <v>North Central</v>
          </cell>
          <cell r="B46">
            <v>414</v>
          </cell>
          <cell r="C46">
            <v>406</v>
          </cell>
          <cell r="D46">
            <v>754</v>
          </cell>
          <cell r="E46">
            <v>544</v>
          </cell>
          <cell r="F46" t="str">
            <v>---</v>
          </cell>
          <cell r="G46">
            <v>2118</v>
          </cell>
        </row>
        <row r="47">
          <cell r="A47" t="str">
            <v>Pittsfield</v>
          </cell>
          <cell r="B47">
            <v>238</v>
          </cell>
          <cell r="C47">
            <v>248</v>
          </cell>
          <cell r="D47">
            <v>374</v>
          </cell>
          <cell r="E47">
            <v>230</v>
          </cell>
          <cell r="F47" t="str">
            <v>---</v>
          </cell>
          <cell r="G47">
            <v>1090</v>
          </cell>
        </row>
        <row r="48">
          <cell r="A48" t="str">
            <v>Robert Van Wart</v>
          </cell>
          <cell r="B48">
            <v>562</v>
          </cell>
          <cell r="C48">
            <v>538</v>
          </cell>
          <cell r="D48">
            <v>982</v>
          </cell>
          <cell r="E48">
            <v>745</v>
          </cell>
          <cell r="F48" t="str">
            <v>---</v>
          </cell>
          <cell r="G48">
            <v>2827</v>
          </cell>
        </row>
        <row r="49">
          <cell r="A49" t="str">
            <v>South Central</v>
          </cell>
          <cell r="B49">
            <v>284</v>
          </cell>
          <cell r="C49">
            <v>261</v>
          </cell>
          <cell r="D49">
            <v>528</v>
          </cell>
          <cell r="E49">
            <v>467</v>
          </cell>
          <cell r="F49">
            <v>1</v>
          </cell>
          <cell r="G49">
            <v>1541</v>
          </cell>
        </row>
        <row r="50">
          <cell r="A50" t="str">
            <v>Springfield</v>
          </cell>
          <cell r="B50">
            <v>543</v>
          </cell>
          <cell r="C50">
            <v>500</v>
          </cell>
          <cell r="D50">
            <v>915</v>
          </cell>
          <cell r="E50">
            <v>774</v>
          </cell>
          <cell r="F50">
            <v>2</v>
          </cell>
          <cell r="G50">
            <v>2734</v>
          </cell>
        </row>
        <row r="51">
          <cell r="A51" t="str">
            <v>Worcester East</v>
          </cell>
          <cell r="B51">
            <v>369</v>
          </cell>
          <cell r="C51">
            <v>364</v>
          </cell>
          <cell r="D51">
            <v>714</v>
          </cell>
          <cell r="E51">
            <v>616</v>
          </cell>
          <cell r="F51">
            <v>1</v>
          </cell>
          <cell r="G51">
            <v>2064</v>
          </cell>
        </row>
        <row r="52">
          <cell r="A52" t="str">
            <v>Worcester West</v>
          </cell>
          <cell r="B52">
            <v>286</v>
          </cell>
          <cell r="C52">
            <v>265</v>
          </cell>
          <cell r="D52">
            <v>441</v>
          </cell>
          <cell r="E52">
            <v>419</v>
          </cell>
          <cell r="F52" t="str">
            <v>---</v>
          </cell>
          <cell r="G52">
            <v>1411</v>
          </cell>
        </row>
        <row r="53">
          <cell r="A53" t="str">
            <v>Total</v>
          </cell>
          <cell r="B53">
            <v>7532</v>
          </cell>
          <cell r="C53">
            <v>6860</v>
          </cell>
          <cell r="D53">
            <v>12591</v>
          </cell>
          <cell r="E53">
            <v>10440</v>
          </cell>
          <cell r="F53">
            <v>4</v>
          </cell>
          <cell r="G53">
            <v>37427</v>
          </cell>
        </row>
      </sheetData>
      <sheetData sheetId="1">
        <row r="3">
          <cell r="A3" t="str">
            <v>Qtr End Date:31-DEC-2014</v>
          </cell>
          <cell r="B3" t="str">
            <v>Processing Date:01-APR-2015</v>
          </cell>
        </row>
        <row r="5">
          <cell r="B5" t="str">
            <v>Person Count</v>
          </cell>
          <cell r="C5" t="str">
            <v>Person Count</v>
          </cell>
          <cell r="E5" t="str">
            <v>Person Count</v>
          </cell>
          <cell r="F5" t="str">
            <v>Person Count</v>
          </cell>
          <cell r="G5" t="str">
            <v>Person Count</v>
          </cell>
          <cell r="H5" t="str">
            <v>Voluntary</v>
          </cell>
          <cell r="I5" t="str">
            <v>Person Count</v>
          </cell>
          <cell r="J5" t="str">
            <v>Person Count</v>
          </cell>
          <cell r="K5" t="str">
            <v xml:space="preserve">          CRA</v>
          </cell>
          <cell r="L5" t="str">
            <v>Person Count</v>
          </cell>
          <cell r="M5" t="str">
            <v>Person Count</v>
          </cell>
          <cell r="N5" t="str">
            <v>Person Count</v>
          </cell>
          <cell r="O5" t="str">
            <v>Person Count</v>
          </cell>
          <cell r="P5" t="str">
            <v>Other/</v>
          </cell>
          <cell r="Q5" t="str">
            <v>Person Count</v>
          </cell>
        </row>
        <row r="6">
          <cell r="B6" t="str">
            <v>51A Report</v>
          </cell>
          <cell r="C6" t="str">
            <v>Protective</v>
          </cell>
          <cell r="D6" t="str">
            <v>Protective</v>
          </cell>
          <cell r="E6" t="str">
            <v>Alt Resp</v>
          </cell>
          <cell r="F6" t="str">
            <v>Voluntary</v>
          </cell>
          <cell r="G6" t="str">
            <v>Voluntary Application</v>
          </cell>
          <cell r="H6" t="str">
            <v>Request</v>
          </cell>
          <cell r="I6" t="str">
            <v>CHINS</v>
          </cell>
          <cell r="J6" t="str">
            <v>CRA</v>
          </cell>
          <cell r="K6" t="str">
            <v xml:space="preserve">      Referrals</v>
          </cell>
          <cell r="L6" t="str">
            <v>Court Referral</v>
          </cell>
          <cell r="M6" t="str">
            <v>Institutional Abuse</v>
          </cell>
          <cell r="N6" t="str">
            <v>Safe Haven</v>
          </cell>
          <cell r="O6" t="str">
            <v/>
          </cell>
          <cell r="P6" t="str">
            <v>Unspecified</v>
          </cell>
          <cell r="Q6" t="str">
            <v>Total</v>
          </cell>
        </row>
        <row r="7">
          <cell r="A7" t="str">
            <v>Adoption Contract Region</v>
          </cell>
          <cell r="B7">
            <v>21</v>
          </cell>
          <cell r="C7" t="str">
            <v>---</v>
          </cell>
          <cell r="D7">
            <v>21</v>
          </cell>
          <cell r="E7" t="str">
            <v>---</v>
          </cell>
          <cell r="F7" t="str">
            <v>---</v>
          </cell>
          <cell r="G7" t="str">
            <v>---</v>
          </cell>
          <cell r="H7">
            <v>0</v>
          </cell>
          <cell r="I7" t="str">
            <v>---</v>
          </cell>
          <cell r="J7" t="str">
            <v>---</v>
          </cell>
          <cell r="K7">
            <v>0</v>
          </cell>
          <cell r="L7" t="str">
            <v>---</v>
          </cell>
          <cell r="M7" t="str">
            <v>---</v>
          </cell>
          <cell r="N7" t="str">
            <v>---</v>
          </cell>
          <cell r="O7">
            <v>1</v>
          </cell>
          <cell r="P7">
            <v>1</v>
          </cell>
          <cell r="Q7">
            <v>22</v>
          </cell>
        </row>
        <row r="8">
          <cell r="A8" t="str">
            <v>Berkshire Children &amp; Family (Adop)</v>
          </cell>
          <cell r="B8">
            <v>4</v>
          </cell>
          <cell r="C8" t="str">
            <v>---</v>
          </cell>
          <cell r="D8">
            <v>4</v>
          </cell>
          <cell r="E8" t="str">
            <v>---</v>
          </cell>
          <cell r="F8" t="str">
            <v>---</v>
          </cell>
          <cell r="G8" t="str">
            <v>---</v>
          </cell>
          <cell r="H8">
            <v>0</v>
          </cell>
          <cell r="I8" t="str">
            <v>---</v>
          </cell>
          <cell r="J8" t="str">
            <v>---</v>
          </cell>
          <cell r="K8">
            <v>0</v>
          </cell>
          <cell r="L8" t="str">
            <v>---</v>
          </cell>
          <cell r="M8" t="str">
            <v>---</v>
          </cell>
          <cell r="N8" t="str">
            <v>---</v>
          </cell>
          <cell r="O8" t="str">
            <v>---</v>
          </cell>
          <cell r="P8">
            <v>0</v>
          </cell>
          <cell r="Q8">
            <v>4</v>
          </cell>
        </row>
        <row r="9">
          <cell r="A9" t="str">
            <v>Cambridge Fam &amp; Child Srvcs (Adop)</v>
          </cell>
          <cell r="B9">
            <v>5</v>
          </cell>
          <cell r="C9" t="str">
            <v>---</v>
          </cell>
          <cell r="D9">
            <v>5</v>
          </cell>
          <cell r="E9" t="str">
            <v>---</v>
          </cell>
          <cell r="F9" t="str">
            <v>---</v>
          </cell>
          <cell r="G9" t="str">
            <v>---</v>
          </cell>
          <cell r="H9">
            <v>0</v>
          </cell>
          <cell r="I9" t="str">
            <v>---</v>
          </cell>
          <cell r="J9" t="str">
            <v>---</v>
          </cell>
          <cell r="K9">
            <v>0</v>
          </cell>
          <cell r="L9" t="str">
            <v>---</v>
          </cell>
          <cell r="M9" t="str">
            <v>---</v>
          </cell>
          <cell r="N9" t="str">
            <v>---</v>
          </cell>
          <cell r="O9" t="str">
            <v>---</v>
          </cell>
          <cell r="P9">
            <v>0</v>
          </cell>
          <cell r="Q9">
            <v>5</v>
          </cell>
        </row>
        <row r="10">
          <cell r="A10" t="str">
            <v>Children's Friends Inc. (Adop)</v>
          </cell>
          <cell r="B10">
            <v>2</v>
          </cell>
          <cell r="C10" t="str">
            <v>---</v>
          </cell>
          <cell r="D10">
            <v>2</v>
          </cell>
          <cell r="E10" t="str">
            <v>---</v>
          </cell>
          <cell r="F10" t="str">
            <v>---</v>
          </cell>
          <cell r="G10" t="str">
            <v>---</v>
          </cell>
          <cell r="H10">
            <v>0</v>
          </cell>
          <cell r="I10" t="str">
            <v>---</v>
          </cell>
          <cell r="J10" t="str">
            <v>---</v>
          </cell>
          <cell r="K10">
            <v>0</v>
          </cell>
          <cell r="L10" t="str">
            <v>---</v>
          </cell>
          <cell r="M10" t="str">
            <v>---</v>
          </cell>
          <cell r="N10" t="str">
            <v>---</v>
          </cell>
          <cell r="O10" t="str">
            <v>---</v>
          </cell>
          <cell r="P10">
            <v>0</v>
          </cell>
          <cell r="Q10">
            <v>2</v>
          </cell>
        </row>
        <row r="11">
          <cell r="A11" t="str">
            <v>New Bedford Child and Family (Adop)</v>
          </cell>
          <cell r="B11">
            <v>10</v>
          </cell>
          <cell r="C11" t="str">
            <v>---</v>
          </cell>
          <cell r="D11">
            <v>10</v>
          </cell>
          <cell r="E11" t="str">
            <v>---</v>
          </cell>
          <cell r="F11" t="str">
            <v>---</v>
          </cell>
          <cell r="G11" t="str">
            <v>---</v>
          </cell>
          <cell r="H11">
            <v>0</v>
          </cell>
          <cell r="I11" t="str">
            <v>---</v>
          </cell>
          <cell r="J11" t="str">
            <v>---</v>
          </cell>
          <cell r="K11">
            <v>0</v>
          </cell>
          <cell r="L11" t="str">
            <v>---</v>
          </cell>
          <cell r="M11" t="str">
            <v>---</v>
          </cell>
          <cell r="N11" t="str">
            <v>---</v>
          </cell>
          <cell r="O11">
            <v>1</v>
          </cell>
          <cell r="P11">
            <v>1</v>
          </cell>
          <cell r="Q11">
            <v>11</v>
          </cell>
        </row>
        <row r="12">
          <cell r="A12" t="str">
            <v>Boston</v>
          </cell>
          <cell r="B12">
            <v>30</v>
          </cell>
          <cell r="C12">
            <v>4092</v>
          </cell>
          <cell r="D12">
            <v>4122</v>
          </cell>
          <cell r="E12">
            <v>571</v>
          </cell>
          <cell r="F12">
            <v>45</v>
          </cell>
          <cell r="G12" t="str">
            <v>---</v>
          </cell>
          <cell r="H12">
            <v>45</v>
          </cell>
          <cell r="I12">
            <v>10</v>
          </cell>
          <cell r="J12">
            <v>166</v>
          </cell>
          <cell r="K12">
            <v>176</v>
          </cell>
          <cell r="L12">
            <v>36</v>
          </cell>
          <cell r="M12" t="str">
            <v>---</v>
          </cell>
          <cell r="N12" t="str">
            <v>---</v>
          </cell>
          <cell r="O12">
            <v>4</v>
          </cell>
          <cell r="P12">
            <v>4</v>
          </cell>
          <cell r="Q12">
            <v>4954</v>
          </cell>
        </row>
        <row r="13">
          <cell r="A13" t="str">
            <v>Dimock Street</v>
          </cell>
          <cell r="B13">
            <v>7</v>
          </cell>
          <cell r="C13">
            <v>881</v>
          </cell>
          <cell r="D13">
            <v>888</v>
          </cell>
          <cell r="E13">
            <v>104</v>
          </cell>
          <cell r="F13">
            <v>8</v>
          </cell>
          <cell r="G13" t="str">
            <v>---</v>
          </cell>
          <cell r="H13">
            <v>8</v>
          </cell>
          <cell r="I13">
            <v>1</v>
          </cell>
          <cell r="J13">
            <v>21</v>
          </cell>
          <cell r="K13">
            <v>22</v>
          </cell>
          <cell r="L13">
            <v>2</v>
          </cell>
          <cell r="M13" t="str">
            <v>---</v>
          </cell>
          <cell r="N13" t="str">
            <v>---</v>
          </cell>
          <cell r="O13" t="str">
            <v>---</v>
          </cell>
          <cell r="P13">
            <v>0</v>
          </cell>
          <cell r="Q13">
            <v>1024</v>
          </cell>
        </row>
        <row r="14">
          <cell r="A14" t="str">
            <v>Harbor</v>
          </cell>
          <cell r="B14">
            <v>6</v>
          </cell>
          <cell r="C14">
            <v>985</v>
          </cell>
          <cell r="D14">
            <v>991</v>
          </cell>
          <cell r="E14">
            <v>263</v>
          </cell>
          <cell r="F14">
            <v>17</v>
          </cell>
          <cell r="G14" t="str">
            <v>---</v>
          </cell>
          <cell r="H14">
            <v>17</v>
          </cell>
          <cell r="I14">
            <v>3</v>
          </cell>
          <cell r="J14">
            <v>57</v>
          </cell>
          <cell r="K14">
            <v>60</v>
          </cell>
          <cell r="L14">
            <v>9</v>
          </cell>
          <cell r="M14" t="str">
            <v>---</v>
          </cell>
          <cell r="N14" t="str">
            <v>---</v>
          </cell>
          <cell r="O14">
            <v>2</v>
          </cell>
          <cell r="P14">
            <v>2</v>
          </cell>
          <cell r="Q14">
            <v>1342</v>
          </cell>
        </row>
        <row r="15">
          <cell r="A15" t="str">
            <v>Hyde Park</v>
          </cell>
          <cell r="B15">
            <v>3</v>
          </cell>
          <cell r="C15">
            <v>1016</v>
          </cell>
          <cell r="D15">
            <v>1019</v>
          </cell>
          <cell r="E15">
            <v>88</v>
          </cell>
          <cell r="F15">
            <v>6</v>
          </cell>
          <cell r="G15" t="str">
            <v>---</v>
          </cell>
          <cell r="H15">
            <v>6</v>
          </cell>
          <cell r="I15">
            <v>4</v>
          </cell>
          <cell r="J15">
            <v>62</v>
          </cell>
          <cell r="K15">
            <v>66</v>
          </cell>
          <cell r="L15">
            <v>5</v>
          </cell>
          <cell r="M15" t="str">
            <v>---</v>
          </cell>
          <cell r="N15" t="str">
            <v>---</v>
          </cell>
          <cell r="O15">
            <v>2</v>
          </cell>
          <cell r="P15">
            <v>2</v>
          </cell>
          <cell r="Q15">
            <v>1186</v>
          </cell>
        </row>
        <row r="16">
          <cell r="A16" t="str">
            <v>Park Street</v>
          </cell>
          <cell r="B16">
            <v>14</v>
          </cell>
          <cell r="C16">
            <v>1207</v>
          </cell>
          <cell r="D16">
            <v>1221</v>
          </cell>
          <cell r="E16">
            <v>116</v>
          </cell>
          <cell r="F16">
            <v>14</v>
          </cell>
          <cell r="G16" t="str">
            <v>---</v>
          </cell>
          <cell r="H16">
            <v>14</v>
          </cell>
          <cell r="I16">
            <v>2</v>
          </cell>
          <cell r="J16">
            <v>26</v>
          </cell>
          <cell r="K16">
            <v>28</v>
          </cell>
          <cell r="L16">
            <v>20</v>
          </cell>
          <cell r="M16" t="str">
            <v>---</v>
          </cell>
          <cell r="N16" t="str">
            <v>---</v>
          </cell>
          <cell r="O16" t="str">
            <v>---</v>
          </cell>
          <cell r="P16">
            <v>0</v>
          </cell>
          <cell r="Q16">
            <v>1399</v>
          </cell>
        </row>
        <row r="17">
          <cell r="A17" t="str">
            <v>Solutions for Living (PAS Bos)</v>
          </cell>
          <cell r="B17" t="str">
            <v>---</v>
          </cell>
          <cell r="C17">
            <v>3</v>
          </cell>
          <cell r="D17">
            <v>3</v>
          </cell>
          <cell r="E17" t="str">
            <v>---</v>
          </cell>
          <cell r="F17" t="str">
            <v>---</v>
          </cell>
          <cell r="G17" t="str">
            <v>---</v>
          </cell>
          <cell r="H17">
            <v>0</v>
          </cell>
          <cell r="I17" t="str">
            <v>---</v>
          </cell>
          <cell r="J17" t="str">
            <v>---</v>
          </cell>
          <cell r="K17">
            <v>0</v>
          </cell>
          <cell r="L17" t="str">
            <v>---</v>
          </cell>
          <cell r="M17" t="str">
            <v>---</v>
          </cell>
          <cell r="N17" t="str">
            <v>---</v>
          </cell>
          <cell r="O17" t="str">
            <v>---</v>
          </cell>
          <cell r="P17">
            <v>0</v>
          </cell>
          <cell r="Q17">
            <v>3</v>
          </cell>
        </row>
        <row r="18">
          <cell r="A18" t="str">
            <v>CENTRAL OFFICE REGION</v>
          </cell>
          <cell r="B18" t="str">
            <v>---</v>
          </cell>
          <cell r="C18" t="str">
            <v>---</v>
          </cell>
          <cell r="D18">
            <v>0</v>
          </cell>
          <cell r="E18" t="str">
            <v>---</v>
          </cell>
          <cell r="F18">
            <v>1</v>
          </cell>
          <cell r="G18" t="str">
            <v>---</v>
          </cell>
          <cell r="H18">
            <v>1</v>
          </cell>
          <cell r="I18" t="str">
            <v>---</v>
          </cell>
          <cell r="J18" t="str">
            <v>---</v>
          </cell>
          <cell r="K18">
            <v>0</v>
          </cell>
          <cell r="L18" t="str">
            <v>---</v>
          </cell>
          <cell r="M18" t="str">
            <v>---</v>
          </cell>
          <cell r="N18" t="str">
            <v>---</v>
          </cell>
          <cell r="O18" t="str">
            <v>---</v>
          </cell>
          <cell r="P18">
            <v>0</v>
          </cell>
          <cell r="Q18">
            <v>1</v>
          </cell>
        </row>
        <row r="19">
          <cell r="A19" t="str">
            <v>Lutheran Refugee Minor Services</v>
          </cell>
          <cell r="B19" t="str">
            <v>---</v>
          </cell>
          <cell r="C19" t="str">
            <v>---</v>
          </cell>
          <cell r="D19">
            <v>0</v>
          </cell>
          <cell r="E19" t="str">
            <v>---</v>
          </cell>
          <cell r="F19">
            <v>1</v>
          </cell>
          <cell r="G19" t="str">
            <v>---</v>
          </cell>
          <cell r="H19">
            <v>1</v>
          </cell>
          <cell r="I19" t="str">
            <v>---</v>
          </cell>
          <cell r="J19" t="str">
            <v>---</v>
          </cell>
          <cell r="K19">
            <v>0</v>
          </cell>
          <cell r="L19" t="str">
            <v>---</v>
          </cell>
          <cell r="M19" t="str">
            <v>---</v>
          </cell>
          <cell r="N19" t="str">
            <v>---</v>
          </cell>
          <cell r="O19" t="str">
            <v>---</v>
          </cell>
          <cell r="P19">
            <v>0</v>
          </cell>
          <cell r="Q19">
            <v>1</v>
          </cell>
        </row>
        <row r="20">
          <cell r="A20" t="str">
            <v>Division of Field Ops. and Support</v>
          </cell>
          <cell r="B20">
            <v>5</v>
          </cell>
          <cell r="C20" t="str">
            <v>---</v>
          </cell>
          <cell r="D20">
            <v>5</v>
          </cell>
          <cell r="E20" t="str">
            <v>---</v>
          </cell>
          <cell r="F20" t="str">
            <v>---</v>
          </cell>
          <cell r="G20" t="str">
            <v>---</v>
          </cell>
          <cell r="H20">
            <v>0</v>
          </cell>
          <cell r="I20" t="str">
            <v>---</v>
          </cell>
          <cell r="J20" t="str">
            <v>---</v>
          </cell>
          <cell r="K20">
            <v>0</v>
          </cell>
          <cell r="L20" t="str">
            <v>---</v>
          </cell>
          <cell r="M20" t="str">
            <v>---</v>
          </cell>
          <cell r="N20" t="str">
            <v>---</v>
          </cell>
          <cell r="O20" t="str">
            <v>---</v>
          </cell>
          <cell r="P20">
            <v>0</v>
          </cell>
          <cell r="Q20">
            <v>5</v>
          </cell>
        </row>
        <row r="21">
          <cell r="A21" t="str">
            <v>Adoption Support/Subsidy</v>
          </cell>
          <cell r="B21">
            <v>5</v>
          </cell>
          <cell r="C21" t="str">
            <v>---</v>
          </cell>
          <cell r="D21">
            <v>5</v>
          </cell>
          <cell r="E21" t="str">
            <v>---</v>
          </cell>
          <cell r="F21" t="str">
            <v>---</v>
          </cell>
          <cell r="G21" t="str">
            <v>---</v>
          </cell>
          <cell r="H21">
            <v>0</v>
          </cell>
          <cell r="I21" t="str">
            <v>---</v>
          </cell>
          <cell r="J21" t="str">
            <v>---</v>
          </cell>
          <cell r="K21">
            <v>0</v>
          </cell>
          <cell r="L21" t="str">
            <v>---</v>
          </cell>
          <cell r="M21" t="str">
            <v>---</v>
          </cell>
          <cell r="N21" t="str">
            <v>---</v>
          </cell>
          <cell r="O21" t="str">
            <v>---</v>
          </cell>
          <cell r="P21">
            <v>0</v>
          </cell>
          <cell r="Q21">
            <v>5</v>
          </cell>
        </row>
        <row r="22">
          <cell r="A22" t="str">
            <v>Northern</v>
          </cell>
          <cell r="B22">
            <v>39</v>
          </cell>
          <cell r="C22">
            <v>5240</v>
          </cell>
          <cell r="D22">
            <v>5279</v>
          </cell>
          <cell r="E22">
            <v>1366</v>
          </cell>
          <cell r="F22">
            <v>117</v>
          </cell>
          <cell r="G22" t="str">
            <v>---</v>
          </cell>
          <cell r="H22">
            <v>117</v>
          </cell>
          <cell r="I22">
            <v>23</v>
          </cell>
          <cell r="J22">
            <v>211</v>
          </cell>
          <cell r="K22">
            <v>234</v>
          </cell>
          <cell r="L22">
            <v>167</v>
          </cell>
          <cell r="M22" t="str">
            <v>---</v>
          </cell>
          <cell r="N22" t="str">
            <v>---</v>
          </cell>
          <cell r="O22">
            <v>20</v>
          </cell>
          <cell r="P22">
            <v>20</v>
          </cell>
          <cell r="Q22">
            <v>7183</v>
          </cell>
        </row>
        <row r="23">
          <cell r="A23" t="str">
            <v>Cambridge</v>
          </cell>
          <cell r="B23">
            <v>1</v>
          </cell>
          <cell r="C23">
            <v>422</v>
          </cell>
          <cell r="D23">
            <v>423</v>
          </cell>
          <cell r="E23">
            <v>179</v>
          </cell>
          <cell r="F23">
            <v>21</v>
          </cell>
          <cell r="G23" t="str">
            <v>---</v>
          </cell>
          <cell r="H23">
            <v>21</v>
          </cell>
          <cell r="I23" t="str">
            <v>---</v>
          </cell>
          <cell r="J23">
            <v>8</v>
          </cell>
          <cell r="K23">
            <v>8</v>
          </cell>
          <cell r="L23">
            <v>3</v>
          </cell>
          <cell r="M23" t="str">
            <v>---</v>
          </cell>
          <cell r="N23" t="str">
            <v>---</v>
          </cell>
          <cell r="O23">
            <v>3</v>
          </cell>
          <cell r="P23">
            <v>3</v>
          </cell>
          <cell r="Q23">
            <v>637</v>
          </cell>
        </row>
        <row r="24">
          <cell r="A24" t="str">
            <v>Cape Ann</v>
          </cell>
          <cell r="B24">
            <v>1</v>
          </cell>
          <cell r="C24">
            <v>518</v>
          </cell>
          <cell r="D24">
            <v>519</v>
          </cell>
          <cell r="E24">
            <v>265</v>
          </cell>
          <cell r="F24">
            <v>12</v>
          </cell>
          <cell r="G24" t="str">
            <v>---</v>
          </cell>
          <cell r="H24">
            <v>12</v>
          </cell>
          <cell r="I24" t="str">
            <v>---</v>
          </cell>
          <cell r="J24" t="str">
            <v>---</v>
          </cell>
          <cell r="K24">
            <v>0</v>
          </cell>
          <cell r="L24">
            <v>51</v>
          </cell>
          <cell r="M24" t="str">
            <v>---</v>
          </cell>
          <cell r="N24" t="str">
            <v>---</v>
          </cell>
          <cell r="O24">
            <v>1</v>
          </cell>
          <cell r="P24">
            <v>1</v>
          </cell>
          <cell r="Q24">
            <v>848</v>
          </cell>
        </row>
        <row r="25">
          <cell r="A25" t="str">
            <v>Framingham</v>
          </cell>
          <cell r="B25">
            <v>4</v>
          </cell>
          <cell r="C25">
            <v>584</v>
          </cell>
          <cell r="D25">
            <v>588</v>
          </cell>
          <cell r="E25">
            <v>297</v>
          </cell>
          <cell r="F25">
            <v>6</v>
          </cell>
          <cell r="G25" t="str">
            <v>---</v>
          </cell>
          <cell r="H25">
            <v>6</v>
          </cell>
          <cell r="I25">
            <v>2</v>
          </cell>
          <cell r="J25">
            <v>24</v>
          </cell>
          <cell r="K25">
            <v>26</v>
          </cell>
          <cell r="L25">
            <v>21</v>
          </cell>
          <cell r="M25" t="str">
            <v>---</v>
          </cell>
          <cell r="N25" t="str">
            <v>---</v>
          </cell>
          <cell r="O25">
            <v>2</v>
          </cell>
          <cell r="P25">
            <v>2</v>
          </cell>
          <cell r="Q25">
            <v>940</v>
          </cell>
        </row>
        <row r="26">
          <cell r="A26" t="str">
            <v>Haverhill</v>
          </cell>
          <cell r="B26">
            <v>2</v>
          </cell>
          <cell r="C26">
            <v>577</v>
          </cell>
          <cell r="D26">
            <v>579</v>
          </cell>
          <cell r="E26">
            <v>89</v>
          </cell>
          <cell r="F26">
            <v>8</v>
          </cell>
          <cell r="G26" t="str">
            <v>---</v>
          </cell>
          <cell r="H26">
            <v>8</v>
          </cell>
          <cell r="I26">
            <v>2</v>
          </cell>
          <cell r="J26">
            <v>37</v>
          </cell>
          <cell r="K26">
            <v>39</v>
          </cell>
          <cell r="L26">
            <v>11</v>
          </cell>
          <cell r="M26" t="str">
            <v>---</v>
          </cell>
          <cell r="N26" t="str">
            <v>---</v>
          </cell>
          <cell r="O26">
            <v>1</v>
          </cell>
          <cell r="P26">
            <v>1</v>
          </cell>
          <cell r="Q26">
            <v>727</v>
          </cell>
        </row>
        <row r="27">
          <cell r="A27" t="str">
            <v>Lawrence</v>
          </cell>
          <cell r="B27">
            <v>10</v>
          </cell>
          <cell r="C27">
            <v>566</v>
          </cell>
          <cell r="D27">
            <v>576</v>
          </cell>
          <cell r="E27">
            <v>133</v>
          </cell>
          <cell r="F27">
            <v>9</v>
          </cell>
          <cell r="G27" t="str">
            <v>---</v>
          </cell>
          <cell r="H27">
            <v>9</v>
          </cell>
          <cell r="I27">
            <v>10</v>
          </cell>
          <cell r="J27">
            <v>60</v>
          </cell>
          <cell r="K27">
            <v>70</v>
          </cell>
          <cell r="L27">
            <v>14</v>
          </cell>
          <cell r="M27" t="str">
            <v>---</v>
          </cell>
          <cell r="N27" t="str">
            <v>---</v>
          </cell>
          <cell r="O27">
            <v>4</v>
          </cell>
          <cell r="P27">
            <v>4</v>
          </cell>
          <cell r="Q27">
            <v>806</v>
          </cell>
        </row>
        <row r="28">
          <cell r="A28" t="str">
            <v>Lowell</v>
          </cell>
          <cell r="B28">
            <v>14</v>
          </cell>
          <cell r="C28">
            <v>1251</v>
          </cell>
          <cell r="D28">
            <v>1265</v>
          </cell>
          <cell r="E28">
            <v>181</v>
          </cell>
          <cell r="F28">
            <v>35</v>
          </cell>
          <cell r="G28" t="str">
            <v>---</v>
          </cell>
          <cell r="H28">
            <v>35</v>
          </cell>
          <cell r="I28">
            <v>5</v>
          </cell>
          <cell r="J28">
            <v>20</v>
          </cell>
          <cell r="K28">
            <v>25</v>
          </cell>
          <cell r="L28">
            <v>17</v>
          </cell>
          <cell r="M28" t="str">
            <v>---</v>
          </cell>
          <cell r="N28" t="str">
            <v>---</v>
          </cell>
          <cell r="O28">
            <v>2</v>
          </cell>
          <cell r="P28">
            <v>2</v>
          </cell>
          <cell r="Q28">
            <v>1525</v>
          </cell>
        </row>
        <row r="29">
          <cell r="A29" t="str">
            <v>Lynn</v>
          </cell>
          <cell r="B29">
            <v>4</v>
          </cell>
          <cell r="C29">
            <v>655</v>
          </cell>
          <cell r="D29">
            <v>659</v>
          </cell>
          <cell r="E29">
            <v>172</v>
          </cell>
          <cell r="F29">
            <v>10</v>
          </cell>
          <cell r="G29" t="str">
            <v>---</v>
          </cell>
          <cell r="H29">
            <v>10</v>
          </cell>
          <cell r="I29">
            <v>4</v>
          </cell>
          <cell r="J29">
            <v>59</v>
          </cell>
          <cell r="K29">
            <v>63</v>
          </cell>
          <cell r="L29">
            <v>10</v>
          </cell>
          <cell r="M29" t="str">
            <v>---</v>
          </cell>
          <cell r="N29" t="str">
            <v>---</v>
          </cell>
          <cell r="O29">
            <v>6</v>
          </cell>
          <cell r="P29">
            <v>6</v>
          </cell>
          <cell r="Q29">
            <v>920</v>
          </cell>
        </row>
        <row r="30">
          <cell r="A30" t="str">
            <v>Malden</v>
          </cell>
          <cell r="B30">
            <v>3</v>
          </cell>
          <cell r="C30">
            <v>662</v>
          </cell>
          <cell r="D30">
            <v>665</v>
          </cell>
          <cell r="E30">
            <v>50</v>
          </cell>
          <cell r="F30">
            <v>16</v>
          </cell>
          <cell r="G30" t="str">
            <v>---</v>
          </cell>
          <cell r="H30">
            <v>16</v>
          </cell>
          <cell r="I30" t="str">
            <v>---</v>
          </cell>
          <cell r="J30">
            <v>2</v>
          </cell>
          <cell r="K30">
            <v>2</v>
          </cell>
          <cell r="L30">
            <v>40</v>
          </cell>
          <cell r="M30" t="str">
            <v>---</v>
          </cell>
          <cell r="N30" t="str">
            <v>---</v>
          </cell>
          <cell r="O30">
            <v>1</v>
          </cell>
          <cell r="P30">
            <v>1</v>
          </cell>
          <cell r="Q30">
            <v>774</v>
          </cell>
        </row>
        <row r="31">
          <cell r="A31" t="str">
            <v>Solutions for Living (PAS NE)</v>
          </cell>
          <cell r="B31" t="str">
            <v>---</v>
          </cell>
          <cell r="C31">
            <v>5</v>
          </cell>
          <cell r="D31">
            <v>5</v>
          </cell>
          <cell r="E31" t="str">
            <v>---</v>
          </cell>
          <cell r="F31" t="str">
            <v>---</v>
          </cell>
          <cell r="G31" t="str">
            <v>---</v>
          </cell>
          <cell r="H31">
            <v>0</v>
          </cell>
          <cell r="I31" t="str">
            <v>---</v>
          </cell>
          <cell r="J31">
            <v>1</v>
          </cell>
          <cell r="K31">
            <v>1</v>
          </cell>
          <cell r="L31" t="str">
            <v>---</v>
          </cell>
          <cell r="M31" t="str">
            <v>---</v>
          </cell>
          <cell r="N31" t="str">
            <v>---</v>
          </cell>
          <cell r="O31" t="str">
            <v>---</v>
          </cell>
          <cell r="P31">
            <v>0</v>
          </cell>
          <cell r="Q31">
            <v>6</v>
          </cell>
        </row>
        <row r="32">
          <cell r="A32" t="str">
            <v>Southern</v>
          </cell>
          <cell r="B32">
            <v>44</v>
          </cell>
          <cell r="C32">
            <v>7151</v>
          </cell>
          <cell r="D32">
            <v>7195</v>
          </cell>
          <cell r="E32">
            <v>1436</v>
          </cell>
          <cell r="F32">
            <v>81</v>
          </cell>
          <cell r="G32" t="str">
            <v>---</v>
          </cell>
          <cell r="H32">
            <v>81</v>
          </cell>
          <cell r="I32">
            <v>32</v>
          </cell>
          <cell r="J32">
            <v>233</v>
          </cell>
          <cell r="K32">
            <v>265</v>
          </cell>
          <cell r="L32">
            <v>150</v>
          </cell>
          <cell r="M32">
            <v>1</v>
          </cell>
          <cell r="N32">
            <v>1</v>
          </cell>
          <cell r="O32">
            <v>13</v>
          </cell>
          <cell r="P32">
            <v>15</v>
          </cell>
          <cell r="Q32">
            <v>9142</v>
          </cell>
        </row>
        <row r="33">
          <cell r="A33" t="str">
            <v>Arlington</v>
          </cell>
          <cell r="B33" t="str">
            <v>---</v>
          </cell>
          <cell r="C33">
            <v>469</v>
          </cell>
          <cell r="D33">
            <v>469</v>
          </cell>
          <cell r="E33">
            <v>198</v>
          </cell>
          <cell r="F33">
            <v>3</v>
          </cell>
          <cell r="G33" t="str">
            <v>---</v>
          </cell>
          <cell r="H33">
            <v>3</v>
          </cell>
          <cell r="I33">
            <v>2</v>
          </cell>
          <cell r="J33">
            <v>27</v>
          </cell>
          <cell r="K33">
            <v>29</v>
          </cell>
          <cell r="L33">
            <v>7</v>
          </cell>
          <cell r="M33" t="str">
            <v>---</v>
          </cell>
          <cell r="N33">
            <v>1</v>
          </cell>
          <cell r="O33">
            <v>3</v>
          </cell>
          <cell r="P33">
            <v>4</v>
          </cell>
          <cell r="Q33">
            <v>710</v>
          </cell>
        </row>
        <row r="34">
          <cell r="A34" t="str">
            <v>Brockton</v>
          </cell>
          <cell r="B34">
            <v>4</v>
          </cell>
          <cell r="C34">
            <v>1068</v>
          </cell>
          <cell r="D34">
            <v>1072</v>
          </cell>
          <cell r="E34">
            <v>129</v>
          </cell>
          <cell r="F34">
            <v>14</v>
          </cell>
          <cell r="G34" t="str">
            <v>---</v>
          </cell>
          <cell r="H34">
            <v>14</v>
          </cell>
          <cell r="I34">
            <v>5</v>
          </cell>
          <cell r="J34">
            <v>61</v>
          </cell>
          <cell r="K34">
            <v>66</v>
          </cell>
          <cell r="L34">
            <v>1</v>
          </cell>
          <cell r="M34" t="str">
            <v>---</v>
          </cell>
          <cell r="N34" t="str">
            <v>---</v>
          </cell>
          <cell r="O34">
            <v>1</v>
          </cell>
          <cell r="P34">
            <v>1</v>
          </cell>
          <cell r="Q34">
            <v>1283</v>
          </cell>
        </row>
        <row r="35">
          <cell r="A35" t="str">
            <v>Cape Cod</v>
          </cell>
          <cell r="B35">
            <v>6</v>
          </cell>
          <cell r="C35">
            <v>585</v>
          </cell>
          <cell r="D35">
            <v>591</v>
          </cell>
          <cell r="E35">
            <v>135</v>
          </cell>
          <cell r="F35">
            <v>3</v>
          </cell>
          <cell r="G35" t="str">
            <v>---</v>
          </cell>
          <cell r="H35">
            <v>3</v>
          </cell>
          <cell r="I35">
            <v>2</v>
          </cell>
          <cell r="J35">
            <v>9</v>
          </cell>
          <cell r="K35">
            <v>11</v>
          </cell>
          <cell r="L35">
            <v>43</v>
          </cell>
          <cell r="M35" t="str">
            <v>---</v>
          </cell>
          <cell r="N35" t="str">
            <v>---</v>
          </cell>
          <cell r="O35">
            <v>1</v>
          </cell>
          <cell r="P35">
            <v>1</v>
          </cell>
          <cell r="Q35">
            <v>784</v>
          </cell>
        </row>
        <row r="36">
          <cell r="A36" t="str">
            <v>Coastal</v>
          </cell>
          <cell r="B36">
            <v>3</v>
          </cell>
          <cell r="C36">
            <v>529</v>
          </cell>
          <cell r="D36">
            <v>532</v>
          </cell>
          <cell r="E36">
            <v>143</v>
          </cell>
          <cell r="F36">
            <v>15</v>
          </cell>
          <cell r="G36" t="str">
            <v>---</v>
          </cell>
          <cell r="H36">
            <v>15</v>
          </cell>
          <cell r="I36">
            <v>6</v>
          </cell>
          <cell r="J36">
            <v>27</v>
          </cell>
          <cell r="K36">
            <v>33</v>
          </cell>
          <cell r="L36">
            <v>5</v>
          </cell>
          <cell r="M36" t="str">
            <v>---</v>
          </cell>
          <cell r="N36" t="str">
            <v>---</v>
          </cell>
          <cell r="O36" t="str">
            <v>---</v>
          </cell>
          <cell r="P36">
            <v>0</v>
          </cell>
          <cell r="Q36">
            <v>728</v>
          </cell>
        </row>
        <row r="37">
          <cell r="A37" t="str">
            <v>Fall River</v>
          </cell>
          <cell r="B37">
            <v>12</v>
          </cell>
          <cell r="C37">
            <v>1109</v>
          </cell>
          <cell r="D37">
            <v>1121</v>
          </cell>
          <cell r="E37">
            <v>107</v>
          </cell>
          <cell r="F37">
            <v>15</v>
          </cell>
          <cell r="G37" t="str">
            <v>---</v>
          </cell>
          <cell r="H37">
            <v>15</v>
          </cell>
          <cell r="I37">
            <v>2</v>
          </cell>
          <cell r="J37">
            <v>34</v>
          </cell>
          <cell r="K37">
            <v>36</v>
          </cell>
          <cell r="L37">
            <v>21</v>
          </cell>
          <cell r="M37" t="str">
            <v>---</v>
          </cell>
          <cell r="N37" t="str">
            <v>---</v>
          </cell>
          <cell r="O37">
            <v>1</v>
          </cell>
          <cell r="P37">
            <v>1</v>
          </cell>
          <cell r="Q37">
            <v>1301</v>
          </cell>
        </row>
        <row r="38">
          <cell r="A38" t="str">
            <v>New Bedford</v>
          </cell>
          <cell r="B38">
            <v>12</v>
          </cell>
          <cell r="C38">
            <v>1796</v>
          </cell>
          <cell r="D38">
            <v>1808</v>
          </cell>
          <cell r="E38">
            <v>289</v>
          </cell>
          <cell r="F38">
            <v>13</v>
          </cell>
          <cell r="G38" t="str">
            <v>---</v>
          </cell>
          <cell r="H38">
            <v>13</v>
          </cell>
          <cell r="I38">
            <v>6</v>
          </cell>
          <cell r="J38">
            <v>32</v>
          </cell>
          <cell r="K38">
            <v>38</v>
          </cell>
          <cell r="L38">
            <v>5</v>
          </cell>
          <cell r="M38" t="str">
            <v>---</v>
          </cell>
          <cell r="N38" t="str">
            <v>---</v>
          </cell>
          <cell r="O38">
            <v>4</v>
          </cell>
          <cell r="P38">
            <v>4</v>
          </cell>
          <cell r="Q38">
            <v>2157</v>
          </cell>
        </row>
        <row r="39">
          <cell r="A39" t="str">
            <v>Plymouth</v>
          </cell>
          <cell r="B39">
            <v>3</v>
          </cell>
          <cell r="C39">
            <v>835</v>
          </cell>
          <cell r="D39">
            <v>838</v>
          </cell>
          <cell r="E39">
            <v>182</v>
          </cell>
          <cell r="F39">
            <v>1</v>
          </cell>
          <cell r="G39" t="str">
            <v>---</v>
          </cell>
          <cell r="H39">
            <v>1</v>
          </cell>
          <cell r="I39">
            <v>4</v>
          </cell>
          <cell r="J39">
            <v>8</v>
          </cell>
          <cell r="K39">
            <v>12</v>
          </cell>
          <cell r="L39">
            <v>41</v>
          </cell>
          <cell r="M39">
            <v>1</v>
          </cell>
          <cell r="N39" t="str">
            <v>---</v>
          </cell>
          <cell r="O39">
            <v>2</v>
          </cell>
          <cell r="P39">
            <v>3</v>
          </cell>
          <cell r="Q39">
            <v>1077</v>
          </cell>
        </row>
        <row r="40">
          <cell r="A40" t="str">
            <v>Solutions for Living (PAS SE)</v>
          </cell>
          <cell r="B40" t="str">
            <v>---</v>
          </cell>
          <cell r="C40">
            <v>10</v>
          </cell>
          <cell r="D40">
            <v>10</v>
          </cell>
          <cell r="E40" t="str">
            <v>---</v>
          </cell>
          <cell r="F40" t="str">
            <v>---</v>
          </cell>
          <cell r="G40" t="str">
            <v>---</v>
          </cell>
          <cell r="H40">
            <v>0</v>
          </cell>
          <cell r="I40" t="str">
            <v>---</v>
          </cell>
          <cell r="J40" t="str">
            <v>---</v>
          </cell>
          <cell r="K40">
            <v>0</v>
          </cell>
          <cell r="L40" t="str">
            <v>---</v>
          </cell>
          <cell r="M40" t="str">
            <v>---</v>
          </cell>
          <cell r="N40" t="str">
            <v>---</v>
          </cell>
          <cell r="O40" t="str">
            <v>---</v>
          </cell>
          <cell r="P40">
            <v>0</v>
          </cell>
          <cell r="Q40">
            <v>10</v>
          </cell>
        </row>
        <row r="41">
          <cell r="A41" t="str">
            <v>Taunton/Attleboro</v>
          </cell>
          <cell r="B41">
            <v>4</v>
          </cell>
          <cell r="C41">
            <v>750</v>
          </cell>
          <cell r="D41">
            <v>754</v>
          </cell>
          <cell r="E41">
            <v>253</v>
          </cell>
          <cell r="F41">
            <v>17</v>
          </cell>
          <cell r="G41" t="str">
            <v>---</v>
          </cell>
          <cell r="H41">
            <v>17</v>
          </cell>
          <cell r="I41">
            <v>5</v>
          </cell>
          <cell r="J41">
            <v>35</v>
          </cell>
          <cell r="K41">
            <v>40</v>
          </cell>
          <cell r="L41">
            <v>27</v>
          </cell>
          <cell r="M41" t="str">
            <v>---</v>
          </cell>
          <cell r="N41" t="str">
            <v>---</v>
          </cell>
          <cell r="O41">
            <v>1</v>
          </cell>
          <cell r="P41">
            <v>1</v>
          </cell>
          <cell r="Q41">
            <v>1092</v>
          </cell>
        </row>
        <row r="42">
          <cell r="A42" t="str">
            <v>Western</v>
          </cell>
          <cell r="B42">
            <v>150</v>
          </cell>
          <cell r="C42">
            <v>12195</v>
          </cell>
          <cell r="D42">
            <v>12345</v>
          </cell>
          <cell r="E42">
            <v>3090</v>
          </cell>
          <cell r="F42">
            <v>238</v>
          </cell>
          <cell r="G42">
            <v>1</v>
          </cell>
          <cell r="H42">
            <v>239</v>
          </cell>
          <cell r="I42">
            <v>39</v>
          </cell>
          <cell r="J42">
            <v>233</v>
          </cell>
          <cell r="K42">
            <v>272</v>
          </cell>
          <cell r="L42">
            <v>148</v>
          </cell>
          <cell r="M42">
            <v>1</v>
          </cell>
          <cell r="N42" t="str">
            <v>---</v>
          </cell>
          <cell r="O42">
            <v>25</v>
          </cell>
          <cell r="P42">
            <v>26</v>
          </cell>
          <cell r="Q42">
            <v>16120</v>
          </cell>
        </row>
        <row r="43">
          <cell r="A43" t="str">
            <v>Ctr Human Dev (PAS West)</v>
          </cell>
          <cell r="B43" t="str">
            <v>---</v>
          </cell>
          <cell r="C43">
            <v>10</v>
          </cell>
          <cell r="D43">
            <v>10</v>
          </cell>
          <cell r="E43" t="str">
            <v>---</v>
          </cell>
          <cell r="F43" t="str">
            <v>---</v>
          </cell>
          <cell r="G43" t="str">
            <v>---</v>
          </cell>
          <cell r="H43">
            <v>0</v>
          </cell>
          <cell r="I43" t="str">
            <v>---</v>
          </cell>
          <cell r="J43" t="str">
            <v>---</v>
          </cell>
          <cell r="K43">
            <v>0</v>
          </cell>
          <cell r="L43" t="str">
            <v>---</v>
          </cell>
          <cell r="M43" t="str">
            <v>---</v>
          </cell>
          <cell r="N43" t="str">
            <v>---</v>
          </cell>
          <cell r="O43" t="str">
            <v>---</v>
          </cell>
          <cell r="P43">
            <v>0</v>
          </cell>
          <cell r="Q43">
            <v>10</v>
          </cell>
        </row>
        <row r="44">
          <cell r="A44" t="str">
            <v>Greenfield</v>
          </cell>
          <cell r="B44">
            <v>16</v>
          </cell>
          <cell r="C44">
            <v>579</v>
          </cell>
          <cell r="D44">
            <v>595</v>
          </cell>
          <cell r="E44">
            <v>239</v>
          </cell>
          <cell r="F44">
            <v>21</v>
          </cell>
          <cell r="G44" t="str">
            <v>---</v>
          </cell>
          <cell r="H44">
            <v>21</v>
          </cell>
          <cell r="I44">
            <v>5</v>
          </cell>
          <cell r="J44">
            <v>10</v>
          </cell>
          <cell r="K44">
            <v>15</v>
          </cell>
          <cell r="L44">
            <v>6</v>
          </cell>
          <cell r="M44" t="str">
            <v>---</v>
          </cell>
          <cell r="N44" t="str">
            <v>---</v>
          </cell>
          <cell r="O44">
            <v>2</v>
          </cell>
          <cell r="P44">
            <v>2</v>
          </cell>
          <cell r="Q44">
            <v>878</v>
          </cell>
        </row>
        <row r="45">
          <cell r="A45" t="str">
            <v>Holyoke</v>
          </cell>
          <cell r="B45">
            <v>22</v>
          </cell>
          <cell r="C45">
            <v>1137</v>
          </cell>
          <cell r="D45">
            <v>1159</v>
          </cell>
          <cell r="E45">
            <v>224</v>
          </cell>
          <cell r="F45">
            <v>31</v>
          </cell>
          <cell r="G45" t="str">
            <v>---</v>
          </cell>
          <cell r="H45">
            <v>31</v>
          </cell>
          <cell r="I45">
            <v>1</v>
          </cell>
          <cell r="J45">
            <v>10</v>
          </cell>
          <cell r="K45">
            <v>11</v>
          </cell>
          <cell r="L45">
            <v>21</v>
          </cell>
          <cell r="M45" t="str">
            <v>---</v>
          </cell>
          <cell r="N45" t="str">
            <v>---</v>
          </cell>
          <cell r="O45">
            <v>1</v>
          </cell>
          <cell r="P45">
            <v>1</v>
          </cell>
          <cell r="Q45">
            <v>1447</v>
          </cell>
        </row>
        <row r="46">
          <cell r="A46" t="str">
            <v>North Central</v>
          </cell>
          <cell r="B46">
            <v>18</v>
          </cell>
          <cell r="C46">
            <v>1585</v>
          </cell>
          <cell r="D46">
            <v>1603</v>
          </cell>
          <cell r="E46">
            <v>427</v>
          </cell>
          <cell r="F46">
            <v>52</v>
          </cell>
          <cell r="G46" t="str">
            <v>---</v>
          </cell>
          <cell r="H46">
            <v>52</v>
          </cell>
          <cell r="I46">
            <v>2</v>
          </cell>
          <cell r="J46">
            <v>14</v>
          </cell>
          <cell r="K46">
            <v>16</v>
          </cell>
          <cell r="L46">
            <v>19</v>
          </cell>
          <cell r="M46" t="str">
            <v>---</v>
          </cell>
          <cell r="N46" t="str">
            <v>---</v>
          </cell>
          <cell r="O46">
            <v>1</v>
          </cell>
          <cell r="P46">
            <v>1</v>
          </cell>
          <cell r="Q46">
            <v>2118</v>
          </cell>
        </row>
        <row r="47">
          <cell r="A47" t="str">
            <v>Pittsfield</v>
          </cell>
          <cell r="B47">
            <v>20</v>
          </cell>
          <cell r="C47">
            <v>911</v>
          </cell>
          <cell r="D47">
            <v>931</v>
          </cell>
          <cell r="E47">
            <v>107</v>
          </cell>
          <cell r="F47">
            <v>16</v>
          </cell>
          <cell r="G47" t="str">
            <v>---</v>
          </cell>
          <cell r="H47">
            <v>16</v>
          </cell>
          <cell r="I47">
            <v>1</v>
          </cell>
          <cell r="J47">
            <v>9</v>
          </cell>
          <cell r="K47">
            <v>10</v>
          </cell>
          <cell r="L47">
            <v>23</v>
          </cell>
          <cell r="M47" t="str">
            <v>---</v>
          </cell>
          <cell r="N47" t="str">
            <v>---</v>
          </cell>
          <cell r="O47">
            <v>3</v>
          </cell>
          <cell r="P47">
            <v>3</v>
          </cell>
          <cell r="Q47">
            <v>1090</v>
          </cell>
        </row>
        <row r="48">
          <cell r="A48" t="str">
            <v>Robert Van Wart</v>
          </cell>
          <cell r="B48">
            <v>19</v>
          </cell>
          <cell r="C48">
            <v>1965</v>
          </cell>
          <cell r="D48">
            <v>1984</v>
          </cell>
          <cell r="E48">
            <v>764</v>
          </cell>
          <cell r="F48">
            <v>21</v>
          </cell>
          <cell r="G48" t="str">
            <v>---</v>
          </cell>
          <cell r="H48">
            <v>21</v>
          </cell>
          <cell r="I48">
            <v>4</v>
          </cell>
          <cell r="J48">
            <v>40</v>
          </cell>
          <cell r="K48">
            <v>44</v>
          </cell>
          <cell r="L48">
            <v>13</v>
          </cell>
          <cell r="M48" t="str">
            <v>---</v>
          </cell>
          <cell r="N48" t="str">
            <v>---</v>
          </cell>
          <cell r="O48">
            <v>1</v>
          </cell>
          <cell r="P48">
            <v>1</v>
          </cell>
          <cell r="Q48">
            <v>2827</v>
          </cell>
        </row>
        <row r="49">
          <cell r="A49" t="str">
            <v>South Central</v>
          </cell>
          <cell r="B49">
            <v>11</v>
          </cell>
          <cell r="C49">
            <v>1039</v>
          </cell>
          <cell r="D49">
            <v>1050</v>
          </cell>
          <cell r="E49">
            <v>405</v>
          </cell>
          <cell r="F49">
            <v>36</v>
          </cell>
          <cell r="G49" t="str">
            <v>---</v>
          </cell>
          <cell r="H49">
            <v>36</v>
          </cell>
          <cell r="I49">
            <v>6</v>
          </cell>
          <cell r="J49">
            <v>18</v>
          </cell>
          <cell r="K49">
            <v>24</v>
          </cell>
          <cell r="L49">
            <v>24</v>
          </cell>
          <cell r="M49" t="str">
            <v>---</v>
          </cell>
          <cell r="N49" t="str">
            <v>---</v>
          </cell>
          <cell r="O49">
            <v>2</v>
          </cell>
          <cell r="P49">
            <v>2</v>
          </cell>
          <cell r="Q49">
            <v>1541</v>
          </cell>
        </row>
        <row r="50">
          <cell r="A50" t="str">
            <v>Springfield</v>
          </cell>
          <cell r="B50">
            <v>16</v>
          </cell>
          <cell r="C50">
            <v>2214</v>
          </cell>
          <cell r="D50">
            <v>2230</v>
          </cell>
          <cell r="E50">
            <v>436</v>
          </cell>
          <cell r="F50">
            <v>3</v>
          </cell>
          <cell r="G50">
            <v>1</v>
          </cell>
          <cell r="H50">
            <v>4</v>
          </cell>
          <cell r="I50">
            <v>10</v>
          </cell>
          <cell r="J50">
            <v>44</v>
          </cell>
          <cell r="K50">
            <v>54</v>
          </cell>
          <cell r="L50">
            <v>3</v>
          </cell>
          <cell r="M50" t="str">
            <v>---</v>
          </cell>
          <cell r="N50" t="str">
            <v>---</v>
          </cell>
          <cell r="O50">
            <v>7</v>
          </cell>
          <cell r="P50">
            <v>7</v>
          </cell>
          <cell r="Q50">
            <v>2734</v>
          </cell>
        </row>
        <row r="51">
          <cell r="A51" t="str">
            <v>Worcester East</v>
          </cell>
          <cell r="B51">
            <v>12</v>
          </cell>
          <cell r="C51">
            <v>1612</v>
          </cell>
          <cell r="D51">
            <v>1624</v>
          </cell>
          <cell r="E51">
            <v>327</v>
          </cell>
          <cell r="F51">
            <v>30</v>
          </cell>
          <cell r="G51" t="str">
            <v>---</v>
          </cell>
          <cell r="H51">
            <v>30</v>
          </cell>
          <cell r="I51">
            <v>3</v>
          </cell>
          <cell r="J51">
            <v>57</v>
          </cell>
          <cell r="K51">
            <v>60</v>
          </cell>
          <cell r="L51">
            <v>17</v>
          </cell>
          <cell r="M51" t="str">
            <v>---</v>
          </cell>
          <cell r="N51" t="str">
            <v>---</v>
          </cell>
          <cell r="O51">
            <v>6</v>
          </cell>
          <cell r="P51">
            <v>6</v>
          </cell>
          <cell r="Q51">
            <v>2064</v>
          </cell>
        </row>
        <row r="52">
          <cell r="A52" t="str">
            <v>Worcester West</v>
          </cell>
          <cell r="B52">
            <v>16</v>
          </cell>
          <cell r="C52">
            <v>1143</v>
          </cell>
          <cell r="D52">
            <v>1159</v>
          </cell>
          <cell r="E52">
            <v>161</v>
          </cell>
          <cell r="F52">
            <v>28</v>
          </cell>
          <cell r="G52" t="str">
            <v>---</v>
          </cell>
          <cell r="H52">
            <v>28</v>
          </cell>
          <cell r="I52">
            <v>7</v>
          </cell>
          <cell r="J52">
            <v>31</v>
          </cell>
          <cell r="K52">
            <v>38</v>
          </cell>
          <cell r="L52">
            <v>22</v>
          </cell>
          <cell r="M52">
            <v>1</v>
          </cell>
          <cell r="N52" t="str">
            <v>---</v>
          </cell>
          <cell r="O52">
            <v>2</v>
          </cell>
          <cell r="P52">
            <v>3</v>
          </cell>
          <cell r="Q52">
            <v>1411</v>
          </cell>
        </row>
        <row r="53">
          <cell r="A53" t="str">
            <v>Total</v>
          </cell>
          <cell r="B53">
            <v>289</v>
          </cell>
          <cell r="C53">
            <v>28678</v>
          </cell>
          <cell r="D53">
            <v>28967</v>
          </cell>
          <cell r="E53">
            <v>6463</v>
          </cell>
          <cell r="F53">
            <v>482</v>
          </cell>
          <cell r="G53">
            <v>1</v>
          </cell>
          <cell r="H53">
            <v>483</v>
          </cell>
          <cell r="I53">
            <v>104</v>
          </cell>
          <cell r="J53">
            <v>843</v>
          </cell>
          <cell r="K53">
            <v>947</v>
          </cell>
          <cell r="L53">
            <v>501</v>
          </cell>
          <cell r="M53">
            <v>2</v>
          </cell>
          <cell r="N53">
            <v>1</v>
          </cell>
          <cell r="O53">
            <v>63</v>
          </cell>
          <cell r="P53">
            <v>66</v>
          </cell>
          <cell r="Q53">
            <v>37427</v>
          </cell>
        </row>
      </sheetData>
      <sheetData sheetId="2">
        <row r="1">
          <cell r="A1" t="str">
            <v>Cases and Consumer Counts by Location</v>
          </cell>
        </row>
        <row r="3">
          <cell r="A3" t="str">
            <v>Qtr End Date:31-DEC-2014</v>
          </cell>
          <cell r="E3" t="str">
            <v>Processing Date:01-APR-2015</v>
          </cell>
        </row>
        <row r="5">
          <cell r="B5" t="str">
            <v>Person Count</v>
          </cell>
          <cell r="C5" t="str">
            <v>Person Count</v>
          </cell>
          <cell r="D5" t="str">
            <v>Person Count</v>
          </cell>
          <cell r="E5" t="str">
            <v>Person Count</v>
          </cell>
          <cell r="F5" t="str">
            <v>Person Count</v>
          </cell>
          <cell r="G5" t="str">
            <v>Person Count</v>
          </cell>
          <cell r="H5" t="str">
            <v>Person Count</v>
          </cell>
          <cell r="I5" t="str">
            <v>Person Count</v>
          </cell>
        </row>
        <row r="6">
          <cell r="B6" t="str">
            <v>Permanency Through Reunification of the Family</v>
          </cell>
          <cell r="C6" t="str">
            <v>Permanency Through Adoption</v>
          </cell>
          <cell r="D6" t="str">
            <v>Permanency Through Guardianship</v>
          </cell>
          <cell r="E6" t="str">
            <v>Alternative Planned Permanent Living Arrangement</v>
          </cell>
          <cell r="F6" t="str">
            <v>Permanency Through Care with Kin</v>
          </cell>
          <cell r="G6" t="str">
            <v>Permanency Through Stabilization of the Family</v>
          </cell>
          <cell r="H6" t="str">
            <v/>
          </cell>
          <cell r="I6" t="str">
            <v>Total</v>
          </cell>
        </row>
        <row r="7">
          <cell r="A7" t="str">
            <v>Adoption Contract Region</v>
          </cell>
          <cell r="B7">
            <v>3</v>
          </cell>
          <cell r="C7">
            <v>267</v>
          </cell>
          <cell r="D7">
            <v>5</v>
          </cell>
          <cell r="E7" t="str">
            <v>---</v>
          </cell>
          <cell r="F7">
            <v>5</v>
          </cell>
          <cell r="G7" t="str">
            <v>---</v>
          </cell>
          <cell r="H7">
            <v>5</v>
          </cell>
          <cell r="I7">
            <v>285</v>
          </cell>
        </row>
        <row r="8">
          <cell r="A8" t="str">
            <v>Berkshire Children &amp; Family (Adop)</v>
          </cell>
          <cell r="B8">
            <v>1</v>
          </cell>
          <cell r="C8">
            <v>23</v>
          </cell>
          <cell r="D8">
            <v>1</v>
          </cell>
          <cell r="E8" t="str">
            <v>---</v>
          </cell>
          <cell r="F8" t="str">
            <v>---</v>
          </cell>
          <cell r="G8" t="str">
            <v>---</v>
          </cell>
          <cell r="H8" t="str">
            <v>---</v>
          </cell>
          <cell r="I8">
            <v>25</v>
          </cell>
        </row>
        <row r="9">
          <cell r="A9" t="str">
            <v>Cambridge Fam &amp; Child Srvcs (Adop)</v>
          </cell>
          <cell r="B9" t="str">
            <v>---</v>
          </cell>
          <cell r="C9">
            <v>21</v>
          </cell>
          <cell r="D9" t="str">
            <v>---</v>
          </cell>
          <cell r="E9" t="str">
            <v>---</v>
          </cell>
          <cell r="F9" t="str">
            <v>---</v>
          </cell>
          <cell r="G9" t="str">
            <v>---</v>
          </cell>
          <cell r="H9" t="str">
            <v>---</v>
          </cell>
          <cell r="I9">
            <v>21</v>
          </cell>
        </row>
        <row r="10">
          <cell r="A10" t="str">
            <v>Children's Friends Inc. (Adop)</v>
          </cell>
          <cell r="B10">
            <v>2</v>
          </cell>
          <cell r="C10">
            <v>77</v>
          </cell>
          <cell r="D10" t="str">
            <v>---</v>
          </cell>
          <cell r="E10" t="str">
            <v>---</v>
          </cell>
          <cell r="F10">
            <v>5</v>
          </cell>
          <cell r="G10" t="str">
            <v>---</v>
          </cell>
          <cell r="H10">
            <v>1</v>
          </cell>
          <cell r="I10">
            <v>85</v>
          </cell>
        </row>
        <row r="11">
          <cell r="A11" t="str">
            <v>New Bedford Child and Family (Adop)</v>
          </cell>
          <cell r="B11" t="str">
            <v>---</v>
          </cell>
          <cell r="C11">
            <v>146</v>
          </cell>
          <cell r="D11">
            <v>4</v>
          </cell>
          <cell r="E11" t="str">
            <v>---</v>
          </cell>
          <cell r="F11" t="str">
            <v>---</v>
          </cell>
          <cell r="G11" t="str">
            <v>---</v>
          </cell>
          <cell r="H11">
            <v>4</v>
          </cell>
          <cell r="I11">
            <v>154</v>
          </cell>
        </row>
        <row r="12">
          <cell r="A12" t="str">
            <v>Boston</v>
          </cell>
          <cell r="B12">
            <v>534</v>
          </cell>
          <cell r="C12">
            <v>222</v>
          </cell>
          <cell r="D12">
            <v>105</v>
          </cell>
          <cell r="E12">
            <v>84</v>
          </cell>
          <cell r="F12">
            <v>58</v>
          </cell>
          <cell r="G12">
            <v>52</v>
          </cell>
          <cell r="H12">
            <v>22</v>
          </cell>
          <cell r="I12">
            <v>1077</v>
          </cell>
        </row>
        <row r="13">
          <cell r="A13" t="str">
            <v>Dimock Street</v>
          </cell>
          <cell r="B13">
            <v>100</v>
          </cell>
          <cell r="C13">
            <v>100</v>
          </cell>
          <cell r="D13">
            <v>29</v>
          </cell>
          <cell r="E13">
            <v>20</v>
          </cell>
          <cell r="F13">
            <v>22</v>
          </cell>
          <cell r="G13">
            <v>6</v>
          </cell>
          <cell r="H13">
            <v>5</v>
          </cell>
          <cell r="I13">
            <v>282</v>
          </cell>
        </row>
        <row r="14">
          <cell r="A14" t="str">
            <v>Harbor</v>
          </cell>
          <cell r="B14">
            <v>119</v>
          </cell>
          <cell r="C14">
            <v>60</v>
          </cell>
          <cell r="D14">
            <v>22</v>
          </cell>
          <cell r="E14">
            <v>21</v>
          </cell>
          <cell r="F14">
            <v>9</v>
          </cell>
          <cell r="G14">
            <v>12</v>
          </cell>
          <cell r="H14">
            <v>5</v>
          </cell>
          <cell r="I14">
            <v>248</v>
          </cell>
        </row>
        <row r="15">
          <cell r="A15" t="str">
            <v>Hyde Park</v>
          </cell>
          <cell r="B15">
            <v>135</v>
          </cell>
          <cell r="C15" t="str">
            <v>---</v>
          </cell>
          <cell r="D15">
            <v>16</v>
          </cell>
          <cell r="E15">
            <v>27</v>
          </cell>
          <cell r="F15">
            <v>16</v>
          </cell>
          <cell r="G15">
            <v>15</v>
          </cell>
          <cell r="H15">
            <v>4</v>
          </cell>
          <cell r="I15">
            <v>213</v>
          </cell>
        </row>
        <row r="16">
          <cell r="A16" t="str">
            <v>Park Street</v>
          </cell>
          <cell r="B16">
            <v>179</v>
          </cell>
          <cell r="C16">
            <v>61</v>
          </cell>
          <cell r="D16">
            <v>38</v>
          </cell>
          <cell r="E16">
            <v>16</v>
          </cell>
          <cell r="F16">
            <v>11</v>
          </cell>
          <cell r="G16">
            <v>19</v>
          </cell>
          <cell r="H16">
            <v>8</v>
          </cell>
          <cell r="I16">
            <v>332</v>
          </cell>
        </row>
        <row r="17">
          <cell r="A17" t="str">
            <v>Solutions for Living (PAS Bos)</v>
          </cell>
          <cell r="B17">
            <v>1</v>
          </cell>
          <cell r="C17">
            <v>1</v>
          </cell>
          <cell r="D17" t="str">
            <v>---</v>
          </cell>
          <cell r="E17" t="str">
            <v>---</v>
          </cell>
          <cell r="F17" t="str">
            <v>---</v>
          </cell>
          <cell r="G17" t="str">
            <v>---</v>
          </cell>
          <cell r="H17" t="str">
            <v>---</v>
          </cell>
          <cell r="I17">
            <v>2</v>
          </cell>
        </row>
        <row r="18">
          <cell r="A18" t="str">
            <v>CENTRAL OFFICE REGION</v>
          </cell>
          <cell r="B18">
            <v>1</v>
          </cell>
          <cell r="C18" t="str">
            <v>---</v>
          </cell>
          <cell r="D18" t="str">
            <v>---</v>
          </cell>
          <cell r="E18">
            <v>6</v>
          </cell>
          <cell r="F18">
            <v>11</v>
          </cell>
          <cell r="G18" t="str">
            <v>---</v>
          </cell>
          <cell r="H18">
            <v>23</v>
          </cell>
          <cell r="I18">
            <v>41</v>
          </cell>
        </row>
        <row r="19">
          <cell r="A19" t="str">
            <v>Lutheran Refugee Minor Services</v>
          </cell>
          <cell r="B19">
            <v>1</v>
          </cell>
          <cell r="C19" t="str">
            <v>---</v>
          </cell>
          <cell r="D19" t="str">
            <v>---</v>
          </cell>
          <cell r="E19">
            <v>6</v>
          </cell>
          <cell r="F19">
            <v>11</v>
          </cell>
          <cell r="G19" t="str">
            <v>---</v>
          </cell>
          <cell r="H19">
            <v>23</v>
          </cell>
          <cell r="I19">
            <v>41</v>
          </cell>
        </row>
        <row r="20">
          <cell r="A20" t="str">
            <v>Northern</v>
          </cell>
          <cell r="B20">
            <v>756</v>
          </cell>
          <cell r="C20">
            <v>440</v>
          </cell>
          <cell r="D20">
            <v>124</v>
          </cell>
          <cell r="E20">
            <v>111</v>
          </cell>
          <cell r="F20">
            <v>96</v>
          </cell>
          <cell r="G20">
            <v>81</v>
          </cell>
          <cell r="H20">
            <v>52</v>
          </cell>
          <cell r="I20">
            <v>1660</v>
          </cell>
        </row>
        <row r="21">
          <cell r="A21" t="str">
            <v>Cambridge</v>
          </cell>
          <cell r="B21">
            <v>48</v>
          </cell>
          <cell r="C21">
            <v>17</v>
          </cell>
          <cell r="D21">
            <v>6</v>
          </cell>
          <cell r="E21">
            <v>14</v>
          </cell>
          <cell r="F21">
            <v>9</v>
          </cell>
          <cell r="G21">
            <v>4</v>
          </cell>
          <cell r="H21">
            <v>4</v>
          </cell>
          <cell r="I21">
            <v>102</v>
          </cell>
        </row>
        <row r="22">
          <cell r="A22" t="str">
            <v>Cape Ann</v>
          </cell>
          <cell r="B22">
            <v>98</v>
          </cell>
          <cell r="C22">
            <v>2</v>
          </cell>
          <cell r="D22">
            <v>7</v>
          </cell>
          <cell r="E22">
            <v>13</v>
          </cell>
          <cell r="F22">
            <v>15</v>
          </cell>
          <cell r="G22">
            <v>7</v>
          </cell>
          <cell r="H22">
            <v>7</v>
          </cell>
          <cell r="I22">
            <v>149</v>
          </cell>
        </row>
        <row r="23">
          <cell r="A23" t="str">
            <v>Framingham</v>
          </cell>
          <cell r="B23">
            <v>85</v>
          </cell>
          <cell r="C23">
            <v>56</v>
          </cell>
          <cell r="D23">
            <v>14</v>
          </cell>
          <cell r="E23">
            <v>7</v>
          </cell>
          <cell r="F23">
            <v>6</v>
          </cell>
          <cell r="G23">
            <v>11</v>
          </cell>
          <cell r="H23">
            <v>7</v>
          </cell>
          <cell r="I23">
            <v>186</v>
          </cell>
        </row>
        <row r="24">
          <cell r="A24" t="str">
            <v>Haverhill</v>
          </cell>
          <cell r="B24">
            <v>72</v>
          </cell>
          <cell r="C24">
            <v>40</v>
          </cell>
          <cell r="D24">
            <v>13</v>
          </cell>
          <cell r="E24">
            <v>10</v>
          </cell>
          <cell r="F24">
            <v>12</v>
          </cell>
          <cell r="G24">
            <v>3</v>
          </cell>
          <cell r="H24" t="str">
            <v>---</v>
          </cell>
          <cell r="I24">
            <v>150</v>
          </cell>
        </row>
        <row r="25">
          <cell r="A25" t="str">
            <v>Lawrence</v>
          </cell>
          <cell r="B25">
            <v>87</v>
          </cell>
          <cell r="C25">
            <v>60</v>
          </cell>
          <cell r="D25">
            <v>18</v>
          </cell>
          <cell r="E25">
            <v>11</v>
          </cell>
          <cell r="F25">
            <v>12</v>
          </cell>
          <cell r="G25">
            <v>17</v>
          </cell>
          <cell r="H25">
            <v>5</v>
          </cell>
          <cell r="I25">
            <v>210</v>
          </cell>
        </row>
        <row r="26">
          <cell r="A26" t="str">
            <v>Lowell</v>
          </cell>
          <cell r="B26">
            <v>173</v>
          </cell>
          <cell r="C26">
            <v>79</v>
          </cell>
          <cell r="D26">
            <v>42</v>
          </cell>
          <cell r="E26">
            <v>20</v>
          </cell>
          <cell r="F26">
            <v>12</v>
          </cell>
          <cell r="G26">
            <v>25</v>
          </cell>
          <cell r="H26">
            <v>20</v>
          </cell>
          <cell r="I26">
            <v>371</v>
          </cell>
        </row>
        <row r="27">
          <cell r="A27" t="str">
            <v>Lynn</v>
          </cell>
          <cell r="B27">
            <v>125</v>
          </cell>
          <cell r="C27">
            <v>170</v>
          </cell>
          <cell r="D27">
            <v>8</v>
          </cell>
          <cell r="E27">
            <v>14</v>
          </cell>
          <cell r="F27">
            <v>7</v>
          </cell>
          <cell r="G27">
            <v>8</v>
          </cell>
          <cell r="H27">
            <v>5</v>
          </cell>
          <cell r="I27">
            <v>337</v>
          </cell>
        </row>
        <row r="28">
          <cell r="A28" t="str">
            <v>Malden</v>
          </cell>
          <cell r="B28">
            <v>68</v>
          </cell>
          <cell r="C28">
            <v>16</v>
          </cell>
          <cell r="D28">
            <v>16</v>
          </cell>
          <cell r="E28">
            <v>22</v>
          </cell>
          <cell r="F28">
            <v>23</v>
          </cell>
          <cell r="G28">
            <v>6</v>
          </cell>
          <cell r="H28">
            <v>4</v>
          </cell>
          <cell r="I28">
            <v>155</v>
          </cell>
        </row>
        <row r="29">
          <cell r="A29" t="str">
            <v>Southern</v>
          </cell>
          <cell r="B29">
            <v>1149</v>
          </cell>
          <cell r="C29">
            <v>653</v>
          </cell>
          <cell r="D29">
            <v>218</v>
          </cell>
          <cell r="E29">
            <v>143</v>
          </cell>
          <cell r="F29">
            <v>72</v>
          </cell>
          <cell r="G29">
            <v>71</v>
          </cell>
          <cell r="H29">
            <v>58</v>
          </cell>
          <cell r="I29">
            <v>2364</v>
          </cell>
        </row>
        <row r="30">
          <cell r="A30" t="str">
            <v>Arlington</v>
          </cell>
          <cell r="B30">
            <v>93</v>
          </cell>
          <cell r="C30">
            <v>31</v>
          </cell>
          <cell r="D30">
            <v>35</v>
          </cell>
          <cell r="E30">
            <v>12</v>
          </cell>
          <cell r="F30">
            <v>6</v>
          </cell>
          <cell r="G30">
            <v>4</v>
          </cell>
          <cell r="H30">
            <v>7</v>
          </cell>
          <cell r="I30">
            <v>188</v>
          </cell>
        </row>
        <row r="31">
          <cell r="A31" t="str">
            <v>Brockton</v>
          </cell>
          <cell r="B31">
            <v>138</v>
          </cell>
          <cell r="C31">
            <v>82</v>
          </cell>
          <cell r="D31">
            <v>34</v>
          </cell>
          <cell r="E31">
            <v>19</v>
          </cell>
          <cell r="F31">
            <v>10</v>
          </cell>
          <cell r="G31">
            <v>2</v>
          </cell>
          <cell r="H31">
            <v>2</v>
          </cell>
          <cell r="I31">
            <v>287</v>
          </cell>
        </row>
        <row r="32">
          <cell r="A32" t="str">
            <v>Cape Cod</v>
          </cell>
          <cell r="B32">
            <v>143</v>
          </cell>
          <cell r="C32">
            <v>39</v>
          </cell>
          <cell r="D32">
            <v>25</v>
          </cell>
          <cell r="E32">
            <v>18</v>
          </cell>
          <cell r="F32">
            <v>9</v>
          </cell>
          <cell r="G32">
            <v>8</v>
          </cell>
          <cell r="H32">
            <v>10</v>
          </cell>
          <cell r="I32">
            <v>252</v>
          </cell>
        </row>
        <row r="33">
          <cell r="A33" t="str">
            <v>Coastal</v>
          </cell>
          <cell r="B33">
            <v>115</v>
          </cell>
          <cell r="C33">
            <v>69</v>
          </cell>
          <cell r="D33">
            <v>27</v>
          </cell>
          <cell r="E33">
            <v>13</v>
          </cell>
          <cell r="F33">
            <v>14</v>
          </cell>
          <cell r="G33">
            <v>5</v>
          </cell>
          <cell r="H33">
            <v>9</v>
          </cell>
          <cell r="I33">
            <v>252</v>
          </cell>
        </row>
        <row r="34">
          <cell r="A34" t="str">
            <v>Fall River</v>
          </cell>
          <cell r="B34">
            <v>214</v>
          </cell>
          <cell r="C34">
            <v>132</v>
          </cell>
          <cell r="D34">
            <v>41</v>
          </cell>
          <cell r="E34">
            <v>30</v>
          </cell>
          <cell r="F34">
            <v>6</v>
          </cell>
          <cell r="G34">
            <v>13</v>
          </cell>
          <cell r="H34">
            <v>11</v>
          </cell>
          <cell r="I34">
            <v>447</v>
          </cell>
        </row>
        <row r="35">
          <cell r="A35" t="str">
            <v>New Bedford</v>
          </cell>
          <cell r="B35">
            <v>185</v>
          </cell>
          <cell r="C35">
            <v>153</v>
          </cell>
          <cell r="D35">
            <v>27</v>
          </cell>
          <cell r="E35">
            <v>22</v>
          </cell>
          <cell r="F35">
            <v>8</v>
          </cell>
          <cell r="G35">
            <v>20</v>
          </cell>
          <cell r="H35">
            <v>11</v>
          </cell>
          <cell r="I35">
            <v>426</v>
          </cell>
        </row>
        <row r="36">
          <cell r="A36" t="str">
            <v>Plymouth</v>
          </cell>
          <cell r="B36">
            <v>137</v>
          </cell>
          <cell r="C36">
            <v>66</v>
          </cell>
          <cell r="D36">
            <v>6</v>
          </cell>
          <cell r="E36">
            <v>14</v>
          </cell>
          <cell r="F36">
            <v>11</v>
          </cell>
          <cell r="G36">
            <v>9</v>
          </cell>
          <cell r="H36">
            <v>5</v>
          </cell>
          <cell r="I36">
            <v>248</v>
          </cell>
        </row>
        <row r="37">
          <cell r="A37" t="str">
            <v>Solutions for Living (PAS SE)</v>
          </cell>
          <cell r="B37">
            <v>3</v>
          </cell>
          <cell r="C37" t="str">
            <v>---</v>
          </cell>
          <cell r="D37" t="str">
            <v>---</v>
          </cell>
          <cell r="E37" t="str">
            <v>---</v>
          </cell>
          <cell r="F37" t="str">
            <v>---</v>
          </cell>
          <cell r="G37" t="str">
            <v>---</v>
          </cell>
          <cell r="H37" t="str">
            <v>---</v>
          </cell>
          <cell r="I37">
            <v>3</v>
          </cell>
        </row>
        <row r="38">
          <cell r="A38" t="str">
            <v>Taunton/Attleboro</v>
          </cell>
          <cell r="B38">
            <v>121</v>
          </cell>
          <cell r="C38">
            <v>81</v>
          </cell>
          <cell r="D38">
            <v>23</v>
          </cell>
          <cell r="E38">
            <v>15</v>
          </cell>
          <cell r="F38">
            <v>8</v>
          </cell>
          <cell r="G38">
            <v>10</v>
          </cell>
          <cell r="H38">
            <v>3</v>
          </cell>
          <cell r="I38">
            <v>261</v>
          </cell>
        </row>
        <row r="39">
          <cell r="A39" t="str">
            <v>Western</v>
          </cell>
          <cell r="B39">
            <v>1493</v>
          </cell>
          <cell r="C39">
            <v>979</v>
          </cell>
          <cell r="D39">
            <v>236</v>
          </cell>
          <cell r="E39">
            <v>177</v>
          </cell>
          <cell r="F39">
            <v>151</v>
          </cell>
          <cell r="G39">
            <v>161</v>
          </cell>
          <cell r="H39">
            <v>99</v>
          </cell>
          <cell r="I39">
            <v>3296</v>
          </cell>
        </row>
        <row r="40">
          <cell r="A40" t="str">
            <v>Ctr Human Dev (PAS West)</v>
          </cell>
          <cell r="B40" t="str">
            <v>---</v>
          </cell>
          <cell r="C40" t="str">
            <v>---</v>
          </cell>
          <cell r="D40">
            <v>1</v>
          </cell>
          <cell r="E40" t="str">
            <v>---</v>
          </cell>
          <cell r="F40" t="str">
            <v>---</v>
          </cell>
          <cell r="G40" t="str">
            <v>---</v>
          </cell>
          <cell r="H40">
            <v>1</v>
          </cell>
          <cell r="I40">
            <v>2</v>
          </cell>
        </row>
        <row r="41">
          <cell r="A41" t="str">
            <v>Greenfield</v>
          </cell>
          <cell r="B41">
            <v>132</v>
          </cell>
          <cell r="C41">
            <v>121</v>
          </cell>
          <cell r="D41">
            <v>23</v>
          </cell>
          <cell r="E41">
            <v>19</v>
          </cell>
          <cell r="F41">
            <v>25</v>
          </cell>
          <cell r="G41">
            <v>10</v>
          </cell>
          <cell r="H41">
            <v>12</v>
          </cell>
          <cell r="I41">
            <v>342</v>
          </cell>
        </row>
        <row r="42">
          <cell r="A42" t="str">
            <v>Holyoke</v>
          </cell>
          <cell r="B42">
            <v>117</v>
          </cell>
          <cell r="C42">
            <v>79</v>
          </cell>
          <cell r="D42">
            <v>21</v>
          </cell>
          <cell r="E42">
            <v>17</v>
          </cell>
          <cell r="F42">
            <v>16</v>
          </cell>
          <cell r="G42">
            <v>28</v>
          </cell>
          <cell r="H42">
            <v>5</v>
          </cell>
          <cell r="I42">
            <v>283</v>
          </cell>
        </row>
        <row r="43">
          <cell r="A43" t="str">
            <v>North Central</v>
          </cell>
          <cell r="B43">
            <v>221</v>
          </cell>
          <cell r="C43">
            <v>171</v>
          </cell>
          <cell r="D43">
            <v>30</v>
          </cell>
          <cell r="E43">
            <v>18</v>
          </cell>
          <cell r="F43">
            <v>5</v>
          </cell>
          <cell r="G43">
            <v>15</v>
          </cell>
          <cell r="H43">
            <v>5</v>
          </cell>
          <cell r="I43">
            <v>465</v>
          </cell>
        </row>
        <row r="44">
          <cell r="A44" t="str">
            <v>Pittsfield</v>
          </cell>
          <cell r="B44">
            <v>136</v>
          </cell>
          <cell r="C44">
            <v>104</v>
          </cell>
          <cell r="D44">
            <v>52</v>
          </cell>
          <cell r="E44">
            <v>20</v>
          </cell>
          <cell r="F44">
            <v>16</v>
          </cell>
          <cell r="G44">
            <v>16</v>
          </cell>
          <cell r="H44">
            <v>7</v>
          </cell>
          <cell r="I44">
            <v>351</v>
          </cell>
        </row>
        <row r="45">
          <cell r="A45" t="str">
            <v>Robert Van Wart</v>
          </cell>
          <cell r="B45">
            <v>152</v>
          </cell>
          <cell r="C45">
            <v>88</v>
          </cell>
          <cell r="D45">
            <v>23</v>
          </cell>
          <cell r="E45">
            <v>17</v>
          </cell>
          <cell r="F45">
            <v>15</v>
          </cell>
          <cell r="G45">
            <v>33</v>
          </cell>
          <cell r="H45">
            <v>15</v>
          </cell>
          <cell r="I45">
            <v>343</v>
          </cell>
        </row>
        <row r="46">
          <cell r="A46" t="str">
            <v>South Central</v>
          </cell>
          <cell r="B46">
            <v>158</v>
          </cell>
          <cell r="C46">
            <v>100</v>
          </cell>
          <cell r="D46">
            <v>28</v>
          </cell>
          <cell r="E46">
            <v>21</v>
          </cell>
          <cell r="F46">
            <v>7</v>
          </cell>
          <cell r="G46">
            <v>13</v>
          </cell>
          <cell r="H46">
            <v>10</v>
          </cell>
          <cell r="I46">
            <v>337</v>
          </cell>
        </row>
        <row r="47">
          <cell r="A47" t="str">
            <v>Springfield</v>
          </cell>
          <cell r="B47">
            <v>176</v>
          </cell>
          <cell r="C47">
            <v>131</v>
          </cell>
          <cell r="D47">
            <v>23</v>
          </cell>
          <cell r="E47">
            <v>27</v>
          </cell>
          <cell r="F47">
            <v>28</v>
          </cell>
          <cell r="G47">
            <v>11</v>
          </cell>
          <cell r="H47">
            <v>22</v>
          </cell>
          <cell r="I47">
            <v>418</v>
          </cell>
        </row>
        <row r="48">
          <cell r="A48" t="str">
            <v>Worcester East</v>
          </cell>
          <cell r="B48">
            <v>224</v>
          </cell>
          <cell r="C48">
            <v>102</v>
          </cell>
          <cell r="D48">
            <v>16</v>
          </cell>
          <cell r="E48">
            <v>21</v>
          </cell>
          <cell r="F48">
            <v>21</v>
          </cell>
          <cell r="G48">
            <v>27</v>
          </cell>
          <cell r="H48">
            <v>16</v>
          </cell>
          <cell r="I48">
            <v>427</v>
          </cell>
        </row>
        <row r="49">
          <cell r="A49" t="str">
            <v>Worcester West</v>
          </cell>
          <cell r="B49">
            <v>177</v>
          </cell>
          <cell r="C49">
            <v>83</v>
          </cell>
          <cell r="D49">
            <v>19</v>
          </cell>
          <cell r="E49">
            <v>17</v>
          </cell>
          <cell r="F49">
            <v>18</v>
          </cell>
          <cell r="G49">
            <v>8</v>
          </cell>
          <cell r="H49">
            <v>6</v>
          </cell>
          <cell r="I49">
            <v>328</v>
          </cell>
        </row>
        <row r="50">
          <cell r="A50" t="str">
            <v>Total</v>
          </cell>
          <cell r="B50">
            <v>3936</v>
          </cell>
          <cell r="C50">
            <v>2561</v>
          </cell>
          <cell r="D50">
            <v>688</v>
          </cell>
          <cell r="E50">
            <v>521</v>
          </cell>
          <cell r="F50">
            <v>393</v>
          </cell>
          <cell r="G50">
            <v>365</v>
          </cell>
          <cell r="H50">
            <v>259</v>
          </cell>
          <cell r="I50">
            <v>8723</v>
          </cell>
        </row>
      </sheetData>
      <sheetData sheetId="3">
        <row r="1">
          <cell r="A1" t="str">
            <v>Cases and Consumer Counts by Location</v>
          </cell>
          <cell r="B1" t="str">
            <v>Cases and Consumer Counts by Location</v>
          </cell>
        </row>
        <row r="3">
          <cell r="A3" t="str">
            <v>Qtr End Date:31-DEC-2014</v>
          </cell>
          <cell r="B3" t="str">
            <v>Qtr End Date:31-DEC-2014</v>
          </cell>
        </row>
        <row r="5">
          <cell r="B5" t="str">
            <v>Person Count</v>
          </cell>
          <cell r="C5" t="str">
            <v>Person Count</v>
          </cell>
          <cell r="D5" t="str">
            <v>Person Count</v>
          </cell>
          <cell r="E5" t="str">
            <v>Person Count</v>
          </cell>
          <cell r="F5" t="str">
            <v>Person Count</v>
          </cell>
          <cell r="G5" t="str">
            <v>Person Count</v>
          </cell>
          <cell r="H5" t="str">
            <v>Person Count</v>
          </cell>
          <cell r="I5" t="str">
            <v>Person Count</v>
          </cell>
          <cell r="J5" t="str">
            <v>Person Count</v>
          </cell>
          <cell r="K5" t="str">
            <v>Person Count</v>
          </cell>
          <cell r="L5" t="str">
            <v>Person Count</v>
          </cell>
        </row>
        <row r="6">
          <cell r="B6" t="str">
            <v>White</v>
          </cell>
          <cell r="C6" t="str">
            <v>Hispanic/Latino</v>
          </cell>
          <cell r="D6" t="str">
            <v>Black</v>
          </cell>
          <cell r="E6" t="str">
            <v>Asian</v>
          </cell>
          <cell r="F6" t="str">
            <v>American Indian/Alaskan Native</v>
          </cell>
          <cell r="G6" t="str">
            <v>Native Hawaiian or Other Pacific Islander</v>
          </cell>
          <cell r="H6" t="str">
            <v>Multi-Racial</v>
          </cell>
          <cell r="I6" t="str">
            <v>Declined</v>
          </cell>
          <cell r="J6" t="str">
            <v>Unable to Determine</v>
          </cell>
          <cell r="K6" t="str">
            <v>Unable to Determine</v>
          </cell>
          <cell r="L6" t="str">
            <v>Total</v>
          </cell>
        </row>
        <row r="7">
          <cell r="A7" t="str">
            <v>Adoption Contract Region</v>
          </cell>
          <cell r="B7">
            <v>134</v>
          </cell>
          <cell r="C7">
            <v>68</v>
          </cell>
          <cell r="D7">
            <v>22</v>
          </cell>
          <cell r="E7">
            <v>5</v>
          </cell>
          <cell r="F7">
            <v>3</v>
          </cell>
          <cell r="G7" t="str">
            <v>---</v>
          </cell>
          <cell r="H7">
            <v>30</v>
          </cell>
          <cell r="I7" t="str">
            <v>---</v>
          </cell>
          <cell r="J7">
            <v>23</v>
          </cell>
          <cell r="K7">
            <v>23</v>
          </cell>
          <cell r="L7">
            <v>285</v>
          </cell>
        </row>
        <row r="8">
          <cell r="A8" t="str">
            <v>Berkshire Children &amp; Family (Adop)</v>
          </cell>
          <cell r="B8">
            <v>10</v>
          </cell>
          <cell r="C8">
            <v>7</v>
          </cell>
          <cell r="D8" t="str">
            <v>---</v>
          </cell>
          <cell r="E8" t="str">
            <v>---</v>
          </cell>
          <cell r="F8" t="str">
            <v>---</v>
          </cell>
          <cell r="G8" t="str">
            <v>---</v>
          </cell>
          <cell r="H8">
            <v>4</v>
          </cell>
          <cell r="I8" t="str">
            <v>---</v>
          </cell>
          <cell r="J8">
            <v>4</v>
          </cell>
          <cell r="K8">
            <v>4</v>
          </cell>
          <cell r="L8">
            <v>25</v>
          </cell>
        </row>
        <row r="9">
          <cell r="A9" t="str">
            <v>Cambridge Fam &amp; Child Srvcs (Adop)</v>
          </cell>
          <cell r="B9">
            <v>8</v>
          </cell>
          <cell r="C9">
            <v>3</v>
          </cell>
          <cell r="D9">
            <v>4</v>
          </cell>
          <cell r="E9" t="str">
            <v>---</v>
          </cell>
          <cell r="F9" t="str">
            <v>---</v>
          </cell>
          <cell r="G9" t="str">
            <v>---</v>
          </cell>
          <cell r="H9">
            <v>3</v>
          </cell>
          <cell r="I9" t="str">
            <v>---</v>
          </cell>
          <cell r="J9">
            <v>3</v>
          </cell>
          <cell r="K9">
            <v>3</v>
          </cell>
          <cell r="L9">
            <v>21</v>
          </cell>
        </row>
        <row r="10">
          <cell r="A10" t="str">
            <v>Children's Friends Inc. (Adop)</v>
          </cell>
          <cell r="B10">
            <v>39</v>
          </cell>
          <cell r="C10">
            <v>18</v>
          </cell>
          <cell r="D10">
            <v>4</v>
          </cell>
          <cell r="E10">
            <v>5</v>
          </cell>
          <cell r="F10">
            <v>2</v>
          </cell>
          <cell r="G10" t="str">
            <v>---</v>
          </cell>
          <cell r="H10">
            <v>13</v>
          </cell>
          <cell r="I10" t="str">
            <v>---</v>
          </cell>
          <cell r="J10">
            <v>4</v>
          </cell>
          <cell r="K10">
            <v>4</v>
          </cell>
          <cell r="L10">
            <v>85</v>
          </cell>
        </row>
        <row r="11">
          <cell r="A11" t="str">
            <v>New Bedford Child and Family (Adop)</v>
          </cell>
          <cell r="B11">
            <v>77</v>
          </cell>
          <cell r="C11">
            <v>40</v>
          </cell>
          <cell r="D11">
            <v>14</v>
          </cell>
          <cell r="E11" t="str">
            <v>---</v>
          </cell>
          <cell r="F11">
            <v>1</v>
          </cell>
          <cell r="G11" t="str">
            <v>---</v>
          </cell>
          <cell r="H11">
            <v>10</v>
          </cell>
          <cell r="I11" t="str">
            <v>---</v>
          </cell>
          <cell r="J11">
            <v>12</v>
          </cell>
          <cell r="K11">
            <v>12</v>
          </cell>
          <cell r="L11">
            <v>154</v>
          </cell>
        </row>
        <row r="12">
          <cell r="A12" t="str">
            <v>Boston</v>
          </cell>
          <cell r="B12">
            <v>190</v>
          </cell>
          <cell r="C12">
            <v>302</v>
          </cell>
          <cell r="D12">
            <v>472</v>
          </cell>
          <cell r="E12">
            <v>16</v>
          </cell>
          <cell r="F12">
            <v>2</v>
          </cell>
          <cell r="G12" t="str">
            <v>---</v>
          </cell>
          <cell r="H12">
            <v>45</v>
          </cell>
          <cell r="I12">
            <v>1</v>
          </cell>
          <cell r="J12">
            <v>49</v>
          </cell>
          <cell r="K12">
            <v>50</v>
          </cell>
          <cell r="L12">
            <v>1077</v>
          </cell>
        </row>
        <row r="13">
          <cell r="A13" t="str">
            <v>Dimock Street</v>
          </cell>
          <cell r="B13">
            <v>36</v>
          </cell>
          <cell r="C13">
            <v>81</v>
          </cell>
          <cell r="D13">
            <v>141</v>
          </cell>
          <cell r="E13">
            <v>1</v>
          </cell>
          <cell r="F13">
            <v>1</v>
          </cell>
          <cell r="G13" t="str">
            <v>---</v>
          </cell>
          <cell r="H13">
            <v>11</v>
          </cell>
          <cell r="I13" t="str">
            <v>---</v>
          </cell>
          <cell r="J13">
            <v>11</v>
          </cell>
          <cell r="K13">
            <v>11</v>
          </cell>
          <cell r="L13">
            <v>282</v>
          </cell>
        </row>
        <row r="14">
          <cell r="A14" t="str">
            <v>Harbor</v>
          </cell>
          <cell r="B14">
            <v>94</v>
          </cell>
          <cell r="C14">
            <v>100</v>
          </cell>
          <cell r="D14">
            <v>31</v>
          </cell>
          <cell r="E14">
            <v>2</v>
          </cell>
          <cell r="F14" t="str">
            <v>---</v>
          </cell>
          <cell r="G14" t="str">
            <v>---</v>
          </cell>
          <cell r="H14">
            <v>7</v>
          </cell>
          <cell r="I14">
            <v>1</v>
          </cell>
          <cell r="J14">
            <v>13</v>
          </cell>
          <cell r="K14">
            <v>14</v>
          </cell>
          <cell r="L14">
            <v>248</v>
          </cell>
        </row>
        <row r="15">
          <cell r="A15" t="str">
            <v>Hyde Park</v>
          </cell>
          <cell r="B15">
            <v>17</v>
          </cell>
          <cell r="C15">
            <v>40</v>
          </cell>
          <cell r="D15">
            <v>134</v>
          </cell>
          <cell r="E15">
            <v>3</v>
          </cell>
          <cell r="F15" t="str">
            <v>---</v>
          </cell>
          <cell r="G15" t="str">
            <v>---</v>
          </cell>
          <cell r="H15">
            <v>9</v>
          </cell>
          <cell r="I15" t="str">
            <v>---</v>
          </cell>
          <cell r="J15">
            <v>10</v>
          </cell>
          <cell r="K15">
            <v>10</v>
          </cell>
          <cell r="L15">
            <v>213</v>
          </cell>
        </row>
        <row r="16">
          <cell r="A16" t="str">
            <v>Park Street</v>
          </cell>
          <cell r="B16">
            <v>42</v>
          </cell>
          <cell r="C16">
            <v>81</v>
          </cell>
          <cell r="D16">
            <v>165</v>
          </cell>
          <cell r="E16">
            <v>10</v>
          </cell>
          <cell r="F16">
            <v>1</v>
          </cell>
          <cell r="G16" t="str">
            <v>---</v>
          </cell>
          <cell r="H16">
            <v>18</v>
          </cell>
          <cell r="I16" t="str">
            <v>---</v>
          </cell>
          <cell r="J16">
            <v>15</v>
          </cell>
          <cell r="K16">
            <v>15</v>
          </cell>
          <cell r="L16">
            <v>332</v>
          </cell>
        </row>
        <row r="17">
          <cell r="A17" t="str">
            <v>Solutions for Living (PAS Bos)</v>
          </cell>
          <cell r="B17">
            <v>1</v>
          </cell>
          <cell r="C17" t="str">
            <v>---</v>
          </cell>
          <cell r="D17">
            <v>1</v>
          </cell>
          <cell r="E17" t="str">
            <v>---</v>
          </cell>
          <cell r="F17" t="str">
            <v>---</v>
          </cell>
          <cell r="G17" t="str">
            <v>---</v>
          </cell>
          <cell r="H17" t="str">
            <v>---</v>
          </cell>
          <cell r="I17" t="str">
            <v>---</v>
          </cell>
          <cell r="J17" t="str">
            <v>---</v>
          </cell>
          <cell r="K17">
            <v>0</v>
          </cell>
          <cell r="L17">
            <v>2</v>
          </cell>
        </row>
        <row r="18">
          <cell r="A18" t="str">
            <v>CENTRAL OFFICE REGION</v>
          </cell>
          <cell r="B18" t="str">
            <v>---</v>
          </cell>
          <cell r="C18">
            <v>12</v>
          </cell>
          <cell r="D18">
            <v>8</v>
          </cell>
          <cell r="E18">
            <v>13</v>
          </cell>
          <cell r="F18" t="str">
            <v>---</v>
          </cell>
          <cell r="G18" t="str">
            <v>---</v>
          </cell>
          <cell r="H18" t="str">
            <v>---</v>
          </cell>
          <cell r="I18" t="str">
            <v>---</v>
          </cell>
          <cell r="J18">
            <v>8</v>
          </cell>
          <cell r="K18">
            <v>8</v>
          </cell>
          <cell r="L18">
            <v>41</v>
          </cell>
        </row>
        <row r="19">
          <cell r="A19" t="str">
            <v>Lutheran Refugee Minor Services</v>
          </cell>
          <cell r="B19" t="str">
            <v>---</v>
          </cell>
          <cell r="C19">
            <v>12</v>
          </cell>
          <cell r="D19">
            <v>8</v>
          </cell>
          <cell r="E19">
            <v>13</v>
          </cell>
          <cell r="F19" t="str">
            <v>---</v>
          </cell>
          <cell r="G19" t="str">
            <v>---</v>
          </cell>
          <cell r="H19" t="str">
            <v>---</v>
          </cell>
          <cell r="I19" t="str">
            <v>---</v>
          </cell>
          <cell r="J19">
            <v>8</v>
          </cell>
          <cell r="K19">
            <v>8</v>
          </cell>
          <cell r="L19">
            <v>41</v>
          </cell>
        </row>
        <row r="20">
          <cell r="A20" t="str">
            <v>Northern</v>
          </cell>
          <cell r="B20">
            <v>758</v>
          </cell>
          <cell r="C20">
            <v>534</v>
          </cell>
          <cell r="D20">
            <v>134</v>
          </cell>
          <cell r="E20">
            <v>45</v>
          </cell>
          <cell r="F20">
            <v>1</v>
          </cell>
          <cell r="G20" t="str">
            <v>---</v>
          </cell>
          <cell r="H20">
            <v>111</v>
          </cell>
          <cell r="I20">
            <v>2</v>
          </cell>
          <cell r="J20">
            <v>75</v>
          </cell>
          <cell r="K20">
            <v>77</v>
          </cell>
          <cell r="L20">
            <v>1660</v>
          </cell>
        </row>
        <row r="21">
          <cell r="A21" t="str">
            <v>Cambridge</v>
          </cell>
          <cell r="B21">
            <v>45</v>
          </cell>
          <cell r="C21">
            <v>27</v>
          </cell>
          <cell r="D21">
            <v>19</v>
          </cell>
          <cell r="E21">
            <v>2</v>
          </cell>
          <cell r="F21" t="str">
            <v>---</v>
          </cell>
          <cell r="G21" t="str">
            <v>---</v>
          </cell>
          <cell r="H21">
            <v>6</v>
          </cell>
          <cell r="I21">
            <v>1</v>
          </cell>
          <cell r="J21">
            <v>2</v>
          </cell>
          <cell r="K21">
            <v>3</v>
          </cell>
          <cell r="L21">
            <v>102</v>
          </cell>
        </row>
        <row r="22">
          <cell r="A22" t="str">
            <v>Cape Ann</v>
          </cell>
          <cell r="B22">
            <v>102</v>
          </cell>
          <cell r="C22">
            <v>30</v>
          </cell>
          <cell r="D22">
            <v>6</v>
          </cell>
          <cell r="E22">
            <v>1</v>
          </cell>
          <cell r="F22" t="str">
            <v>---</v>
          </cell>
          <cell r="G22" t="str">
            <v>---</v>
          </cell>
          <cell r="H22">
            <v>3</v>
          </cell>
          <cell r="I22">
            <v>1</v>
          </cell>
          <cell r="J22">
            <v>6</v>
          </cell>
          <cell r="K22">
            <v>7</v>
          </cell>
          <cell r="L22">
            <v>149</v>
          </cell>
        </row>
        <row r="23">
          <cell r="A23" t="str">
            <v>Framingham</v>
          </cell>
          <cell r="B23">
            <v>94</v>
          </cell>
          <cell r="C23">
            <v>48</v>
          </cell>
          <cell r="D23">
            <v>17</v>
          </cell>
          <cell r="E23">
            <v>1</v>
          </cell>
          <cell r="F23" t="str">
            <v>---</v>
          </cell>
          <cell r="G23" t="str">
            <v>---</v>
          </cell>
          <cell r="H23">
            <v>11</v>
          </cell>
          <cell r="I23" t="str">
            <v>---</v>
          </cell>
          <cell r="J23">
            <v>15</v>
          </cell>
          <cell r="K23">
            <v>15</v>
          </cell>
          <cell r="L23">
            <v>186</v>
          </cell>
        </row>
        <row r="24">
          <cell r="A24" t="str">
            <v>Haverhill</v>
          </cell>
          <cell r="B24">
            <v>101</v>
          </cell>
          <cell r="C24">
            <v>27</v>
          </cell>
          <cell r="D24">
            <v>7</v>
          </cell>
          <cell r="E24" t="str">
            <v>---</v>
          </cell>
          <cell r="F24">
            <v>1</v>
          </cell>
          <cell r="G24" t="str">
            <v>---</v>
          </cell>
          <cell r="H24">
            <v>7</v>
          </cell>
          <cell r="I24" t="str">
            <v>---</v>
          </cell>
          <cell r="J24">
            <v>7</v>
          </cell>
          <cell r="K24">
            <v>7</v>
          </cell>
          <cell r="L24">
            <v>150</v>
          </cell>
        </row>
        <row r="25">
          <cell r="A25" t="str">
            <v>Lawrence</v>
          </cell>
          <cell r="B25">
            <v>50</v>
          </cell>
          <cell r="C25">
            <v>141</v>
          </cell>
          <cell r="D25">
            <v>4</v>
          </cell>
          <cell r="E25">
            <v>1</v>
          </cell>
          <cell r="F25" t="str">
            <v>---</v>
          </cell>
          <cell r="G25" t="str">
            <v>---</v>
          </cell>
          <cell r="H25">
            <v>4</v>
          </cell>
          <cell r="I25" t="str">
            <v>---</v>
          </cell>
          <cell r="J25">
            <v>10</v>
          </cell>
          <cell r="K25">
            <v>10</v>
          </cell>
          <cell r="L25">
            <v>210</v>
          </cell>
        </row>
        <row r="26">
          <cell r="A26" t="str">
            <v>Lowell</v>
          </cell>
          <cell r="B26">
            <v>149</v>
          </cell>
          <cell r="C26">
            <v>124</v>
          </cell>
          <cell r="D26">
            <v>22</v>
          </cell>
          <cell r="E26">
            <v>33</v>
          </cell>
          <cell r="F26" t="str">
            <v>---</v>
          </cell>
          <cell r="G26" t="str">
            <v>---</v>
          </cell>
          <cell r="H26">
            <v>27</v>
          </cell>
          <cell r="I26" t="str">
            <v>---</v>
          </cell>
          <cell r="J26">
            <v>16</v>
          </cell>
          <cell r="K26">
            <v>16</v>
          </cell>
          <cell r="L26">
            <v>371</v>
          </cell>
        </row>
        <row r="27">
          <cell r="A27" t="str">
            <v>Lynn</v>
          </cell>
          <cell r="B27">
            <v>133</v>
          </cell>
          <cell r="C27">
            <v>105</v>
          </cell>
          <cell r="D27">
            <v>38</v>
          </cell>
          <cell r="E27">
            <v>2</v>
          </cell>
          <cell r="F27" t="str">
            <v>---</v>
          </cell>
          <cell r="G27" t="str">
            <v>---</v>
          </cell>
          <cell r="H27">
            <v>45</v>
          </cell>
          <cell r="I27" t="str">
            <v>---</v>
          </cell>
          <cell r="J27">
            <v>14</v>
          </cell>
          <cell r="K27">
            <v>14</v>
          </cell>
          <cell r="L27">
            <v>337</v>
          </cell>
        </row>
        <row r="28">
          <cell r="A28" t="str">
            <v>Malden</v>
          </cell>
          <cell r="B28">
            <v>84</v>
          </cell>
          <cell r="C28">
            <v>32</v>
          </cell>
          <cell r="D28">
            <v>21</v>
          </cell>
          <cell r="E28">
            <v>5</v>
          </cell>
          <cell r="F28" t="str">
            <v>---</v>
          </cell>
          <cell r="G28" t="str">
            <v>---</v>
          </cell>
          <cell r="H28">
            <v>8</v>
          </cell>
          <cell r="I28" t="str">
            <v>---</v>
          </cell>
          <cell r="J28">
            <v>5</v>
          </cell>
          <cell r="K28">
            <v>5</v>
          </cell>
          <cell r="L28">
            <v>155</v>
          </cell>
        </row>
        <row r="29">
          <cell r="A29" t="str">
            <v>Southern</v>
          </cell>
          <cell r="B29">
            <v>1330</v>
          </cell>
          <cell r="C29">
            <v>292</v>
          </cell>
          <cell r="D29">
            <v>316</v>
          </cell>
          <cell r="E29">
            <v>9</v>
          </cell>
          <cell r="F29">
            <v>13</v>
          </cell>
          <cell r="G29" t="str">
            <v>---</v>
          </cell>
          <cell r="H29">
            <v>243</v>
          </cell>
          <cell r="I29">
            <v>2</v>
          </cell>
          <cell r="J29">
            <v>159</v>
          </cell>
          <cell r="K29">
            <v>161</v>
          </cell>
          <cell r="L29">
            <v>2364</v>
          </cell>
        </row>
        <row r="30">
          <cell r="A30" t="str">
            <v>Arlington</v>
          </cell>
          <cell r="B30">
            <v>101</v>
          </cell>
          <cell r="C30">
            <v>26</v>
          </cell>
          <cell r="D30">
            <v>34</v>
          </cell>
          <cell r="E30">
            <v>4</v>
          </cell>
          <cell r="F30" t="str">
            <v>---</v>
          </cell>
          <cell r="G30" t="str">
            <v>---</v>
          </cell>
          <cell r="H30">
            <v>12</v>
          </cell>
          <cell r="I30" t="str">
            <v>---</v>
          </cell>
          <cell r="J30">
            <v>11</v>
          </cell>
          <cell r="K30">
            <v>11</v>
          </cell>
          <cell r="L30">
            <v>188</v>
          </cell>
        </row>
        <row r="31">
          <cell r="A31" t="str">
            <v>Brockton</v>
          </cell>
          <cell r="B31">
            <v>113</v>
          </cell>
          <cell r="C31">
            <v>25</v>
          </cell>
          <cell r="D31">
            <v>99</v>
          </cell>
          <cell r="E31">
            <v>1</v>
          </cell>
          <cell r="F31" t="str">
            <v>---</v>
          </cell>
          <cell r="G31" t="str">
            <v>---</v>
          </cell>
          <cell r="H31">
            <v>40</v>
          </cell>
          <cell r="I31" t="str">
            <v>---</v>
          </cell>
          <cell r="J31">
            <v>9</v>
          </cell>
          <cell r="K31">
            <v>9</v>
          </cell>
          <cell r="L31">
            <v>287</v>
          </cell>
        </row>
        <row r="32">
          <cell r="A32" t="str">
            <v>Cape Cod</v>
          </cell>
          <cell r="B32">
            <v>159</v>
          </cell>
          <cell r="C32">
            <v>23</v>
          </cell>
          <cell r="D32">
            <v>13</v>
          </cell>
          <cell r="E32" t="str">
            <v>---</v>
          </cell>
          <cell r="F32">
            <v>3</v>
          </cell>
          <cell r="G32" t="str">
            <v>---</v>
          </cell>
          <cell r="H32">
            <v>39</v>
          </cell>
          <cell r="I32">
            <v>1</v>
          </cell>
          <cell r="J32">
            <v>14</v>
          </cell>
          <cell r="K32">
            <v>15</v>
          </cell>
          <cell r="L32">
            <v>252</v>
          </cell>
        </row>
        <row r="33">
          <cell r="A33" t="str">
            <v>Coastal</v>
          </cell>
          <cell r="B33">
            <v>152</v>
          </cell>
          <cell r="C33">
            <v>13</v>
          </cell>
          <cell r="D33">
            <v>40</v>
          </cell>
          <cell r="E33">
            <v>2</v>
          </cell>
          <cell r="F33">
            <v>3</v>
          </cell>
          <cell r="G33" t="str">
            <v>---</v>
          </cell>
          <cell r="H33">
            <v>34</v>
          </cell>
          <cell r="I33">
            <v>1</v>
          </cell>
          <cell r="J33">
            <v>7</v>
          </cell>
          <cell r="K33">
            <v>8</v>
          </cell>
          <cell r="L33">
            <v>252</v>
          </cell>
        </row>
        <row r="34">
          <cell r="A34" t="str">
            <v>Fall River</v>
          </cell>
          <cell r="B34">
            <v>249</v>
          </cell>
          <cell r="C34">
            <v>71</v>
          </cell>
          <cell r="D34">
            <v>38</v>
          </cell>
          <cell r="E34">
            <v>2</v>
          </cell>
          <cell r="F34" t="str">
            <v>---</v>
          </cell>
          <cell r="G34" t="str">
            <v>---</v>
          </cell>
          <cell r="H34">
            <v>39</v>
          </cell>
          <cell r="I34" t="str">
            <v>---</v>
          </cell>
          <cell r="J34">
            <v>48</v>
          </cell>
          <cell r="K34">
            <v>48</v>
          </cell>
          <cell r="L34">
            <v>447</v>
          </cell>
        </row>
        <row r="35">
          <cell r="A35" t="str">
            <v>New Bedford</v>
          </cell>
          <cell r="B35">
            <v>201</v>
          </cell>
          <cell r="C35">
            <v>92</v>
          </cell>
          <cell r="D35">
            <v>61</v>
          </cell>
          <cell r="E35" t="str">
            <v>---</v>
          </cell>
          <cell r="F35">
            <v>5</v>
          </cell>
          <cell r="G35" t="str">
            <v>---</v>
          </cell>
          <cell r="H35">
            <v>37</v>
          </cell>
          <cell r="I35" t="str">
            <v>---</v>
          </cell>
          <cell r="J35">
            <v>30</v>
          </cell>
          <cell r="K35">
            <v>30</v>
          </cell>
          <cell r="L35">
            <v>426</v>
          </cell>
        </row>
        <row r="36">
          <cell r="A36" t="str">
            <v>Plymouth</v>
          </cell>
          <cell r="B36">
            <v>180</v>
          </cell>
          <cell r="C36">
            <v>10</v>
          </cell>
          <cell r="D36">
            <v>18</v>
          </cell>
          <cell r="E36" t="str">
            <v>---</v>
          </cell>
          <cell r="F36">
            <v>1</v>
          </cell>
          <cell r="G36" t="str">
            <v>---</v>
          </cell>
          <cell r="H36">
            <v>26</v>
          </cell>
          <cell r="I36" t="str">
            <v>---</v>
          </cell>
          <cell r="J36">
            <v>13</v>
          </cell>
          <cell r="K36">
            <v>13</v>
          </cell>
          <cell r="L36">
            <v>248</v>
          </cell>
        </row>
        <row r="37">
          <cell r="A37" t="str">
            <v>Solutions for Living (PAS SE)</v>
          </cell>
          <cell r="B37">
            <v>1</v>
          </cell>
          <cell r="C37" t="str">
            <v>---</v>
          </cell>
          <cell r="D37" t="str">
            <v>---</v>
          </cell>
          <cell r="E37" t="str">
            <v>---</v>
          </cell>
          <cell r="F37" t="str">
            <v>---</v>
          </cell>
          <cell r="G37" t="str">
            <v>---</v>
          </cell>
          <cell r="H37" t="str">
            <v>---</v>
          </cell>
          <cell r="I37" t="str">
            <v>---</v>
          </cell>
          <cell r="J37">
            <v>2</v>
          </cell>
          <cell r="K37">
            <v>2</v>
          </cell>
          <cell r="L37">
            <v>3</v>
          </cell>
        </row>
        <row r="38">
          <cell r="A38" t="str">
            <v>Taunton/Attleboro</v>
          </cell>
          <cell r="B38">
            <v>174</v>
          </cell>
          <cell r="C38">
            <v>32</v>
          </cell>
          <cell r="D38">
            <v>13</v>
          </cell>
          <cell r="E38" t="str">
            <v>---</v>
          </cell>
          <cell r="F38">
            <v>1</v>
          </cell>
          <cell r="G38" t="str">
            <v>---</v>
          </cell>
          <cell r="H38">
            <v>16</v>
          </cell>
          <cell r="I38" t="str">
            <v>---</v>
          </cell>
          <cell r="J38">
            <v>25</v>
          </cell>
          <cell r="K38">
            <v>25</v>
          </cell>
          <cell r="L38">
            <v>261</v>
          </cell>
        </row>
        <row r="39">
          <cell r="A39" t="str">
            <v>Western</v>
          </cell>
          <cell r="B39">
            <v>1598</v>
          </cell>
          <cell r="C39">
            <v>1004</v>
          </cell>
          <cell r="D39">
            <v>295</v>
          </cell>
          <cell r="E39">
            <v>10</v>
          </cell>
          <cell r="F39">
            <v>6</v>
          </cell>
          <cell r="G39">
            <v>1</v>
          </cell>
          <cell r="H39">
            <v>209</v>
          </cell>
          <cell r="I39">
            <v>2</v>
          </cell>
          <cell r="J39">
            <v>171</v>
          </cell>
          <cell r="K39">
            <v>173</v>
          </cell>
          <cell r="L39">
            <v>3296</v>
          </cell>
        </row>
        <row r="40">
          <cell r="A40" t="str">
            <v>Ctr Human Dev (PAS West)</v>
          </cell>
          <cell r="B40" t="str">
            <v>---</v>
          </cell>
          <cell r="C40" t="str">
            <v>---</v>
          </cell>
          <cell r="D40">
            <v>1</v>
          </cell>
          <cell r="E40" t="str">
            <v>---</v>
          </cell>
          <cell r="F40" t="str">
            <v>---</v>
          </cell>
          <cell r="G40" t="str">
            <v>---</v>
          </cell>
          <cell r="H40" t="str">
            <v>---</v>
          </cell>
          <cell r="I40" t="str">
            <v>---</v>
          </cell>
          <cell r="J40">
            <v>1</v>
          </cell>
          <cell r="K40">
            <v>1</v>
          </cell>
          <cell r="L40">
            <v>2</v>
          </cell>
        </row>
        <row r="41">
          <cell r="A41" t="str">
            <v>Greenfield</v>
          </cell>
          <cell r="B41">
            <v>236</v>
          </cell>
          <cell r="C41">
            <v>43</v>
          </cell>
          <cell r="D41">
            <v>15</v>
          </cell>
          <cell r="E41">
            <v>1</v>
          </cell>
          <cell r="F41">
            <v>2</v>
          </cell>
          <cell r="G41" t="str">
            <v>---</v>
          </cell>
          <cell r="H41">
            <v>21</v>
          </cell>
          <cell r="I41">
            <v>2</v>
          </cell>
          <cell r="J41">
            <v>22</v>
          </cell>
          <cell r="K41">
            <v>24</v>
          </cell>
          <cell r="L41">
            <v>342</v>
          </cell>
        </row>
        <row r="42">
          <cell r="A42" t="str">
            <v>Holyoke</v>
          </cell>
          <cell r="B42">
            <v>105</v>
          </cell>
          <cell r="C42">
            <v>140</v>
          </cell>
          <cell r="D42">
            <v>14</v>
          </cell>
          <cell r="E42">
            <v>1</v>
          </cell>
          <cell r="F42" t="str">
            <v>---</v>
          </cell>
          <cell r="G42" t="str">
            <v>---</v>
          </cell>
          <cell r="H42">
            <v>7</v>
          </cell>
          <cell r="I42" t="str">
            <v>---</v>
          </cell>
          <cell r="J42">
            <v>16</v>
          </cell>
          <cell r="K42">
            <v>16</v>
          </cell>
          <cell r="L42">
            <v>283</v>
          </cell>
        </row>
        <row r="43">
          <cell r="A43" t="str">
            <v>North Central</v>
          </cell>
          <cell r="B43">
            <v>247</v>
          </cell>
          <cell r="C43">
            <v>146</v>
          </cell>
          <cell r="D43">
            <v>17</v>
          </cell>
          <cell r="E43" t="str">
            <v>---</v>
          </cell>
          <cell r="F43">
            <v>1</v>
          </cell>
          <cell r="G43" t="str">
            <v>---</v>
          </cell>
          <cell r="H43">
            <v>25</v>
          </cell>
          <cell r="I43" t="str">
            <v>---</v>
          </cell>
          <cell r="J43">
            <v>29</v>
          </cell>
          <cell r="K43">
            <v>29</v>
          </cell>
          <cell r="L43">
            <v>465</v>
          </cell>
        </row>
        <row r="44">
          <cell r="A44" t="str">
            <v>Pittsfield</v>
          </cell>
          <cell r="B44">
            <v>226</v>
          </cell>
          <cell r="C44">
            <v>31</v>
          </cell>
          <cell r="D44">
            <v>17</v>
          </cell>
          <cell r="E44" t="str">
            <v>---</v>
          </cell>
          <cell r="F44" t="str">
            <v>---</v>
          </cell>
          <cell r="G44" t="str">
            <v>---</v>
          </cell>
          <cell r="H44">
            <v>62</v>
          </cell>
          <cell r="I44" t="str">
            <v>---</v>
          </cell>
          <cell r="J44">
            <v>15</v>
          </cell>
          <cell r="K44">
            <v>15</v>
          </cell>
          <cell r="L44">
            <v>351</v>
          </cell>
        </row>
        <row r="45">
          <cell r="A45" t="str">
            <v>Robert Van Wart</v>
          </cell>
          <cell r="B45">
            <v>163</v>
          </cell>
          <cell r="C45">
            <v>109</v>
          </cell>
          <cell r="D45">
            <v>30</v>
          </cell>
          <cell r="E45">
            <v>2</v>
          </cell>
          <cell r="F45">
            <v>1</v>
          </cell>
          <cell r="G45" t="str">
            <v>---</v>
          </cell>
          <cell r="H45">
            <v>17</v>
          </cell>
          <cell r="I45" t="str">
            <v>---</v>
          </cell>
          <cell r="J45">
            <v>21</v>
          </cell>
          <cell r="K45">
            <v>21</v>
          </cell>
          <cell r="L45">
            <v>343</v>
          </cell>
        </row>
        <row r="46">
          <cell r="A46" t="str">
            <v>South Central</v>
          </cell>
          <cell r="B46">
            <v>231</v>
          </cell>
          <cell r="C46">
            <v>60</v>
          </cell>
          <cell r="D46">
            <v>15</v>
          </cell>
          <cell r="E46">
            <v>1</v>
          </cell>
          <cell r="F46">
            <v>1</v>
          </cell>
          <cell r="G46" t="str">
            <v>---</v>
          </cell>
          <cell r="H46">
            <v>13</v>
          </cell>
          <cell r="I46" t="str">
            <v>---</v>
          </cell>
          <cell r="J46">
            <v>16</v>
          </cell>
          <cell r="K46">
            <v>16</v>
          </cell>
          <cell r="L46">
            <v>337</v>
          </cell>
        </row>
        <row r="47">
          <cell r="A47" t="str">
            <v>Springfield</v>
          </cell>
          <cell r="B47">
            <v>69</v>
          </cell>
          <cell r="C47">
            <v>213</v>
          </cell>
          <cell r="D47">
            <v>97</v>
          </cell>
          <cell r="E47">
            <v>3</v>
          </cell>
          <cell r="F47" t="str">
            <v>---</v>
          </cell>
          <cell r="G47" t="str">
            <v>---</v>
          </cell>
          <cell r="H47">
            <v>16</v>
          </cell>
          <cell r="I47" t="str">
            <v>---</v>
          </cell>
          <cell r="J47">
            <v>20</v>
          </cell>
          <cell r="K47">
            <v>20</v>
          </cell>
          <cell r="L47">
            <v>418</v>
          </cell>
        </row>
        <row r="48">
          <cell r="A48" t="str">
            <v>Worcester East</v>
          </cell>
          <cell r="B48">
            <v>177</v>
          </cell>
          <cell r="C48">
            <v>148</v>
          </cell>
          <cell r="D48">
            <v>56</v>
          </cell>
          <cell r="E48">
            <v>2</v>
          </cell>
          <cell r="F48">
            <v>1</v>
          </cell>
          <cell r="G48">
            <v>1</v>
          </cell>
          <cell r="H48">
            <v>30</v>
          </cell>
          <cell r="I48" t="str">
            <v>---</v>
          </cell>
          <cell r="J48">
            <v>12</v>
          </cell>
          <cell r="K48">
            <v>12</v>
          </cell>
          <cell r="L48">
            <v>427</v>
          </cell>
        </row>
        <row r="49">
          <cell r="A49" t="str">
            <v>Worcester West</v>
          </cell>
          <cell r="B49">
            <v>144</v>
          </cell>
          <cell r="C49">
            <v>114</v>
          </cell>
          <cell r="D49">
            <v>33</v>
          </cell>
          <cell r="E49" t="str">
            <v>---</v>
          </cell>
          <cell r="F49" t="str">
            <v>---</v>
          </cell>
          <cell r="G49" t="str">
            <v>---</v>
          </cell>
          <cell r="H49">
            <v>18</v>
          </cell>
          <cell r="I49" t="str">
            <v>---</v>
          </cell>
          <cell r="J49">
            <v>19</v>
          </cell>
          <cell r="K49">
            <v>19</v>
          </cell>
          <cell r="L49">
            <v>328</v>
          </cell>
        </row>
        <row r="50">
          <cell r="A50" t="str">
            <v>Total</v>
          </cell>
          <cell r="B50">
            <v>4010</v>
          </cell>
          <cell r="C50">
            <v>2212</v>
          </cell>
          <cell r="D50">
            <v>1247</v>
          </cell>
          <cell r="E50">
            <v>98</v>
          </cell>
          <cell r="F50">
            <v>25</v>
          </cell>
          <cell r="G50">
            <v>1</v>
          </cell>
          <cell r="H50">
            <v>638</v>
          </cell>
          <cell r="I50">
            <v>7</v>
          </cell>
          <cell r="J50">
            <v>485</v>
          </cell>
          <cell r="K50">
            <v>492</v>
          </cell>
          <cell r="L50">
            <v>8723</v>
          </cell>
        </row>
      </sheetData>
      <sheetData sheetId="4">
        <row r="1">
          <cell r="A1" t="str">
            <v>Cases and Consumer Counts by Location</v>
          </cell>
        </row>
        <row r="3">
          <cell r="A3" t="str">
            <v>Qtr End Date:31-DEC-2014</v>
          </cell>
          <cell r="B3" t="str">
            <v>Processing Date:01-APR-2015</v>
          </cell>
        </row>
        <row r="5">
          <cell r="B5" t="str">
            <v>Person Count</v>
          </cell>
          <cell r="C5" t="str">
            <v>Person Count</v>
          </cell>
          <cell r="D5" t="str">
            <v>Person Count</v>
          </cell>
          <cell r="E5" t="str">
            <v>Person Count</v>
          </cell>
        </row>
        <row r="6">
          <cell r="B6" t="str">
            <v>Female</v>
          </cell>
          <cell r="C6" t="str">
            <v>Male</v>
          </cell>
          <cell r="D6" t="str">
            <v>Unspecified</v>
          </cell>
          <cell r="E6" t="str">
            <v>Total</v>
          </cell>
        </row>
        <row r="7">
          <cell r="A7" t="str">
            <v>Adoption Contract Region</v>
          </cell>
          <cell r="B7">
            <v>126</v>
          </cell>
          <cell r="C7">
            <v>159</v>
          </cell>
          <cell r="D7" t="str">
            <v>---</v>
          </cell>
          <cell r="E7">
            <v>285</v>
          </cell>
        </row>
        <row r="8">
          <cell r="A8" t="str">
            <v>Berkshire Children &amp; Family (Adop)</v>
          </cell>
          <cell r="B8">
            <v>11</v>
          </cell>
          <cell r="C8">
            <v>14</v>
          </cell>
          <cell r="D8" t="str">
            <v>---</v>
          </cell>
          <cell r="E8">
            <v>25</v>
          </cell>
        </row>
        <row r="9">
          <cell r="A9" t="str">
            <v>Cambridge Fam &amp; Child Srvcs (Adop)</v>
          </cell>
          <cell r="B9">
            <v>6</v>
          </cell>
          <cell r="C9">
            <v>15</v>
          </cell>
          <cell r="D9" t="str">
            <v>---</v>
          </cell>
          <cell r="E9">
            <v>21</v>
          </cell>
        </row>
        <row r="10">
          <cell r="A10" t="str">
            <v>Children's Friends Inc. (Adop)</v>
          </cell>
          <cell r="B10">
            <v>46</v>
          </cell>
          <cell r="C10">
            <v>39</v>
          </cell>
          <cell r="D10" t="str">
            <v>---</v>
          </cell>
          <cell r="E10">
            <v>85</v>
          </cell>
        </row>
        <row r="11">
          <cell r="A11" t="str">
            <v>New Bedford Child and Family (Adop)</v>
          </cell>
          <cell r="B11">
            <v>63</v>
          </cell>
          <cell r="C11">
            <v>91</v>
          </cell>
          <cell r="D11" t="str">
            <v>---</v>
          </cell>
          <cell r="E11">
            <v>154</v>
          </cell>
        </row>
        <row r="12">
          <cell r="A12" t="str">
            <v>Boston</v>
          </cell>
          <cell r="B12">
            <v>529</v>
          </cell>
          <cell r="C12">
            <v>548</v>
          </cell>
          <cell r="D12" t="str">
            <v>---</v>
          </cell>
          <cell r="E12">
            <v>1077</v>
          </cell>
        </row>
        <row r="13">
          <cell r="A13" t="str">
            <v>Dimock Street</v>
          </cell>
          <cell r="B13">
            <v>133</v>
          </cell>
          <cell r="C13">
            <v>149</v>
          </cell>
          <cell r="D13" t="str">
            <v>---</v>
          </cell>
          <cell r="E13">
            <v>282</v>
          </cell>
        </row>
        <row r="14">
          <cell r="A14" t="str">
            <v>Harbor</v>
          </cell>
          <cell r="B14">
            <v>122</v>
          </cell>
          <cell r="C14">
            <v>126</v>
          </cell>
          <cell r="D14" t="str">
            <v>---</v>
          </cell>
          <cell r="E14">
            <v>248</v>
          </cell>
        </row>
        <row r="15">
          <cell r="A15" t="str">
            <v>Hyde Park</v>
          </cell>
          <cell r="B15">
            <v>105</v>
          </cell>
          <cell r="C15">
            <v>108</v>
          </cell>
          <cell r="D15" t="str">
            <v>---</v>
          </cell>
          <cell r="E15">
            <v>213</v>
          </cell>
        </row>
        <row r="16">
          <cell r="A16" t="str">
            <v>Park Street</v>
          </cell>
          <cell r="B16">
            <v>168</v>
          </cell>
          <cell r="C16">
            <v>164</v>
          </cell>
          <cell r="D16" t="str">
            <v>---</v>
          </cell>
          <cell r="E16">
            <v>332</v>
          </cell>
        </row>
        <row r="17">
          <cell r="A17" t="str">
            <v>Solutions for Living (PAS Bos)</v>
          </cell>
          <cell r="B17">
            <v>1</v>
          </cell>
          <cell r="C17">
            <v>1</v>
          </cell>
          <cell r="D17" t="str">
            <v>---</v>
          </cell>
          <cell r="E17">
            <v>2</v>
          </cell>
        </row>
        <row r="18">
          <cell r="A18" t="str">
            <v>CENTRAL OFFICE REGION</v>
          </cell>
          <cell r="B18">
            <v>12</v>
          </cell>
          <cell r="C18">
            <v>29</v>
          </cell>
          <cell r="D18" t="str">
            <v>---</v>
          </cell>
          <cell r="E18">
            <v>41</v>
          </cell>
        </row>
        <row r="19">
          <cell r="A19" t="str">
            <v>Lutheran Refugee Minor Services</v>
          </cell>
          <cell r="B19">
            <v>12</v>
          </cell>
          <cell r="C19">
            <v>29</v>
          </cell>
          <cell r="D19" t="str">
            <v>---</v>
          </cell>
          <cell r="E19">
            <v>41</v>
          </cell>
        </row>
        <row r="20">
          <cell r="A20" t="str">
            <v>Northern</v>
          </cell>
          <cell r="B20">
            <v>783</v>
          </cell>
          <cell r="C20">
            <v>877</v>
          </cell>
          <cell r="D20" t="str">
            <v>---</v>
          </cell>
          <cell r="E20">
            <v>1660</v>
          </cell>
        </row>
        <row r="21">
          <cell r="A21" t="str">
            <v>Cambridge</v>
          </cell>
          <cell r="B21">
            <v>42</v>
          </cell>
          <cell r="C21">
            <v>60</v>
          </cell>
          <cell r="D21" t="str">
            <v>---</v>
          </cell>
          <cell r="E21">
            <v>102</v>
          </cell>
        </row>
        <row r="22">
          <cell r="A22" t="str">
            <v>Cape Ann</v>
          </cell>
          <cell r="B22">
            <v>67</v>
          </cell>
          <cell r="C22">
            <v>82</v>
          </cell>
          <cell r="D22" t="str">
            <v>---</v>
          </cell>
          <cell r="E22">
            <v>149</v>
          </cell>
        </row>
        <row r="23">
          <cell r="A23" t="str">
            <v>Framingham</v>
          </cell>
          <cell r="B23">
            <v>84</v>
          </cell>
          <cell r="C23">
            <v>102</v>
          </cell>
          <cell r="D23" t="str">
            <v>---</v>
          </cell>
          <cell r="E23">
            <v>186</v>
          </cell>
        </row>
        <row r="24">
          <cell r="A24" t="str">
            <v>Haverhill</v>
          </cell>
          <cell r="B24">
            <v>69</v>
          </cell>
          <cell r="C24">
            <v>81</v>
          </cell>
          <cell r="D24" t="str">
            <v>---</v>
          </cell>
          <cell r="E24">
            <v>150</v>
          </cell>
        </row>
        <row r="25">
          <cell r="A25" t="str">
            <v>Lawrence</v>
          </cell>
          <cell r="B25">
            <v>103</v>
          </cell>
          <cell r="C25">
            <v>107</v>
          </cell>
          <cell r="D25" t="str">
            <v>---</v>
          </cell>
          <cell r="E25">
            <v>210</v>
          </cell>
        </row>
        <row r="26">
          <cell r="A26" t="str">
            <v>Lowell</v>
          </cell>
          <cell r="B26">
            <v>194</v>
          </cell>
          <cell r="C26">
            <v>177</v>
          </cell>
          <cell r="D26" t="str">
            <v>---</v>
          </cell>
          <cell r="E26">
            <v>371</v>
          </cell>
        </row>
        <row r="27">
          <cell r="A27" t="str">
            <v>Lynn</v>
          </cell>
          <cell r="B27">
            <v>154</v>
          </cell>
          <cell r="C27">
            <v>183</v>
          </cell>
          <cell r="D27" t="str">
            <v>---</v>
          </cell>
          <cell r="E27">
            <v>337</v>
          </cell>
        </row>
        <row r="28">
          <cell r="A28" t="str">
            <v>Malden</v>
          </cell>
          <cell r="B28">
            <v>70</v>
          </cell>
          <cell r="C28">
            <v>85</v>
          </cell>
          <cell r="D28" t="str">
            <v>---</v>
          </cell>
          <cell r="E28">
            <v>155</v>
          </cell>
        </row>
        <row r="29">
          <cell r="A29" t="str">
            <v>Southern</v>
          </cell>
          <cell r="B29">
            <v>1125</v>
          </cell>
          <cell r="C29">
            <v>1239</v>
          </cell>
          <cell r="D29" t="str">
            <v>---</v>
          </cell>
          <cell r="E29">
            <v>2364</v>
          </cell>
        </row>
        <row r="30">
          <cell r="A30" t="str">
            <v>Arlington</v>
          </cell>
          <cell r="B30">
            <v>86</v>
          </cell>
          <cell r="C30">
            <v>102</v>
          </cell>
          <cell r="D30" t="str">
            <v>---</v>
          </cell>
          <cell r="E30">
            <v>188</v>
          </cell>
        </row>
        <row r="31">
          <cell r="A31" t="str">
            <v>Brockton</v>
          </cell>
          <cell r="B31">
            <v>140</v>
          </cell>
          <cell r="C31">
            <v>147</v>
          </cell>
          <cell r="D31" t="str">
            <v>---</v>
          </cell>
          <cell r="E31">
            <v>287</v>
          </cell>
        </row>
        <row r="32">
          <cell r="A32" t="str">
            <v>Cape Cod</v>
          </cell>
          <cell r="B32">
            <v>117</v>
          </cell>
          <cell r="C32">
            <v>135</v>
          </cell>
          <cell r="D32" t="str">
            <v>---</v>
          </cell>
          <cell r="E32">
            <v>252</v>
          </cell>
        </row>
        <row r="33">
          <cell r="A33" t="str">
            <v>Coastal</v>
          </cell>
          <cell r="B33">
            <v>122</v>
          </cell>
          <cell r="C33">
            <v>130</v>
          </cell>
          <cell r="D33" t="str">
            <v>---</v>
          </cell>
          <cell r="E33">
            <v>252</v>
          </cell>
        </row>
        <row r="34">
          <cell r="A34" t="str">
            <v>Fall River</v>
          </cell>
          <cell r="B34">
            <v>199</v>
          </cell>
          <cell r="C34">
            <v>248</v>
          </cell>
          <cell r="D34" t="str">
            <v>---</v>
          </cell>
          <cell r="E34">
            <v>447</v>
          </cell>
        </row>
        <row r="35">
          <cell r="A35" t="str">
            <v>New Bedford</v>
          </cell>
          <cell r="B35">
            <v>201</v>
          </cell>
          <cell r="C35">
            <v>225</v>
          </cell>
          <cell r="D35" t="str">
            <v>---</v>
          </cell>
          <cell r="E35">
            <v>426</v>
          </cell>
        </row>
        <row r="36">
          <cell r="A36" t="str">
            <v>Plymouth</v>
          </cell>
          <cell r="B36">
            <v>122</v>
          </cell>
          <cell r="C36">
            <v>126</v>
          </cell>
          <cell r="D36" t="str">
            <v>---</v>
          </cell>
          <cell r="E36">
            <v>248</v>
          </cell>
        </row>
        <row r="37">
          <cell r="A37" t="str">
            <v>Solutions for Living (PAS SE)</v>
          </cell>
          <cell r="B37">
            <v>2</v>
          </cell>
          <cell r="C37">
            <v>1</v>
          </cell>
          <cell r="D37" t="str">
            <v>---</v>
          </cell>
          <cell r="E37">
            <v>3</v>
          </cell>
        </row>
        <row r="38">
          <cell r="A38" t="str">
            <v>Taunton/Attleboro</v>
          </cell>
          <cell r="B38">
            <v>136</v>
          </cell>
          <cell r="C38">
            <v>125</v>
          </cell>
          <cell r="D38" t="str">
            <v>---</v>
          </cell>
          <cell r="E38">
            <v>261</v>
          </cell>
        </row>
        <row r="39">
          <cell r="A39" t="str">
            <v>Western</v>
          </cell>
          <cell r="B39">
            <v>1588</v>
          </cell>
          <cell r="C39">
            <v>1707</v>
          </cell>
          <cell r="D39">
            <v>1</v>
          </cell>
          <cell r="E39">
            <v>3296</v>
          </cell>
        </row>
        <row r="40">
          <cell r="A40" t="str">
            <v>Ctr Human Dev (PAS West)</v>
          </cell>
          <cell r="B40">
            <v>1</v>
          </cell>
          <cell r="C40">
            <v>1</v>
          </cell>
          <cell r="D40" t="str">
            <v>---</v>
          </cell>
          <cell r="E40">
            <v>2</v>
          </cell>
        </row>
        <row r="41">
          <cell r="A41" t="str">
            <v>Greenfield</v>
          </cell>
          <cell r="B41">
            <v>165</v>
          </cell>
          <cell r="C41">
            <v>177</v>
          </cell>
          <cell r="D41" t="str">
            <v>---</v>
          </cell>
          <cell r="E41">
            <v>342</v>
          </cell>
        </row>
        <row r="42">
          <cell r="A42" t="str">
            <v>Holyoke</v>
          </cell>
          <cell r="B42">
            <v>126</v>
          </cell>
          <cell r="C42">
            <v>157</v>
          </cell>
          <cell r="D42" t="str">
            <v>---</v>
          </cell>
          <cell r="E42">
            <v>283</v>
          </cell>
        </row>
        <row r="43">
          <cell r="A43" t="str">
            <v>North Central</v>
          </cell>
          <cell r="B43">
            <v>210</v>
          </cell>
          <cell r="C43">
            <v>255</v>
          </cell>
          <cell r="D43" t="str">
            <v>---</v>
          </cell>
          <cell r="E43">
            <v>465</v>
          </cell>
        </row>
        <row r="44">
          <cell r="A44" t="str">
            <v>Pittsfield</v>
          </cell>
          <cell r="B44">
            <v>173</v>
          </cell>
          <cell r="C44">
            <v>178</v>
          </cell>
          <cell r="D44" t="str">
            <v>---</v>
          </cell>
          <cell r="E44">
            <v>351</v>
          </cell>
        </row>
        <row r="45">
          <cell r="A45" t="str">
            <v>Robert Van Wart</v>
          </cell>
          <cell r="B45">
            <v>175</v>
          </cell>
          <cell r="C45">
            <v>168</v>
          </cell>
          <cell r="D45" t="str">
            <v>---</v>
          </cell>
          <cell r="E45">
            <v>343</v>
          </cell>
        </row>
        <row r="46">
          <cell r="A46" t="str">
            <v>South Central</v>
          </cell>
          <cell r="B46">
            <v>169</v>
          </cell>
          <cell r="C46">
            <v>167</v>
          </cell>
          <cell r="D46">
            <v>1</v>
          </cell>
          <cell r="E46">
            <v>337</v>
          </cell>
        </row>
        <row r="47">
          <cell r="A47" t="str">
            <v>Springfield</v>
          </cell>
          <cell r="B47">
            <v>210</v>
          </cell>
          <cell r="C47">
            <v>208</v>
          </cell>
          <cell r="D47" t="str">
            <v>---</v>
          </cell>
          <cell r="E47">
            <v>418</v>
          </cell>
        </row>
        <row r="48">
          <cell r="A48" t="str">
            <v>Worcester East</v>
          </cell>
          <cell r="B48">
            <v>208</v>
          </cell>
          <cell r="C48">
            <v>219</v>
          </cell>
          <cell r="D48" t="str">
            <v>---</v>
          </cell>
          <cell r="E48">
            <v>427</v>
          </cell>
        </row>
        <row r="49">
          <cell r="A49" t="str">
            <v>Worcester West</v>
          </cell>
          <cell r="B49">
            <v>151</v>
          </cell>
          <cell r="C49">
            <v>177</v>
          </cell>
          <cell r="D49" t="str">
            <v>---</v>
          </cell>
          <cell r="E49">
            <v>328</v>
          </cell>
        </row>
        <row r="50">
          <cell r="A50" t="str">
            <v>Total</v>
          </cell>
          <cell r="B50">
            <v>4163</v>
          </cell>
          <cell r="C50">
            <v>4559</v>
          </cell>
          <cell r="D50">
            <v>1</v>
          </cell>
          <cell r="E50">
            <v>8723</v>
          </cell>
        </row>
      </sheetData>
      <sheetData sheetId="5">
        <row r="1">
          <cell r="A1" t="str">
            <v>Cases and Consumer Counts by Location</v>
          </cell>
        </row>
        <row r="3">
          <cell r="A3" t="str">
            <v>Qtr End Date:31-DEC-2014</v>
          </cell>
          <cell r="B3" t="str">
            <v>Processing Date:01-APR-2015</v>
          </cell>
        </row>
        <row r="5">
          <cell r="B5" t="str">
            <v>Person Count</v>
          </cell>
          <cell r="C5" t="str">
            <v>Person Count</v>
          </cell>
          <cell r="D5" t="str">
            <v>Person Count</v>
          </cell>
          <cell r="E5" t="str">
            <v>Person Count</v>
          </cell>
          <cell r="G5" t="str">
            <v>Person Count</v>
          </cell>
          <cell r="H5" t="str">
            <v>Person Count</v>
          </cell>
          <cell r="I5" t="str">
            <v>Person Count</v>
          </cell>
        </row>
        <row r="6">
          <cell r="B6" t="str">
            <v>(.5yr or less)</v>
          </cell>
          <cell r="C6" t="str">
            <v>(&gt; .5-1yr)</v>
          </cell>
          <cell r="D6" t="str">
            <v>(&gt;1-1.5yrs)</v>
          </cell>
          <cell r="E6" t="str">
            <v>(&gt;1.5-2yrs)</v>
          </cell>
          <cell r="F6" t="str">
            <v>(&gt;1-2yrs)</v>
          </cell>
          <cell r="G6" t="str">
            <v>(&gt;2-4yrs)</v>
          </cell>
          <cell r="H6" t="str">
            <v>&gt;  4yrs</v>
          </cell>
          <cell r="I6" t="str">
            <v>Total</v>
          </cell>
        </row>
        <row r="7">
          <cell r="A7" t="str">
            <v>Adoption Contract Region</v>
          </cell>
          <cell r="B7">
            <v>1</v>
          </cell>
          <cell r="C7">
            <v>39</v>
          </cell>
          <cell r="D7">
            <v>81</v>
          </cell>
          <cell r="E7">
            <v>39</v>
          </cell>
          <cell r="F7">
            <v>120</v>
          </cell>
          <cell r="G7">
            <v>86</v>
          </cell>
          <cell r="H7">
            <v>39</v>
          </cell>
          <cell r="I7">
            <v>285</v>
          </cell>
        </row>
        <row r="8">
          <cell r="A8" t="str">
            <v>Berkshire Children &amp; Family (Adop)</v>
          </cell>
          <cell r="B8" t="str">
            <v>---</v>
          </cell>
          <cell r="C8">
            <v>6</v>
          </cell>
          <cell r="D8">
            <v>6</v>
          </cell>
          <cell r="E8">
            <v>6</v>
          </cell>
          <cell r="F8">
            <v>12</v>
          </cell>
          <cell r="G8">
            <v>6</v>
          </cell>
          <cell r="H8">
            <v>1</v>
          </cell>
          <cell r="I8">
            <v>25</v>
          </cell>
        </row>
        <row r="9">
          <cell r="A9" t="str">
            <v>Cambridge Fam &amp; Child Srvcs (Adop)</v>
          </cell>
          <cell r="B9" t="str">
            <v>---</v>
          </cell>
          <cell r="C9">
            <v>6</v>
          </cell>
          <cell r="D9">
            <v>5</v>
          </cell>
          <cell r="E9">
            <v>3</v>
          </cell>
          <cell r="F9">
            <v>8</v>
          </cell>
          <cell r="G9">
            <v>3</v>
          </cell>
          <cell r="H9">
            <v>4</v>
          </cell>
          <cell r="I9">
            <v>21</v>
          </cell>
        </row>
        <row r="10">
          <cell r="A10" t="str">
            <v>Children's Friends Inc. (Adop)</v>
          </cell>
          <cell r="B10">
            <v>1</v>
          </cell>
          <cell r="C10">
            <v>10</v>
          </cell>
          <cell r="D10">
            <v>29</v>
          </cell>
          <cell r="E10">
            <v>9</v>
          </cell>
          <cell r="F10">
            <v>38</v>
          </cell>
          <cell r="G10">
            <v>27</v>
          </cell>
          <cell r="H10">
            <v>9</v>
          </cell>
          <cell r="I10">
            <v>85</v>
          </cell>
        </row>
        <row r="11">
          <cell r="A11" t="str">
            <v>New Bedford Child and Family (Adop)</v>
          </cell>
          <cell r="B11" t="str">
            <v>---</v>
          </cell>
          <cell r="C11">
            <v>17</v>
          </cell>
          <cell r="D11">
            <v>41</v>
          </cell>
          <cell r="E11">
            <v>21</v>
          </cell>
          <cell r="F11">
            <v>62</v>
          </cell>
          <cell r="G11">
            <v>50</v>
          </cell>
          <cell r="H11">
            <v>25</v>
          </cell>
          <cell r="I11">
            <v>154</v>
          </cell>
        </row>
        <row r="12">
          <cell r="A12" t="str">
            <v>Boston</v>
          </cell>
          <cell r="B12">
            <v>277</v>
          </cell>
          <cell r="C12">
            <v>279</v>
          </cell>
          <cell r="D12">
            <v>147</v>
          </cell>
          <cell r="E12">
            <v>117</v>
          </cell>
          <cell r="F12">
            <v>264</v>
          </cell>
          <cell r="G12">
            <v>156</v>
          </cell>
          <cell r="H12">
            <v>101</v>
          </cell>
          <cell r="I12">
            <v>1077</v>
          </cell>
        </row>
        <row r="13">
          <cell r="A13" t="str">
            <v>Dimock Street</v>
          </cell>
          <cell r="B13">
            <v>61</v>
          </cell>
          <cell r="C13">
            <v>65</v>
          </cell>
          <cell r="D13">
            <v>41</v>
          </cell>
          <cell r="E13">
            <v>42</v>
          </cell>
          <cell r="F13">
            <v>83</v>
          </cell>
          <cell r="G13">
            <v>52</v>
          </cell>
          <cell r="H13">
            <v>21</v>
          </cell>
          <cell r="I13">
            <v>282</v>
          </cell>
        </row>
        <row r="14">
          <cell r="A14" t="str">
            <v>Harbor</v>
          </cell>
          <cell r="B14">
            <v>64</v>
          </cell>
          <cell r="C14">
            <v>72</v>
          </cell>
          <cell r="D14">
            <v>25</v>
          </cell>
          <cell r="E14">
            <v>21</v>
          </cell>
          <cell r="F14">
            <v>46</v>
          </cell>
          <cell r="G14">
            <v>38</v>
          </cell>
          <cell r="H14">
            <v>28</v>
          </cell>
          <cell r="I14">
            <v>248</v>
          </cell>
        </row>
        <row r="15">
          <cell r="A15" t="str">
            <v>Hyde Park</v>
          </cell>
          <cell r="B15">
            <v>68</v>
          </cell>
          <cell r="C15">
            <v>61</v>
          </cell>
          <cell r="D15">
            <v>24</v>
          </cell>
          <cell r="E15">
            <v>15</v>
          </cell>
          <cell r="F15">
            <v>39</v>
          </cell>
          <cell r="G15">
            <v>18</v>
          </cell>
          <cell r="H15">
            <v>27</v>
          </cell>
          <cell r="I15">
            <v>213</v>
          </cell>
        </row>
        <row r="16">
          <cell r="A16" t="str">
            <v>Park Street</v>
          </cell>
          <cell r="B16">
            <v>84</v>
          </cell>
          <cell r="C16">
            <v>79</v>
          </cell>
          <cell r="D16">
            <v>57</v>
          </cell>
          <cell r="E16">
            <v>39</v>
          </cell>
          <cell r="F16">
            <v>96</v>
          </cell>
          <cell r="G16">
            <v>48</v>
          </cell>
          <cell r="H16">
            <v>25</v>
          </cell>
          <cell r="I16">
            <v>332</v>
          </cell>
        </row>
        <row r="17">
          <cell r="A17" t="str">
            <v>Solutions for Living (PAS Bos)</v>
          </cell>
          <cell r="B17" t="str">
            <v>---</v>
          </cell>
          <cell r="C17">
            <v>2</v>
          </cell>
          <cell r="D17" t="str">
            <v>---</v>
          </cell>
          <cell r="E17" t="str">
            <v>---</v>
          </cell>
          <cell r="F17">
            <v>0</v>
          </cell>
          <cell r="G17" t="str">
            <v>---</v>
          </cell>
          <cell r="H17" t="str">
            <v>---</v>
          </cell>
          <cell r="I17">
            <v>2</v>
          </cell>
        </row>
        <row r="18">
          <cell r="A18" t="str">
            <v>CENTRAL OFFICE REGION</v>
          </cell>
          <cell r="B18">
            <v>14</v>
          </cell>
          <cell r="C18">
            <v>9</v>
          </cell>
          <cell r="D18">
            <v>3</v>
          </cell>
          <cell r="E18">
            <v>3</v>
          </cell>
          <cell r="F18">
            <v>6</v>
          </cell>
          <cell r="G18">
            <v>9</v>
          </cell>
          <cell r="H18">
            <v>3</v>
          </cell>
          <cell r="I18">
            <v>41</v>
          </cell>
        </row>
        <row r="19">
          <cell r="A19" t="str">
            <v>Lutheran Refugee Minor Services</v>
          </cell>
          <cell r="B19">
            <v>14</v>
          </cell>
          <cell r="C19">
            <v>9</v>
          </cell>
          <cell r="D19">
            <v>3</v>
          </cell>
          <cell r="E19">
            <v>3</v>
          </cell>
          <cell r="F19">
            <v>6</v>
          </cell>
          <cell r="G19">
            <v>9</v>
          </cell>
          <cell r="H19">
            <v>3</v>
          </cell>
          <cell r="I19">
            <v>41</v>
          </cell>
        </row>
        <row r="20">
          <cell r="A20" t="str">
            <v>Northern</v>
          </cell>
          <cell r="B20">
            <v>494</v>
          </cell>
          <cell r="C20">
            <v>359</v>
          </cell>
          <cell r="D20">
            <v>209</v>
          </cell>
          <cell r="E20">
            <v>151</v>
          </cell>
          <cell r="F20">
            <v>360</v>
          </cell>
          <cell r="G20">
            <v>284</v>
          </cell>
          <cell r="H20">
            <v>163</v>
          </cell>
          <cell r="I20">
            <v>1660</v>
          </cell>
        </row>
        <row r="21">
          <cell r="A21" t="str">
            <v>Cambridge</v>
          </cell>
          <cell r="B21">
            <v>34</v>
          </cell>
          <cell r="C21">
            <v>20</v>
          </cell>
          <cell r="D21">
            <v>13</v>
          </cell>
          <cell r="E21">
            <v>5</v>
          </cell>
          <cell r="F21">
            <v>18</v>
          </cell>
          <cell r="G21">
            <v>20</v>
          </cell>
          <cell r="H21">
            <v>10</v>
          </cell>
          <cell r="I21">
            <v>102</v>
          </cell>
        </row>
        <row r="22">
          <cell r="A22" t="str">
            <v>Cape Ann</v>
          </cell>
          <cell r="B22">
            <v>49</v>
          </cell>
          <cell r="C22">
            <v>48</v>
          </cell>
          <cell r="D22">
            <v>15</v>
          </cell>
          <cell r="E22">
            <v>7</v>
          </cell>
          <cell r="F22">
            <v>22</v>
          </cell>
          <cell r="G22">
            <v>16</v>
          </cell>
          <cell r="H22">
            <v>14</v>
          </cell>
          <cell r="I22">
            <v>149</v>
          </cell>
        </row>
        <row r="23">
          <cell r="A23" t="str">
            <v>Framingham</v>
          </cell>
          <cell r="B23">
            <v>67</v>
          </cell>
          <cell r="C23">
            <v>30</v>
          </cell>
          <cell r="D23">
            <v>22</v>
          </cell>
          <cell r="E23">
            <v>15</v>
          </cell>
          <cell r="F23">
            <v>37</v>
          </cell>
          <cell r="G23">
            <v>43</v>
          </cell>
          <cell r="H23">
            <v>9</v>
          </cell>
          <cell r="I23">
            <v>186</v>
          </cell>
        </row>
        <row r="24">
          <cell r="A24" t="str">
            <v>Haverhill</v>
          </cell>
          <cell r="B24">
            <v>43</v>
          </cell>
          <cell r="C24">
            <v>32</v>
          </cell>
          <cell r="D24">
            <v>17</v>
          </cell>
          <cell r="E24">
            <v>10</v>
          </cell>
          <cell r="F24">
            <v>27</v>
          </cell>
          <cell r="G24">
            <v>21</v>
          </cell>
          <cell r="H24">
            <v>27</v>
          </cell>
          <cell r="I24">
            <v>150</v>
          </cell>
        </row>
        <row r="25">
          <cell r="A25" t="str">
            <v>Lawrence</v>
          </cell>
          <cell r="B25">
            <v>48</v>
          </cell>
          <cell r="C25">
            <v>48</v>
          </cell>
          <cell r="D25">
            <v>36</v>
          </cell>
          <cell r="E25">
            <v>22</v>
          </cell>
          <cell r="F25">
            <v>58</v>
          </cell>
          <cell r="G25">
            <v>41</v>
          </cell>
          <cell r="H25">
            <v>15</v>
          </cell>
          <cell r="I25">
            <v>210</v>
          </cell>
        </row>
        <row r="26">
          <cell r="A26" t="str">
            <v>Lowell</v>
          </cell>
          <cell r="B26">
            <v>141</v>
          </cell>
          <cell r="C26">
            <v>62</v>
          </cell>
          <cell r="D26">
            <v>45</v>
          </cell>
          <cell r="E26">
            <v>37</v>
          </cell>
          <cell r="F26">
            <v>82</v>
          </cell>
          <cell r="G26">
            <v>48</v>
          </cell>
          <cell r="H26">
            <v>38</v>
          </cell>
          <cell r="I26">
            <v>371</v>
          </cell>
        </row>
        <row r="27">
          <cell r="A27" t="str">
            <v>Lynn</v>
          </cell>
          <cell r="B27">
            <v>73</v>
          </cell>
          <cell r="C27">
            <v>81</v>
          </cell>
          <cell r="D27">
            <v>39</v>
          </cell>
          <cell r="E27">
            <v>39</v>
          </cell>
          <cell r="F27">
            <v>78</v>
          </cell>
          <cell r="G27">
            <v>72</v>
          </cell>
          <cell r="H27">
            <v>33</v>
          </cell>
          <cell r="I27">
            <v>337</v>
          </cell>
        </row>
        <row r="28">
          <cell r="A28" t="str">
            <v>Malden</v>
          </cell>
          <cell r="B28">
            <v>39</v>
          </cell>
          <cell r="C28">
            <v>38</v>
          </cell>
          <cell r="D28">
            <v>22</v>
          </cell>
          <cell r="E28">
            <v>16</v>
          </cell>
          <cell r="F28">
            <v>38</v>
          </cell>
          <cell r="G28">
            <v>23</v>
          </cell>
          <cell r="H28">
            <v>17</v>
          </cell>
          <cell r="I28">
            <v>155</v>
          </cell>
        </row>
        <row r="29">
          <cell r="A29" t="str">
            <v>Southern</v>
          </cell>
          <cell r="B29">
            <v>735</v>
          </cell>
          <cell r="C29">
            <v>539</v>
          </cell>
          <cell r="D29">
            <v>311</v>
          </cell>
          <cell r="E29">
            <v>236</v>
          </cell>
          <cell r="F29">
            <v>547</v>
          </cell>
          <cell r="G29">
            <v>366</v>
          </cell>
          <cell r="H29">
            <v>177</v>
          </cell>
          <cell r="I29">
            <v>2364</v>
          </cell>
        </row>
        <row r="30">
          <cell r="A30" t="str">
            <v>Arlington</v>
          </cell>
          <cell r="B30">
            <v>55</v>
          </cell>
          <cell r="C30">
            <v>54</v>
          </cell>
          <cell r="D30">
            <v>27</v>
          </cell>
          <cell r="E30">
            <v>27</v>
          </cell>
          <cell r="F30">
            <v>54</v>
          </cell>
          <cell r="G30">
            <v>18</v>
          </cell>
          <cell r="H30">
            <v>7</v>
          </cell>
          <cell r="I30">
            <v>188</v>
          </cell>
        </row>
        <row r="31">
          <cell r="A31" t="str">
            <v>Brockton</v>
          </cell>
          <cell r="B31">
            <v>92</v>
          </cell>
          <cell r="C31">
            <v>56</v>
          </cell>
          <cell r="D31">
            <v>36</v>
          </cell>
          <cell r="E31">
            <v>25</v>
          </cell>
          <cell r="F31">
            <v>61</v>
          </cell>
          <cell r="G31">
            <v>56</v>
          </cell>
          <cell r="H31">
            <v>22</v>
          </cell>
          <cell r="I31">
            <v>287</v>
          </cell>
        </row>
        <row r="32">
          <cell r="A32" t="str">
            <v>Cape Cod</v>
          </cell>
          <cell r="B32">
            <v>90</v>
          </cell>
          <cell r="C32">
            <v>44</v>
          </cell>
          <cell r="D32">
            <v>39</v>
          </cell>
          <cell r="E32">
            <v>20</v>
          </cell>
          <cell r="F32">
            <v>59</v>
          </cell>
          <cell r="G32">
            <v>48</v>
          </cell>
          <cell r="H32">
            <v>11</v>
          </cell>
          <cell r="I32">
            <v>252</v>
          </cell>
        </row>
        <row r="33">
          <cell r="A33" t="str">
            <v>Coastal</v>
          </cell>
          <cell r="B33">
            <v>75</v>
          </cell>
          <cell r="C33">
            <v>69</v>
          </cell>
          <cell r="D33">
            <v>39</v>
          </cell>
          <cell r="E33">
            <v>24</v>
          </cell>
          <cell r="F33">
            <v>63</v>
          </cell>
          <cell r="G33">
            <v>30</v>
          </cell>
          <cell r="H33">
            <v>15</v>
          </cell>
          <cell r="I33">
            <v>252</v>
          </cell>
        </row>
        <row r="34">
          <cell r="A34" t="str">
            <v>Fall River</v>
          </cell>
          <cell r="B34">
            <v>146</v>
          </cell>
          <cell r="C34">
            <v>95</v>
          </cell>
          <cell r="D34">
            <v>43</v>
          </cell>
          <cell r="E34">
            <v>48</v>
          </cell>
          <cell r="F34">
            <v>91</v>
          </cell>
          <cell r="G34">
            <v>67</v>
          </cell>
          <cell r="H34">
            <v>48</v>
          </cell>
          <cell r="I34">
            <v>447</v>
          </cell>
        </row>
        <row r="35">
          <cell r="A35" t="str">
            <v>New Bedford</v>
          </cell>
          <cell r="B35">
            <v>111</v>
          </cell>
          <cell r="C35">
            <v>85</v>
          </cell>
          <cell r="D35">
            <v>73</v>
          </cell>
          <cell r="E35">
            <v>46</v>
          </cell>
          <cell r="F35">
            <v>119</v>
          </cell>
          <cell r="G35">
            <v>71</v>
          </cell>
          <cell r="H35">
            <v>40</v>
          </cell>
          <cell r="I35">
            <v>426</v>
          </cell>
        </row>
        <row r="36">
          <cell r="A36" t="str">
            <v>Plymouth</v>
          </cell>
          <cell r="B36">
            <v>82</v>
          </cell>
          <cell r="C36">
            <v>74</v>
          </cell>
          <cell r="D36">
            <v>22</v>
          </cell>
          <cell r="E36">
            <v>16</v>
          </cell>
          <cell r="F36">
            <v>38</v>
          </cell>
          <cell r="G36">
            <v>36</v>
          </cell>
          <cell r="H36">
            <v>18</v>
          </cell>
          <cell r="I36">
            <v>248</v>
          </cell>
        </row>
        <row r="37">
          <cell r="A37" t="str">
            <v>Solutions for Living (PAS SE)</v>
          </cell>
          <cell r="B37" t="str">
            <v>---</v>
          </cell>
          <cell r="C37">
            <v>3</v>
          </cell>
          <cell r="D37" t="str">
            <v>---</v>
          </cell>
          <cell r="E37" t="str">
            <v>---</v>
          </cell>
          <cell r="F37">
            <v>0</v>
          </cell>
          <cell r="G37" t="str">
            <v>---</v>
          </cell>
          <cell r="H37" t="str">
            <v>---</v>
          </cell>
          <cell r="I37">
            <v>3</v>
          </cell>
        </row>
        <row r="38">
          <cell r="A38" t="str">
            <v>Taunton/Attleboro</v>
          </cell>
          <cell r="B38">
            <v>84</v>
          </cell>
          <cell r="C38">
            <v>59</v>
          </cell>
          <cell r="D38">
            <v>32</v>
          </cell>
          <cell r="E38">
            <v>30</v>
          </cell>
          <cell r="F38">
            <v>62</v>
          </cell>
          <cell r="G38">
            <v>40</v>
          </cell>
          <cell r="H38">
            <v>16</v>
          </cell>
          <cell r="I38">
            <v>261</v>
          </cell>
        </row>
        <row r="39">
          <cell r="A39" t="str">
            <v>Western</v>
          </cell>
          <cell r="B39">
            <v>934</v>
          </cell>
          <cell r="C39">
            <v>732</v>
          </cell>
          <cell r="D39">
            <v>451</v>
          </cell>
          <cell r="E39">
            <v>347</v>
          </cell>
          <cell r="F39">
            <v>798</v>
          </cell>
          <cell r="G39">
            <v>539</v>
          </cell>
          <cell r="H39">
            <v>293</v>
          </cell>
          <cell r="I39">
            <v>3296</v>
          </cell>
        </row>
        <row r="40">
          <cell r="A40" t="str">
            <v>Ctr Human Dev (PAS West)</v>
          </cell>
          <cell r="B40">
            <v>1</v>
          </cell>
          <cell r="C40">
            <v>1</v>
          </cell>
          <cell r="D40" t="str">
            <v>---</v>
          </cell>
          <cell r="E40" t="str">
            <v>---</v>
          </cell>
          <cell r="F40">
            <v>0</v>
          </cell>
          <cell r="G40" t="str">
            <v>---</v>
          </cell>
          <cell r="H40" t="str">
            <v>---</v>
          </cell>
          <cell r="I40">
            <v>2</v>
          </cell>
        </row>
        <row r="41">
          <cell r="A41" t="str">
            <v>Greenfield</v>
          </cell>
          <cell r="B41">
            <v>75</v>
          </cell>
          <cell r="C41">
            <v>72</v>
          </cell>
          <cell r="D41">
            <v>51</v>
          </cell>
          <cell r="E41">
            <v>47</v>
          </cell>
          <cell r="F41">
            <v>98</v>
          </cell>
          <cell r="G41">
            <v>70</v>
          </cell>
          <cell r="H41">
            <v>27</v>
          </cell>
          <cell r="I41">
            <v>342</v>
          </cell>
        </row>
        <row r="42">
          <cell r="A42" t="str">
            <v>Holyoke</v>
          </cell>
          <cell r="B42">
            <v>83</v>
          </cell>
          <cell r="C42">
            <v>63</v>
          </cell>
          <cell r="D42">
            <v>29</v>
          </cell>
          <cell r="E42">
            <v>44</v>
          </cell>
          <cell r="F42">
            <v>73</v>
          </cell>
          <cell r="G42">
            <v>35</v>
          </cell>
          <cell r="H42">
            <v>29</v>
          </cell>
          <cell r="I42">
            <v>283</v>
          </cell>
        </row>
        <row r="43">
          <cell r="A43" t="str">
            <v>North Central</v>
          </cell>
          <cell r="B43">
            <v>126</v>
          </cell>
          <cell r="C43">
            <v>103</v>
          </cell>
          <cell r="D43">
            <v>81</v>
          </cell>
          <cell r="E43">
            <v>52</v>
          </cell>
          <cell r="F43">
            <v>133</v>
          </cell>
          <cell r="G43">
            <v>72</v>
          </cell>
          <cell r="H43">
            <v>31</v>
          </cell>
          <cell r="I43">
            <v>465</v>
          </cell>
        </row>
        <row r="44">
          <cell r="A44" t="str">
            <v>Pittsfield</v>
          </cell>
          <cell r="B44">
            <v>95</v>
          </cell>
          <cell r="C44">
            <v>71</v>
          </cell>
          <cell r="D44">
            <v>55</v>
          </cell>
          <cell r="E44">
            <v>39</v>
          </cell>
          <cell r="F44">
            <v>94</v>
          </cell>
          <cell r="G44">
            <v>70</v>
          </cell>
          <cell r="H44">
            <v>21</v>
          </cell>
          <cell r="I44">
            <v>351</v>
          </cell>
        </row>
        <row r="45">
          <cell r="A45" t="str">
            <v>Robert Van Wart</v>
          </cell>
          <cell r="B45">
            <v>106</v>
          </cell>
          <cell r="C45">
            <v>65</v>
          </cell>
          <cell r="D45">
            <v>49</v>
          </cell>
          <cell r="E45">
            <v>36</v>
          </cell>
          <cell r="F45">
            <v>85</v>
          </cell>
          <cell r="G45">
            <v>52</v>
          </cell>
          <cell r="H45">
            <v>35</v>
          </cell>
          <cell r="I45">
            <v>343</v>
          </cell>
        </row>
        <row r="46">
          <cell r="A46" t="str">
            <v>South Central</v>
          </cell>
          <cell r="B46">
            <v>111</v>
          </cell>
          <cell r="C46">
            <v>64</v>
          </cell>
          <cell r="D46">
            <v>49</v>
          </cell>
          <cell r="E46">
            <v>36</v>
          </cell>
          <cell r="F46">
            <v>85</v>
          </cell>
          <cell r="G46">
            <v>46</v>
          </cell>
          <cell r="H46">
            <v>31</v>
          </cell>
          <cell r="I46">
            <v>337</v>
          </cell>
        </row>
        <row r="47">
          <cell r="A47" t="str">
            <v>Springfield</v>
          </cell>
          <cell r="B47">
            <v>98</v>
          </cell>
          <cell r="C47">
            <v>89</v>
          </cell>
          <cell r="D47">
            <v>48</v>
          </cell>
          <cell r="E47">
            <v>37</v>
          </cell>
          <cell r="F47">
            <v>85</v>
          </cell>
          <cell r="G47">
            <v>89</v>
          </cell>
          <cell r="H47">
            <v>57</v>
          </cell>
          <cell r="I47">
            <v>418</v>
          </cell>
        </row>
        <row r="48">
          <cell r="A48" t="str">
            <v>Worcester East</v>
          </cell>
          <cell r="B48">
            <v>128</v>
          </cell>
          <cell r="C48">
            <v>125</v>
          </cell>
          <cell r="D48">
            <v>51</v>
          </cell>
          <cell r="E48">
            <v>32</v>
          </cell>
          <cell r="F48">
            <v>83</v>
          </cell>
          <cell r="G48">
            <v>58</v>
          </cell>
          <cell r="H48">
            <v>33</v>
          </cell>
          <cell r="I48">
            <v>427</v>
          </cell>
        </row>
        <row r="49">
          <cell r="A49" t="str">
            <v>Worcester West</v>
          </cell>
          <cell r="B49">
            <v>111</v>
          </cell>
          <cell r="C49">
            <v>79</v>
          </cell>
          <cell r="D49">
            <v>38</v>
          </cell>
          <cell r="E49">
            <v>24</v>
          </cell>
          <cell r="F49">
            <v>62</v>
          </cell>
          <cell r="G49">
            <v>47</v>
          </cell>
          <cell r="H49">
            <v>29</v>
          </cell>
          <cell r="I49">
            <v>328</v>
          </cell>
        </row>
        <row r="50">
          <cell r="A50" t="str">
            <v>Total</v>
          </cell>
          <cell r="B50">
            <v>2455</v>
          </cell>
          <cell r="C50">
            <v>1957</v>
          </cell>
          <cell r="D50">
            <v>1202</v>
          </cell>
          <cell r="E50">
            <v>893</v>
          </cell>
          <cell r="F50">
            <v>2095</v>
          </cell>
          <cell r="G50">
            <v>1440</v>
          </cell>
          <cell r="H50">
            <v>776</v>
          </cell>
          <cell r="I50">
            <v>8723</v>
          </cell>
        </row>
      </sheetData>
      <sheetData sheetId="6">
        <row r="1">
          <cell r="A1" t="str">
            <v>Cases and Consumer Counts by Location</v>
          </cell>
        </row>
        <row r="3">
          <cell r="A3" t="str">
            <v>Qtr End Date:31-DEC-2014</v>
          </cell>
          <cell r="H3" t="str">
            <v>Processing Date:01-APR-2015</v>
          </cell>
        </row>
        <row r="5">
          <cell r="B5" t="str">
            <v>Person Count</v>
          </cell>
          <cell r="C5" t="str">
            <v>Person Count</v>
          </cell>
          <cell r="D5" t="str">
            <v>Person Count</v>
          </cell>
          <cell r="E5" t="str">
            <v>Person Count</v>
          </cell>
          <cell r="F5" t="str">
            <v>Person Count</v>
          </cell>
          <cell r="G5" t="str">
            <v>Person Count</v>
          </cell>
          <cell r="H5" t="str">
            <v>Person Count</v>
          </cell>
          <cell r="I5" t="str">
            <v>Person Count</v>
          </cell>
          <cell r="J5" t="str">
            <v>Person Count</v>
          </cell>
          <cell r="K5" t="str">
            <v>Person Count</v>
          </cell>
          <cell r="M5" t="str">
            <v>Person Count</v>
          </cell>
          <cell r="N5" t="str">
            <v>Person Count</v>
          </cell>
          <cell r="O5" t="str">
            <v>Person Count</v>
          </cell>
          <cell r="P5" t="str">
            <v>Person Count</v>
          </cell>
          <cell r="R5" t="str">
            <v>Person Count</v>
          </cell>
          <cell r="S5" t="str">
            <v>Person Count</v>
          </cell>
          <cell r="T5" t="str">
            <v>Person Count</v>
          </cell>
          <cell r="U5" t="str">
            <v>Person Count</v>
          </cell>
          <cell r="V5" t="str">
            <v>Person Count</v>
          </cell>
          <cell r="W5" t="str">
            <v>Person Count</v>
          </cell>
          <cell r="Y5" t="str">
            <v>Person Count</v>
          </cell>
          <cell r="Z5" t="str">
            <v>Person Count</v>
          </cell>
        </row>
        <row r="6">
          <cell r="B6" t="str">
            <v>Foster Care</v>
          </cell>
          <cell r="C6" t="str">
            <v>Foster Care</v>
          </cell>
          <cell r="D6" t="str">
            <v>Foster Care</v>
          </cell>
          <cell r="E6" t="str">
            <v>Foster Care</v>
          </cell>
          <cell r="F6" t="str">
            <v>Foster Care</v>
          </cell>
          <cell r="G6" t="str">
            <v>Foster Care</v>
          </cell>
          <cell r="H6" t="str">
            <v>Caring Together</v>
          </cell>
          <cell r="I6" t="str">
            <v>Congregate Care</v>
          </cell>
          <cell r="J6" t="str">
            <v>Congregate Care</v>
          </cell>
          <cell r="K6" t="str">
            <v>Congregate Care</v>
          </cell>
          <cell r="M6" t="str">
            <v>Congregate Care</v>
          </cell>
          <cell r="N6" t="str">
            <v>Congregate Care</v>
          </cell>
          <cell r="O6" t="str">
            <v>Caring Together</v>
          </cell>
          <cell r="P6" t="str">
            <v>Congregate Care</v>
          </cell>
          <cell r="R6" t="str">
            <v>Congregate Care</v>
          </cell>
          <cell r="S6" t="str">
            <v/>
          </cell>
          <cell r="T6" t="str">
            <v/>
          </cell>
          <cell r="U6" t="str">
            <v/>
          </cell>
          <cell r="V6" t="str">
            <v/>
          </cell>
          <cell r="W6" t="str">
            <v/>
          </cell>
          <cell r="Y6" t="str">
            <v/>
          </cell>
          <cell r="Z6" t="str">
            <v>Total</v>
          </cell>
        </row>
        <row r="7">
          <cell r="B7" t="str">
            <v>Departmental Foster Care</v>
          </cell>
          <cell r="C7" t="str">
            <v>Departmental Foster Care</v>
          </cell>
          <cell r="D7" t="str">
            <v>Departmental Foster Care</v>
          </cell>
          <cell r="E7" t="str">
            <v>Departmental Foster Care</v>
          </cell>
          <cell r="F7" t="str">
            <v>Departmental Foster Care</v>
          </cell>
          <cell r="G7" t="str">
            <v>IFC</v>
          </cell>
          <cell r="H7" t="str">
            <v>Group Home</v>
          </cell>
          <cell r="I7" t="str">
            <v>Group Home</v>
          </cell>
          <cell r="J7" t="str">
            <v>Group Home</v>
          </cell>
          <cell r="K7" t="str">
            <v>Group Home</v>
          </cell>
          <cell r="M7" t="str">
            <v>Continuum</v>
          </cell>
          <cell r="N7" t="str">
            <v>Residential</v>
          </cell>
          <cell r="O7" t="str">
            <v>STARR</v>
          </cell>
          <cell r="P7" t="str">
            <v>STARR</v>
          </cell>
          <cell r="R7" t="str">
            <v>Teen Parenting</v>
          </cell>
          <cell r="S7" t="str">
            <v/>
          </cell>
          <cell r="T7" t="str">
            <v/>
          </cell>
          <cell r="U7" t="str">
            <v/>
          </cell>
          <cell r="V7" t="str">
            <v/>
          </cell>
          <cell r="W7" t="str">
            <v/>
          </cell>
          <cell r="X7" t="str">
            <v>Non-Referral</v>
          </cell>
          <cell r="Y7" t="str">
            <v/>
          </cell>
        </row>
        <row r="8">
          <cell r="B8" t="str">
            <v>Kinship</v>
          </cell>
          <cell r="C8" t="str">
            <v>Child Specific</v>
          </cell>
          <cell r="D8" t="str">
            <v>Unrestricte</v>
          </cell>
          <cell r="E8" t="str">
            <v>Pre-Adoptive</v>
          </cell>
          <cell r="F8" t="str">
            <v>Independent Living</v>
          </cell>
          <cell r="G8" t="str">
            <v>IFC</v>
          </cell>
          <cell r="H8" t="str">
            <v>Medically Complex Needs Group Home (specialty)</v>
          </cell>
          <cell r="I8" t="str">
            <v>Group Home</v>
          </cell>
          <cell r="J8" t="str">
            <v>Intensive Group Home</v>
          </cell>
          <cell r="K8" t="str">
            <v>Pre-Independent Living</v>
          </cell>
          <cell r="M8" t="str">
            <v>Adjusted Group Home</v>
          </cell>
          <cell r="N8" t="str">
            <v>Residential School</v>
          </cell>
          <cell r="O8" t="str">
            <v>STARR</v>
          </cell>
          <cell r="P8" t="str">
            <v>STARR</v>
          </cell>
          <cell r="Q8" t="str">
            <v>STARR</v>
          </cell>
          <cell r="R8" t="str">
            <v>Teen Parenting</v>
          </cell>
          <cell r="S8" t="str">
            <v/>
          </cell>
          <cell r="T8" t="str">
            <v/>
          </cell>
          <cell r="U8" t="str">
            <v/>
          </cell>
          <cell r="V8" t="str">
            <v/>
          </cell>
          <cell r="W8" t="str">
            <v/>
          </cell>
          <cell r="X8" t="str">
            <v>Location</v>
          </cell>
          <cell r="Y8" t="str">
            <v/>
          </cell>
        </row>
        <row r="9">
          <cell r="B9" t="str">
            <v>Placement Service</v>
          </cell>
          <cell r="C9" t="str">
            <v>Placement Service</v>
          </cell>
          <cell r="D9" t="str">
            <v>Placement Service</v>
          </cell>
          <cell r="E9" t="str">
            <v>Placement Service</v>
          </cell>
          <cell r="F9" t="str">
            <v>Placement Service</v>
          </cell>
          <cell r="G9" t="str">
            <v>Placement Service</v>
          </cell>
          <cell r="H9" t="str">
            <v>Placement Service</v>
          </cell>
          <cell r="I9" t="str">
            <v>Placement Service</v>
          </cell>
          <cell r="J9" t="str">
            <v>Placement Service</v>
          </cell>
          <cell r="K9" t="str">
            <v>Placement Service</v>
          </cell>
          <cell r="L9" t="str">
            <v>Group Home</v>
          </cell>
          <cell r="M9" t="str">
            <v>Placement Service</v>
          </cell>
          <cell r="N9" t="str">
            <v>Placement Service</v>
          </cell>
          <cell r="O9" t="str">
            <v>Placement Service</v>
          </cell>
          <cell r="P9" t="str">
            <v>Placement Service</v>
          </cell>
          <cell r="R9" t="str">
            <v>Placement Service</v>
          </cell>
          <cell r="S9" t="str">
            <v>Alternate Caretaker (non-relative)</v>
          </cell>
          <cell r="T9" t="str">
            <v>Alternate Caretaker (relative)</v>
          </cell>
          <cell r="U9" t="str">
            <v>Group Home (non-DCF)</v>
          </cell>
          <cell r="V9" t="str">
            <v>Hospital (acute)</v>
          </cell>
          <cell r="W9" t="str">
            <v>Institution</v>
          </cell>
          <cell r="Y9" t="str">
            <v>On the Run</v>
          </cell>
          <cell r="Z9" t="str">
            <v>Total</v>
          </cell>
        </row>
        <row r="10">
          <cell r="A10" t="str">
            <v>Adoption Contract Region</v>
          </cell>
          <cell r="B10">
            <v>75</v>
          </cell>
          <cell r="C10">
            <v>20</v>
          </cell>
          <cell r="D10">
            <v>70</v>
          </cell>
          <cell r="E10">
            <v>56</v>
          </cell>
          <cell r="F10" t="str">
            <v>---</v>
          </cell>
          <cell r="G10">
            <v>61</v>
          </cell>
          <cell r="H10" t="str">
            <v>---</v>
          </cell>
          <cell r="I10" t="str">
            <v>---</v>
          </cell>
          <cell r="J10" t="str">
            <v>---</v>
          </cell>
          <cell r="K10" t="str">
            <v>---</v>
          </cell>
          <cell r="L10">
            <v>0</v>
          </cell>
          <cell r="M10" t="str">
            <v>---</v>
          </cell>
          <cell r="N10">
            <v>1</v>
          </cell>
          <cell r="O10">
            <v>1</v>
          </cell>
          <cell r="P10" t="str">
            <v>---</v>
          </cell>
          <cell r="Q10">
            <v>1</v>
          </cell>
          <cell r="R10" t="str">
            <v>---</v>
          </cell>
          <cell r="S10" t="str">
            <v>---</v>
          </cell>
          <cell r="T10" t="str">
            <v>---</v>
          </cell>
          <cell r="U10" t="str">
            <v>---</v>
          </cell>
          <cell r="V10">
            <v>1</v>
          </cell>
          <cell r="W10" t="str">
            <v>---</v>
          </cell>
          <cell r="X10">
            <v>1</v>
          </cell>
          <cell r="Y10" t="str">
            <v>---</v>
          </cell>
          <cell r="Z10">
            <v>285</v>
          </cell>
        </row>
        <row r="11">
          <cell r="A11" t="str">
            <v>Berkshire Children &amp; Family (Adop)</v>
          </cell>
          <cell r="B11">
            <v>2</v>
          </cell>
          <cell r="C11">
            <v>3</v>
          </cell>
          <cell r="D11">
            <v>5</v>
          </cell>
          <cell r="E11">
            <v>10</v>
          </cell>
          <cell r="F11" t="str">
            <v>---</v>
          </cell>
          <cell r="G11">
            <v>5</v>
          </cell>
          <cell r="H11" t="str">
            <v>---</v>
          </cell>
          <cell r="I11" t="str">
            <v>---</v>
          </cell>
          <cell r="J11" t="str">
            <v>---</v>
          </cell>
          <cell r="K11" t="str">
            <v>---</v>
          </cell>
          <cell r="L11">
            <v>0</v>
          </cell>
          <cell r="M11" t="str">
            <v>---</v>
          </cell>
          <cell r="N11" t="str">
            <v>---</v>
          </cell>
          <cell r="O11" t="str">
            <v>---</v>
          </cell>
          <cell r="P11" t="str">
            <v>---</v>
          </cell>
          <cell r="Q11">
            <v>0</v>
          </cell>
          <cell r="R11" t="str">
            <v>---</v>
          </cell>
          <cell r="S11" t="str">
            <v>---</v>
          </cell>
          <cell r="T11" t="str">
            <v>---</v>
          </cell>
          <cell r="U11" t="str">
            <v>---</v>
          </cell>
          <cell r="V11" t="str">
            <v>---</v>
          </cell>
          <cell r="W11" t="str">
            <v>---</v>
          </cell>
          <cell r="X11">
            <v>0</v>
          </cell>
          <cell r="Y11" t="str">
            <v>---</v>
          </cell>
          <cell r="Z11">
            <v>25</v>
          </cell>
        </row>
        <row r="12">
          <cell r="A12" t="str">
            <v>Cambridge Fam &amp; Child Srvcs (Adop)</v>
          </cell>
          <cell r="B12">
            <v>6</v>
          </cell>
          <cell r="C12">
            <v>4</v>
          </cell>
          <cell r="D12">
            <v>4</v>
          </cell>
          <cell r="E12">
            <v>2</v>
          </cell>
          <cell r="F12" t="str">
            <v>---</v>
          </cell>
          <cell r="G12">
            <v>5</v>
          </cell>
          <cell r="H12" t="str">
            <v>---</v>
          </cell>
          <cell r="I12" t="str">
            <v>---</v>
          </cell>
          <cell r="J12" t="str">
            <v>---</v>
          </cell>
          <cell r="K12" t="str">
            <v>---</v>
          </cell>
          <cell r="L12">
            <v>0</v>
          </cell>
          <cell r="M12" t="str">
            <v>---</v>
          </cell>
          <cell r="N12" t="str">
            <v>---</v>
          </cell>
          <cell r="O12" t="str">
            <v>---</v>
          </cell>
          <cell r="P12" t="str">
            <v>---</v>
          </cell>
          <cell r="Q12">
            <v>0</v>
          </cell>
          <cell r="R12" t="str">
            <v>---</v>
          </cell>
          <cell r="S12" t="str">
            <v>---</v>
          </cell>
          <cell r="T12" t="str">
            <v>---</v>
          </cell>
          <cell r="U12" t="str">
            <v>---</v>
          </cell>
          <cell r="V12" t="str">
            <v>---</v>
          </cell>
          <cell r="W12" t="str">
            <v>---</v>
          </cell>
          <cell r="X12">
            <v>0</v>
          </cell>
          <cell r="Y12" t="str">
            <v>---</v>
          </cell>
          <cell r="Z12">
            <v>21</v>
          </cell>
        </row>
        <row r="13">
          <cell r="A13" t="str">
            <v>Children's Friends Inc. (Adop)</v>
          </cell>
          <cell r="B13">
            <v>32</v>
          </cell>
          <cell r="C13">
            <v>5</v>
          </cell>
          <cell r="D13">
            <v>16</v>
          </cell>
          <cell r="E13">
            <v>18</v>
          </cell>
          <cell r="F13" t="str">
            <v>---</v>
          </cell>
          <cell r="G13">
            <v>13</v>
          </cell>
          <cell r="H13" t="str">
            <v>---</v>
          </cell>
          <cell r="I13" t="str">
            <v>---</v>
          </cell>
          <cell r="J13" t="str">
            <v>---</v>
          </cell>
          <cell r="K13" t="str">
            <v>---</v>
          </cell>
          <cell r="L13">
            <v>0</v>
          </cell>
          <cell r="M13" t="str">
            <v>---</v>
          </cell>
          <cell r="N13">
            <v>1</v>
          </cell>
          <cell r="O13" t="str">
            <v>---</v>
          </cell>
          <cell r="P13" t="str">
            <v>---</v>
          </cell>
          <cell r="Q13">
            <v>0</v>
          </cell>
          <cell r="R13" t="str">
            <v>---</v>
          </cell>
          <cell r="S13" t="str">
            <v>---</v>
          </cell>
          <cell r="T13" t="str">
            <v>---</v>
          </cell>
          <cell r="U13" t="str">
            <v>---</v>
          </cell>
          <cell r="V13" t="str">
            <v>---</v>
          </cell>
          <cell r="W13" t="str">
            <v>---</v>
          </cell>
          <cell r="X13">
            <v>0</v>
          </cell>
          <cell r="Y13" t="str">
            <v>---</v>
          </cell>
          <cell r="Z13">
            <v>85</v>
          </cell>
        </row>
        <row r="14">
          <cell r="A14" t="str">
            <v>New Bedford Child and Family (Adop)</v>
          </cell>
          <cell r="B14">
            <v>35</v>
          </cell>
          <cell r="C14">
            <v>8</v>
          </cell>
          <cell r="D14">
            <v>45</v>
          </cell>
          <cell r="E14">
            <v>26</v>
          </cell>
          <cell r="F14" t="str">
            <v>---</v>
          </cell>
          <cell r="G14">
            <v>38</v>
          </cell>
          <cell r="H14" t="str">
            <v>---</v>
          </cell>
          <cell r="I14" t="str">
            <v>---</v>
          </cell>
          <cell r="J14" t="str">
            <v>---</v>
          </cell>
          <cell r="K14" t="str">
            <v>---</v>
          </cell>
          <cell r="L14">
            <v>0</v>
          </cell>
          <cell r="M14" t="str">
            <v>---</v>
          </cell>
          <cell r="N14" t="str">
            <v>---</v>
          </cell>
          <cell r="O14">
            <v>1</v>
          </cell>
          <cell r="P14" t="str">
            <v>---</v>
          </cell>
          <cell r="Q14">
            <v>1</v>
          </cell>
          <cell r="R14" t="str">
            <v>---</v>
          </cell>
          <cell r="S14" t="str">
            <v>---</v>
          </cell>
          <cell r="T14" t="str">
            <v>---</v>
          </cell>
          <cell r="U14" t="str">
            <v>---</v>
          </cell>
          <cell r="V14">
            <v>1</v>
          </cell>
          <cell r="W14" t="str">
            <v>---</v>
          </cell>
          <cell r="X14">
            <v>1</v>
          </cell>
          <cell r="Y14" t="str">
            <v>---</v>
          </cell>
          <cell r="Z14">
            <v>154</v>
          </cell>
        </row>
        <row r="15">
          <cell r="A15" t="str">
            <v>Boston</v>
          </cell>
          <cell r="B15">
            <v>323</v>
          </cell>
          <cell r="C15">
            <v>48</v>
          </cell>
          <cell r="D15">
            <v>180</v>
          </cell>
          <cell r="E15">
            <v>24</v>
          </cell>
          <cell r="F15" t="str">
            <v>---</v>
          </cell>
          <cell r="G15">
            <v>192</v>
          </cell>
          <cell r="H15">
            <v>1</v>
          </cell>
          <cell r="I15">
            <v>29</v>
          </cell>
          <cell r="J15">
            <v>86</v>
          </cell>
          <cell r="K15">
            <v>1</v>
          </cell>
          <cell r="L15">
            <v>117</v>
          </cell>
          <cell r="M15">
            <v>7</v>
          </cell>
          <cell r="N15">
            <v>79</v>
          </cell>
          <cell r="O15">
            <v>37</v>
          </cell>
          <cell r="P15" t="str">
            <v>---</v>
          </cell>
          <cell r="Q15">
            <v>37</v>
          </cell>
          <cell r="R15">
            <v>5</v>
          </cell>
          <cell r="S15">
            <v>1</v>
          </cell>
          <cell r="T15">
            <v>2</v>
          </cell>
          <cell r="U15">
            <v>2</v>
          </cell>
          <cell r="V15">
            <v>25</v>
          </cell>
          <cell r="W15">
            <v>9</v>
          </cell>
          <cell r="X15">
            <v>39</v>
          </cell>
          <cell r="Y15">
            <v>26</v>
          </cell>
          <cell r="Z15">
            <v>1077</v>
          </cell>
        </row>
        <row r="16">
          <cell r="A16" t="str">
            <v>Dimock Street</v>
          </cell>
          <cell r="B16">
            <v>87</v>
          </cell>
          <cell r="C16">
            <v>20</v>
          </cell>
          <cell r="D16">
            <v>39</v>
          </cell>
          <cell r="E16">
            <v>12</v>
          </cell>
          <cell r="F16" t="str">
            <v>---</v>
          </cell>
          <cell r="G16">
            <v>57</v>
          </cell>
          <cell r="H16" t="str">
            <v>---</v>
          </cell>
          <cell r="I16">
            <v>7</v>
          </cell>
          <cell r="J16">
            <v>20</v>
          </cell>
          <cell r="K16" t="str">
            <v>---</v>
          </cell>
          <cell r="L16">
            <v>27</v>
          </cell>
          <cell r="M16">
            <v>2</v>
          </cell>
          <cell r="N16">
            <v>8</v>
          </cell>
          <cell r="O16">
            <v>9</v>
          </cell>
          <cell r="P16" t="str">
            <v>---</v>
          </cell>
          <cell r="Q16">
            <v>9</v>
          </cell>
          <cell r="R16">
            <v>2</v>
          </cell>
          <cell r="S16" t="str">
            <v>---</v>
          </cell>
          <cell r="T16">
            <v>2</v>
          </cell>
          <cell r="U16">
            <v>2</v>
          </cell>
          <cell r="V16">
            <v>5</v>
          </cell>
          <cell r="W16">
            <v>3</v>
          </cell>
          <cell r="X16">
            <v>12</v>
          </cell>
          <cell r="Y16">
            <v>7</v>
          </cell>
          <cell r="Z16">
            <v>282</v>
          </cell>
        </row>
        <row r="17">
          <cell r="A17" t="str">
            <v>Harbor</v>
          </cell>
          <cell r="B17">
            <v>69</v>
          </cell>
          <cell r="C17">
            <v>13</v>
          </cell>
          <cell r="D17">
            <v>30</v>
          </cell>
          <cell r="E17">
            <v>6</v>
          </cell>
          <cell r="F17" t="str">
            <v>---</v>
          </cell>
          <cell r="G17">
            <v>64</v>
          </cell>
          <cell r="H17" t="str">
            <v>---</v>
          </cell>
          <cell r="I17">
            <v>6</v>
          </cell>
          <cell r="J17">
            <v>18</v>
          </cell>
          <cell r="K17" t="str">
            <v>---</v>
          </cell>
          <cell r="L17">
            <v>24</v>
          </cell>
          <cell r="M17">
            <v>1</v>
          </cell>
          <cell r="N17">
            <v>19</v>
          </cell>
          <cell r="O17">
            <v>8</v>
          </cell>
          <cell r="P17" t="str">
            <v>---</v>
          </cell>
          <cell r="Q17">
            <v>8</v>
          </cell>
          <cell r="R17" t="str">
            <v>---</v>
          </cell>
          <cell r="S17" t="str">
            <v>---</v>
          </cell>
          <cell r="T17" t="str">
            <v>---</v>
          </cell>
          <cell r="U17" t="str">
            <v>---</v>
          </cell>
          <cell r="V17">
            <v>8</v>
          </cell>
          <cell r="W17">
            <v>1</v>
          </cell>
          <cell r="X17">
            <v>9</v>
          </cell>
          <cell r="Y17">
            <v>5</v>
          </cell>
          <cell r="Z17">
            <v>248</v>
          </cell>
        </row>
        <row r="18">
          <cell r="A18" t="str">
            <v>Hyde Park</v>
          </cell>
          <cell r="B18">
            <v>70</v>
          </cell>
          <cell r="C18">
            <v>3</v>
          </cell>
          <cell r="D18">
            <v>30</v>
          </cell>
          <cell r="E18" t="str">
            <v>---</v>
          </cell>
          <cell r="F18" t="str">
            <v>---</v>
          </cell>
          <cell r="G18">
            <v>25</v>
          </cell>
          <cell r="H18" t="str">
            <v>---</v>
          </cell>
          <cell r="I18">
            <v>6</v>
          </cell>
          <cell r="J18">
            <v>20</v>
          </cell>
          <cell r="K18">
            <v>1</v>
          </cell>
          <cell r="L18">
            <v>27</v>
          </cell>
          <cell r="M18">
            <v>2</v>
          </cell>
          <cell r="N18">
            <v>30</v>
          </cell>
          <cell r="O18">
            <v>8</v>
          </cell>
          <cell r="P18" t="str">
            <v>---</v>
          </cell>
          <cell r="Q18">
            <v>8</v>
          </cell>
          <cell r="R18">
            <v>2</v>
          </cell>
          <cell r="S18" t="str">
            <v>---</v>
          </cell>
          <cell r="T18" t="str">
            <v>---</v>
          </cell>
          <cell r="U18" t="str">
            <v>---</v>
          </cell>
          <cell r="V18">
            <v>7</v>
          </cell>
          <cell r="W18">
            <v>3</v>
          </cell>
          <cell r="X18">
            <v>10</v>
          </cell>
          <cell r="Y18">
            <v>6</v>
          </cell>
          <cell r="Z18">
            <v>213</v>
          </cell>
        </row>
        <row r="19">
          <cell r="A19" t="str">
            <v>Park Street</v>
          </cell>
          <cell r="B19">
            <v>97</v>
          </cell>
          <cell r="C19">
            <v>12</v>
          </cell>
          <cell r="D19">
            <v>79</v>
          </cell>
          <cell r="E19">
            <v>6</v>
          </cell>
          <cell r="F19" t="str">
            <v>---</v>
          </cell>
          <cell r="G19">
            <v>46</v>
          </cell>
          <cell r="H19">
            <v>1</v>
          </cell>
          <cell r="I19">
            <v>10</v>
          </cell>
          <cell r="J19">
            <v>28</v>
          </cell>
          <cell r="K19" t="str">
            <v>---</v>
          </cell>
          <cell r="L19">
            <v>39</v>
          </cell>
          <cell r="M19">
            <v>2</v>
          </cell>
          <cell r="N19">
            <v>22</v>
          </cell>
          <cell r="O19">
            <v>12</v>
          </cell>
          <cell r="P19" t="str">
            <v>---</v>
          </cell>
          <cell r="Q19">
            <v>12</v>
          </cell>
          <cell r="R19">
            <v>1</v>
          </cell>
          <cell r="S19">
            <v>1</v>
          </cell>
          <cell r="T19" t="str">
            <v>---</v>
          </cell>
          <cell r="U19" t="str">
            <v>---</v>
          </cell>
          <cell r="V19">
            <v>5</v>
          </cell>
          <cell r="W19">
            <v>2</v>
          </cell>
          <cell r="X19">
            <v>8</v>
          </cell>
          <cell r="Y19">
            <v>8</v>
          </cell>
          <cell r="Z19">
            <v>332</v>
          </cell>
        </row>
        <row r="20">
          <cell r="A20" t="str">
            <v>Solutions for Living (PAS Bos)</v>
          </cell>
          <cell r="B20" t="str">
            <v>---</v>
          </cell>
          <cell r="C20" t="str">
            <v>---</v>
          </cell>
          <cell r="D20">
            <v>2</v>
          </cell>
          <cell r="E20" t="str">
            <v>---</v>
          </cell>
          <cell r="F20" t="str">
            <v>---</v>
          </cell>
          <cell r="G20" t="str">
            <v>---</v>
          </cell>
          <cell r="H20" t="str">
            <v>---</v>
          </cell>
          <cell r="I20" t="str">
            <v>---</v>
          </cell>
          <cell r="J20" t="str">
            <v>---</v>
          </cell>
          <cell r="K20" t="str">
            <v>---</v>
          </cell>
          <cell r="L20">
            <v>0</v>
          </cell>
          <cell r="M20" t="str">
            <v>---</v>
          </cell>
          <cell r="N20" t="str">
            <v>---</v>
          </cell>
          <cell r="O20" t="str">
            <v>---</v>
          </cell>
          <cell r="P20" t="str">
            <v>---</v>
          </cell>
          <cell r="Q20">
            <v>0</v>
          </cell>
          <cell r="R20" t="str">
            <v>---</v>
          </cell>
          <cell r="S20" t="str">
            <v>---</v>
          </cell>
          <cell r="T20" t="str">
            <v>---</v>
          </cell>
          <cell r="U20" t="str">
            <v>---</v>
          </cell>
          <cell r="V20" t="str">
            <v>---</v>
          </cell>
          <cell r="W20" t="str">
            <v>---</v>
          </cell>
          <cell r="X20">
            <v>0</v>
          </cell>
          <cell r="Y20" t="str">
            <v>---</v>
          </cell>
          <cell r="Z20">
            <v>2</v>
          </cell>
        </row>
        <row r="21">
          <cell r="A21" t="str">
            <v>CENTRAL OFFICE REGION</v>
          </cell>
          <cell r="B21" t="str">
            <v>---</v>
          </cell>
          <cell r="C21" t="str">
            <v>---</v>
          </cell>
          <cell r="D21">
            <v>6</v>
          </cell>
          <cell r="E21" t="str">
            <v>---</v>
          </cell>
          <cell r="F21" t="str">
            <v>---</v>
          </cell>
          <cell r="G21">
            <v>25</v>
          </cell>
          <cell r="H21" t="str">
            <v>---</v>
          </cell>
          <cell r="I21">
            <v>1</v>
          </cell>
          <cell r="J21">
            <v>2</v>
          </cell>
          <cell r="K21">
            <v>1</v>
          </cell>
          <cell r="L21">
            <v>4</v>
          </cell>
          <cell r="M21" t="str">
            <v>---</v>
          </cell>
          <cell r="N21">
            <v>5</v>
          </cell>
          <cell r="O21" t="str">
            <v>---</v>
          </cell>
          <cell r="P21" t="str">
            <v>---</v>
          </cell>
          <cell r="Q21">
            <v>0</v>
          </cell>
          <cell r="R21">
            <v>1</v>
          </cell>
          <cell r="S21" t="str">
            <v>---</v>
          </cell>
          <cell r="T21" t="str">
            <v>---</v>
          </cell>
          <cell r="U21" t="str">
            <v>---</v>
          </cell>
          <cell r="V21" t="str">
            <v>---</v>
          </cell>
          <cell r="W21" t="str">
            <v>---</v>
          </cell>
          <cell r="X21">
            <v>0</v>
          </cell>
          <cell r="Y21" t="str">
            <v>---</v>
          </cell>
          <cell r="Z21">
            <v>41</v>
          </cell>
        </row>
        <row r="22">
          <cell r="A22" t="str">
            <v>Lutheran Refugee Minor Services</v>
          </cell>
          <cell r="B22" t="str">
            <v>---</v>
          </cell>
          <cell r="C22" t="str">
            <v>---</v>
          </cell>
          <cell r="D22">
            <v>6</v>
          </cell>
          <cell r="E22" t="str">
            <v>---</v>
          </cell>
          <cell r="F22" t="str">
            <v>---</v>
          </cell>
          <cell r="G22">
            <v>25</v>
          </cell>
          <cell r="H22" t="str">
            <v>---</v>
          </cell>
          <cell r="I22">
            <v>1</v>
          </cell>
          <cell r="J22">
            <v>2</v>
          </cell>
          <cell r="K22">
            <v>1</v>
          </cell>
          <cell r="L22">
            <v>4</v>
          </cell>
          <cell r="M22" t="str">
            <v>---</v>
          </cell>
          <cell r="N22">
            <v>5</v>
          </cell>
          <cell r="O22" t="str">
            <v>---</v>
          </cell>
          <cell r="P22" t="str">
            <v>---</v>
          </cell>
          <cell r="Q22">
            <v>0</v>
          </cell>
          <cell r="R22">
            <v>1</v>
          </cell>
          <cell r="S22" t="str">
            <v>---</v>
          </cell>
          <cell r="T22" t="str">
            <v>---</v>
          </cell>
          <cell r="U22" t="str">
            <v>---</v>
          </cell>
          <cell r="V22" t="str">
            <v>---</v>
          </cell>
          <cell r="W22" t="str">
            <v>---</v>
          </cell>
          <cell r="X22">
            <v>0</v>
          </cell>
          <cell r="Y22" t="str">
            <v>---</v>
          </cell>
          <cell r="Z22">
            <v>41</v>
          </cell>
        </row>
        <row r="23">
          <cell r="A23" t="str">
            <v>Northern</v>
          </cell>
          <cell r="B23">
            <v>413</v>
          </cell>
          <cell r="C23">
            <v>71</v>
          </cell>
          <cell r="D23">
            <v>344</v>
          </cell>
          <cell r="E23">
            <v>65</v>
          </cell>
          <cell r="F23" t="str">
            <v>---</v>
          </cell>
          <cell r="G23">
            <v>313</v>
          </cell>
          <cell r="H23" t="str">
            <v>---</v>
          </cell>
          <cell r="I23">
            <v>33</v>
          </cell>
          <cell r="J23">
            <v>138</v>
          </cell>
          <cell r="K23">
            <v>4</v>
          </cell>
          <cell r="L23">
            <v>175</v>
          </cell>
          <cell r="M23">
            <v>5</v>
          </cell>
          <cell r="N23">
            <v>104</v>
          </cell>
          <cell r="O23">
            <v>98</v>
          </cell>
          <cell r="P23">
            <v>2</v>
          </cell>
          <cell r="Q23">
            <v>100</v>
          </cell>
          <cell r="R23">
            <v>6</v>
          </cell>
          <cell r="S23" t="str">
            <v>---</v>
          </cell>
          <cell r="T23">
            <v>2</v>
          </cell>
          <cell r="U23">
            <v>6</v>
          </cell>
          <cell r="V23">
            <v>26</v>
          </cell>
          <cell r="W23">
            <v>11</v>
          </cell>
          <cell r="X23">
            <v>45</v>
          </cell>
          <cell r="Y23">
            <v>19</v>
          </cell>
          <cell r="Z23">
            <v>1660</v>
          </cell>
        </row>
        <row r="24">
          <cell r="A24" t="str">
            <v>Cambridge</v>
          </cell>
          <cell r="B24">
            <v>18</v>
          </cell>
          <cell r="C24">
            <v>8</v>
          </cell>
          <cell r="D24">
            <v>11</v>
          </cell>
          <cell r="E24">
            <v>3</v>
          </cell>
          <cell r="F24" t="str">
            <v>---</v>
          </cell>
          <cell r="G24">
            <v>22</v>
          </cell>
          <cell r="H24" t="str">
            <v>---</v>
          </cell>
          <cell r="I24">
            <v>3</v>
          </cell>
          <cell r="J24">
            <v>13</v>
          </cell>
          <cell r="K24" t="str">
            <v>---</v>
          </cell>
          <cell r="L24">
            <v>16</v>
          </cell>
          <cell r="M24">
            <v>1</v>
          </cell>
          <cell r="N24">
            <v>10</v>
          </cell>
          <cell r="O24">
            <v>6</v>
          </cell>
          <cell r="P24">
            <v>2</v>
          </cell>
          <cell r="Q24">
            <v>8</v>
          </cell>
          <cell r="R24">
            <v>1</v>
          </cell>
          <cell r="S24" t="str">
            <v>---</v>
          </cell>
          <cell r="T24">
            <v>1</v>
          </cell>
          <cell r="U24" t="str">
            <v>---</v>
          </cell>
          <cell r="V24">
            <v>3</v>
          </cell>
          <cell r="W24" t="str">
            <v>---</v>
          </cell>
          <cell r="X24">
            <v>4</v>
          </cell>
          <cell r="Y24" t="str">
            <v>---</v>
          </cell>
          <cell r="Z24">
            <v>102</v>
          </cell>
        </row>
        <row r="25">
          <cell r="A25" t="str">
            <v>Cape Ann</v>
          </cell>
          <cell r="B25">
            <v>46</v>
          </cell>
          <cell r="C25">
            <v>6</v>
          </cell>
          <cell r="D25">
            <v>20</v>
          </cell>
          <cell r="E25">
            <v>1</v>
          </cell>
          <cell r="F25" t="str">
            <v>---</v>
          </cell>
          <cell r="G25">
            <v>31</v>
          </cell>
          <cell r="H25" t="str">
            <v>---</v>
          </cell>
          <cell r="I25">
            <v>2</v>
          </cell>
          <cell r="J25">
            <v>15</v>
          </cell>
          <cell r="K25">
            <v>2</v>
          </cell>
          <cell r="L25">
            <v>19</v>
          </cell>
          <cell r="M25">
            <v>1</v>
          </cell>
          <cell r="N25">
            <v>6</v>
          </cell>
          <cell r="O25">
            <v>7</v>
          </cell>
          <cell r="P25" t="str">
            <v>---</v>
          </cell>
          <cell r="Q25">
            <v>7</v>
          </cell>
          <cell r="R25">
            <v>2</v>
          </cell>
          <cell r="S25" t="str">
            <v>---</v>
          </cell>
          <cell r="T25">
            <v>1</v>
          </cell>
          <cell r="U25">
            <v>1</v>
          </cell>
          <cell r="V25">
            <v>6</v>
          </cell>
          <cell r="W25" t="str">
            <v>---</v>
          </cell>
          <cell r="X25">
            <v>8</v>
          </cell>
          <cell r="Y25">
            <v>2</v>
          </cell>
          <cell r="Z25">
            <v>149</v>
          </cell>
        </row>
        <row r="26">
          <cell r="A26" t="str">
            <v>Framingham</v>
          </cell>
          <cell r="B26">
            <v>35</v>
          </cell>
          <cell r="C26">
            <v>4</v>
          </cell>
          <cell r="D26">
            <v>47</v>
          </cell>
          <cell r="E26">
            <v>11</v>
          </cell>
          <cell r="F26" t="str">
            <v>---</v>
          </cell>
          <cell r="G26">
            <v>28</v>
          </cell>
          <cell r="H26" t="str">
            <v>---</v>
          </cell>
          <cell r="I26">
            <v>5</v>
          </cell>
          <cell r="J26">
            <v>16</v>
          </cell>
          <cell r="K26" t="str">
            <v>---</v>
          </cell>
          <cell r="L26">
            <v>21</v>
          </cell>
          <cell r="M26" t="str">
            <v>---</v>
          </cell>
          <cell r="N26">
            <v>21</v>
          </cell>
          <cell r="O26">
            <v>13</v>
          </cell>
          <cell r="P26" t="str">
            <v>---</v>
          </cell>
          <cell r="Q26">
            <v>13</v>
          </cell>
          <cell r="R26" t="str">
            <v>---</v>
          </cell>
          <cell r="S26" t="str">
            <v>---</v>
          </cell>
          <cell r="T26" t="str">
            <v>---</v>
          </cell>
          <cell r="U26">
            <v>1</v>
          </cell>
          <cell r="V26">
            <v>1</v>
          </cell>
          <cell r="W26">
            <v>3</v>
          </cell>
          <cell r="X26">
            <v>5</v>
          </cell>
          <cell r="Y26">
            <v>1</v>
          </cell>
          <cell r="Z26">
            <v>186</v>
          </cell>
        </row>
        <row r="27">
          <cell r="A27" t="str">
            <v>Haverhill</v>
          </cell>
          <cell r="B27">
            <v>54</v>
          </cell>
          <cell r="C27" t="str">
            <v>---</v>
          </cell>
          <cell r="D27">
            <v>25</v>
          </cell>
          <cell r="E27">
            <v>2</v>
          </cell>
          <cell r="F27" t="str">
            <v>---</v>
          </cell>
          <cell r="G27">
            <v>37</v>
          </cell>
          <cell r="H27" t="str">
            <v>---</v>
          </cell>
          <cell r="I27">
            <v>2</v>
          </cell>
          <cell r="J27">
            <v>15</v>
          </cell>
          <cell r="K27">
            <v>1</v>
          </cell>
          <cell r="L27">
            <v>18</v>
          </cell>
          <cell r="M27" t="str">
            <v>---</v>
          </cell>
          <cell r="N27">
            <v>5</v>
          </cell>
          <cell r="O27">
            <v>6</v>
          </cell>
          <cell r="P27" t="str">
            <v>---</v>
          </cell>
          <cell r="Q27">
            <v>6</v>
          </cell>
          <cell r="R27" t="str">
            <v>---</v>
          </cell>
          <cell r="S27" t="str">
            <v>---</v>
          </cell>
          <cell r="T27" t="str">
            <v>---</v>
          </cell>
          <cell r="U27" t="str">
            <v>---</v>
          </cell>
          <cell r="V27">
            <v>1</v>
          </cell>
          <cell r="W27" t="str">
            <v>---</v>
          </cell>
          <cell r="X27">
            <v>1</v>
          </cell>
          <cell r="Y27">
            <v>2</v>
          </cell>
          <cell r="Z27">
            <v>150</v>
          </cell>
        </row>
        <row r="28">
          <cell r="A28" t="str">
            <v>Lawrence</v>
          </cell>
          <cell r="B28">
            <v>51</v>
          </cell>
          <cell r="C28">
            <v>15</v>
          </cell>
          <cell r="D28">
            <v>61</v>
          </cell>
          <cell r="E28">
            <v>4</v>
          </cell>
          <cell r="F28" t="str">
            <v>---</v>
          </cell>
          <cell r="G28">
            <v>24</v>
          </cell>
          <cell r="H28" t="str">
            <v>---</v>
          </cell>
          <cell r="I28">
            <v>4</v>
          </cell>
          <cell r="J28">
            <v>11</v>
          </cell>
          <cell r="K28">
            <v>1</v>
          </cell>
          <cell r="L28">
            <v>16</v>
          </cell>
          <cell r="M28" t="str">
            <v>---</v>
          </cell>
          <cell r="N28">
            <v>16</v>
          </cell>
          <cell r="O28">
            <v>11</v>
          </cell>
          <cell r="P28" t="str">
            <v>---</v>
          </cell>
          <cell r="Q28">
            <v>11</v>
          </cell>
          <cell r="R28" t="str">
            <v>---</v>
          </cell>
          <cell r="S28" t="str">
            <v>---</v>
          </cell>
          <cell r="T28" t="str">
            <v>---</v>
          </cell>
          <cell r="U28" t="str">
            <v>---</v>
          </cell>
          <cell r="V28">
            <v>3</v>
          </cell>
          <cell r="W28">
            <v>4</v>
          </cell>
          <cell r="X28">
            <v>7</v>
          </cell>
          <cell r="Y28">
            <v>5</v>
          </cell>
          <cell r="Z28">
            <v>210</v>
          </cell>
        </row>
        <row r="29">
          <cell r="A29" t="str">
            <v>Lowell</v>
          </cell>
          <cell r="B29">
            <v>114</v>
          </cell>
          <cell r="C29">
            <v>15</v>
          </cell>
          <cell r="D29">
            <v>97</v>
          </cell>
          <cell r="E29">
            <v>16</v>
          </cell>
          <cell r="F29" t="str">
            <v>---</v>
          </cell>
          <cell r="G29">
            <v>38</v>
          </cell>
          <cell r="H29" t="str">
            <v>---</v>
          </cell>
          <cell r="I29">
            <v>5</v>
          </cell>
          <cell r="J29">
            <v>37</v>
          </cell>
          <cell r="K29" t="str">
            <v>---</v>
          </cell>
          <cell r="L29">
            <v>42</v>
          </cell>
          <cell r="M29" t="str">
            <v>---</v>
          </cell>
          <cell r="N29">
            <v>15</v>
          </cell>
          <cell r="O29">
            <v>18</v>
          </cell>
          <cell r="P29" t="str">
            <v>---</v>
          </cell>
          <cell r="Q29">
            <v>18</v>
          </cell>
          <cell r="R29">
            <v>1</v>
          </cell>
          <cell r="S29" t="str">
            <v>---</v>
          </cell>
          <cell r="T29" t="str">
            <v>---</v>
          </cell>
          <cell r="U29">
            <v>2</v>
          </cell>
          <cell r="V29">
            <v>7</v>
          </cell>
          <cell r="W29">
            <v>2</v>
          </cell>
          <cell r="X29">
            <v>11</v>
          </cell>
          <cell r="Y29">
            <v>4</v>
          </cell>
          <cell r="Z29">
            <v>371</v>
          </cell>
        </row>
        <row r="30">
          <cell r="A30" t="str">
            <v>Lynn</v>
          </cell>
          <cell r="B30">
            <v>73</v>
          </cell>
          <cell r="C30">
            <v>19</v>
          </cell>
          <cell r="D30">
            <v>60</v>
          </cell>
          <cell r="E30">
            <v>26</v>
          </cell>
          <cell r="F30" t="str">
            <v>---</v>
          </cell>
          <cell r="G30">
            <v>92</v>
          </cell>
          <cell r="H30" t="str">
            <v>---</v>
          </cell>
          <cell r="I30">
            <v>6</v>
          </cell>
          <cell r="J30">
            <v>16</v>
          </cell>
          <cell r="K30" t="str">
            <v>---</v>
          </cell>
          <cell r="L30">
            <v>22</v>
          </cell>
          <cell r="M30">
            <v>2</v>
          </cell>
          <cell r="N30">
            <v>11</v>
          </cell>
          <cell r="O30">
            <v>21</v>
          </cell>
          <cell r="P30" t="str">
            <v>---</v>
          </cell>
          <cell r="Q30">
            <v>21</v>
          </cell>
          <cell r="R30">
            <v>1</v>
          </cell>
          <cell r="S30" t="str">
            <v>---</v>
          </cell>
          <cell r="T30" t="str">
            <v>---</v>
          </cell>
          <cell r="U30">
            <v>1</v>
          </cell>
          <cell r="V30">
            <v>5</v>
          </cell>
          <cell r="W30">
            <v>2</v>
          </cell>
          <cell r="X30">
            <v>8</v>
          </cell>
          <cell r="Y30">
            <v>2</v>
          </cell>
          <cell r="Z30">
            <v>337</v>
          </cell>
        </row>
        <row r="31">
          <cell r="A31" t="str">
            <v>Malden</v>
          </cell>
          <cell r="B31">
            <v>22</v>
          </cell>
          <cell r="C31">
            <v>4</v>
          </cell>
          <cell r="D31">
            <v>23</v>
          </cell>
          <cell r="E31">
            <v>2</v>
          </cell>
          <cell r="F31" t="str">
            <v>---</v>
          </cell>
          <cell r="G31">
            <v>41</v>
          </cell>
          <cell r="H31" t="str">
            <v>---</v>
          </cell>
          <cell r="I31">
            <v>6</v>
          </cell>
          <cell r="J31">
            <v>15</v>
          </cell>
          <cell r="K31" t="str">
            <v>---</v>
          </cell>
          <cell r="L31">
            <v>21</v>
          </cell>
          <cell r="M31">
            <v>1</v>
          </cell>
          <cell r="N31">
            <v>20</v>
          </cell>
          <cell r="O31">
            <v>16</v>
          </cell>
          <cell r="P31" t="str">
            <v>---</v>
          </cell>
          <cell r="Q31">
            <v>16</v>
          </cell>
          <cell r="R31">
            <v>1</v>
          </cell>
          <cell r="S31" t="str">
            <v>---</v>
          </cell>
          <cell r="T31" t="str">
            <v>---</v>
          </cell>
          <cell r="U31">
            <v>1</v>
          </cell>
          <cell r="V31" t="str">
            <v>---</v>
          </cell>
          <cell r="W31" t="str">
            <v>---</v>
          </cell>
          <cell r="X31">
            <v>1</v>
          </cell>
          <cell r="Y31">
            <v>3</v>
          </cell>
          <cell r="Z31">
            <v>155</v>
          </cell>
        </row>
        <row r="32">
          <cell r="A32" t="str">
            <v>Southern</v>
          </cell>
          <cell r="B32">
            <v>789</v>
          </cell>
          <cell r="C32">
            <v>110</v>
          </cell>
          <cell r="D32">
            <v>583</v>
          </cell>
          <cell r="E32">
            <v>105</v>
          </cell>
          <cell r="F32" t="str">
            <v>---</v>
          </cell>
          <cell r="G32">
            <v>313</v>
          </cell>
          <cell r="H32">
            <v>1</v>
          </cell>
          <cell r="I32">
            <v>35</v>
          </cell>
          <cell r="J32">
            <v>139</v>
          </cell>
          <cell r="K32">
            <v>9</v>
          </cell>
          <cell r="L32">
            <v>184</v>
          </cell>
          <cell r="M32">
            <v>2</v>
          </cell>
          <cell r="N32">
            <v>123</v>
          </cell>
          <cell r="O32">
            <v>95</v>
          </cell>
          <cell r="P32">
            <v>1</v>
          </cell>
          <cell r="Q32">
            <v>96</v>
          </cell>
          <cell r="R32">
            <v>4</v>
          </cell>
          <cell r="S32" t="str">
            <v>---</v>
          </cell>
          <cell r="T32">
            <v>3</v>
          </cell>
          <cell r="U32">
            <v>1</v>
          </cell>
          <cell r="V32">
            <v>26</v>
          </cell>
          <cell r="W32">
            <v>5</v>
          </cell>
          <cell r="X32">
            <v>35</v>
          </cell>
          <cell r="Y32">
            <v>20</v>
          </cell>
          <cell r="Z32">
            <v>2364</v>
          </cell>
        </row>
        <row r="33">
          <cell r="A33" t="str">
            <v>Arlington</v>
          </cell>
          <cell r="B33">
            <v>54</v>
          </cell>
          <cell r="C33">
            <v>13</v>
          </cell>
          <cell r="D33">
            <v>35</v>
          </cell>
          <cell r="E33">
            <v>6</v>
          </cell>
          <cell r="F33" t="str">
            <v>---</v>
          </cell>
          <cell r="G33">
            <v>28</v>
          </cell>
          <cell r="H33" t="str">
            <v>---</v>
          </cell>
          <cell r="I33">
            <v>8</v>
          </cell>
          <cell r="J33">
            <v>21</v>
          </cell>
          <cell r="K33" t="str">
            <v>---</v>
          </cell>
          <cell r="L33">
            <v>29</v>
          </cell>
          <cell r="M33" t="str">
            <v>---</v>
          </cell>
          <cell r="N33">
            <v>11</v>
          </cell>
          <cell r="O33">
            <v>8</v>
          </cell>
          <cell r="P33" t="str">
            <v>---</v>
          </cell>
          <cell r="Q33">
            <v>8</v>
          </cell>
          <cell r="R33" t="str">
            <v>---</v>
          </cell>
          <cell r="S33" t="str">
            <v>---</v>
          </cell>
          <cell r="T33">
            <v>1</v>
          </cell>
          <cell r="U33" t="str">
            <v>---</v>
          </cell>
          <cell r="V33">
            <v>1</v>
          </cell>
          <cell r="W33" t="str">
            <v>---</v>
          </cell>
          <cell r="X33">
            <v>2</v>
          </cell>
          <cell r="Y33">
            <v>2</v>
          </cell>
          <cell r="Z33">
            <v>188</v>
          </cell>
        </row>
        <row r="34">
          <cell r="A34" t="str">
            <v>Brockton</v>
          </cell>
          <cell r="B34">
            <v>82</v>
          </cell>
          <cell r="C34">
            <v>10</v>
          </cell>
          <cell r="D34">
            <v>54</v>
          </cell>
          <cell r="E34">
            <v>22</v>
          </cell>
          <cell r="F34" t="str">
            <v>---</v>
          </cell>
          <cell r="G34">
            <v>71</v>
          </cell>
          <cell r="H34" t="str">
            <v>---</v>
          </cell>
          <cell r="I34">
            <v>2</v>
          </cell>
          <cell r="J34">
            <v>9</v>
          </cell>
          <cell r="K34" t="str">
            <v>---</v>
          </cell>
          <cell r="L34">
            <v>11</v>
          </cell>
          <cell r="M34">
            <v>1</v>
          </cell>
          <cell r="N34">
            <v>11</v>
          </cell>
          <cell r="O34">
            <v>13</v>
          </cell>
          <cell r="P34">
            <v>1</v>
          </cell>
          <cell r="Q34">
            <v>14</v>
          </cell>
          <cell r="R34">
            <v>2</v>
          </cell>
          <cell r="S34" t="str">
            <v>---</v>
          </cell>
          <cell r="T34" t="str">
            <v>---</v>
          </cell>
          <cell r="U34" t="str">
            <v>---</v>
          </cell>
          <cell r="V34">
            <v>6</v>
          </cell>
          <cell r="W34">
            <v>1</v>
          </cell>
          <cell r="X34">
            <v>7</v>
          </cell>
          <cell r="Y34">
            <v>2</v>
          </cell>
          <cell r="Z34">
            <v>287</v>
          </cell>
        </row>
        <row r="35">
          <cell r="A35" t="str">
            <v>Cape Cod</v>
          </cell>
          <cell r="B35">
            <v>74</v>
          </cell>
          <cell r="C35">
            <v>21</v>
          </cell>
          <cell r="D35">
            <v>54</v>
          </cell>
          <cell r="E35">
            <v>12</v>
          </cell>
          <cell r="F35" t="str">
            <v>---</v>
          </cell>
          <cell r="G35">
            <v>37</v>
          </cell>
          <cell r="H35" t="str">
            <v>---</v>
          </cell>
          <cell r="I35">
            <v>3</v>
          </cell>
          <cell r="J35">
            <v>16</v>
          </cell>
          <cell r="K35">
            <v>2</v>
          </cell>
          <cell r="L35">
            <v>21</v>
          </cell>
          <cell r="M35" t="str">
            <v>---</v>
          </cell>
          <cell r="N35">
            <v>19</v>
          </cell>
          <cell r="O35">
            <v>11</v>
          </cell>
          <cell r="P35" t="str">
            <v>---</v>
          </cell>
          <cell r="Q35">
            <v>11</v>
          </cell>
          <cell r="R35">
            <v>1</v>
          </cell>
          <cell r="S35" t="str">
            <v>---</v>
          </cell>
          <cell r="T35" t="str">
            <v>---</v>
          </cell>
          <cell r="U35" t="str">
            <v>---</v>
          </cell>
          <cell r="V35">
            <v>1</v>
          </cell>
          <cell r="W35" t="str">
            <v>---</v>
          </cell>
          <cell r="X35">
            <v>1</v>
          </cell>
          <cell r="Y35">
            <v>1</v>
          </cell>
          <cell r="Z35">
            <v>252</v>
          </cell>
        </row>
        <row r="36">
          <cell r="A36" t="str">
            <v>Coastal</v>
          </cell>
          <cell r="B36">
            <v>104</v>
          </cell>
          <cell r="C36">
            <v>14</v>
          </cell>
          <cell r="D36">
            <v>56</v>
          </cell>
          <cell r="E36">
            <v>17</v>
          </cell>
          <cell r="F36" t="str">
            <v>---</v>
          </cell>
          <cell r="G36">
            <v>27</v>
          </cell>
          <cell r="H36" t="str">
            <v>---</v>
          </cell>
          <cell r="I36">
            <v>6</v>
          </cell>
          <cell r="J36">
            <v>7</v>
          </cell>
          <cell r="K36" t="str">
            <v>---</v>
          </cell>
          <cell r="L36">
            <v>13</v>
          </cell>
          <cell r="M36">
            <v>1</v>
          </cell>
          <cell r="N36">
            <v>14</v>
          </cell>
          <cell r="O36">
            <v>1</v>
          </cell>
          <cell r="P36" t="str">
            <v>---</v>
          </cell>
          <cell r="Q36">
            <v>1</v>
          </cell>
          <cell r="R36" t="str">
            <v>---</v>
          </cell>
          <cell r="S36" t="str">
            <v>---</v>
          </cell>
          <cell r="T36" t="str">
            <v>---</v>
          </cell>
          <cell r="U36" t="str">
            <v>---</v>
          </cell>
          <cell r="V36">
            <v>2</v>
          </cell>
          <cell r="W36">
            <v>1</v>
          </cell>
          <cell r="X36">
            <v>3</v>
          </cell>
          <cell r="Y36">
            <v>2</v>
          </cell>
          <cell r="Z36">
            <v>252</v>
          </cell>
        </row>
        <row r="37">
          <cell r="A37" t="str">
            <v>Fall River</v>
          </cell>
          <cell r="B37">
            <v>177</v>
          </cell>
          <cell r="C37">
            <v>4</v>
          </cell>
          <cell r="D37">
            <v>148</v>
          </cell>
          <cell r="E37">
            <v>9</v>
          </cell>
          <cell r="F37" t="str">
            <v>---</v>
          </cell>
          <cell r="G37">
            <v>24</v>
          </cell>
          <cell r="H37" t="str">
            <v>---</v>
          </cell>
          <cell r="I37">
            <v>6</v>
          </cell>
          <cell r="J37">
            <v>23</v>
          </cell>
          <cell r="K37">
            <v>4</v>
          </cell>
          <cell r="L37">
            <v>33</v>
          </cell>
          <cell r="M37" t="str">
            <v>---</v>
          </cell>
          <cell r="N37">
            <v>17</v>
          </cell>
          <cell r="O37">
            <v>22</v>
          </cell>
          <cell r="P37" t="str">
            <v>---</v>
          </cell>
          <cell r="Q37">
            <v>22</v>
          </cell>
          <cell r="R37">
            <v>1</v>
          </cell>
          <cell r="S37" t="str">
            <v>---</v>
          </cell>
          <cell r="T37" t="str">
            <v>---</v>
          </cell>
          <cell r="U37" t="str">
            <v>---</v>
          </cell>
          <cell r="V37">
            <v>7</v>
          </cell>
          <cell r="W37">
            <v>1</v>
          </cell>
          <cell r="X37">
            <v>8</v>
          </cell>
          <cell r="Y37">
            <v>4</v>
          </cell>
          <cell r="Z37">
            <v>447</v>
          </cell>
        </row>
        <row r="38">
          <cell r="A38" t="str">
            <v>New Bedford</v>
          </cell>
          <cell r="B38">
            <v>122</v>
          </cell>
          <cell r="C38">
            <v>20</v>
          </cell>
          <cell r="D38">
            <v>103</v>
          </cell>
          <cell r="E38">
            <v>21</v>
          </cell>
          <cell r="F38" t="str">
            <v>---</v>
          </cell>
          <cell r="G38">
            <v>79</v>
          </cell>
          <cell r="H38">
            <v>1</v>
          </cell>
          <cell r="I38">
            <v>1</v>
          </cell>
          <cell r="J38">
            <v>34</v>
          </cell>
          <cell r="K38">
            <v>1</v>
          </cell>
          <cell r="L38">
            <v>37</v>
          </cell>
          <cell r="M38" t="str">
            <v>---</v>
          </cell>
          <cell r="N38">
            <v>18</v>
          </cell>
          <cell r="O38">
            <v>19</v>
          </cell>
          <cell r="P38" t="str">
            <v>---</v>
          </cell>
          <cell r="Q38">
            <v>19</v>
          </cell>
          <cell r="R38" t="str">
            <v>---</v>
          </cell>
          <cell r="S38" t="str">
            <v>---</v>
          </cell>
          <cell r="T38">
            <v>2</v>
          </cell>
          <cell r="U38" t="str">
            <v>---</v>
          </cell>
          <cell r="V38" t="str">
            <v>---</v>
          </cell>
          <cell r="W38">
            <v>1</v>
          </cell>
          <cell r="X38">
            <v>3</v>
          </cell>
          <cell r="Y38">
            <v>4</v>
          </cell>
          <cell r="Z38">
            <v>426</v>
          </cell>
        </row>
        <row r="39">
          <cell r="A39" t="str">
            <v>Plymouth</v>
          </cell>
          <cell r="B39">
            <v>86</v>
          </cell>
          <cell r="C39">
            <v>14</v>
          </cell>
          <cell r="D39">
            <v>73</v>
          </cell>
          <cell r="E39">
            <v>10</v>
          </cell>
          <cell r="F39" t="str">
            <v>---</v>
          </cell>
          <cell r="G39">
            <v>16</v>
          </cell>
          <cell r="H39" t="str">
            <v>---</v>
          </cell>
          <cell r="I39">
            <v>4</v>
          </cell>
          <cell r="J39">
            <v>10</v>
          </cell>
          <cell r="K39" t="str">
            <v>---</v>
          </cell>
          <cell r="L39">
            <v>14</v>
          </cell>
          <cell r="M39" t="str">
            <v>---</v>
          </cell>
          <cell r="N39">
            <v>13</v>
          </cell>
          <cell r="O39">
            <v>12</v>
          </cell>
          <cell r="P39" t="str">
            <v>---</v>
          </cell>
          <cell r="Q39">
            <v>12</v>
          </cell>
          <cell r="R39" t="str">
            <v>---</v>
          </cell>
          <cell r="S39" t="str">
            <v>---</v>
          </cell>
          <cell r="T39" t="str">
            <v>---</v>
          </cell>
          <cell r="U39" t="str">
            <v>---</v>
          </cell>
          <cell r="V39">
            <v>7</v>
          </cell>
          <cell r="W39" t="str">
            <v>---</v>
          </cell>
          <cell r="X39">
            <v>7</v>
          </cell>
          <cell r="Y39">
            <v>3</v>
          </cell>
          <cell r="Z39">
            <v>248</v>
          </cell>
        </row>
        <row r="40">
          <cell r="A40" t="str">
            <v>Solutions for Living (PAS SE)</v>
          </cell>
          <cell r="B40">
            <v>2</v>
          </cell>
          <cell r="C40" t="str">
            <v>---</v>
          </cell>
          <cell r="D40" t="str">
            <v>---</v>
          </cell>
          <cell r="E40" t="str">
            <v>---</v>
          </cell>
          <cell r="F40" t="str">
            <v>---</v>
          </cell>
          <cell r="G40" t="str">
            <v>---</v>
          </cell>
          <cell r="H40" t="str">
            <v>---</v>
          </cell>
          <cell r="I40" t="str">
            <v>---</v>
          </cell>
          <cell r="J40" t="str">
            <v>---</v>
          </cell>
          <cell r="K40" t="str">
            <v>---</v>
          </cell>
          <cell r="L40">
            <v>0</v>
          </cell>
          <cell r="M40" t="str">
            <v>---</v>
          </cell>
          <cell r="N40" t="str">
            <v>---</v>
          </cell>
          <cell r="O40" t="str">
            <v>---</v>
          </cell>
          <cell r="P40" t="str">
            <v>---</v>
          </cell>
          <cell r="Q40">
            <v>0</v>
          </cell>
          <cell r="R40" t="str">
            <v>---</v>
          </cell>
          <cell r="S40" t="str">
            <v>---</v>
          </cell>
          <cell r="T40" t="str">
            <v>---</v>
          </cell>
          <cell r="U40">
            <v>1</v>
          </cell>
          <cell r="V40" t="str">
            <v>---</v>
          </cell>
          <cell r="W40" t="str">
            <v>---</v>
          </cell>
          <cell r="X40">
            <v>1</v>
          </cell>
          <cell r="Y40" t="str">
            <v>---</v>
          </cell>
          <cell r="Z40">
            <v>3</v>
          </cell>
        </row>
        <row r="41">
          <cell r="A41" t="str">
            <v>Taunton/Attleboro</v>
          </cell>
          <cell r="B41">
            <v>88</v>
          </cell>
          <cell r="C41">
            <v>14</v>
          </cell>
          <cell r="D41">
            <v>60</v>
          </cell>
          <cell r="E41">
            <v>8</v>
          </cell>
          <cell r="F41" t="str">
            <v>---</v>
          </cell>
          <cell r="G41">
            <v>31</v>
          </cell>
          <cell r="H41" t="str">
            <v>---</v>
          </cell>
          <cell r="I41">
            <v>5</v>
          </cell>
          <cell r="J41">
            <v>19</v>
          </cell>
          <cell r="K41">
            <v>2</v>
          </cell>
          <cell r="L41">
            <v>26</v>
          </cell>
          <cell r="M41" t="str">
            <v>---</v>
          </cell>
          <cell r="N41">
            <v>20</v>
          </cell>
          <cell r="O41">
            <v>9</v>
          </cell>
          <cell r="P41" t="str">
            <v>---</v>
          </cell>
          <cell r="Q41">
            <v>9</v>
          </cell>
          <cell r="R41" t="str">
            <v>---</v>
          </cell>
          <cell r="S41" t="str">
            <v>---</v>
          </cell>
          <cell r="T41" t="str">
            <v>---</v>
          </cell>
          <cell r="U41" t="str">
            <v>---</v>
          </cell>
          <cell r="V41">
            <v>2</v>
          </cell>
          <cell r="W41">
            <v>1</v>
          </cell>
          <cell r="X41">
            <v>3</v>
          </cell>
          <cell r="Y41">
            <v>2</v>
          </cell>
          <cell r="Z41">
            <v>261</v>
          </cell>
        </row>
        <row r="42">
          <cell r="A42" t="str">
            <v>Western</v>
          </cell>
          <cell r="B42">
            <v>929</v>
          </cell>
          <cell r="C42">
            <v>219</v>
          </cell>
          <cell r="D42">
            <v>827</v>
          </cell>
          <cell r="E42">
            <v>226</v>
          </cell>
          <cell r="F42">
            <v>3</v>
          </cell>
          <cell r="G42">
            <v>516</v>
          </cell>
          <cell r="H42">
            <v>5</v>
          </cell>
          <cell r="I42">
            <v>54</v>
          </cell>
          <cell r="J42">
            <v>198</v>
          </cell>
          <cell r="K42">
            <v>1</v>
          </cell>
          <cell r="L42">
            <v>258</v>
          </cell>
          <cell r="M42">
            <v>9</v>
          </cell>
          <cell r="N42">
            <v>92</v>
          </cell>
          <cell r="O42">
            <v>123</v>
          </cell>
          <cell r="P42" t="str">
            <v>---</v>
          </cell>
          <cell r="Q42">
            <v>123</v>
          </cell>
          <cell r="R42">
            <v>3</v>
          </cell>
          <cell r="S42" t="str">
            <v>---</v>
          </cell>
          <cell r="T42">
            <v>11</v>
          </cell>
          <cell r="U42">
            <v>5</v>
          </cell>
          <cell r="V42">
            <v>34</v>
          </cell>
          <cell r="W42">
            <v>10</v>
          </cell>
          <cell r="X42">
            <v>60</v>
          </cell>
          <cell r="Y42">
            <v>31</v>
          </cell>
          <cell r="Z42">
            <v>3296</v>
          </cell>
        </row>
        <row r="43">
          <cell r="A43" t="str">
            <v>Ctr Human Dev (PAS West)</v>
          </cell>
          <cell r="B43">
            <v>1</v>
          </cell>
          <cell r="C43" t="str">
            <v>---</v>
          </cell>
          <cell r="D43" t="str">
            <v>---</v>
          </cell>
          <cell r="E43" t="str">
            <v>---</v>
          </cell>
          <cell r="F43" t="str">
            <v>---</v>
          </cell>
          <cell r="G43" t="str">
            <v>---</v>
          </cell>
          <cell r="H43" t="str">
            <v>---</v>
          </cell>
          <cell r="I43" t="str">
            <v>---</v>
          </cell>
          <cell r="J43" t="str">
            <v>---</v>
          </cell>
          <cell r="K43" t="str">
            <v>---</v>
          </cell>
          <cell r="L43">
            <v>0</v>
          </cell>
          <cell r="M43" t="str">
            <v>---</v>
          </cell>
          <cell r="N43" t="str">
            <v>---</v>
          </cell>
          <cell r="O43">
            <v>1</v>
          </cell>
          <cell r="P43" t="str">
            <v>---</v>
          </cell>
          <cell r="Q43">
            <v>1</v>
          </cell>
          <cell r="R43" t="str">
            <v>---</v>
          </cell>
          <cell r="S43" t="str">
            <v>---</v>
          </cell>
          <cell r="T43" t="str">
            <v>---</v>
          </cell>
          <cell r="U43" t="str">
            <v>---</v>
          </cell>
          <cell r="V43" t="str">
            <v>---</v>
          </cell>
          <cell r="W43" t="str">
            <v>---</v>
          </cell>
          <cell r="X43">
            <v>0</v>
          </cell>
          <cell r="Y43" t="str">
            <v>---</v>
          </cell>
          <cell r="Z43">
            <v>2</v>
          </cell>
        </row>
        <row r="44">
          <cell r="A44" t="str">
            <v>Greenfield</v>
          </cell>
          <cell r="B44">
            <v>112</v>
          </cell>
          <cell r="C44">
            <v>36</v>
          </cell>
          <cell r="D44">
            <v>68</v>
          </cell>
          <cell r="E44">
            <v>38</v>
          </cell>
          <cell r="F44">
            <v>1</v>
          </cell>
          <cell r="G44">
            <v>36</v>
          </cell>
          <cell r="H44" t="str">
            <v>---</v>
          </cell>
          <cell r="I44">
            <v>4</v>
          </cell>
          <cell r="J44">
            <v>18</v>
          </cell>
          <cell r="K44" t="str">
            <v>---</v>
          </cell>
          <cell r="L44">
            <v>22</v>
          </cell>
          <cell r="M44" t="str">
            <v>---</v>
          </cell>
          <cell r="N44">
            <v>11</v>
          </cell>
          <cell r="O44">
            <v>9</v>
          </cell>
          <cell r="P44" t="str">
            <v>---</v>
          </cell>
          <cell r="Q44">
            <v>9</v>
          </cell>
          <cell r="R44" t="str">
            <v>---</v>
          </cell>
          <cell r="S44" t="str">
            <v>---</v>
          </cell>
          <cell r="T44">
            <v>2</v>
          </cell>
          <cell r="U44">
            <v>2</v>
          </cell>
          <cell r="V44">
            <v>4</v>
          </cell>
          <cell r="W44" t="str">
            <v>---</v>
          </cell>
          <cell r="X44">
            <v>8</v>
          </cell>
          <cell r="Y44">
            <v>1</v>
          </cell>
          <cell r="Z44">
            <v>342</v>
          </cell>
        </row>
        <row r="45">
          <cell r="A45" t="str">
            <v>Holyoke</v>
          </cell>
          <cell r="B45">
            <v>76</v>
          </cell>
          <cell r="C45">
            <v>10</v>
          </cell>
          <cell r="D45">
            <v>85</v>
          </cell>
          <cell r="E45">
            <v>22</v>
          </cell>
          <cell r="F45" t="str">
            <v>---</v>
          </cell>
          <cell r="G45">
            <v>34</v>
          </cell>
          <cell r="H45" t="str">
            <v>---</v>
          </cell>
          <cell r="I45">
            <v>6</v>
          </cell>
          <cell r="J45">
            <v>23</v>
          </cell>
          <cell r="K45" t="str">
            <v>---</v>
          </cell>
          <cell r="L45">
            <v>29</v>
          </cell>
          <cell r="M45" t="str">
            <v>---</v>
          </cell>
          <cell r="N45">
            <v>8</v>
          </cell>
          <cell r="O45">
            <v>11</v>
          </cell>
          <cell r="P45" t="str">
            <v>---</v>
          </cell>
          <cell r="Q45">
            <v>11</v>
          </cell>
          <cell r="R45" t="str">
            <v>---</v>
          </cell>
          <cell r="S45" t="str">
            <v>---</v>
          </cell>
          <cell r="T45">
            <v>2</v>
          </cell>
          <cell r="U45" t="str">
            <v>---</v>
          </cell>
          <cell r="V45">
            <v>1</v>
          </cell>
          <cell r="W45">
            <v>1</v>
          </cell>
          <cell r="X45">
            <v>4</v>
          </cell>
          <cell r="Y45">
            <v>4</v>
          </cell>
          <cell r="Z45">
            <v>283</v>
          </cell>
        </row>
        <row r="46">
          <cell r="A46" t="str">
            <v>North Central</v>
          </cell>
          <cell r="B46">
            <v>168</v>
          </cell>
          <cell r="C46">
            <v>17</v>
          </cell>
          <cell r="D46">
            <v>141</v>
          </cell>
          <cell r="E46">
            <v>36</v>
          </cell>
          <cell r="F46" t="str">
            <v>---</v>
          </cell>
          <cell r="G46">
            <v>32</v>
          </cell>
          <cell r="H46">
            <v>1</v>
          </cell>
          <cell r="I46">
            <v>10</v>
          </cell>
          <cell r="J46">
            <v>23</v>
          </cell>
          <cell r="K46" t="str">
            <v>---</v>
          </cell>
          <cell r="L46">
            <v>34</v>
          </cell>
          <cell r="M46" t="str">
            <v>---</v>
          </cell>
          <cell r="N46">
            <v>7</v>
          </cell>
          <cell r="O46">
            <v>18</v>
          </cell>
          <cell r="P46" t="str">
            <v>---</v>
          </cell>
          <cell r="Q46">
            <v>18</v>
          </cell>
          <cell r="R46">
            <v>1</v>
          </cell>
          <cell r="S46" t="str">
            <v>---</v>
          </cell>
          <cell r="T46">
            <v>3</v>
          </cell>
          <cell r="U46" t="str">
            <v>---</v>
          </cell>
          <cell r="V46">
            <v>5</v>
          </cell>
          <cell r="W46" t="str">
            <v>---</v>
          </cell>
          <cell r="X46">
            <v>8</v>
          </cell>
          <cell r="Y46">
            <v>3</v>
          </cell>
          <cell r="Z46">
            <v>465</v>
          </cell>
        </row>
        <row r="47">
          <cell r="A47" t="str">
            <v>Pittsfield</v>
          </cell>
          <cell r="B47">
            <v>112</v>
          </cell>
          <cell r="C47">
            <v>43</v>
          </cell>
          <cell r="D47">
            <v>90</v>
          </cell>
          <cell r="E47">
            <v>10</v>
          </cell>
          <cell r="F47">
            <v>1</v>
          </cell>
          <cell r="G47">
            <v>34</v>
          </cell>
          <cell r="H47" t="str">
            <v>---</v>
          </cell>
          <cell r="I47">
            <v>3</v>
          </cell>
          <cell r="J47">
            <v>30</v>
          </cell>
          <cell r="K47" t="str">
            <v>---</v>
          </cell>
          <cell r="L47">
            <v>33</v>
          </cell>
          <cell r="M47">
            <v>2</v>
          </cell>
          <cell r="N47">
            <v>11</v>
          </cell>
          <cell r="O47">
            <v>11</v>
          </cell>
          <cell r="P47" t="str">
            <v>---</v>
          </cell>
          <cell r="Q47">
            <v>11</v>
          </cell>
          <cell r="R47" t="str">
            <v>---</v>
          </cell>
          <cell r="S47" t="str">
            <v>---</v>
          </cell>
          <cell r="T47" t="str">
            <v>---</v>
          </cell>
          <cell r="U47" t="str">
            <v>---</v>
          </cell>
          <cell r="V47">
            <v>3</v>
          </cell>
          <cell r="W47" t="str">
            <v>---</v>
          </cell>
          <cell r="X47">
            <v>3</v>
          </cell>
          <cell r="Y47">
            <v>1</v>
          </cell>
          <cell r="Z47">
            <v>351</v>
          </cell>
        </row>
        <row r="48">
          <cell r="A48" t="str">
            <v>Robert Van Wart</v>
          </cell>
          <cell r="B48">
            <v>68</v>
          </cell>
          <cell r="C48">
            <v>20</v>
          </cell>
          <cell r="D48">
            <v>77</v>
          </cell>
          <cell r="E48">
            <v>26</v>
          </cell>
          <cell r="F48">
            <v>1</v>
          </cell>
          <cell r="G48">
            <v>74</v>
          </cell>
          <cell r="H48">
            <v>1</v>
          </cell>
          <cell r="I48">
            <v>6</v>
          </cell>
          <cell r="J48">
            <v>26</v>
          </cell>
          <cell r="K48">
            <v>1</v>
          </cell>
          <cell r="L48">
            <v>34</v>
          </cell>
          <cell r="M48">
            <v>2</v>
          </cell>
          <cell r="N48">
            <v>11</v>
          </cell>
          <cell r="O48">
            <v>13</v>
          </cell>
          <cell r="P48" t="str">
            <v>---</v>
          </cell>
          <cell r="Q48">
            <v>13</v>
          </cell>
          <cell r="R48" t="str">
            <v>---</v>
          </cell>
          <cell r="S48" t="str">
            <v>---</v>
          </cell>
          <cell r="T48">
            <v>2</v>
          </cell>
          <cell r="U48">
            <v>1</v>
          </cell>
          <cell r="V48">
            <v>5</v>
          </cell>
          <cell r="W48">
            <v>1</v>
          </cell>
          <cell r="X48">
            <v>9</v>
          </cell>
          <cell r="Y48">
            <v>8</v>
          </cell>
          <cell r="Z48">
            <v>343</v>
          </cell>
        </row>
        <row r="49">
          <cell r="A49" t="str">
            <v>South Central</v>
          </cell>
          <cell r="B49">
            <v>113</v>
          </cell>
          <cell r="C49">
            <v>16</v>
          </cell>
          <cell r="D49">
            <v>94</v>
          </cell>
          <cell r="E49">
            <v>32</v>
          </cell>
          <cell r="F49" t="str">
            <v>---</v>
          </cell>
          <cell r="G49">
            <v>22</v>
          </cell>
          <cell r="H49">
            <v>1</v>
          </cell>
          <cell r="I49">
            <v>8</v>
          </cell>
          <cell r="J49">
            <v>22</v>
          </cell>
          <cell r="K49" t="str">
            <v>---</v>
          </cell>
          <cell r="L49">
            <v>31</v>
          </cell>
          <cell r="M49" t="str">
            <v>---</v>
          </cell>
          <cell r="N49">
            <v>11</v>
          </cell>
          <cell r="O49">
            <v>12</v>
          </cell>
          <cell r="P49" t="str">
            <v>---</v>
          </cell>
          <cell r="Q49">
            <v>12</v>
          </cell>
          <cell r="R49" t="str">
            <v>---</v>
          </cell>
          <cell r="S49" t="str">
            <v>---</v>
          </cell>
          <cell r="T49" t="str">
            <v>---</v>
          </cell>
          <cell r="U49" t="str">
            <v>---</v>
          </cell>
          <cell r="V49">
            <v>5</v>
          </cell>
          <cell r="W49">
            <v>1</v>
          </cell>
          <cell r="X49">
            <v>6</v>
          </cell>
          <cell r="Y49" t="str">
            <v>---</v>
          </cell>
          <cell r="Z49">
            <v>337</v>
          </cell>
        </row>
        <row r="50">
          <cell r="A50" t="str">
            <v>Springfield</v>
          </cell>
          <cell r="B50">
            <v>90</v>
          </cell>
          <cell r="C50">
            <v>26</v>
          </cell>
          <cell r="D50">
            <v>100</v>
          </cell>
          <cell r="E50">
            <v>18</v>
          </cell>
          <cell r="F50" t="str">
            <v>---</v>
          </cell>
          <cell r="G50">
            <v>100</v>
          </cell>
          <cell r="H50">
            <v>2</v>
          </cell>
          <cell r="I50">
            <v>5</v>
          </cell>
          <cell r="J50">
            <v>28</v>
          </cell>
          <cell r="K50" t="str">
            <v>---</v>
          </cell>
          <cell r="L50">
            <v>35</v>
          </cell>
          <cell r="M50">
            <v>1</v>
          </cell>
          <cell r="N50">
            <v>20</v>
          </cell>
          <cell r="O50">
            <v>16</v>
          </cell>
          <cell r="P50" t="str">
            <v>---</v>
          </cell>
          <cell r="Q50">
            <v>16</v>
          </cell>
          <cell r="R50">
            <v>1</v>
          </cell>
          <cell r="S50" t="str">
            <v>---</v>
          </cell>
          <cell r="T50" t="str">
            <v>---</v>
          </cell>
          <cell r="U50" t="str">
            <v>---</v>
          </cell>
          <cell r="V50" t="str">
            <v>---</v>
          </cell>
          <cell r="W50">
            <v>4</v>
          </cell>
          <cell r="X50">
            <v>4</v>
          </cell>
          <cell r="Y50">
            <v>7</v>
          </cell>
          <cell r="Z50">
            <v>418</v>
          </cell>
        </row>
        <row r="51">
          <cell r="A51" t="str">
            <v>Worcester East</v>
          </cell>
          <cell r="B51">
            <v>110</v>
          </cell>
          <cell r="C51">
            <v>35</v>
          </cell>
          <cell r="D51">
            <v>84</v>
          </cell>
          <cell r="E51">
            <v>23</v>
          </cell>
          <cell r="F51" t="str">
            <v>---</v>
          </cell>
          <cell r="G51">
            <v>117</v>
          </cell>
          <cell r="H51" t="str">
            <v>---</v>
          </cell>
          <cell r="I51">
            <v>7</v>
          </cell>
          <cell r="J51">
            <v>17</v>
          </cell>
          <cell r="K51" t="str">
            <v>---</v>
          </cell>
          <cell r="L51">
            <v>24</v>
          </cell>
          <cell r="M51">
            <v>2</v>
          </cell>
          <cell r="N51">
            <v>7</v>
          </cell>
          <cell r="O51">
            <v>17</v>
          </cell>
          <cell r="P51" t="str">
            <v>---</v>
          </cell>
          <cell r="Q51">
            <v>17</v>
          </cell>
          <cell r="R51">
            <v>1</v>
          </cell>
          <cell r="S51" t="str">
            <v>---</v>
          </cell>
          <cell r="T51">
            <v>1</v>
          </cell>
          <cell r="U51" t="str">
            <v>---</v>
          </cell>
          <cell r="V51">
            <v>3</v>
          </cell>
          <cell r="W51">
            <v>1</v>
          </cell>
          <cell r="X51">
            <v>5</v>
          </cell>
          <cell r="Y51">
            <v>2</v>
          </cell>
          <cell r="Z51">
            <v>427</v>
          </cell>
        </row>
        <row r="52">
          <cell r="A52" t="str">
            <v>Worcester West</v>
          </cell>
          <cell r="B52">
            <v>79</v>
          </cell>
          <cell r="C52">
            <v>16</v>
          </cell>
          <cell r="D52">
            <v>88</v>
          </cell>
          <cell r="E52">
            <v>21</v>
          </cell>
          <cell r="F52" t="str">
            <v>---</v>
          </cell>
          <cell r="G52">
            <v>67</v>
          </cell>
          <cell r="H52" t="str">
            <v>---</v>
          </cell>
          <cell r="I52">
            <v>5</v>
          </cell>
          <cell r="J52">
            <v>11</v>
          </cell>
          <cell r="K52" t="str">
            <v>---</v>
          </cell>
          <cell r="L52">
            <v>16</v>
          </cell>
          <cell r="M52">
            <v>2</v>
          </cell>
          <cell r="N52">
            <v>6</v>
          </cell>
          <cell r="O52">
            <v>15</v>
          </cell>
          <cell r="P52" t="str">
            <v>---</v>
          </cell>
          <cell r="Q52">
            <v>15</v>
          </cell>
          <cell r="R52" t="str">
            <v>---</v>
          </cell>
          <cell r="S52" t="str">
            <v>---</v>
          </cell>
          <cell r="T52">
            <v>1</v>
          </cell>
          <cell r="U52">
            <v>2</v>
          </cell>
          <cell r="V52">
            <v>8</v>
          </cell>
          <cell r="W52">
            <v>2</v>
          </cell>
          <cell r="X52">
            <v>13</v>
          </cell>
          <cell r="Y52">
            <v>5</v>
          </cell>
          <cell r="Z52">
            <v>328</v>
          </cell>
        </row>
        <row r="53">
          <cell r="A53" t="str">
            <v>Total</v>
          </cell>
          <cell r="B53">
            <v>2529</v>
          </cell>
          <cell r="C53">
            <v>468</v>
          </cell>
          <cell r="D53">
            <v>2010</v>
          </cell>
          <cell r="E53">
            <v>476</v>
          </cell>
          <cell r="F53">
            <v>3</v>
          </cell>
          <cell r="G53">
            <v>1420</v>
          </cell>
          <cell r="H53">
            <v>7</v>
          </cell>
          <cell r="I53">
            <v>152</v>
          </cell>
          <cell r="J53">
            <v>563</v>
          </cell>
          <cell r="K53">
            <v>16</v>
          </cell>
          <cell r="L53">
            <v>738</v>
          </cell>
          <cell r="M53">
            <v>23</v>
          </cell>
          <cell r="N53">
            <v>404</v>
          </cell>
          <cell r="O53">
            <v>354</v>
          </cell>
          <cell r="P53">
            <v>3</v>
          </cell>
          <cell r="Q53">
            <v>357</v>
          </cell>
          <cell r="R53">
            <v>19</v>
          </cell>
          <cell r="S53">
            <v>1</v>
          </cell>
          <cell r="T53">
            <v>18</v>
          </cell>
          <cell r="U53">
            <v>14</v>
          </cell>
          <cell r="V53">
            <v>112</v>
          </cell>
          <cell r="W53">
            <v>35</v>
          </cell>
          <cell r="X53">
            <v>180</v>
          </cell>
          <cell r="Y53">
            <v>96</v>
          </cell>
          <cell r="Z53">
            <v>8723</v>
          </cell>
        </row>
      </sheetData>
      <sheetData sheetId="7">
        <row r="1">
          <cell r="A1" t="str">
            <v>Cases and Consumer Counts by Location</v>
          </cell>
        </row>
        <row r="3">
          <cell r="A3" t="str">
            <v>Qtr End Date:31-DEC-2014</v>
          </cell>
          <cell r="B3" t="str">
            <v>Processing Date:01-APR-2015</v>
          </cell>
        </row>
        <row r="5">
          <cell r="B5" t="str">
            <v>Person Count</v>
          </cell>
          <cell r="C5" t="str">
            <v>Person Count</v>
          </cell>
          <cell r="D5" t="str">
            <v>Person Count</v>
          </cell>
          <cell r="E5" t="str">
            <v>Person Count</v>
          </cell>
          <cell r="F5" t="str">
            <v>Person Count</v>
          </cell>
        </row>
        <row r="6">
          <cell r="B6" t="str">
            <v>( 0-2yrs)</v>
          </cell>
          <cell r="C6" t="str">
            <v>( 3-5yrs)</v>
          </cell>
          <cell r="D6" t="str">
            <v>( 6-11yrs)</v>
          </cell>
          <cell r="E6" t="str">
            <v>(12-17yrs)</v>
          </cell>
          <cell r="F6" t="str">
            <v>Total</v>
          </cell>
        </row>
        <row r="7">
          <cell r="A7" t="str">
            <v>Adoption Contract Region</v>
          </cell>
          <cell r="B7">
            <v>72</v>
          </cell>
          <cell r="C7">
            <v>74</v>
          </cell>
          <cell r="D7">
            <v>100</v>
          </cell>
          <cell r="E7">
            <v>39</v>
          </cell>
          <cell r="F7">
            <v>285</v>
          </cell>
        </row>
        <row r="8">
          <cell r="A8" t="str">
            <v>Berkshire Children &amp; Family (Adop)</v>
          </cell>
          <cell r="B8">
            <v>12</v>
          </cell>
          <cell r="C8">
            <v>8</v>
          </cell>
          <cell r="D8">
            <v>3</v>
          </cell>
          <cell r="E8">
            <v>2</v>
          </cell>
          <cell r="F8">
            <v>25</v>
          </cell>
        </row>
        <row r="9">
          <cell r="A9" t="str">
            <v>Cambridge Fam &amp; Child Srvcs (Adop)</v>
          </cell>
          <cell r="B9">
            <v>6</v>
          </cell>
          <cell r="C9">
            <v>5</v>
          </cell>
          <cell r="D9">
            <v>7</v>
          </cell>
          <cell r="E9">
            <v>3</v>
          </cell>
          <cell r="F9">
            <v>21</v>
          </cell>
        </row>
        <row r="10">
          <cell r="A10" t="str">
            <v>Children's Friends Inc. (Adop)</v>
          </cell>
          <cell r="B10">
            <v>19</v>
          </cell>
          <cell r="C10">
            <v>25</v>
          </cell>
          <cell r="D10">
            <v>32</v>
          </cell>
          <cell r="E10">
            <v>9</v>
          </cell>
          <cell r="F10">
            <v>85</v>
          </cell>
        </row>
        <row r="11">
          <cell r="A11" t="str">
            <v>New Bedford Child and Family (Adop)</v>
          </cell>
          <cell r="B11">
            <v>35</v>
          </cell>
          <cell r="C11">
            <v>36</v>
          </cell>
          <cell r="D11">
            <v>58</v>
          </cell>
          <cell r="E11">
            <v>25</v>
          </cell>
          <cell r="F11">
            <v>154</v>
          </cell>
        </row>
        <row r="12">
          <cell r="A12" t="str">
            <v>Boston</v>
          </cell>
          <cell r="B12">
            <v>207</v>
          </cell>
          <cell r="C12">
            <v>157</v>
          </cell>
          <cell r="D12">
            <v>254</v>
          </cell>
          <cell r="E12">
            <v>459</v>
          </cell>
          <cell r="F12">
            <v>1077</v>
          </cell>
        </row>
        <row r="13">
          <cell r="A13" t="str">
            <v>Dimock Street</v>
          </cell>
          <cell r="B13">
            <v>69</v>
          </cell>
          <cell r="C13">
            <v>48</v>
          </cell>
          <cell r="D13">
            <v>61</v>
          </cell>
          <cell r="E13">
            <v>104</v>
          </cell>
          <cell r="F13">
            <v>282</v>
          </cell>
        </row>
        <row r="14">
          <cell r="A14" t="str">
            <v>Harbor</v>
          </cell>
          <cell r="B14">
            <v>43</v>
          </cell>
          <cell r="C14">
            <v>40</v>
          </cell>
          <cell r="D14">
            <v>62</v>
          </cell>
          <cell r="E14">
            <v>103</v>
          </cell>
          <cell r="F14">
            <v>248</v>
          </cell>
        </row>
        <row r="15">
          <cell r="A15" t="str">
            <v>Hyde Park</v>
          </cell>
          <cell r="B15">
            <v>31</v>
          </cell>
          <cell r="C15">
            <v>26</v>
          </cell>
          <cell r="D15">
            <v>36</v>
          </cell>
          <cell r="E15">
            <v>120</v>
          </cell>
          <cell r="F15">
            <v>213</v>
          </cell>
        </row>
        <row r="16">
          <cell r="A16" t="str">
            <v>Park Street</v>
          </cell>
          <cell r="B16">
            <v>62</v>
          </cell>
          <cell r="C16">
            <v>43</v>
          </cell>
          <cell r="D16">
            <v>95</v>
          </cell>
          <cell r="E16">
            <v>132</v>
          </cell>
          <cell r="F16">
            <v>332</v>
          </cell>
        </row>
        <row r="17">
          <cell r="A17" t="str">
            <v>Solutions for Living (PAS Bos)</v>
          </cell>
          <cell r="B17">
            <v>2</v>
          </cell>
          <cell r="C17" t="str">
            <v>---</v>
          </cell>
          <cell r="D17" t="str">
            <v>---</v>
          </cell>
          <cell r="E17" t="str">
            <v>---</v>
          </cell>
          <cell r="F17">
            <v>2</v>
          </cell>
        </row>
        <row r="18">
          <cell r="A18" t="str">
            <v>CENTRAL OFFICE REGION</v>
          </cell>
          <cell r="B18" t="str">
            <v>---</v>
          </cell>
          <cell r="C18" t="str">
            <v>---</v>
          </cell>
          <cell r="D18">
            <v>2</v>
          </cell>
          <cell r="E18">
            <v>39</v>
          </cell>
          <cell r="F18">
            <v>41</v>
          </cell>
        </row>
        <row r="19">
          <cell r="A19" t="str">
            <v>Lutheran Refugee Minor Services</v>
          </cell>
          <cell r="B19" t="str">
            <v>---</v>
          </cell>
          <cell r="C19" t="str">
            <v>---</v>
          </cell>
          <cell r="D19">
            <v>2</v>
          </cell>
          <cell r="E19">
            <v>39</v>
          </cell>
          <cell r="F19">
            <v>41</v>
          </cell>
        </row>
        <row r="20">
          <cell r="A20" t="str">
            <v>Northern</v>
          </cell>
          <cell r="B20">
            <v>329</v>
          </cell>
          <cell r="C20">
            <v>250</v>
          </cell>
          <cell r="D20">
            <v>351</v>
          </cell>
          <cell r="E20">
            <v>730</v>
          </cell>
          <cell r="F20">
            <v>1660</v>
          </cell>
        </row>
        <row r="21">
          <cell r="A21" t="str">
            <v>Cambridge</v>
          </cell>
          <cell r="B21">
            <v>11</v>
          </cell>
          <cell r="C21">
            <v>12</v>
          </cell>
          <cell r="D21">
            <v>18</v>
          </cell>
          <cell r="E21">
            <v>61</v>
          </cell>
          <cell r="F21">
            <v>102</v>
          </cell>
        </row>
        <row r="22">
          <cell r="A22" t="str">
            <v>Cape Ann</v>
          </cell>
          <cell r="B22">
            <v>20</v>
          </cell>
          <cell r="C22">
            <v>20</v>
          </cell>
          <cell r="D22">
            <v>29</v>
          </cell>
          <cell r="E22">
            <v>80</v>
          </cell>
          <cell r="F22">
            <v>149</v>
          </cell>
        </row>
        <row r="23">
          <cell r="A23" t="str">
            <v>Framingham</v>
          </cell>
          <cell r="B23">
            <v>41</v>
          </cell>
          <cell r="C23">
            <v>30</v>
          </cell>
          <cell r="D23">
            <v>34</v>
          </cell>
          <cell r="E23">
            <v>81</v>
          </cell>
          <cell r="F23">
            <v>186</v>
          </cell>
        </row>
        <row r="24">
          <cell r="A24" t="str">
            <v>Haverhill</v>
          </cell>
          <cell r="B24">
            <v>26</v>
          </cell>
          <cell r="C24">
            <v>21</v>
          </cell>
          <cell r="D24">
            <v>44</v>
          </cell>
          <cell r="E24">
            <v>59</v>
          </cell>
          <cell r="F24">
            <v>150</v>
          </cell>
        </row>
        <row r="25">
          <cell r="A25" t="str">
            <v>Lawrence</v>
          </cell>
          <cell r="B25">
            <v>40</v>
          </cell>
          <cell r="C25">
            <v>38</v>
          </cell>
          <cell r="D25">
            <v>39</v>
          </cell>
          <cell r="E25">
            <v>93</v>
          </cell>
          <cell r="F25">
            <v>210</v>
          </cell>
        </row>
        <row r="26">
          <cell r="A26" t="str">
            <v>Lowell</v>
          </cell>
          <cell r="B26">
            <v>84</v>
          </cell>
          <cell r="C26">
            <v>56</v>
          </cell>
          <cell r="D26">
            <v>84</v>
          </cell>
          <cell r="E26">
            <v>147</v>
          </cell>
          <cell r="F26">
            <v>371</v>
          </cell>
        </row>
        <row r="27">
          <cell r="A27" t="str">
            <v>Lynn</v>
          </cell>
          <cell r="B27">
            <v>91</v>
          </cell>
          <cell r="C27">
            <v>57</v>
          </cell>
          <cell r="D27">
            <v>79</v>
          </cell>
          <cell r="E27">
            <v>110</v>
          </cell>
          <cell r="F27">
            <v>337</v>
          </cell>
        </row>
        <row r="28">
          <cell r="A28" t="str">
            <v>Malden</v>
          </cell>
          <cell r="B28">
            <v>16</v>
          </cell>
          <cell r="C28">
            <v>16</v>
          </cell>
          <cell r="D28">
            <v>24</v>
          </cell>
          <cell r="E28">
            <v>99</v>
          </cell>
          <cell r="F28">
            <v>155</v>
          </cell>
        </row>
        <row r="29">
          <cell r="A29" t="str">
            <v>Southern</v>
          </cell>
          <cell r="B29">
            <v>595</v>
          </cell>
          <cell r="C29">
            <v>397</v>
          </cell>
          <cell r="D29">
            <v>567</v>
          </cell>
          <cell r="E29">
            <v>805</v>
          </cell>
          <cell r="F29">
            <v>2364</v>
          </cell>
        </row>
        <row r="30">
          <cell r="A30" t="str">
            <v>Arlington</v>
          </cell>
          <cell r="B30">
            <v>37</v>
          </cell>
          <cell r="C30">
            <v>22</v>
          </cell>
          <cell r="D30">
            <v>48</v>
          </cell>
          <cell r="E30">
            <v>81</v>
          </cell>
          <cell r="F30">
            <v>188</v>
          </cell>
        </row>
        <row r="31">
          <cell r="A31" t="str">
            <v>Brockton</v>
          </cell>
          <cell r="B31">
            <v>63</v>
          </cell>
          <cell r="C31">
            <v>49</v>
          </cell>
          <cell r="D31">
            <v>74</v>
          </cell>
          <cell r="E31">
            <v>101</v>
          </cell>
          <cell r="F31">
            <v>287</v>
          </cell>
        </row>
        <row r="32">
          <cell r="A32" t="str">
            <v>Cape Cod</v>
          </cell>
          <cell r="B32">
            <v>56</v>
          </cell>
          <cell r="C32">
            <v>45</v>
          </cell>
          <cell r="D32">
            <v>57</v>
          </cell>
          <cell r="E32">
            <v>94</v>
          </cell>
          <cell r="F32">
            <v>252</v>
          </cell>
        </row>
        <row r="33">
          <cell r="A33" t="str">
            <v>Coastal</v>
          </cell>
          <cell r="B33">
            <v>76</v>
          </cell>
          <cell r="C33">
            <v>38</v>
          </cell>
          <cell r="D33">
            <v>47</v>
          </cell>
          <cell r="E33">
            <v>91</v>
          </cell>
          <cell r="F33">
            <v>252</v>
          </cell>
        </row>
        <row r="34">
          <cell r="A34" t="str">
            <v>Fall River</v>
          </cell>
          <cell r="B34">
            <v>126</v>
          </cell>
          <cell r="C34">
            <v>87</v>
          </cell>
          <cell r="D34">
            <v>95</v>
          </cell>
          <cell r="E34">
            <v>139</v>
          </cell>
          <cell r="F34">
            <v>447</v>
          </cell>
        </row>
        <row r="35">
          <cell r="A35" t="str">
            <v>New Bedford</v>
          </cell>
          <cell r="B35">
            <v>109</v>
          </cell>
          <cell r="C35">
            <v>69</v>
          </cell>
          <cell r="D35">
            <v>126</v>
          </cell>
          <cell r="E35">
            <v>122</v>
          </cell>
          <cell r="F35">
            <v>426</v>
          </cell>
        </row>
        <row r="36">
          <cell r="A36" t="str">
            <v>Plymouth</v>
          </cell>
          <cell r="B36">
            <v>73</v>
          </cell>
          <cell r="C36">
            <v>38</v>
          </cell>
          <cell r="D36">
            <v>59</v>
          </cell>
          <cell r="E36">
            <v>78</v>
          </cell>
          <cell r="F36">
            <v>248</v>
          </cell>
        </row>
        <row r="37">
          <cell r="A37" t="str">
            <v>Solutions for Living (PAS SE)</v>
          </cell>
          <cell r="B37">
            <v>1</v>
          </cell>
          <cell r="C37">
            <v>1</v>
          </cell>
          <cell r="D37" t="str">
            <v>---</v>
          </cell>
          <cell r="E37">
            <v>1</v>
          </cell>
          <cell r="F37">
            <v>3</v>
          </cell>
        </row>
        <row r="38">
          <cell r="A38" t="str">
            <v>Taunton/Attleboro</v>
          </cell>
          <cell r="B38">
            <v>54</v>
          </cell>
          <cell r="C38">
            <v>48</v>
          </cell>
          <cell r="D38">
            <v>61</v>
          </cell>
          <cell r="E38">
            <v>98</v>
          </cell>
          <cell r="F38">
            <v>261</v>
          </cell>
        </row>
        <row r="39">
          <cell r="A39" t="str">
            <v>Western</v>
          </cell>
          <cell r="B39">
            <v>757</v>
          </cell>
          <cell r="C39">
            <v>555</v>
          </cell>
          <cell r="D39">
            <v>805</v>
          </cell>
          <cell r="E39">
            <v>1179</v>
          </cell>
          <cell r="F39">
            <v>3296</v>
          </cell>
        </row>
        <row r="40">
          <cell r="A40" t="str">
            <v>Ctr Human Dev (PAS West)</v>
          </cell>
          <cell r="B40" t="str">
            <v>---</v>
          </cell>
          <cell r="C40" t="str">
            <v>---</v>
          </cell>
          <cell r="D40" t="str">
            <v>---</v>
          </cell>
          <cell r="E40">
            <v>2</v>
          </cell>
          <cell r="F40">
            <v>2</v>
          </cell>
        </row>
        <row r="41">
          <cell r="A41" t="str">
            <v>Greenfield</v>
          </cell>
          <cell r="B41">
            <v>68</v>
          </cell>
          <cell r="C41">
            <v>69</v>
          </cell>
          <cell r="D41">
            <v>93</v>
          </cell>
          <cell r="E41">
            <v>112</v>
          </cell>
          <cell r="F41">
            <v>342</v>
          </cell>
        </row>
        <row r="42">
          <cell r="A42" t="str">
            <v>Holyoke</v>
          </cell>
          <cell r="B42">
            <v>61</v>
          </cell>
          <cell r="C42">
            <v>49</v>
          </cell>
          <cell r="D42">
            <v>68</v>
          </cell>
          <cell r="E42">
            <v>105</v>
          </cell>
          <cell r="F42">
            <v>283</v>
          </cell>
        </row>
        <row r="43">
          <cell r="A43" t="str">
            <v>North Central</v>
          </cell>
          <cell r="B43">
            <v>118</v>
          </cell>
          <cell r="C43">
            <v>89</v>
          </cell>
          <cell r="D43">
            <v>117</v>
          </cell>
          <cell r="E43">
            <v>141</v>
          </cell>
          <cell r="F43">
            <v>465</v>
          </cell>
        </row>
        <row r="44">
          <cell r="A44" t="str">
            <v>Pittsfield</v>
          </cell>
          <cell r="B44">
            <v>80</v>
          </cell>
          <cell r="C44">
            <v>70</v>
          </cell>
          <cell r="D44">
            <v>80</v>
          </cell>
          <cell r="E44">
            <v>121</v>
          </cell>
          <cell r="F44">
            <v>351</v>
          </cell>
        </row>
        <row r="45">
          <cell r="A45" t="str">
            <v>Robert Van Wart</v>
          </cell>
          <cell r="B45">
            <v>80</v>
          </cell>
          <cell r="C45">
            <v>56</v>
          </cell>
          <cell r="D45">
            <v>83</v>
          </cell>
          <cell r="E45">
            <v>124</v>
          </cell>
          <cell r="F45">
            <v>343</v>
          </cell>
        </row>
        <row r="46">
          <cell r="A46" t="str">
            <v>South Central</v>
          </cell>
          <cell r="B46">
            <v>88</v>
          </cell>
          <cell r="C46">
            <v>55</v>
          </cell>
          <cell r="D46">
            <v>79</v>
          </cell>
          <cell r="E46">
            <v>115</v>
          </cell>
          <cell r="F46">
            <v>337</v>
          </cell>
        </row>
        <row r="47">
          <cell r="A47" t="str">
            <v>Springfield</v>
          </cell>
          <cell r="B47">
            <v>87</v>
          </cell>
          <cell r="C47">
            <v>58</v>
          </cell>
          <cell r="D47">
            <v>100</v>
          </cell>
          <cell r="E47">
            <v>173</v>
          </cell>
          <cell r="F47">
            <v>418</v>
          </cell>
        </row>
        <row r="48">
          <cell r="A48" t="str">
            <v>Worcester East</v>
          </cell>
          <cell r="B48">
            <v>100</v>
          </cell>
          <cell r="C48">
            <v>65</v>
          </cell>
          <cell r="D48">
            <v>92</v>
          </cell>
          <cell r="E48">
            <v>170</v>
          </cell>
          <cell r="F48">
            <v>427</v>
          </cell>
        </row>
        <row r="49">
          <cell r="A49" t="str">
            <v>Worcester West</v>
          </cell>
          <cell r="B49">
            <v>75</v>
          </cell>
          <cell r="C49">
            <v>44</v>
          </cell>
          <cell r="D49">
            <v>93</v>
          </cell>
          <cell r="E49">
            <v>116</v>
          </cell>
          <cell r="F49">
            <v>328</v>
          </cell>
        </row>
        <row r="50">
          <cell r="A50" t="str">
            <v>Total</v>
          </cell>
          <cell r="B50">
            <v>1960</v>
          </cell>
          <cell r="C50">
            <v>1433</v>
          </cell>
          <cell r="D50">
            <v>2079</v>
          </cell>
          <cell r="E50">
            <v>3251</v>
          </cell>
          <cell r="F50">
            <v>8723</v>
          </cell>
        </row>
      </sheetData>
      <sheetData sheetId="8">
        <row r="1">
          <cell r="A1" t="str">
            <v>Cases and Consumer Counts by Location</v>
          </cell>
        </row>
        <row r="3">
          <cell r="A3" t="str">
            <v>Qtr End Date:31-DEC-2014</v>
          </cell>
          <cell r="B3" t="str">
            <v>Processing Date:01-APR-2015</v>
          </cell>
        </row>
        <row r="5">
          <cell r="B5" t="str">
            <v>Person Count</v>
          </cell>
          <cell r="C5" t="str">
            <v>Person Count</v>
          </cell>
          <cell r="E5" t="str">
            <v>Person Count</v>
          </cell>
          <cell r="F5" t="str">
            <v>Person Count</v>
          </cell>
          <cell r="G5" t="str">
            <v>Person Count</v>
          </cell>
          <cell r="H5" t="str">
            <v>Voluntary</v>
          </cell>
          <cell r="I5" t="str">
            <v>Person Count</v>
          </cell>
          <cell r="J5" t="str">
            <v>Person Count</v>
          </cell>
          <cell r="K5" t="str">
            <v xml:space="preserve">          CRA</v>
          </cell>
          <cell r="L5" t="str">
            <v>Person Count</v>
          </cell>
          <cell r="M5" t="str">
            <v>Person Count</v>
          </cell>
          <cell r="N5" t="str">
            <v>Person Count</v>
          </cell>
          <cell r="O5" t="str">
            <v>Person Count</v>
          </cell>
          <cell r="P5" t="str">
            <v>Other/</v>
          </cell>
          <cell r="Q5" t="str">
            <v>Person Count</v>
          </cell>
        </row>
        <row r="6">
          <cell r="B6" t="str">
            <v>51A Report</v>
          </cell>
          <cell r="C6" t="str">
            <v>Protective</v>
          </cell>
          <cell r="D6" t="str">
            <v>Protective</v>
          </cell>
          <cell r="E6" t="str">
            <v>Alt Resp</v>
          </cell>
          <cell r="F6" t="str">
            <v>Voluntary</v>
          </cell>
          <cell r="G6" t="str">
            <v>Voluntary Application</v>
          </cell>
          <cell r="H6" t="str">
            <v>Request</v>
          </cell>
          <cell r="I6" t="str">
            <v>CHINS</v>
          </cell>
          <cell r="J6" t="str">
            <v>CRA</v>
          </cell>
          <cell r="K6" t="str">
            <v xml:space="preserve">      Referrals</v>
          </cell>
          <cell r="L6" t="str">
            <v>Court Referral</v>
          </cell>
          <cell r="M6" t="str">
            <v>Institutional Abuse</v>
          </cell>
          <cell r="N6" t="str">
            <v>Safe Haven</v>
          </cell>
          <cell r="O6" t="str">
            <v/>
          </cell>
          <cell r="P6" t="str">
            <v>Unspecified</v>
          </cell>
          <cell r="Q6" t="str">
            <v>Total</v>
          </cell>
        </row>
        <row r="7">
          <cell r="A7" t="str">
            <v>Adoption Contract Region</v>
          </cell>
          <cell r="B7">
            <v>271</v>
          </cell>
          <cell r="C7" t="str">
            <v>---</v>
          </cell>
          <cell r="D7">
            <v>271</v>
          </cell>
          <cell r="E7" t="str">
            <v>---</v>
          </cell>
          <cell r="F7" t="str">
            <v>---</v>
          </cell>
          <cell r="G7">
            <v>7</v>
          </cell>
          <cell r="H7">
            <v>7</v>
          </cell>
          <cell r="I7" t="str">
            <v>---</v>
          </cell>
          <cell r="J7" t="str">
            <v>---</v>
          </cell>
          <cell r="K7">
            <v>0</v>
          </cell>
          <cell r="L7">
            <v>2</v>
          </cell>
          <cell r="M7">
            <v>2</v>
          </cell>
          <cell r="N7" t="str">
            <v>---</v>
          </cell>
          <cell r="O7">
            <v>3</v>
          </cell>
          <cell r="P7">
            <v>5</v>
          </cell>
          <cell r="Q7">
            <v>285</v>
          </cell>
        </row>
        <row r="8">
          <cell r="A8" t="str">
            <v>Berkshire Children &amp; Family (Adop)</v>
          </cell>
          <cell r="B8">
            <v>22</v>
          </cell>
          <cell r="C8" t="str">
            <v>---</v>
          </cell>
          <cell r="D8">
            <v>22</v>
          </cell>
          <cell r="E8" t="str">
            <v>---</v>
          </cell>
          <cell r="F8" t="str">
            <v>---</v>
          </cell>
          <cell r="G8" t="str">
            <v>---</v>
          </cell>
          <cell r="H8">
            <v>0</v>
          </cell>
          <cell r="I8" t="str">
            <v>---</v>
          </cell>
          <cell r="J8" t="str">
            <v>---</v>
          </cell>
          <cell r="K8">
            <v>0</v>
          </cell>
          <cell r="L8" t="str">
            <v>---</v>
          </cell>
          <cell r="M8">
            <v>1</v>
          </cell>
          <cell r="N8" t="str">
            <v>---</v>
          </cell>
          <cell r="O8">
            <v>2</v>
          </cell>
          <cell r="P8">
            <v>3</v>
          </cell>
          <cell r="Q8">
            <v>25</v>
          </cell>
        </row>
        <row r="9">
          <cell r="A9" t="str">
            <v>Cambridge Fam &amp; Child Srvcs (Adop)</v>
          </cell>
          <cell r="B9">
            <v>20</v>
          </cell>
          <cell r="C9" t="str">
            <v>---</v>
          </cell>
          <cell r="D9">
            <v>20</v>
          </cell>
          <cell r="E9" t="str">
            <v>---</v>
          </cell>
          <cell r="F9" t="str">
            <v>---</v>
          </cell>
          <cell r="G9" t="str">
            <v>---</v>
          </cell>
          <cell r="H9">
            <v>0</v>
          </cell>
          <cell r="I9" t="str">
            <v>---</v>
          </cell>
          <cell r="J9" t="str">
            <v>---</v>
          </cell>
          <cell r="K9">
            <v>0</v>
          </cell>
          <cell r="L9" t="str">
            <v>---</v>
          </cell>
          <cell r="M9" t="str">
            <v>---</v>
          </cell>
          <cell r="N9" t="str">
            <v>---</v>
          </cell>
          <cell r="O9">
            <v>1</v>
          </cell>
          <cell r="P9">
            <v>1</v>
          </cell>
          <cell r="Q9">
            <v>21</v>
          </cell>
        </row>
        <row r="10">
          <cell r="A10" t="str">
            <v>Children's Friends Inc. (Adop)</v>
          </cell>
          <cell r="B10">
            <v>77</v>
          </cell>
          <cell r="C10" t="str">
            <v>---</v>
          </cell>
          <cell r="D10">
            <v>77</v>
          </cell>
          <cell r="E10" t="str">
            <v>---</v>
          </cell>
          <cell r="F10" t="str">
            <v>---</v>
          </cell>
          <cell r="G10">
            <v>6</v>
          </cell>
          <cell r="H10">
            <v>6</v>
          </cell>
          <cell r="I10" t="str">
            <v>---</v>
          </cell>
          <cell r="J10" t="str">
            <v>---</v>
          </cell>
          <cell r="K10">
            <v>0</v>
          </cell>
          <cell r="L10">
            <v>2</v>
          </cell>
          <cell r="M10" t="str">
            <v>---</v>
          </cell>
          <cell r="N10" t="str">
            <v>---</v>
          </cell>
          <cell r="O10" t="str">
            <v>---</v>
          </cell>
          <cell r="P10">
            <v>0</v>
          </cell>
          <cell r="Q10">
            <v>85</v>
          </cell>
        </row>
        <row r="11">
          <cell r="A11" t="str">
            <v>New Bedford Child and Family (Adop)</v>
          </cell>
          <cell r="B11">
            <v>152</v>
          </cell>
          <cell r="C11" t="str">
            <v>---</v>
          </cell>
          <cell r="D11">
            <v>152</v>
          </cell>
          <cell r="E11" t="str">
            <v>---</v>
          </cell>
          <cell r="F11" t="str">
            <v>---</v>
          </cell>
          <cell r="G11">
            <v>1</v>
          </cell>
          <cell r="H11">
            <v>1</v>
          </cell>
          <cell r="I11" t="str">
            <v>---</v>
          </cell>
          <cell r="J11" t="str">
            <v>---</v>
          </cell>
          <cell r="K11">
            <v>0</v>
          </cell>
          <cell r="L11" t="str">
            <v>---</v>
          </cell>
          <cell r="M11">
            <v>1</v>
          </cell>
          <cell r="N11" t="str">
            <v>---</v>
          </cell>
          <cell r="O11" t="str">
            <v>---</v>
          </cell>
          <cell r="P11">
            <v>1</v>
          </cell>
          <cell r="Q11">
            <v>154</v>
          </cell>
        </row>
        <row r="12">
          <cell r="A12" t="str">
            <v>Boston</v>
          </cell>
          <cell r="B12">
            <v>252</v>
          </cell>
          <cell r="C12">
            <v>682</v>
          </cell>
          <cell r="D12">
            <v>934</v>
          </cell>
          <cell r="E12">
            <v>40</v>
          </cell>
          <cell r="F12">
            <v>15</v>
          </cell>
          <cell r="G12">
            <v>4</v>
          </cell>
          <cell r="H12">
            <v>19</v>
          </cell>
          <cell r="I12">
            <v>14</v>
          </cell>
          <cell r="J12">
            <v>49</v>
          </cell>
          <cell r="K12">
            <v>63</v>
          </cell>
          <cell r="L12">
            <v>17</v>
          </cell>
          <cell r="M12">
            <v>1</v>
          </cell>
          <cell r="N12" t="str">
            <v>---</v>
          </cell>
          <cell r="O12">
            <v>3</v>
          </cell>
          <cell r="P12">
            <v>4</v>
          </cell>
          <cell r="Q12">
            <v>1077</v>
          </cell>
        </row>
        <row r="13">
          <cell r="A13" t="str">
            <v>Dimock Street</v>
          </cell>
          <cell r="B13">
            <v>113</v>
          </cell>
          <cell r="C13">
            <v>130</v>
          </cell>
          <cell r="D13">
            <v>243</v>
          </cell>
          <cell r="E13">
            <v>9</v>
          </cell>
          <cell r="F13">
            <v>3</v>
          </cell>
          <cell r="G13">
            <v>2</v>
          </cell>
          <cell r="H13">
            <v>5</v>
          </cell>
          <cell r="I13">
            <v>1</v>
          </cell>
          <cell r="J13">
            <v>17</v>
          </cell>
          <cell r="K13">
            <v>18</v>
          </cell>
          <cell r="L13">
            <v>6</v>
          </cell>
          <cell r="M13">
            <v>1</v>
          </cell>
          <cell r="N13" t="str">
            <v>---</v>
          </cell>
          <cell r="O13" t="str">
            <v>---</v>
          </cell>
          <cell r="P13">
            <v>1</v>
          </cell>
          <cell r="Q13">
            <v>282</v>
          </cell>
        </row>
        <row r="14">
          <cell r="A14" t="str">
            <v>Harbor</v>
          </cell>
          <cell r="B14">
            <v>64</v>
          </cell>
          <cell r="C14">
            <v>149</v>
          </cell>
          <cell r="D14">
            <v>213</v>
          </cell>
          <cell r="E14">
            <v>19</v>
          </cell>
          <cell r="F14">
            <v>3</v>
          </cell>
          <cell r="G14">
            <v>2</v>
          </cell>
          <cell r="H14">
            <v>5</v>
          </cell>
          <cell r="I14">
            <v>4</v>
          </cell>
          <cell r="J14">
            <v>7</v>
          </cell>
          <cell r="K14">
            <v>11</v>
          </cell>
          <cell r="L14" t="str">
            <v>---</v>
          </cell>
          <cell r="M14" t="str">
            <v>---</v>
          </cell>
          <cell r="N14" t="str">
            <v>---</v>
          </cell>
          <cell r="O14" t="str">
            <v>---</v>
          </cell>
          <cell r="P14">
            <v>0</v>
          </cell>
          <cell r="Q14">
            <v>248</v>
          </cell>
        </row>
        <row r="15">
          <cell r="A15" t="str">
            <v>Hyde Park</v>
          </cell>
          <cell r="B15">
            <v>7</v>
          </cell>
          <cell r="C15">
            <v>169</v>
          </cell>
          <cell r="D15">
            <v>176</v>
          </cell>
          <cell r="E15">
            <v>6</v>
          </cell>
          <cell r="F15">
            <v>6</v>
          </cell>
          <cell r="G15" t="str">
            <v>---</v>
          </cell>
          <cell r="H15">
            <v>6</v>
          </cell>
          <cell r="I15">
            <v>5</v>
          </cell>
          <cell r="J15">
            <v>16</v>
          </cell>
          <cell r="K15">
            <v>21</v>
          </cell>
          <cell r="L15">
            <v>3</v>
          </cell>
          <cell r="M15" t="str">
            <v>---</v>
          </cell>
          <cell r="N15" t="str">
            <v>---</v>
          </cell>
          <cell r="O15">
            <v>1</v>
          </cell>
          <cell r="P15">
            <v>1</v>
          </cell>
          <cell r="Q15">
            <v>213</v>
          </cell>
        </row>
        <row r="16">
          <cell r="A16" t="str">
            <v>Park Street</v>
          </cell>
          <cell r="B16">
            <v>67</v>
          </cell>
          <cell r="C16">
            <v>233</v>
          </cell>
          <cell r="D16">
            <v>300</v>
          </cell>
          <cell r="E16">
            <v>6</v>
          </cell>
          <cell r="F16">
            <v>3</v>
          </cell>
          <cell r="G16" t="str">
            <v>---</v>
          </cell>
          <cell r="H16">
            <v>3</v>
          </cell>
          <cell r="I16">
            <v>4</v>
          </cell>
          <cell r="J16">
            <v>9</v>
          </cell>
          <cell r="K16">
            <v>13</v>
          </cell>
          <cell r="L16">
            <v>8</v>
          </cell>
          <cell r="M16" t="str">
            <v>---</v>
          </cell>
          <cell r="N16" t="str">
            <v>---</v>
          </cell>
          <cell r="O16">
            <v>2</v>
          </cell>
          <cell r="P16">
            <v>2</v>
          </cell>
          <cell r="Q16">
            <v>332</v>
          </cell>
        </row>
        <row r="17">
          <cell r="A17" t="str">
            <v>Solutions for Living (PAS Bos)</v>
          </cell>
          <cell r="B17">
            <v>1</v>
          </cell>
          <cell r="C17">
            <v>1</v>
          </cell>
          <cell r="D17">
            <v>2</v>
          </cell>
          <cell r="E17" t="str">
            <v>---</v>
          </cell>
          <cell r="F17" t="str">
            <v>---</v>
          </cell>
          <cell r="G17" t="str">
            <v>---</v>
          </cell>
          <cell r="H17">
            <v>0</v>
          </cell>
          <cell r="I17" t="str">
            <v>---</v>
          </cell>
          <cell r="J17" t="str">
            <v>---</v>
          </cell>
          <cell r="K17">
            <v>0</v>
          </cell>
          <cell r="L17" t="str">
            <v>---</v>
          </cell>
          <cell r="M17" t="str">
            <v>---</v>
          </cell>
          <cell r="N17" t="str">
            <v>---</v>
          </cell>
          <cell r="O17" t="str">
            <v>---</v>
          </cell>
          <cell r="P17">
            <v>0</v>
          </cell>
          <cell r="Q17">
            <v>2</v>
          </cell>
        </row>
        <row r="18">
          <cell r="A18" t="str">
            <v>CENTRAL OFFICE REGION</v>
          </cell>
          <cell r="B18" t="str">
            <v>---</v>
          </cell>
          <cell r="C18" t="str">
            <v>---</v>
          </cell>
          <cell r="D18">
            <v>0</v>
          </cell>
          <cell r="E18" t="str">
            <v>---</v>
          </cell>
          <cell r="F18">
            <v>41</v>
          </cell>
          <cell r="G18" t="str">
            <v>---</v>
          </cell>
          <cell r="H18">
            <v>41</v>
          </cell>
          <cell r="I18" t="str">
            <v>---</v>
          </cell>
          <cell r="J18" t="str">
            <v>---</v>
          </cell>
          <cell r="K18">
            <v>0</v>
          </cell>
          <cell r="L18" t="str">
            <v>---</v>
          </cell>
          <cell r="M18" t="str">
            <v>---</v>
          </cell>
          <cell r="N18" t="str">
            <v>---</v>
          </cell>
          <cell r="O18" t="str">
            <v>---</v>
          </cell>
          <cell r="P18">
            <v>0</v>
          </cell>
          <cell r="Q18">
            <v>41</v>
          </cell>
        </row>
        <row r="19">
          <cell r="A19" t="str">
            <v>Lutheran Refugee Minor Services</v>
          </cell>
          <cell r="B19" t="str">
            <v>---</v>
          </cell>
          <cell r="C19" t="str">
            <v>---</v>
          </cell>
          <cell r="D19">
            <v>0</v>
          </cell>
          <cell r="E19" t="str">
            <v>---</v>
          </cell>
          <cell r="F19">
            <v>41</v>
          </cell>
          <cell r="G19" t="str">
            <v>---</v>
          </cell>
          <cell r="H19">
            <v>41</v>
          </cell>
          <cell r="I19" t="str">
            <v>---</v>
          </cell>
          <cell r="J19" t="str">
            <v>---</v>
          </cell>
          <cell r="K19">
            <v>0</v>
          </cell>
          <cell r="L19" t="str">
            <v>---</v>
          </cell>
          <cell r="M19" t="str">
            <v>---</v>
          </cell>
          <cell r="N19" t="str">
            <v>---</v>
          </cell>
          <cell r="O19" t="str">
            <v>---</v>
          </cell>
          <cell r="P19">
            <v>0</v>
          </cell>
          <cell r="Q19">
            <v>41</v>
          </cell>
        </row>
        <row r="20">
          <cell r="A20" t="str">
            <v>Northern</v>
          </cell>
          <cell r="B20">
            <v>450</v>
          </cell>
          <cell r="C20">
            <v>898</v>
          </cell>
          <cell r="D20">
            <v>1348</v>
          </cell>
          <cell r="E20">
            <v>111</v>
          </cell>
          <cell r="F20">
            <v>52</v>
          </cell>
          <cell r="G20">
            <v>6</v>
          </cell>
          <cell r="H20">
            <v>58</v>
          </cell>
          <cell r="I20">
            <v>6</v>
          </cell>
          <cell r="J20">
            <v>69</v>
          </cell>
          <cell r="K20">
            <v>75</v>
          </cell>
          <cell r="L20">
            <v>63</v>
          </cell>
          <cell r="M20">
            <v>2</v>
          </cell>
          <cell r="N20">
            <v>2</v>
          </cell>
          <cell r="O20">
            <v>1</v>
          </cell>
          <cell r="P20">
            <v>5</v>
          </cell>
          <cell r="Q20">
            <v>1660</v>
          </cell>
        </row>
        <row r="21">
          <cell r="A21" t="str">
            <v>Cambridge</v>
          </cell>
          <cell r="B21">
            <v>16</v>
          </cell>
          <cell r="C21">
            <v>67</v>
          </cell>
          <cell r="D21">
            <v>83</v>
          </cell>
          <cell r="E21">
            <v>9</v>
          </cell>
          <cell r="F21">
            <v>3</v>
          </cell>
          <cell r="G21" t="str">
            <v>---</v>
          </cell>
          <cell r="H21">
            <v>3</v>
          </cell>
          <cell r="I21" t="str">
            <v>---</v>
          </cell>
          <cell r="J21">
            <v>4</v>
          </cell>
          <cell r="K21">
            <v>4</v>
          </cell>
          <cell r="L21">
            <v>3</v>
          </cell>
          <cell r="M21" t="str">
            <v>---</v>
          </cell>
          <cell r="N21" t="str">
            <v>---</v>
          </cell>
          <cell r="O21" t="str">
            <v>---</v>
          </cell>
          <cell r="P21">
            <v>0</v>
          </cell>
          <cell r="Q21">
            <v>102</v>
          </cell>
        </row>
        <row r="22">
          <cell r="A22" t="str">
            <v>Cape Ann</v>
          </cell>
          <cell r="B22">
            <v>7</v>
          </cell>
          <cell r="C22">
            <v>97</v>
          </cell>
          <cell r="D22">
            <v>104</v>
          </cell>
          <cell r="E22">
            <v>22</v>
          </cell>
          <cell r="F22">
            <v>7</v>
          </cell>
          <cell r="G22" t="str">
            <v>---</v>
          </cell>
          <cell r="H22">
            <v>7</v>
          </cell>
          <cell r="I22" t="str">
            <v>---</v>
          </cell>
          <cell r="J22" t="str">
            <v>---</v>
          </cell>
          <cell r="K22">
            <v>0</v>
          </cell>
          <cell r="L22">
            <v>16</v>
          </cell>
          <cell r="M22" t="str">
            <v>---</v>
          </cell>
          <cell r="N22" t="str">
            <v>---</v>
          </cell>
          <cell r="O22" t="str">
            <v>---</v>
          </cell>
          <cell r="P22">
            <v>0</v>
          </cell>
          <cell r="Q22">
            <v>149</v>
          </cell>
        </row>
        <row r="23">
          <cell r="A23" t="str">
            <v>Framingham</v>
          </cell>
          <cell r="B23">
            <v>55</v>
          </cell>
          <cell r="C23">
            <v>80</v>
          </cell>
          <cell r="D23">
            <v>135</v>
          </cell>
          <cell r="E23">
            <v>19</v>
          </cell>
          <cell r="F23">
            <v>4</v>
          </cell>
          <cell r="G23">
            <v>1</v>
          </cell>
          <cell r="H23">
            <v>5</v>
          </cell>
          <cell r="I23">
            <v>1</v>
          </cell>
          <cell r="J23">
            <v>16</v>
          </cell>
          <cell r="K23">
            <v>17</v>
          </cell>
          <cell r="L23">
            <v>8</v>
          </cell>
          <cell r="M23" t="str">
            <v>---</v>
          </cell>
          <cell r="N23">
            <v>1</v>
          </cell>
          <cell r="O23">
            <v>1</v>
          </cell>
          <cell r="P23">
            <v>2</v>
          </cell>
          <cell r="Q23">
            <v>186</v>
          </cell>
        </row>
        <row r="24">
          <cell r="A24" t="str">
            <v>Haverhill</v>
          </cell>
          <cell r="B24">
            <v>47</v>
          </cell>
          <cell r="C24">
            <v>87</v>
          </cell>
          <cell r="D24">
            <v>134</v>
          </cell>
          <cell r="E24">
            <v>4</v>
          </cell>
          <cell r="F24">
            <v>4</v>
          </cell>
          <cell r="G24" t="str">
            <v>---</v>
          </cell>
          <cell r="H24">
            <v>4</v>
          </cell>
          <cell r="I24">
            <v>1</v>
          </cell>
          <cell r="J24">
            <v>5</v>
          </cell>
          <cell r="K24">
            <v>6</v>
          </cell>
          <cell r="L24">
            <v>2</v>
          </cell>
          <cell r="M24" t="str">
            <v>---</v>
          </cell>
          <cell r="N24" t="str">
            <v>---</v>
          </cell>
          <cell r="O24" t="str">
            <v>---</v>
          </cell>
          <cell r="P24">
            <v>0</v>
          </cell>
          <cell r="Q24">
            <v>150</v>
          </cell>
        </row>
        <row r="25">
          <cell r="A25" t="str">
            <v>Lawrence</v>
          </cell>
          <cell r="B25">
            <v>51</v>
          </cell>
          <cell r="C25">
            <v>125</v>
          </cell>
          <cell r="D25">
            <v>176</v>
          </cell>
          <cell r="E25">
            <v>12</v>
          </cell>
          <cell r="F25">
            <v>2</v>
          </cell>
          <cell r="G25">
            <v>2</v>
          </cell>
          <cell r="H25">
            <v>4</v>
          </cell>
          <cell r="I25">
            <v>2</v>
          </cell>
          <cell r="J25">
            <v>11</v>
          </cell>
          <cell r="K25">
            <v>13</v>
          </cell>
          <cell r="L25">
            <v>4</v>
          </cell>
          <cell r="M25" t="str">
            <v>---</v>
          </cell>
          <cell r="N25">
            <v>1</v>
          </cell>
          <cell r="O25" t="str">
            <v>---</v>
          </cell>
          <cell r="P25">
            <v>1</v>
          </cell>
          <cell r="Q25">
            <v>210</v>
          </cell>
        </row>
        <row r="26">
          <cell r="A26" t="str">
            <v>Lowell</v>
          </cell>
          <cell r="B26">
            <v>86</v>
          </cell>
          <cell r="C26">
            <v>230</v>
          </cell>
          <cell r="D26">
            <v>316</v>
          </cell>
          <cell r="E26">
            <v>22</v>
          </cell>
          <cell r="F26">
            <v>6</v>
          </cell>
          <cell r="G26" t="str">
            <v>---</v>
          </cell>
          <cell r="H26">
            <v>6</v>
          </cell>
          <cell r="I26">
            <v>1</v>
          </cell>
          <cell r="J26">
            <v>16</v>
          </cell>
          <cell r="K26">
            <v>17</v>
          </cell>
          <cell r="L26">
            <v>8</v>
          </cell>
          <cell r="M26">
            <v>2</v>
          </cell>
          <cell r="N26" t="str">
            <v>---</v>
          </cell>
          <cell r="O26" t="str">
            <v>---</v>
          </cell>
          <cell r="P26">
            <v>2</v>
          </cell>
          <cell r="Q26">
            <v>371</v>
          </cell>
        </row>
        <row r="27">
          <cell r="A27" t="str">
            <v>Lynn</v>
          </cell>
          <cell r="B27">
            <v>162</v>
          </cell>
          <cell r="C27">
            <v>124</v>
          </cell>
          <cell r="D27">
            <v>286</v>
          </cell>
          <cell r="E27">
            <v>14</v>
          </cell>
          <cell r="F27">
            <v>13</v>
          </cell>
          <cell r="G27">
            <v>3</v>
          </cell>
          <cell r="H27">
            <v>16</v>
          </cell>
          <cell r="I27">
            <v>1</v>
          </cell>
          <cell r="J27">
            <v>16</v>
          </cell>
          <cell r="K27">
            <v>17</v>
          </cell>
          <cell r="L27">
            <v>4</v>
          </cell>
          <cell r="M27" t="str">
            <v>---</v>
          </cell>
          <cell r="N27" t="str">
            <v>---</v>
          </cell>
          <cell r="O27" t="str">
            <v>---</v>
          </cell>
          <cell r="P27">
            <v>0</v>
          </cell>
          <cell r="Q27">
            <v>337</v>
          </cell>
        </row>
        <row r="28">
          <cell r="A28" t="str">
            <v>Malden</v>
          </cell>
          <cell r="B28">
            <v>26</v>
          </cell>
          <cell r="C28">
            <v>88</v>
          </cell>
          <cell r="D28">
            <v>114</v>
          </cell>
          <cell r="E28">
            <v>9</v>
          </cell>
          <cell r="F28">
            <v>13</v>
          </cell>
          <cell r="G28" t="str">
            <v>---</v>
          </cell>
          <cell r="H28">
            <v>13</v>
          </cell>
          <cell r="I28" t="str">
            <v>---</v>
          </cell>
          <cell r="J28">
            <v>1</v>
          </cell>
          <cell r="K28">
            <v>1</v>
          </cell>
          <cell r="L28">
            <v>18</v>
          </cell>
          <cell r="M28" t="str">
            <v>---</v>
          </cell>
          <cell r="N28" t="str">
            <v>---</v>
          </cell>
          <cell r="O28" t="str">
            <v>---</v>
          </cell>
          <cell r="P28">
            <v>0</v>
          </cell>
          <cell r="Q28">
            <v>155</v>
          </cell>
        </row>
        <row r="29">
          <cell r="A29" t="str">
            <v>Southern</v>
          </cell>
          <cell r="B29">
            <v>719</v>
          </cell>
          <cell r="C29">
            <v>1383</v>
          </cell>
          <cell r="D29">
            <v>2102</v>
          </cell>
          <cell r="E29">
            <v>102</v>
          </cell>
          <cell r="F29">
            <v>22</v>
          </cell>
          <cell r="G29">
            <v>5</v>
          </cell>
          <cell r="H29">
            <v>27</v>
          </cell>
          <cell r="I29">
            <v>22</v>
          </cell>
          <cell r="J29">
            <v>53</v>
          </cell>
          <cell r="K29">
            <v>75</v>
          </cell>
          <cell r="L29">
            <v>52</v>
          </cell>
          <cell r="M29">
            <v>2</v>
          </cell>
          <cell r="N29">
            <v>1</v>
          </cell>
          <cell r="O29">
            <v>3</v>
          </cell>
          <cell r="P29">
            <v>6</v>
          </cell>
          <cell r="Q29">
            <v>2364</v>
          </cell>
        </row>
        <row r="30">
          <cell r="A30" t="str">
            <v>Arlington</v>
          </cell>
          <cell r="B30">
            <v>32</v>
          </cell>
          <cell r="C30">
            <v>111</v>
          </cell>
          <cell r="D30">
            <v>143</v>
          </cell>
          <cell r="E30">
            <v>19</v>
          </cell>
          <cell r="F30">
            <v>5</v>
          </cell>
          <cell r="G30">
            <v>1</v>
          </cell>
          <cell r="H30">
            <v>6</v>
          </cell>
          <cell r="I30">
            <v>6</v>
          </cell>
          <cell r="J30">
            <v>9</v>
          </cell>
          <cell r="K30">
            <v>15</v>
          </cell>
          <cell r="L30">
            <v>4</v>
          </cell>
          <cell r="M30" t="str">
            <v>---</v>
          </cell>
          <cell r="N30">
            <v>1</v>
          </cell>
          <cell r="O30" t="str">
            <v>---</v>
          </cell>
          <cell r="P30">
            <v>1</v>
          </cell>
          <cell r="Q30">
            <v>188</v>
          </cell>
        </row>
        <row r="31">
          <cell r="A31" t="str">
            <v>Brockton</v>
          </cell>
          <cell r="B31">
            <v>94</v>
          </cell>
          <cell r="C31">
            <v>170</v>
          </cell>
          <cell r="D31">
            <v>264</v>
          </cell>
          <cell r="E31">
            <v>7</v>
          </cell>
          <cell r="F31" t="str">
            <v>---</v>
          </cell>
          <cell r="G31" t="str">
            <v>---</v>
          </cell>
          <cell r="H31">
            <v>0</v>
          </cell>
          <cell r="I31">
            <v>2</v>
          </cell>
          <cell r="J31">
            <v>8</v>
          </cell>
          <cell r="K31">
            <v>10</v>
          </cell>
          <cell r="L31">
            <v>5</v>
          </cell>
          <cell r="M31">
            <v>1</v>
          </cell>
          <cell r="N31" t="str">
            <v>---</v>
          </cell>
          <cell r="O31" t="str">
            <v>---</v>
          </cell>
          <cell r="P31">
            <v>1</v>
          </cell>
          <cell r="Q31">
            <v>287</v>
          </cell>
        </row>
        <row r="32">
          <cell r="A32" t="str">
            <v>Cape Cod</v>
          </cell>
          <cell r="B32">
            <v>46</v>
          </cell>
          <cell r="C32">
            <v>160</v>
          </cell>
          <cell r="D32">
            <v>206</v>
          </cell>
          <cell r="E32">
            <v>17</v>
          </cell>
          <cell r="F32">
            <v>1</v>
          </cell>
          <cell r="G32" t="str">
            <v>---</v>
          </cell>
          <cell r="H32">
            <v>1</v>
          </cell>
          <cell r="I32">
            <v>2</v>
          </cell>
          <cell r="J32">
            <v>5</v>
          </cell>
          <cell r="K32">
            <v>7</v>
          </cell>
          <cell r="L32">
            <v>21</v>
          </cell>
          <cell r="M32" t="str">
            <v>---</v>
          </cell>
          <cell r="N32" t="str">
            <v>---</v>
          </cell>
          <cell r="O32" t="str">
            <v>---</v>
          </cell>
          <cell r="P32">
            <v>0</v>
          </cell>
          <cell r="Q32">
            <v>252</v>
          </cell>
        </row>
        <row r="33">
          <cell r="A33" t="str">
            <v>Coastal</v>
          </cell>
          <cell r="B33">
            <v>79</v>
          </cell>
          <cell r="C33">
            <v>136</v>
          </cell>
          <cell r="D33">
            <v>215</v>
          </cell>
          <cell r="E33">
            <v>16</v>
          </cell>
          <cell r="F33">
            <v>5</v>
          </cell>
          <cell r="G33">
            <v>2</v>
          </cell>
          <cell r="H33">
            <v>7</v>
          </cell>
          <cell r="I33">
            <v>2</v>
          </cell>
          <cell r="J33">
            <v>9</v>
          </cell>
          <cell r="K33">
            <v>11</v>
          </cell>
          <cell r="L33">
            <v>1</v>
          </cell>
          <cell r="M33" t="str">
            <v>---</v>
          </cell>
          <cell r="N33" t="str">
            <v>---</v>
          </cell>
          <cell r="O33">
            <v>2</v>
          </cell>
          <cell r="P33">
            <v>2</v>
          </cell>
          <cell r="Q33">
            <v>252</v>
          </cell>
        </row>
        <row r="34">
          <cell r="A34" t="str">
            <v>Fall River</v>
          </cell>
          <cell r="B34">
            <v>146</v>
          </cell>
          <cell r="C34">
            <v>277</v>
          </cell>
          <cell r="D34">
            <v>423</v>
          </cell>
          <cell r="E34">
            <v>7</v>
          </cell>
          <cell r="F34">
            <v>5</v>
          </cell>
          <cell r="G34">
            <v>2</v>
          </cell>
          <cell r="H34">
            <v>7</v>
          </cell>
          <cell r="I34">
            <v>4</v>
          </cell>
          <cell r="J34">
            <v>3</v>
          </cell>
          <cell r="K34">
            <v>7</v>
          </cell>
          <cell r="L34">
            <v>2</v>
          </cell>
          <cell r="M34">
            <v>1</v>
          </cell>
          <cell r="N34" t="str">
            <v>---</v>
          </cell>
          <cell r="O34" t="str">
            <v>---</v>
          </cell>
          <cell r="P34">
            <v>1</v>
          </cell>
          <cell r="Q34">
            <v>447</v>
          </cell>
        </row>
        <row r="35">
          <cell r="A35" t="str">
            <v>New Bedford</v>
          </cell>
          <cell r="B35">
            <v>170</v>
          </cell>
          <cell r="C35">
            <v>227</v>
          </cell>
          <cell r="D35">
            <v>397</v>
          </cell>
          <cell r="E35">
            <v>12</v>
          </cell>
          <cell r="F35">
            <v>2</v>
          </cell>
          <cell r="G35" t="str">
            <v>---</v>
          </cell>
          <cell r="H35">
            <v>2</v>
          </cell>
          <cell r="I35">
            <v>2</v>
          </cell>
          <cell r="J35">
            <v>10</v>
          </cell>
          <cell r="K35">
            <v>12</v>
          </cell>
          <cell r="L35">
            <v>2</v>
          </cell>
          <cell r="M35" t="str">
            <v>---</v>
          </cell>
          <cell r="N35" t="str">
            <v>---</v>
          </cell>
          <cell r="O35">
            <v>1</v>
          </cell>
          <cell r="P35">
            <v>1</v>
          </cell>
          <cell r="Q35">
            <v>426</v>
          </cell>
        </row>
        <row r="36">
          <cell r="A36" t="str">
            <v>Plymouth</v>
          </cell>
          <cell r="B36">
            <v>68</v>
          </cell>
          <cell r="C36">
            <v>157</v>
          </cell>
          <cell r="D36">
            <v>225</v>
          </cell>
          <cell r="E36">
            <v>8</v>
          </cell>
          <cell r="F36">
            <v>1</v>
          </cell>
          <cell r="G36" t="str">
            <v>---</v>
          </cell>
          <cell r="H36">
            <v>1</v>
          </cell>
          <cell r="I36">
            <v>2</v>
          </cell>
          <cell r="J36" t="str">
            <v>---</v>
          </cell>
          <cell r="K36">
            <v>2</v>
          </cell>
          <cell r="L36">
            <v>12</v>
          </cell>
          <cell r="M36" t="str">
            <v>---</v>
          </cell>
          <cell r="N36" t="str">
            <v>---</v>
          </cell>
          <cell r="O36" t="str">
            <v>---</v>
          </cell>
          <cell r="P36">
            <v>0</v>
          </cell>
          <cell r="Q36">
            <v>248</v>
          </cell>
        </row>
        <row r="37">
          <cell r="A37" t="str">
            <v>Solutions for Living (PAS SE)</v>
          </cell>
          <cell r="B37" t="str">
            <v>---</v>
          </cell>
          <cell r="C37">
            <v>2</v>
          </cell>
          <cell r="D37">
            <v>2</v>
          </cell>
          <cell r="E37" t="str">
            <v>---</v>
          </cell>
          <cell r="F37" t="str">
            <v>---</v>
          </cell>
          <cell r="G37" t="str">
            <v>---</v>
          </cell>
          <cell r="H37">
            <v>0</v>
          </cell>
          <cell r="I37" t="str">
            <v>---</v>
          </cell>
          <cell r="J37">
            <v>1</v>
          </cell>
          <cell r="K37">
            <v>1</v>
          </cell>
          <cell r="L37" t="str">
            <v>---</v>
          </cell>
          <cell r="M37" t="str">
            <v>---</v>
          </cell>
          <cell r="N37" t="str">
            <v>---</v>
          </cell>
          <cell r="O37" t="str">
            <v>---</v>
          </cell>
          <cell r="P37">
            <v>0</v>
          </cell>
          <cell r="Q37">
            <v>3</v>
          </cell>
        </row>
        <row r="38">
          <cell r="A38" t="str">
            <v>Taunton/Attleboro</v>
          </cell>
          <cell r="B38">
            <v>84</v>
          </cell>
          <cell r="C38">
            <v>143</v>
          </cell>
          <cell r="D38">
            <v>227</v>
          </cell>
          <cell r="E38">
            <v>16</v>
          </cell>
          <cell r="F38">
            <v>3</v>
          </cell>
          <cell r="G38" t="str">
            <v>---</v>
          </cell>
          <cell r="H38">
            <v>3</v>
          </cell>
          <cell r="I38">
            <v>2</v>
          </cell>
          <cell r="J38">
            <v>8</v>
          </cell>
          <cell r="K38">
            <v>10</v>
          </cell>
          <cell r="L38">
            <v>5</v>
          </cell>
          <cell r="M38" t="str">
            <v>---</v>
          </cell>
          <cell r="N38" t="str">
            <v>---</v>
          </cell>
          <cell r="O38" t="str">
            <v>---</v>
          </cell>
          <cell r="P38">
            <v>0</v>
          </cell>
          <cell r="Q38">
            <v>261</v>
          </cell>
        </row>
        <row r="39">
          <cell r="A39" t="str">
            <v>Western</v>
          </cell>
          <cell r="B39">
            <v>1051</v>
          </cell>
          <cell r="C39">
            <v>1891</v>
          </cell>
          <cell r="D39">
            <v>2942</v>
          </cell>
          <cell r="E39">
            <v>126</v>
          </cell>
          <cell r="F39">
            <v>68</v>
          </cell>
          <cell r="G39">
            <v>16</v>
          </cell>
          <cell r="H39">
            <v>84</v>
          </cell>
          <cell r="I39">
            <v>30</v>
          </cell>
          <cell r="J39">
            <v>58</v>
          </cell>
          <cell r="K39">
            <v>88</v>
          </cell>
          <cell r="L39">
            <v>44</v>
          </cell>
          <cell r="M39">
            <v>1</v>
          </cell>
          <cell r="N39">
            <v>1</v>
          </cell>
          <cell r="O39">
            <v>10</v>
          </cell>
          <cell r="P39">
            <v>12</v>
          </cell>
          <cell r="Q39">
            <v>3296</v>
          </cell>
        </row>
        <row r="40">
          <cell r="A40" t="str">
            <v>Ctr Human Dev (PAS West)</v>
          </cell>
          <cell r="B40" t="str">
            <v>---</v>
          </cell>
          <cell r="C40">
            <v>1</v>
          </cell>
          <cell r="D40">
            <v>1</v>
          </cell>
          <cell r="E40" t="str">
            <v>---</v>
          </cell>
          <cell r="F40" t="str">
            <v>---</v>
          </cell>
          <cell r="G40" t="str">
            <v>---</v>
          </cell>
          <cell r="H40">
            <v>0</v>
          </cell>
          <cell r="I40" t="str">
            <v>---</v>
          </cell>
          <cell r="J40" t="str">
            <v>---</v>
          </cell>
          <cell r="K40">
            <v>0</v>
          </cell>
          <cell r="L40">
            <v>1</v>
          </cell>
          <cell r="M40" t="str">
            <v>---</v>
          </cell>
          <cell r="N40" t="str">
            <v>---</v>
          </cell>
          <cell r="O40" t="str">
            <v>---</v>
          </cell>
          <cell r="P40">
            <v>0</v>
          </cell>
          <cell r="Q40">
            <v>2</v>
          </cell>
        </row>
        <row r="41">
          <cell r="A41" t="str">
            <v>Greenfield</v>
          </cell>
          <cell r="B41">
            <v>146</v>
          </cell>
          <cell r="C41">
            <v>147</v>
          </cell>
          <cell r="D41">
            <v>293</v>
          </cell>
          <cell r="E41">
            <v>24</v>
          </cell>
          <cell r="F41">
            <v>4</v>
          </cell>
          <cell r="G41">
            <v>5</v>
          </cell>
          <cell r="H41">
            <v>9</v>
          </cell>
          <cell r="I41">
            <v>5</v>
          </cell>
          <cell r="J41">
            <v>6</v>
          </cell>
          <cell r="K41">
            <v>11</v>
          </cell>
          <cell r="L41">
            <v>1</v>
          </cell>
          <cell r="M41" t="str">
            <v>---</v>
          </cell>
          <cell r="N41" t="str">
            <v>---</v>
          </cell>
          <cell r="O41">
            <v>4</v>
          </cell>
          <cell r="P41">
            <v>4</v>
          </cell>
          <cell r="Q41">
            <v>342</v>
          </cell>
        </row>
        <row r="42">
          <cell r="A42" t="str">
            <v>Holyoke</v>
          </cell>
          <cell r="B42">
            <v>93</v>
          </cell>
          <cell r="C42">
            <v>167</v>
          </cell>
          <cell r="D42">
            <v>260</v>
          </cell>
          <cell r="E42">
            <v>7</v>
          </cell>
          <cell r="F42">
            <v>5</v>
          </cell>
          <cell r="G42" t="str">
            <v>---</v>
          </cell>
          <cell r="H42">
            <v>5</v>
          </cell>
          <cell r="I42">
            <v>2</v>
          </cell>
          <cell r="J42">
            <v>3</v>
          </cell>
          <cell r="K42">
            <v>5</v>
          </cell>
          <cell r="L42">
            <v>4</v>
          </cell>
          <cell r="M42" t="str">
            <v>---</v>
          </cell>
          <cell r="N42" t="str">
            <v>---</v>
          </cell>
          <cell r="O42">
            <v>2</v>
          </cell>
          <cell r="P42">
            <v>2</v>
          </cell>
          <cell r="Q42">
            <v>283</v>
          </cell>
        </row>
        <row r="43">
          <cell r="A43" t="str">
            <v>North Central</v>
          </cell>
          <cell r="B43">
            <v>161</v>
          </cell>
          <cell r="C43">
            <v>267</v>
          </cell>
          <cell r="D43">
            <v>428</v>
          </cell>
          <cell r="E43">
            <v>12</v>
          </cell>
          <cell r="F43">
            <v>12</v>
          </cell>
          <cell r="G43" t="str">
            <v>---</v>
          </cell>
          <cell r="H43">
            <v>12</v>
          </cell>
          <cell r="I43">
            <v>1</v>
          </cell>
          <cell r="J43">
            <v>2</v>
          </cell>
          <cell r="K43">
            <v>3</v>
          </cell>
          <cell r="L43">
            <v>9</v>
          </cell>
          <cell r="M43" t="str">
            <v>---</v>
          </cell>
          <cell r="N43" t="str">
            <v>---</v>
          </cell>
          <cell r="O43">
            <v>1</v>
          </cell>
          <cell r="P43">
            <v>1</v>
          </cell>
          <cell r="Q43">
            <v>465</v>
          </cell>
        </row>
        <row r="44">
          <cell r="A44" t="str">
            <v>Pittsfield</v>
          </cell>
          <cell r="B44">
            <v>117</v>
          </cell>
          <cell r="C44">
            <v>187</v>
          </cell>
          <cell r="D44">
            <v>304</v>
          </cell>
          <cell r="E44">
            <v>19</v>
          </cell>
          <cell r="F44">
            <v>13</v>
          </cell>
          <cell r="G44">
            <v>3</v>
          </cell>
          <cell r="H44">
            <v>16</v>
          </cell>
          <cell r="I44">
            <v>1</v>
          </cell>
          <cell r="J44">
            <v>1</v>
          </cell>
          <cell r="K44">
            <v>2</v>
          </cell>
          <cell r="L44">
            <v>10</v>
          </cell>
          <cell r="M44" t="str">
            <v>---</v>
          </cell>
          <cell r="N44" t="str">
            <v>---</v>
          </cell>
          <cell r="O44" t="str">
            <v>---</v>
          </cell>
          <cell r="P44">
            <v>0</v>
          </cell>
          <cell r="Q44">
            <v>351</v>
          </cell>
        </row>
        <row r="45">
          <cell r="A45" t="str">
            <v>Robert Van Wart</v>
          </cell>
          <cell r="B45">
            <v>97</v>
          </cell>
          <cell r="C45">
            <v>210</v>
          </cell>
          <cell r="D45">
            <v>307</v>
          </cell>
          <cell r="E45">
            <v>19</v>
          </cell>
          <cell r="F45">
            <v>3</v>
          </cell>
          <cell r="G45">
            <v>2</v>
          </cell>
          <cell r="H45">
            <v>5</v>
          </cell>
          <cell r="I45">
            <v>4</v>
          </cell>
          <cell r="J45">
            <v>5</v>
          </cell>
          <cell r="K45">
            <v>9</v>
          </cell>
          <cell r="L45">
            <v>2</v>
          </cell>
          <cell r="M45">
            <v>1</v>
          </cell>
          <cell r="N45" t="str">
            <v>---</v>
          </cell>
          <cell r="O45" t="str">
            <v>---</v>
          </cell>
          <cell r="P45">
            <v>1</v>
          </cell>
          <cell r="Q45">
            <v>343</v>
          </cell>
        </row>
        <row r="46">
          <cell r="A46" t="str">
            <v>South Central</v>
          </cell>
          <cell r="B46">
            <v>107</v>
          </cell>
          <cell r="C46">
            <v>191</v>
          </cell>
          <cell r="D46">
            <v>298</v>
          </cell>
          <cell r="E46">
            <v>14</v>
          </cell>
          <cell r="F46">
            <v>9</v>
          </cell>
          <cell r="G46">
            <v>1</v>
          </cell>
          <cell r="H46">
            <v>10</v>
          </cell>
          <cell r="I46">
            <v>6</v>
          </cell>
          <cell r="J46">
            <v>8</v>
          </cell>
          <cell r="K46">
            <v>14</v>
          </cell>
          <cell r="L46">
            <v>1</v>
          </cell>
          <cell r="M46" t="str">
            <v>---</v>
          </cell>
          <cell r="N46" t="str">
            <v>---</v>
          </cell>
          <cell r="O46" t="str">
            <v>---</v>
          </cell>
          <cell r="P46">
            <v>0</v>
          </cell>
          <cell r="Q46">
            <v>337</v>
          </cell>
        </row>
        <row r="47">
          <cell r="A47" t="str">
            <v>Springfield</v>
          </cell>
          <cell r="B47">
            <v>146</v>
          </cell>
          <cell r="C47">
            <v>226</v>
          </cell>
          <cell r="D47">
            <v>372</v>
          </cell>
          <cell r="E47">
            <v>15</v>
          </cell>
          <cell r="F47">
            <v>7</v>
          </cell>
          <cell r="G47">
            <v>3</v>
          </cell>
          <cell r="H47">
            <v>10</v>
          </cell>
          <cell r="I47">
            <v>6</v>
          </cell>
          <cell r="J47">
            <v>12</v>
          </cell>
          <cell r="K47">
            <v>18</v>
          </cell>
          <cell r="L47">
            <v>1</v>
          </cell>
          <cell r="M47" t="str">
            <v>---</v>
          </cell>
          <cell r="N47" t="str">
            <v>---</v>
          </cell>
          <cell r="O47">
            <v>2</v>
          </cell>
          <cell r="P47">
            <v>2</v>
          </cell>
          <cell r="Q47">
            <v>418</v>
          </cell>
        </row>
        <row r="48">
          <cell r="A48" t="str">
            <v>Worcester East</v>
          </cell>
          <cell r="B48">
            <v>96</v>
          </cell>
          <cell r="C48">
            <v>297</v>
          </cell>
          <cell r="D48">
            <v>393</v>
          </cell>
          <cell r="E48">
            <v>9</v>
          </cell>
          <cell r="F48">
            <v>6</v>
          </cell>
          <cell r="G48">
            <v>1</v>
          </cell>
          <cell r="H48">
            <v>7</v>
          </cell>
          <cell r="I48">
            <v>1</v>
          </cell>
          <cell r="J48">
            <v>10</v>
          </cell>
          <cell r="K48">
            <v>11</v>
          </cell>
          <cell r="L48">
            <v>5</v>
          </cell>
          <cell r="M48" t="str">
            <v>---</v>
          </cell>
          <cell r="N48">
            <v>1</v>
          </cell>
          <cell r="O48">
            <v>1</v>
          </cell>
          <cell r="P48">
            <v>2</v>
          </cell>
          <cell r="Q48">
            <v>427</v>
          </cell>
        </row>
        <row r="49">
          <cell r="A49" t="str">
            <v>Worcester West</v>
          </cell>
          <cell r="B49">
            <v>88</v>
          </cell>
          <cell r="C49">
            <v>198</v>
          </cell>
          <cell r="D49">
            <v>286</v>
          </cell>
          <cell r="E49">
            <v>7</v>
          </cell>
          <cell r="F49">
            <v>9</v>
          </cell>
          <cell r="G49">
            <v>1</v>
          </cell>
          <cell r="H49">
            <v>10</v>
          </cell>
          <cell r="I49">
            <v>4</v>
          </cell>
          <cell r="J49">
            <v>11</v>
          </cell>
          <cell r="K49">
            <v>15</v>
          </cell>
          <cell r="L49">
            <v>10</v>
          </cell>
          <cell r="M49" t="str">
            <v>---</v>
          </cell>
          <cell r="N49" t="str">
            <v>---</v>
          </cell>
          <cell r="O49" t="str">
            <v>---</v>
          </cell>
          <cell r="P49">
            <v>0</v>
          </cell>
          <cell r="Q49">
            <v>328</v>
          </cell>
        </row>
        <row r="50">
          <cell r="A50" t="str">
            <v>Total</v>
          </cell>
          <cell r="B50">
            <v>2743</v>
          </cell>
          <cell r="C50">
            <v>4854</v>
          </cell>
          <cell r="D50">
            <v>7597</v>
          </cell>
          <cell r="E50">
            <v>379</v>
          </cell>
          <cell r="F50">
            <v>198</v>
          </cell>
          <cell r="G50">
            <v>38</v>
          </cell>
          <cell r="H50">
            <v>236</v>
          </cell>
          <cell r="I50">
            <v>72</v>
          </cell>
          <cell r="J50">
            <v>229</v>
          </cell>
          <cell r="K50">
            <v>301</v>
          </cell>
          <cell r="L50">
            <v>178</v>
          </cell>
          <cell r="M50">
            <v>8</v>
          </cell>
          <cell r="N50">
            <v>4</v>
          </cell>
          <cell r="O50">
            <v>20</v>
          </cell>
          <cell r="P50">
            <v>32</v>
          </cell>
          <cell r="Q50">
            <v>8723</v>
          </cell>
        </row>
      </sheetData>
      <sheetData sheetId="9">
        <row r="1">
          <cell r="A1" t="str">
            <v>Cases and Consumer Counts by Location</v>
          </cell>
        </row>
        <row r="3">
          <cell r="A3" t="str">
            <v>Qtr End Date:31-DEC-2014</v>
          </cell>
          <cell r="J3" t="str">
            <v>Processing Date:01-APR-2015</v>
          </cell>
        </row>
        <row r="5">
          <cell r="B5" t="str">
            <v>Person Count</v>
          </cell>
          <cell r="C5" t="str">
            <v>Person Count</v>
          </cell>
          <cell r="D5" t="str">
            <v>Person Count</v>
          </cell>
          <cell r="E5" t="str">
            <v>Person Count</v>
          </cell>
          <cell r="F5" t="str">
            <v>Person Count</v>
          </cell>
          <cell r="G5" t="str">
            <v>Person Count</v>
          </cell>
          <cell r="H5" t="str">
            <v>Person Count</v>
          </cell>
          <cell r="I5" t="str">
            <v>Person Count</v>
          </cell>
          <cell r="J5" t="str">
            <v>Person Count</v>
          </cell>
          <cell r="K5" t="str">
            <v>Person Count</v>
          </cell>
          <cell r="L5" t="str">
            <v>Person Count</v>
          </cell>
          <cell r="M5" t="str">
            <v>Person Count</v>
          </cell>
          <cell r="N5" t="str">
            <v>Person Count</v>
          </cell>
          <cell r="O5" t="str">
            <v>Person Count</v>
          </cell>
          <cell r="P5" t="str">
            <v>Person Count</v>
          </cell>
          <cell r="Q5" t="str">
            <v>Person Count</v>
          </cell>
          <cell r="R5" t="str">
            <v>Person Count</v>
          </cell>
          <cell r="T5" t="str">
            <v>Person Count</v>
          </cell>
          <cell r="U5" t="str">
            <v>Person Count</v>
          </cell>
          <cell r="V5" t="str">
            <v>English/</v>
          </cell>
          <cell r="W5" t="str">
            <v>Person Count</v>
          </cell>
        </row>
        <row r="6">
          <cell r="B6" t="str">
            <v>Spanish</v>
          </cell>
          <cell r="C6" t="str">
            <v>Khmer (Cambodian)</v>
          </cell>
          <cell r="D6" t="str">
            <v>Portuguese</v>
          </cell>
          <cell r="E6" t="str">
            <v>Haitian Creole</v>
          </cell>
          <cell r="F6" t="str">
            <v>Cape Verdean Creole</v>
          </cell>
          <cell r="G6" t="str">
            <v>Vietnamese</v>
          </cell>
          <cell r="H6" t="str">
            <v>Chinese</v>
          </cell>
          <cell r="I6" t="str">
            <v>Lao</v>
          </cell>
          <cell r="J6" t="str">
            <v>American Sign Language</v>
          </cell>
          <cell r="K6" t="str">
            <v>French</v>
          </cell>
          <cell r="L6" t="str">
            <v>Greek</v>
          </cell>
          <cell r="M6" t="str">
            <v>Italian</v>
          </cell>
          <cell r="N6" t="str">
            <v>Other</v>
          </cell>
          <cell r="O6" t="str">
            <v>Polish</v>
          </cell>
          <cell r="P6" t="str">
            <v>Russian</v>
          </cell>
          <cell r="Q6" t="str">
            <v>Thai</v>
          </cell>
          <cell r="R6" t="str">
            <v>Yiddish</v>
          </cell>
          <cell r="S6" t="str">
            <v>Other</v>
          </cell>
          <cell r="T6" t="str">
            <v>English</v>
          </cell>
          <cell r="U6" t="str">
            <v>Unknown</v>
          </cell>
          <cell r="V6" t="str">
            <v>Unknown</v>
          </cell>
          <cell r="W6" t="str">
            <v>Total</v>
          </cell>
        </row>
        <row r="7">
          <cell r="A7" t="str">
            <v>Adoption Contract Region</v>
          </cell>
          <cell r="B7">
            <v>3</v>
          </cell>
          <cell r="C7" t="str">
            <v>---</v>
          </cell>
          <cell r="D7" t="str">
            <v>---</v>
          </cell>
          <cell r="E7" t="str">
            <v>---</v>
          </cell>
          <cell r="F7" t="str">
            <v>---</v>
          </cell>
          <cell r="G7" t="str">
            <v>---</v>
          </cell>
          <cell r="H7" t="str">
            <v>---</v>
          </cell>
          <cell r="I7" t="str">
            <v>---</v>
          </cell>
          <cell r="J7" t="str">
            <v>---</v>
          </cell>
          <cell r="K7" t="str">
            <v>---</v>
          </cell>
          <cell r="L7" t="str">
            <v>---</v>
          </cell>
          <cell r="M7" t="str">
            <v>---</v>
          </cell>
          <cell r="N7">
            <v>3</v>
          </cell>
          <cell r="O7" t="str">
            <v>---</v>
          </cell>
          <cell r="P7" t="str">
            <v>---</v>
          </cell>
          <cell r="Q7" t="str">
            <v>---</v>
          </cell>
          <cell r="R7" t="str">
            <v>---</v>
          </cell>
          <cell r="S7">
            <v>3</v>
          </cell>
          <cell r="T7">
            <v>249</v>
          </cell>
          <cell r="U7">
            <v>52</v>
          </cell>
          <cell r="V7">
            <v>301</v>
          </cell>
          <cell r="W7">
            <v>307</v>
          </cell>
        </row>
        <row r="8">
          <cell r="A8" t="str">
            <v>Berkshire Children &amp; Family (Adop)</v>
          </cell>
          <cell r="B8">
            <v>1</v>
          </cell>
          <cell r="C8" t="str">
            <v>---</v>
          </cell>
          <cell r="D8" t="str">
            <v>---</v>
          </cell>
          <cell r="E8" t="str">
            <v>---</v>
          </cell>
          <cell r="F8" t="str">
            <v>---</v>
          </cell>
          <cell r="G8" t="str">
            <v>---</v>
          </cell>
          <cell r="H8" t="str">
            <v>---</v>
          </cell>
          <cell r="I8" t="str">
            <v>---</v>
          </cell>
          <cell r="J8" t="str">
            <v>---</v>
          </cell>
          <cell r="K8" t="str">
            <v>---</v>
          </cell>
          <cell r="L8" t="str">
            <v>---</v>
          </cell>
          <cell r="M8" t="str">
            <v>---</v>
          </cell>
          <cell r="N8" t="str">
            <v>---</v>
          </cell>
          <cell r="O8" t="str">
            <v>---</v>
          </cell>
          <cell r="P8" t="str">
            <v>---</v>
          </cell>
          <cell r="Q8" t="str">
            <v>---</v>
          </cell>
          <cell r="R8" t="str">
            <v>---</v>
          </cell>
          <cell r="S8">
            <v>0</v>
          </cell>
          <cell r="T8">
            <v>24</v>
          </cell>
          <cell r="U8">
            <v>4</v>
          </cell>
          <cell r="V8">
            <v>28</v>
          </cell>
          <cell r="W8">
            <v>29</v>
          </cell>
        </row>
        <row r="9">
          <cell r="A9" t="str">
            <v>Cambridge Fam &amp; Child Srvcs (Adop)</v>
          </cell>
          <cell r="B9" t="str">
            <v>---</v>
          </cell>
          <cell r="C9" t="str">
            <v>---</v>
          </cell>
          <cell r="D9" t="str">
            <v>---</v>
          </cell>
          <cell r="E9" t="str">
            <v>---</v>
          </cell>
          <cell r="F9" t="str">
            <v>---</v>
          </cell>
          <cell r="G9" t="str">
            <v>---</v>
          </cell>
          <cell r="H9" t="str">
            <v>---</v>
          </cell>
          <cell r="I9" t="str">
            <v>---</v>
          </cell>
          <cell r="J9" t="str">
            <v>---</v>
          </cell>
          <cell r="K9" t="str">
            <v>---</v>
          </cell>
          <cell r="L9" t="str">
            <v>---</v>
          </cell>
          <cell r="M9" t="str">
            <v>---</v>
          </cell>
          <cell r="N9" t="str">
            <v>---</v>
          </cell>
          <cell r="O9" t="str">
            <v>---</v>
          </cell>
          <cell r="P9" t="str">
            <v>---</v>
          </cell>
          <cell r="Q9" t="str">
            <v>---</v>
          </cell>
          <cell r="R9" t="str">
            <v>---</v>
          </cell>
          <cell r="S9">
            <v>0</v>
          </cell>
          <cell r="T9">
            <v>23</v>
          </cell>
          <cell r="U9">
            <v>3</v>
          </cell>
          <cell r="V9">
            <v>26</v>
          </cell>
          <cell r="W9">
            <v>26</v>
          </cell>
        </row>
        <row r="10">
          <cell r="A10" t="str">
            <v>Children's Friends Inc. (Adop)</v>
          </cell>
          <cell r="B10" t="str">
            <v>---</v>
          </cell>
          <cell r="C10" t="str">
            <v>---</v>
          </cell>
          <cell r="D10" t="str">
            <v>---</v>
          </cell>
          <cell r="E10" t="str">
            <v>---</v>
          </cell>
          <cell r="F10" t="str">
            <v>---</v>
          </cell>
          <cell r="G10" t="str">
            <v>---</v>
          </cell>
          <cell r="H10" t="str">
            <v>---</v>
          </cell>
          <cell r="I10" t="str">
            <v>---</v>
          </cell>
          <cell r="J10" t="str">
            <v>---</v>
          </cell>
          <cell r="K10" t="str">
            <v>---</v>
          </cell>
          <cell r="L10" t="str">
            <v>---</v>
          </cell>
          <cell r="M10" t="str">
            <v>---</v>
          </cell>
          <cell r="N10">
            <v>3</v>
          </cell>
          <cell r="O10" t="str">
            <v>---</v>
          </cell>
          <cell r="P10" t="str">
            <v>---</v>
          </cell>
          <cell r="Q10" t="str">
            <v>---</v>
          </cell>
          <cell r="R10" t="str">
            <v>---</v>
          </cell>
          <cell r="S10">
            <v>3</v>
          </cell>
          <cell r="T10">
            <v>67</v>
          </cell>
          <cell r="U10">
            <v>17</v>
          </cell>
          <cell r="V10">
            <v>84</v>
          </cell>
          <cell r="W10">
            <v>87</v>
          </cell>
        </row>
        <row r="11">
          <cell r="A11" t="str">
            <v>New Bedford Child and Family (Adop)</v>
          </cell>
          <cell r="B11">
            <v>2</v>
          </cell>
          <cell r="C11" t="str">
            <v>---</v>
          </cell>
          <cell r="D11" t="str">
            <v>---</v>
          </cell>
          <cell r="E11" t="str">
            <v>---</v>
          </cell>
          <cell r="F11" t="str">
            <v>---</v>
          </cell>
          <cell r="G11" t="str">
            <v>---</v>
          </cell>
          <cell r="H11" t="str">
            <v>---</v>
          </cell>
          <cell r="I11" t="str">
            <v>---</v>
          </cell>
          <cell r="J11" t="str">
            <v>---</v>
          </cell>
          <cell r="K11" t="str">
            <v>---</v>
          </cell>
          <cell r="L11" t="str">
            <v>---</v>
          </cell>
          <cell r="M11" t="str">
            <v>---</v>
          </cell>
          <cell r="N11" t="str">
            <v>---</v>
          </cell>
          <cell r="O11" t="str">
            <v>---</v>
          </cell>
          <cell r="P11" t="str">
            <v>---</v>
          </cell>
          <cell r="Q11" t="str">
            <v>---</v>
          </cell>
          <cell r="R11" t="str">
            <v>---</v>
          </cell>
          <cell r="S11">
            <v>0</v>
          </cell>
          <cell r="T11">
            <v>135</v>
          </cell>
          <cell r="U11">
            <v>28</v>
          </cell>
          <cell r="V11">
            <v>163</v>
          </cell>
          <cell r="W11">
            <v>165</v>
          </cell>
        </row>
        <row r="12">
          <cell r="A12" t="str">
            <v>Boston</v>
          </cell>
          <cell r="B12">
            <v>1196</v>
          </cell>
          <cell r="C12">
            <v>4</v>
          </cell>
          <cell r="D12">
            <v>31</v>
          </cell>
          <cell r="E12">
            <v>127</v>
          </cell>
          <cell r="F12">
            <v>112</v>
          </cell>
          <cell r="G12">
            <v>37</v>
          </cell>
          <cell r="H12">
            <v>27</v>
          </cell>
          <cell r="I12" t="str">
            <v>---</v>
          </cell>
          <cell r="J12">
            <v>10</v>
          </cell>
          <cell r="K12">
            <v>6</v>
          </cell>
          <cell r="L12">
            <v>2</v>
          </cell>
          <cell r="M12" t="str">
            <v>---</v>
          </cell>
          <cell r="N12">
            <v>132</v>
          </cell>
          <cell r="O12">
            <v>2</v>
          </cell>
          <cell r="P12">
            <v>1</v>
          </cell>
          <cell r="Q12" t="str">
            <v>---</v>
          </cell>
          <cell r="R12" t="str">
            <v>---</v>
          </cell>
          <cell r="S12">
            <v>143</v>
          </cell>
          <cell r="T12">
            <v>8272</v>
          </cell>
          <cell r="U12">
            <v>1734</v>
          </cell>
          <cell r="V12">
            <v>10006</v>
          </cell>
          <cell r="W12">
            <v>11693</v>
          </cell>
        </row>
        <row r="13">
          <cell r="A13" t="str">
            <v>Dimock Street</v>
          </cell>
          <cell r="B13">
            <v>228</v>
          </cell>
          <cell r="C13" t="str">
            <v>---</v>
          </cell>
          <cell r="D13">
            <v>9</v>
          </cell>
          <cell r="E13">
            <v>14</v>
          </cell>
          <cell r="F13">
            <v>26</v>
          </cell>
          <cell r="G13">
            <v>1</v>
          </cell>
          <cell r="H13">
            <v>6</v>
          </cell>
          <cell r="I13" t="str">
            <v>---</v>
          </cell>
          <cell r="J13">
            <v>7</v>
          </cell>
          <cell r="K13">
            <v>2</v>
          </cell>
          <cell r="L13">
            <v>2</v>
          </cell>
          <cell r="M13" t="str">
            <v>---</v>
          </cell>
          <cell r="N13">
            <v>32</v>
          </cell>
          <cell r="O13" t="str">
            <v>---</v>
          </cell>
          <cell r="P13" t="str">
            <v>---</v>
          </cell>
          <cell r="Q13" t="str">
            <v>---</v>
          </cell>
          <cell r="R13" t="str">
            <v>---</v>
          </cell>
          <cell r="S13">
            <v>36</v>
          </cell>
          <cell r="T13">
            <v>1716</v>
          </cell>
          <cell r="U13">
            <v>420</v>
          </cell>
          <cell r="V13">
            <v>2136</v>
          </cell>
          <cell r="W13">
            <v>2463</v>
          </cell>
        </row>
        <row r="14">
          <cell r="A14" t="str">
            <v>Harbor</v>
          </cell>
          <cell r="B14">
            <v>658</v>
          </cell>
          <cell r="C14">
            <v>3</v>
          </cell>
          <cell r="D14">
            <v>18</v>
          </cell>
          <cell r="E14">
            <v>9</v>
          </cell>
          <cell r="F14">
            <v>3</v>
          </cell>
          <cell r="G14">
            <v>2</v>
          </cell>
          <cell r="H14">
            <v>6</v>
          </cell>
          <cell r="I14" t="str">
            <v>---</v>
          </cell>
          <cell r="J14">
            <v>1</v>
          </cell>
          <cell r="K14" t="str">
            <v>---</v>
          </cell>
          <cell r="L14" t="str">
            <v>---</v>
          </cell>
          <cell r="M14" t="str">
            <v>---</v>
          </cell>
          <cell r="N14">
            <v>34</v>
          </cell>
          <cell r="O14" t="str">
            <v>---</v>
          </cell>
          <cell r="P14">
            <v>1</v>
          </cell>
          <cell r="Q14" t="str">
            <v>---</v>
          </cell>
          <cell r="R14" t="str">
            <v>---</v>
          </cell>
          <cell r="S14">
            <v>35</v>
          </cell>
          <cell r="T14">
            <v>2197</v>
          </cell>
          <cell r="U14">
            <v>249</v>
          </cell>
          <cell r="V14">
            <v>2446</v>
          </cell>
          <cell r="W14">
            <v>3181</v>
          </cell>
        </row>
        <row r="15">
          <cell r="A15" t="str">
            <v>Hyde Park</v>
          </cell>
          <cell r="B15">
            <v>140</v>
          </cell>
          <cell r="C15">
            <v>1</v>
          </cell>
          <cell r="D15" t="str">
            <v>---</v>
          </cell>
          <cell r="E15">
            <v>77</v>
          </cell>
          <cell r="F15">
            <v>16</v>
          </cell>
          <cell r="G15">
            <v>1</v>
          </cell>
          <cell r="H15">
            <v>1</v>
          </cell>
          <cell r="I15" t="str">
            <v>---</v>
          </cell>
          <cell r="J15">
            <v>2</v>
          </cell>
          <cell r="K15" t="str">
            <v>---</v>
          </cell>
          <cell r="L15" t="str">
            <v>---</v>
          </cell>
          <cell r="M15" t="str">
            <v>---</v>
          </cell>
          <cell r="N15">
            <v>36</v>
          </cell>
          <cell r="O15" t="str">
            <v>---</v>
          </cell>
          <cell r="P15" t="str">
            <v>---</v>
          </cell>
          <cell r="Q15" t="str">
            <v>---</v>
          </cell>
          <cell r="R15" t="str">
            <v>---</v>
          </cell>
          <cell r="S15">
            <v>36</v>
          </cell>
          <cell r="T15">
            <v>1878</v>
          </cell>
          <cell r="U15">
            <v>537</v>
          </cell>
          <cell r="V15">
            <v>2415</v>
          </cell>
          <cell r="W15">
            <v>2689</v>
          </cell>
        </row>
        <row r="16">
          <cell r="A16" t="str">
            <v>Park Street</v>
          </cell>
          <cell r="B16">
            <v>170</v>
          </cell>
          <cell r="C16" t="str">
            <v>---</v>
          </cell>
          <cell r="D16">
            <v>4</v>
          </cell>
          <cell r="E16">
            <v>27</v>
          </cell>
          <cell r="F16">
            <v>67</v>
          </cell>
          <cell r="G16">
            <v>33</v>
          </cell>
          <cell r="H16">
            <v>14</v>
          </cell>
          <cell r="I16" t="str">
            <v>---</v>
          </cell>
          <cell r="J16" t="str">
            <v>---</v>
          </cell>
          <cell r="K16">
            <v>4</v>
          </cell>
          <cell r="L16" t="str">
            <v>---</v>
          </cell>
          <cell r="M16" t="str">
            <v>---</v>
          </cell>
          <cell r="N16">
            <v>30</v>
          </cell>
          <cell r="O16">
            <v>2</v>
          </cell>
          <cell r="P16" t="str">
            <v>---</v>
          </cell>
          <cell r="Q16" t="str">
            <v>---</v>
          </cell>
          <cell r="R16" t="str">
            <v>---</v>
          </cell>
          <cell r="S16">
            <v>36</v>
          </cell>
          <cell r="T16">
            <v>2468</v>
          </cell>
          <cell r="U16">
            <v>526</v>
          </cell>
          <cell r="V16">
            <v>2994</v>
          </cell>
          <cell r="W16">
            <v>3345</v>
          </cell>
        </row>
        <row r="17">
          <cell r="A17" t="str">
            <v>Solutions for Living (PAS Bos)</v>
          </cell>
          <cell r="B17" t="str">
            <v>---</v>
          </cell>
          <cell r="C17" t="str">
            <v>---</v>
          </cell>
          <cell r="D17" t="str">
            <v>---</v>
          </cell>
          <cell r="E17" t="str">
            <v>---</v>
          </cell>
          <cell r="F17" t="str">
            <v>---</v>
          </cell>
          <cell r="G17" t="str">
            <v>---</v>
          </cell>
          <cell r="H17" t="str">
            <v>---</v>
          </cell>
          <cell r="I17" t="str">
            <v>---</v>
          </cell>
          <cell r="J17" t="str">
            <v>---</v>
          </cell>
          <cell r="K17" t="str">
            <v>---</v>
          </cell>
          <cell r="L17" t="str">
            <v>---</v>
          </cell>
          <cell r="M17" t="str">
            <v>---</v>
          </cell>
          <cell r="N17" t="str">
            <v>---</v>
          </cell>
          <cell r="O17" t="str">
            <v>---</v>
          </cell>
          <cell r="P17" t="str">
            <v>---</v>
          </cell>
          <cell r="Q17" t="str">
            <v>---</v>
          </cell>
          <cell r="R17" t="str">
            <v>---</v>
          </cell>
          <cell r="S17">
            <v>0</v>
          </cell>
          <cell r="T17">
            <v>13</v>
          </cell>
          <cell r="U17">
            <v>2</v>
          </cell>
          <cell r="V17">
            <v>15</v>
          </cell>
          <cell r="W17">
            <v>15</v>
          </cell>
        </row>
        <row r="18">
          <cell r="A18" t="str">
            <v>CENTRAL OFFICE REGION</v>
          </cell>
          <cell r="B18">
            <v>89</v>
          </cell>
          <cell r="C18" t="str">
            <v>---</v>
          </cell>
          <cell r="D18" t="str">
            <v>---</v>
          </cell>
          <cell r="E18" t="str">
            <v>---</v>
          </cell>
          <cell r="F18" t="str">
            <v>---</v>
          </cell>
          <cell r="G18" t="str">
            <v>---</v>
          </cell>
          <cell r="H18">
            <v>1</v>
          </cell>
          <cell r="I18" t="str">
            <v>---</v>
          </cell>
          <cell r="J18" t="str">
            <v>---</v>
          </cell>
          <cell r="K18">
            <v>5</v>
          </cell>
          <cell r="L18" t="str">
            <v>---</v>
          </cell>
          <cell r="M18" t="str">
            <v>---</v>
          </cell>
          <cell r="N18">
            <v>56</v>
          </cell>
          <cell r="O18" t="str">
            <v>---</v>
          </cell>
          <cell r="P18" t="str">
            <v>---</v>
          </cell>
          <cell r="Q18" t="str">
            <v>---</v>
          </cell>
          <cell r="R18">
            <v>1</v>
          </cell>
          <cell r="S18">
            <v>62</v>
          </cell>
          <cell r="T18">
            <v>7</v>
          </cell>
          <cell r="U18">
            <v>18</v>
          </cell>
          <cell r="V18">
            <v>25</v>
          </cell>
          <cell r="W18">
            <v>177</v>
          </cell>
        </row>
        <row r="19">
          <cell r="A19" t="str">
            <v>Lutheran Refugee Minor Services</v>
          </cell>
          <cell r="B19">
            <v>89</v>
          </cell>
          <cell r="C19" t="str">
            <v>---</v>
          </cell>
          <cell r="D19" t="str">
            <v>---</v>
          </cell>
          <cell r="E19" t="str">
            <v>---</v>
          </cell>
          <cell r="F19" t="str">
            <v>---</v>
          </cell>
          <cell r="G19" t="str">
            <v>---</v>
          </cell>
          <cell r="H19">
            <v>1</v>
          </cell>
          <cell r="I19" t="str">
            <v>---</v>
          </cell>
          <cell r="J19" t="str">
            <v>---</v>
          </cell>
          <cell r="K19">
            <v>5</v>
          </cell>
          <cell r="L19" t="str">
            <v>---</v>
          </cell>
          <cell r="M19" t="str">
            <v>---</v>
          </cell>
          <cell r="N19">
            <v>56</v>
          </cell>
          <cell r="O19" t="str">
            <v>---</v>
          </cell>
          <cell r="P19" t="str">
            <v>---</v>
          </cell>
          <cell r="Q19" t="str">
            <v>---</v>
          </cell>
          <cell r="R19">
            <v>1</v>
          </cell>
          <cell r="S19">
            <v>62</v>
          </cell>
          <cell r="T19">
            <v>7</v>
          </cell>
          <cell r="U19">
            <v>18</v>
          </cell>
          <cell r="V19">
            <v>25</v>
          </cell>
          <cell r="W19">
            <v>177</v>
          </cell>
        </row>
        <row r="20">
          <cell r="A20" t="str">
            <v>Division of Field Ops. and Support</v>
          </cell>
          <cell r="B20" t="str">
            <v>---</v>
          </cell>
          <cell r="C20" t="str">
            <v>---</v>
          </cell>
          <cell r="D20" t="str">
            <v>---</v>
          </cell>
          <cell r="E20" t="str">
            <v>---</v>
          </cell>
          <cell r="F20" t="str">
            <v>---</v>
          </cell>
          <cell r="G20" t="str">
            <v>---</v>
          </cell>
          <cell r="H20" t="str">
            <v>---</v>
          </cell>
          <cell r="I20" t="str">
            <v>---</v>
          </cell>
          <cell r="J20" t="str">
            <v>---</v>
          </cell>
          <cell r="K20" t="str">
            <v>---</v>
          </cell>
          <cell r="L20" t="str">
            <v>---</v>
          </cell>
          <cell r="M20" t="str">
            <v>---</v>
          </cell>
          <cell r="N20" t="str">
            <v>---</v>
          </cell>
          <cell r="O20" t="str">
            <v>---</v>
          </cell>
          <cell r="P20" t="str">
            <v>---</v>
          </cell>
          <cell r="Q20" t="str">
            <v>---</v>
          </cell>
          <cell r="R20" t="str">
            <v>---</v>
          </cell>
          <cell r="S20">
            <v>0</v>
          </cell>
          <cell r="T20">
            <v>3</v>
          </cell>
          <cell r="U20">
            <v>2</v>
          </cell>
          <cell r="V20">
            <v>5</v>
          </cell>
          <cell r="W20">
            <v>5</v>
          </cell>
        </row>
        <row r="21">
          <cell r="A21" t="str">
            <v>Adoption Support/Subsidy</v>
          </cell>
          <cell r="B21" t="str">
            <v>---</v>
          </cell>
          <cell r="C21" t="str">
            <v>---</v>
          </cell>
          <cell r="D21" t="str">
            <v>---</v>
          </cell>
          <cell r="E21" t="str">
            <v>---</v>
          </cell>
          <cell r="F21" t="str">
            <v>---</v>
          </cell>
          <cell r="G21" t="str">
            <v>---</v>
          </cell>
          <cell r="H21" t="str">
            <v>---</v>
          </cell>
          <cell r="I21" t="str">
            <v>---</v>
          </cell>
          <cell r="J21" t="str">
            <v>---</v>
          </cell>
          <cell r="K21" t="str">
            <v>---</v>
          </cell>
          <cell r="L21" t="str">
            <v>---</v>
          </cell>
          <cell r="M21" t="str">
            <v>---</v>
          </cell>
          <cell r="N21" t="str">
            <v>---</v>
          </cell>
          <cell r="O21" t="str">
            <v>---</v>
          </cell>
          <cell r="P21" t="str">
            <v>---</v>
          </cell>
          <cell r="Q21" t="str">
            <v>---</v>
          </cell>
          <cell r="R21" t="str">
            <v>---</v>
          </cell>
          <cell r="S21">
            <v>0</v>
          </cell>
          <cell r="T21">
            <v>3</v>
          </cell>
          <cell r="U21">
            <v>2</v>
          </cell>
          <cell r="V21">
            <v>5</v>
          </cell>
          <cell r="W21">
            <v>5</v>
          </cell>
        </row>
        <row r="22">
          <cell r="A22" t="str">
            <v>Northern</v>
          </cell>
          <cell r="B22">
            <v>1406</v>
          </cell>
          <cell r="C22">
            <v>105</v>
          </cell>
          <cell r="D22">
            <v>150</v>
          </cell>
          <cell r="E22">
            <v>106</v>
          </cell>
          <cell r="F22">
            <v>8</v>
          </cell>
          <cell r="G22">
            <v>16</v>
          </cell>
          <cell r="H22">
            <v>24</v>
          </cell>
          <cell r="I22">
            <v>3</v>
          </cell>
          <cell r="J22">
            <v>22</v>
          </cell>
          <cell r="K22">
            <v>3</v>
          </cell>
          <cell r="L22">
            <v>1</v>
          </cell>
          <cell r="M22" t="str">
            <v>---</v>
          </cell>
          <cell r="N22">
            <v>242</v>
          </cell>
          <cell r="O22" t="str">
            <v>---</v>
          </cell>
          <cell r="P22">
            <v>11</v>
          </cell>
          <cell r="Q22">
            <v>2</v>
          </cell>
          <cell r="R22" t="str">
            <v>---</v>
          </cell>
          <cell r="S22">
            <v>259</v>
          </cell>
          <cell r="T22">
            <v>13979</v>
          </cell>
          <cell r="U22">
            <v>2026</v>
          </cell>
          <cell r="V22">
            <v>16005</v>
          </cell>
          <cell r="W22">
            <v>18104</v>
          </cell>
        </row>
        <row r="23">
          <cell r="A23" t="str">
            <v>Cambridge</v>
          </cell>
          <cell r="B23">
            <v>122</v>
          </cell>
          <cell r="C23" t="str">
            <v>---</v>
          </cell>
          <cell r="D23">
            <v>8</v>
          </cell>
          <cell r="E23">
            <v>27</v>
          </cell>
          <cell r="F23">
            <v>6</v>
          </cell>
          <cell r="G23">
            <v>1</v>
          </cell>
          <cell r="H23">
            <v>2</v>
          </cell>
          <cell r="I23" t="str">
            <v>---</v>
          </cell>
          <cell r="J23" t="str">
            <v>---</v>
          </cell>
          <cell r="K23" t="str">
            <v>---</v>
          </cell>
          <cell r="L23" t="str">
            <v>---</v>
          </cell>
          <cell r="M23" t="str">
            <v>---</v>
          </cell>
          <cell r="N23">
            <v>21</v>
          </cell>
          <cell r="O23" t="str">
            <v>---</v>
          </cell>
          <cell r="P23">
            <v>1</v>
          </cell>
          <cell r="Q23" t="str">
            <v>---</v>
          </cell>
          <cell r="R23" t="str">
            <v>---</v>
          </cell>
          <cell r="S23">
            <v>22</v>
          </cell>
          <cell r="T23">
            <v>1166</v>
          </cell>
          <cell r="U23">
            <v>152</v>
          </cell>
          <cell r="V23">
            <v>1318</v>
          </cell>
          <cell r="W23">
            <v>1506</v>
          </cell>
        </row>
        <row r="24">
          <cell r="A24" t="str">
            <v>Cape Ann</v>
          </cell>
          <cell r="B24">
            <v>71</v>
          </cell>
          <cell r="C24">
            <v>1</v>
          </cell>
          <cell r="D24">
            <v>12</v>
          </cell>
          <cell r="E24" t="str">
            <v>---</v>
          </cell>
          <cell r="F24" t="str">
            <v>---</v>
          </cell>
          <cell r="G24" t="str">
            <v>---</v>
          </cell>
          <cell r="H24">
            <v>2</v>
          </cell>
          <cell r="I24" t="str">
            <v>---</v>
          </cell>
          <cell r="J24">
            <v>2</v>
          </cell>
          <cell r="K24" t="str">
            <v>---</v>
          </cell>
          <cell r="L24" t="str">
            <v>---</v>
          </cell>
          <cell r="M24" t="str">
            <v>---</v>
          </cell>
          <cell r="N24">
            <v>23</v>
          </cell>
          <cell r="O24" t="str">
            <v>---</v>
          </cell>
          <cell r="P24">
            <v>2</v>
          </cell>
          <cell r="Q24" t="str">
            <v>---</v>
          </cell>
          <cell r="R24" t="str">
            <v>---</v>
          </cell>
          <cell r="S24">
            <v>25</v>
          </cell>
          <cell r="T24">
            <v>1907</v>
          </cell>
          <cell r="U24">
            <v>194</v>
          </cell>
          <cell r="V24">
            <v>2101</v>
          </cell>
          <cell r="W24">
            <v>2214</v>
          </cell>
        </row>
        <row r="25">
          <cell r="A25" t="str">
            <v>Framingham</v>
          </cell>
          <cell r="B25">
            <v>112</v>
          </cell>
          <cell r="C25" t="str">
            <v>---</v>
          </cell>
          <cell r="D25">
            <v>78</v>
          </cell>
          <cell r="E25">
            <v>8</v>
          </cell>
          <cell r="F25">
            <v>1</v>
          </cell>
          <cell r="G25">
            <v>1</v>
          </cell>
          <cell r="H25">
            <v>8</v>
          </cell>
          <cell r="I25" t="str">
            <v>---</v>
          </cell>
          <cell r="J25">
            <v>7</v>
          </cell>
          <cell r="K25" t="str">
            <v>---</v>
          </cell>
          <cell r="L25" t="str">
            <v>---</v>
          </cell>
          <cell r="M25" t="str">
            <v>---</v>
          </cell>
          <cell r="N25">
            <v>37</v>
          </cell>
          <cell r="O25" t="str">
            <v>---</v>
          </cell>
          <cell r="P25">
            <v>3</v>
          </cell>
          <cell r="Q25" t="str">
            <v>---</v>
          </cell>
          <cell r="R25" t="str">
            <v>---</v>
          </cell>
          <cell r="S25">
            <v>40</v>
          </cell>
          <cell r="T25">
            <v>1619</v>
          </cell>
          <cell r="U25">
            <v>380</v>
          </cell>
          <cell r="V25">
            <v>1999</v>
          </cell>
          <cell r="W25">
            <v>2254</v>
          </cell>
        </row>
        <row r="26">
          <cell r="A26" t="str">
            <v>Haverhill</v>
          </cell>
          <cell r="B26">
            <v>58</v>
          </cell>
          <cell r="C26" t="str">
            <v>---</v>
          </cell>
          <cell r="D26" t="str">
            <v>---</v>
          </cell>
          <cell r="E26">
            <v>1</v>
          </cell>
          <cell r="F26" t="str">
            <v>---</v>
          </cell>
          <cell r="G26" t="str">
            <v>---</v>
          </cell>
          <cell r="H26" t="str">
            <v>---</v>
          </cell>
          <cell r="I26" t="str">
            <v>---</v>
          </cell>
          <cell r="J26">
            <v>1</v>
          </cell>
          <cell r="K26" t="str">
            <v>---</v>
          </cell>
          <cell r="L26" t="str">
            <v>---</v>
          </cell>
          <cell r="M26" t="str">
            <v>---</v>
          </cell>
          <cell r="N26">
            <v>23</v>
          </cell>
          <cell r="O26" t="str">
            <v>---</v>
          </cell>
          <cell r="P26" t="str">
            <v>---</v>
          </cell>
          <cell r="Q26" t="str">
            <v>---</v>
          </cell>
          <cell r="R26" t="str">
            <v>---</v>
          </cell>
          <cell r="S26">
            <v>23</v>
          </cell>
          <cell r="T26">
            <v>1511</v>
          </cell>
          <cell r="U26">
            <v>225</v>
          </cell>
          <cell r="V26">
            <v>1736</v>
          </cell>
          <cell r="W26">
            <v>1819</v>
          </cell>
        </row>
        <row r="27">
          <cell r="A27" t="str">
            <v>Lawrence</v>
          </cell>
          <cell r="B27">
            <v>457</v>
          </cell>
          <cell r="C27" t="str">
            <v>---</v>
          </cell>
          <cell r="D27" t="str">
            <v>---</v>
          </cell>
          <cell r="E27">
            <v>3</v>
          </cell>
          <cell r="F27" t="str">
            <v>---</v>
          </cell>
          <cell r="G27" t="str">
            <v>---</v>
          </cell>
          <cell r="H27" t="str">
            <v>---</v>
          </cell>
          <cell r="I27" t="str">
            <v>---</v>
          </cell>
          <cell r="J27">
            <v>6</v>
          </cell>
          <cell r="K27" t="str">
            <v>---</v>
          </cell>
          <cell r="L27" t="str">
            <v>---</v>
          </cell>
          <cell r="M27" t="str">
            <v>---</v>
          </cell>
          <cell r="N27">
            <v>9</v>
          </cell>
          <cell r="O27" t="str">
            <v>---</v>
          </cell>
          <cell r="P27">
            <v>1</v>
          </cell>
          <cell r="Q27" t="str">
            <v>---</v>
          </cell>
          <cell r="R27" t="str">
            <v>---</v>
          </cell>
          <cell r="S27">
            <v>10</v>
          </cell>
          <cell r="T27">
            <v>1386</v>
          </cell>
          <cell r="U27">
            <v>188</v>
          </cell>
          <cell r="V27">
            <v>1574</v>
          </cell>
          <cell r="W27">
            <v>2050</v>
          </cell>
        </row>
        <row r="28">
          <cell r="A28" t="str">
            <v>Lowell</v>
          </cell>
          <cell r="B28">
            <v>180</v>
          </cell>
          <cell r="C28">
            <v>88</v>
          </cell>
          <cell r="D28">
            <v>7</v>
          </cell>
          <cell r="E28" t="str">
            <v>---</v>
          </cell>
          <cell r="F28" t="str">
            <v>---</v>
          </cell>
          <cell r="G28">
            <v>2</v>
          </cell>
          <cell r="H28" t="str">
            <v>---</v>
          </cell>
          <cell r="I28">
            <v>3</v>
          </cell>
          <cell r="J28">
            <v>6</v>
          </cell>
          <cell r="K28">
            <v>2</v>
          </cell>
          <cell r="L28" t="str">
            <v>---</v>
          </cell>
          <cell r="M28" t="str">
            <v>---</v>
          </cell>
          <cell r="N28">
            <v>60</v>
          </cell>
          <cell r="O28" t="str">
            <v>---</v>
          </cell>
          <cell r="P28">
            <v>3</v>
          </cell>
          <cell r="Q28">
            <v>1</v>
          </cell>
          <cell r="R28" t="str">
            <v>---</v>
          </cell>
          <cell r="S28">
            <v>66</v>
          </cell>
          <cell r="T28">
            <v>2885</v>
          </cell>
          <cell r="U28">
            <v>526</v>
          </cell>
          <cell r="V28">
            <v>3411</v>
          </cell>
          <cell r="W28">
            <v>3763</v>
          </cell>
        </row>
        <row r="29">
          <cell r="A29" t="str">
            <v>Lynn</v>
          </cell>
          <cell r="B29">
            <v>300</v>
          </cell>
          <cell r="C29">
            <v>16</v>
          </cell>
          <cell r="D29">
            <v>2</v>
          </cell>
          <cell r="E29">
            <v>23</v>
          </cell>
          <cell r="F29" t="str">
            <v>---</v>
          </cell>
          <cell r="G29">
            <v>6</v>
          </cell>
          <cell r="H29" t="str">
            <v>---</v>
          </cell>
          <cell r="I29" t="str">
            <v>---</v>
          </cell>
          <cell r="J29" t="str">
            <v>---</v>
          </cell>
          <cell r="K29" t="str">
            <v>---</v>
          </cell>
          <cell r="L29" t="str">
            <v>---</v>
          </cell>
          <cell r="M29" t="str">
            <v>---</v>
          </cell>
          <cell r="N29">
            <v>33</v>
          </cell>
          <cell r="O29" t="str">
            <v>---</v>
          </cell>
          <cell r="P29">
            <v>1</v>
          </cell>
          <cell r="Q29">
            <v>1</v>
          </cell>
          <cell r="R29" t="str">
            <v>---</v>
          </cell>
          <cell r="S29">
            <v>35</v>
          </cell>
          <cell r="T29">
            <v>1884</v>
          </cell>
          <cell r="U29">
            <v>239</v>
          </cell>
          <cell r="V29">
            <v>2123</v>
          </cell>
          <cell r="W29">
            <v>2505</v>
          </cell>
        </row>
        <row r="30">
          <cell r="A30" t="str">
            <v>Malden</v>
          </cell>
          <cell r="B30">
            <v>106</v>
          </cell>
          <cell r="C30" t="str">
            <v>---</v>
          </cell>
          <cell r="D30">
            <v>43</v>
          </cell>
          <cell r="E30">
            <v>44</v>
          </cell>
          <cell r="F30">
            <v>1</v>
          </cell>
          <cell r="G30">
            <v>6</v>
          </cell>
          <cell r="H30">
            <v>12</v>
          </cell>
          <cell r="I30" t="str">
            <v>---</v>
          </cell>
          <cell r="J30" t="str">
            <v>---</v>
          </cell>
          <cell r="K30">
            <v>1</v>
          </cell>
          <cell r="L30">
            <v>1</v>
          </cell>
          <cell r="M30" t="str">
            <v>---</v>
          </cell>
          <cell r="N30">
            <v>36</v>
          </cell>
          <cell r="O30" t="str">
            <v>---</v>
          </cell>
          <cell r="P30" t="str">
            <v>---</v>
          </cell>
          <cell r="Q30" t="str">
            <v>---</v>
          </cell>
          <cell r="R30" t="str">
            <v>---</v>
          </cell>
          <cell r="S30">
            <v>38</v>
          </cell>
          <cell r="T30">
            <v>1610</v>
          </cell>
          <cell r="U30">
            <v>119</v>
          </cell>
          <cell r="V30">
            <v>1729</v>
          </cell>
          <cell r="W30">
            <v>1979</v>
          </cell>
        </row>
        <row r="31">
          <cell r="A31" t="str">
            <v>Solutions for Living (PAS NE)</v>
          </cell>
          <cell r="B31" t="str">
            <v>---</v>
          </cell>
          <cell r="C31" t="str">
            <v>---</v>
          </cell>
          <cell r="D31" t="str">
            <v>---</v>
          </cell>
          <cell r="E31" t="str">
            <v>---</v>
          </cell>
          <cell r="F31" t="str">
            <v>---</v>
          </cell>
          <cell r="G31" t="str">
            <v>---</v>
          </cell>
          <cell r="H31" t="str">
            <v>---</v>
          </cell>
          <cell r="I31" t="str">
            <v>---</v>
          </cell>
          <cell r="J31" t="str">
            <v>---</v>
          </cell>
          <cell r="K31" t="str">
            <v>---</v>
          </cell>
          <cell r="L31" t="str">
            <v>---</v>
          </cell>
          <cell r="M31" t="str">
            <v>---</v>
          </cell>
          <cell r="N31" t="str">
            <v>---</v>
          </cell>
          <cell r="O31" t="str">
            <v>---</v>
          </cell>
          <cell r="P31" t="str">
            <v>---</v>
          </cell>
          <cell r="Q31" t="str">
            <v>---</v>
          </cell>
          <cell r="R31" t="str">
            <v>---</v>
          </cell>
          <cell r="S31">
            <v>0</v>
          </cell>
          <cell r="T31">
            <v>11</v>
          </cell>
          <cell r="U31">
            <v>3</v>
          </cell>
          <cell r="V31">
            <v>14</v>
          </cell>
          <cell r="W31">
            <v>14</v>
          </cell>
        </row>
        <row r="32">
          <cell r="A32" t="str">
            <v>Southern</v>
          </cell>
          <cell r="B32">
            <v>637</v>
          </cell>
          <cell r="C32">
            <v>15</v>
          </cell>
          <cell r="D32">
            <v>177</v>
          </cell>
          <cell r="E32">
            <v>126</v>
          </cell>
          <cell r="F32">
            <v>182</v>
          </cell>
          <cell r="G32">
            <v>15</v>
          </cell>
          <cell r="H32">
            <v>25</v>
          </cell>
          <cell r="I32" t="str">
            <v>---</v>
          </cell>
          <cell r="J32">
            <v>17</v>
          </cell>
          <cell r="K32">
            <v>1</v>
          </cell>
          <cell r="L32">
            <v>3</v>
          </cell>
          <cell r="M32" t="str">
            <v>---</v>
          </cell>
          <cell r="N32">
            <v>275</v>
          </cell>
          <cell r="O32">
            <v>3</v>
          </cell>
          <cell r="P32">
            <v>6</v>
          </cell>
          <cell r="Q32">
            <v>1</v>
          </cell>
          <cell r="R32" t="str">
            <v>---</v>
          </cell>
          <cell r="S32">
            <v>289</v>
          </cell>
          <cell r="T32">
            <v>18936</v>
          </cell>
          <cell r="U32">
            <v>3915</v>
          </cell>
          <cell r="V32">
            <v>22851</v>
          </cell>
          <cell r="W32">
            <v>24334</v>
          </cell>
        </row>
        <row r="33">
          <cell r="A33" t="str">
            <v>Arlington</v>
          </cell>
          <cell r="B33">
            <v>149</v>
          </cell>
          <cell r="C33" t="str">
            <v>---</v>
          </cell>
          <cell r="D33">
            <v>9</v>
          </cell>
          <cell r="E33">
            <v>20</v>
          </cell>
          <cell r="F33" t="str">
            <v>---</v>
          </cell>
          <cell r="G33" t="str">
            <v>---</v>
          </cell>
          <cell r="H33">
            <v>8</v>
          </cell>
          <cell r="I33" t="str">
            <v>---</v>
          </cell>
          <cell r="J33">
            <v>2</v>
          </cell>
          <cell r="K33" t="str">
            <v>---</v>
          </cell>
          <cell r="L33">
            <v>1</v>
          </cell>
          <cell r="M33" t="str">
            <v>---</v>
          </cell>
          <cell r="N33">
            <v>19</v>
          </cell>
          <cell r="O33" t="str">
            <v>---</v>
          </cell>
          <cell r="P33">
            <v>4</v>
          </cell>
          <cell r="Q33">
            <v>1</v>
          </cell>
          <cell r="R33" t="str">
            <v>---</v>
          </cell>
          <cell r="S33">
            <v>25</v>
          </cell>
          <cell r="T33">
            <v>1474</v>
          </cell>
          <cell r="U33">
            <v>311</v>
          </cell>
          <cell r="V33">
            <v>1785</v>
          </cell>
          <cell r="W33">
            <v>1998</v>
          </cell>
        </row>
        <row r="34">
          <cell r="A34" t="str">
            <v>Brockton</v>
          </cell>
          <cell r="B34">
            <v>88</v>
          </cell>
          <cell r="C34" t="str">
            <v>---</v>
          </cell>
          <cell r="D34">
            <v>11</v>
          </cell>
          <cell r="E34">
            <v>77</v>
          </cell>
          <cell r="F34">
            <v>96</v>
          </cell>
          <cell r="G34">
            <v>4</v>
          </cell>
          <cell r="H34">
            <v>3</v>
          </cell>
          <cell r="I34" t="str">
            <v>---</v>
          </cell>
          <cell r="J34">
            <v>2</v>
          </cell>
          <cell r="K34">
            <v>1</v>
          </cell>
          <cell r="L34" t="str">
            <v>---</v>
          </cell>
          <cell r="M34" t="str">
            <v>---</v>
          </cell>
          <cell r="N34">
            <v>31</v>
          </cell>
          <cell r="O34" t="str">
            <v>---</v>
          </cell>
          <cell r="P34" t="str">
            <v>---</v>
          </cell>
          <cell r="Q34" t="str">
            <v>---</v>
          </cell>
          <cell r="R34" t="str">
            <v>---</v>
          </cell>
          <cell r="S34">
            <v>32</v>
          </cell>
          <cell r="T34">
            <v>2663</v>
          </cell>
          <cell r="U34">
            <v>377</v>
          </cell>
          <cell r="V34">
            <v>3040</v>
          </cell>
          <cell r="W34">
            <v>3353</v>
          </cell>
        </row>
        <row r="35">
          <cell r="A35" t="str">
            <v>Cape Cod</v>
          </cell>
          <cell r="B35">
            <v>20</v>
          </cell>
          <cell r="C35" t="str">
            <v>---</v>
          </cell>
          <cell r="D35">
            <v>12</v>
          </cell>
          <cell r="E35" t="str">
            <v>---</v>
          </cell>
          <cell r="F35">
            <v>7</v>
          </cell>
          <cell r="G35" t="str">
            <v>---</v>
          </cell>
          <cell r="H35">
            <v>2</v>
          </cell>
          <cell r="I35" t="str">
            <v>---</v>
          </cell>
          <cell r="J35" t="str">
            <v>---</v>
          </cell>
          <cell r="K35" t="str">
            <v>---</v>
          </cell>
          <cell r="L35" t="str">
            <v>---</v>
          </cell>
          <cell r="M35" t="str">
            <v>---</v>
          </cell>
          <cell r="N35">
            <v>32</v>
          </cell>
          <cell r="O35" t="str">
            <v>---</v>
          </cell>
          <cell r="P35" t="str">
            <v>---</v>
          </cell>
          <cell r="Q35" t="str">
            <v>---</v>
          </cell>
          <cell r="R35" t="str">
            <v>---</v>
          </cell>
          <cell r="S35">
            <v>32</v>
          </cell>
          <cell r="T35">
            <v>1706</v>
          </cell>
          <cell r="U35">
            <v>492</v>
          </cell>
          <cell r="V35">
            <v>2198</v>
          </cell>
          <cell r="W35">
            <v>2271</v>
          </cell>
        </row>
        <row r="36">
          <cell r="A36" t="str">
            <v>Coastal</v>
          </cell>
          <cell r="B36">
            <v>19</v>
          </cell>
          <cell r="C36" t="str">
            <v>---</v>
          </cell>
          <cell r="D36">
            <v>11</v>
          </cell>
          <cell r="E36">
            <v>15</v>
          </cell>
          <cell r="F36">
            <v>6</v>
          </cell>
          <cell r="G36">
            <v>11</v>
          </cell>
          <cell r="H36">
            <v>12</v>
          </cell>
          <cell r="I36" t="str">
            <v>---</v>
          </cell>
          <cell r="J36">
            <v>1</v>
          </cell>
          <cell r="K36" t="str">
            <v>---</v>
          </cell>
          <cell r="L36" t="str">
            <v>---</v>
          </cell>
          <cell r="M36" t="str">
            <v>---</v>
          </cell>
          <cell r="N36">
            <v>37</v>
          </cell>
          <cell r="O36" t="str">
            <v>---</v>
          </cell>
          <cell r="P36">
            <v>2</v>
          </cell>
          <cell r="Q36" t="str">
            <v>---</v>
          </cell>
          <cell r="R36" t="str">
            <v>---</v>
          </cell>
          <cell r="S36">
            <v>39</v>
          </cell>
          <cell r="T36">
            <v>1757</v>
          </cell>
          <cell r="U36">
            <v>248</v>
          </cell>
          <cell r="V36">
            <v>2005</v>
          </cell>
          <cell r="W36">
            <v>2119</v>
          </cell>
        </row>
        <row r="37">
          <cell r="A37" t="str">
            <v>Fall River</v>
          </cell>
          <cell r="B37">
            <v>89</v>
          </cell>
          <cell r="C37">
            <v>15</v>
          </cell>
          <cell r="D37">
            <v>37</v>
          </cell>
          <cell r="E37">
            <v>4</v>
          </cell>
          <cell r="F37">
            <v>19</v>
          </cell>
          <cell r="G37" t="str">
            <v>---</v>
          </cell>
          <cell r="H37" t="str">
            <v>---</v>
          </cell>
          <cell r="I37" t="str">
            <v>---</v>
          </cell>
          <cell r="J37">
            <v>2</v>
          </cell>
          <cell r="K37" t="str">
            <v>---</v>
          </cell>
          <cell r="L37" t="str">
            <v>---</v>
          </cell>
          <cell r="M37" t="str">
            <v>---</v>
          </cell>
          <cell r="N37">
            <v>48</v>
          </cell>
          <cell r="O37">
            <v>1</v>
          </cell>
          <cell r="P37" t="str">
            <v>---</v>
          </cell>
          <cell r="Q37" t="str">
            <v>---</v>
          </cell>
          <cell r="R37" t="str">
            <v>---</v>
          </cell>
          <cell r="S37">
            <v>49</v>
          </cell>
          <cell r="T37">
            <v>2452</v>
          </cell>
          <cell r="U37">
            <v>870</v>
          </cell>
          <cell r="V37">
            <v>3322</v>
          </cell>
          <cell r="W37">
            <v>3537</v>
          </cell>
        </row>
        <row r="38">
          <cell r="A38" t="str">
            <v>New Bedford</v>
          </cell>
          <cell r="B38">
            <v>247</v>
          </cell>
          <cell r="C38" t="str">
            <v>---</v>
          </cell>
          <cell r="D38">
            <v>71</v>
          </cell>
          <cell r="E38">
            <v>7</v>
          </cell>
          <cell r="F38">
            <v>49</v>
          </cell>
          <cell r="G38" t="str">
            <v>---</v>
          </cell>
          <cell r="H38" t="str">
            <v>---</v>
          </cell>
          <cell r="I38" t="str">
            <v>---</v>
          </cell>
          <cell r="J38">
            <v>3</v>
          </cell>
          <cell r="K38" t="str">
            <v>---</v>
          </cell>
          <cell r="L38" t="str">
            <v>---</v>
          </cell>
          <cell r="M38" t="str">
            <v>---</v>
          </cell>
          <cell r="N38">
            <v>55</v>
          </cell>
          <cell r="O38">
            <v>2</v>
          </cell>
          <cell r="P38" t="str">
            <v>---</v>
          </cell>
          <cell r="Q38" t="str">
            <v>---</v>
          </cell>
          <cell r="R38" t="str">
            <v>---</v>
          </cell>
          <cell r="S38">
            <v>57</v>
          </cell>
          <cell r="T38">
            <v>3892</v>
          </cell>
          <cell r="U38">
            <v>1060</v>
          </cell>
          <cell r="V38">
            <v>4952</v>
          </cell>
          <cell r="W38">
            <v>5386</v>
          </cell>
        </row>
        <row r="39">
          <cell r="A39" t="str">
            <v>Plymouth</v>
          </cell>
          <cell r="B39">
            <v>3</v>
          </cell>
          <cell r="C39" t="str">
            <v>---</v>
          </cell>
          <cell r="D39">
            <v>16</v>
          </cell>
          <cell r="E39" t="str">
            <v>---</v>
          </cell>
          <cell r="F39">
            <v>1</v>
          </cell>
          <cell r="G39" t="str">
            <v>---</v>
          </cell>
          <cell r="H39" t="str">
            <v>---</v>
          </cell>
          <cell r="I39" t="str">
            <v>---</v>
          </cell>
          <cell r="J39" t="str">
            <v>---</v>
          </cell>
          <cell r="K39" t="str">
            <v>---</v>
          </cell>
          <cell r="L39" t="str">
            <v>---</v>
          </cell>
          <cell r="M39" t="str">
            <v>---</v>
          </cell>
          <cell r="N39">
            <v>27</v>
          </cell>
          <cell r="O39" t="str">
            <v>---</v>
          </cell>
          <cell r="P39" t="str">
            <v>---</v>
          </cell>
          <cell r="Q39" t="str">
            <v>---</v>
          </cell>
          <cell r="R39" t="str">
            <v>---</v>
          </cell>
          <cell r="S39">
            <v>27</v>
          </cell>
          <cell r="T39">
            <v>2328</v>
          </cell>
          <cell r="U39">
            <v>413</v>
          </cell>
          <cell r="V39">
            <v>2741</v>
          </cell>
          <cell r="W39">
            <v>2788</v>
          </cell>
        </row>
        <row r="40">
          <cell r="A40" t="str">
            <v>Solutions for Living (PAS SE)</v>
          </cell>
          <cell r="B40">
            <v>1</v>
          </cell>
          <cell r="C40" t="str">
            <v>---</v>
          </cell>
          <cell r="D40" t="str">
            <v>---</v>
          </cell>
          <cell r="E40" t="str">
            <v>---</v>
          </cell>
          <cell r="F40" t="str">
            <v>---</v>
          </cell>
          <cell r="G40" t="str">
            <v>---</v>
          </cell>
          <cell r="H40" t="str">
            <v>---</v>
          </cell>
          <cell r="I40" t="str">
            <v>---</v>
          </cell>
          <cell r="J40" t="str">
            <v>---</v>
          </cell>
          <cell r="K40" t="str">
            <v>---</v>
          </cell>
          <cell r="L40" t="str">
            <v>---</v>
          </cell>
          <cell r="M40" t="str">
            <v>---</v>
          </cell>
          <cell r="N40">
            <v>1</v>
          </cell>
          <cell r="O40" t="str">
            <v>---</v>
          </cell>
          <cell r="P40" t="str">
            <v>---</v>
          </cell>
          <cell r="Q40" t="str">
            <v>---</v>
          </cell>
          <cell r="R40" t="str">
            <v>---</v>
          </cell>
          <cell r="S40">
            <v>1</v>
          </cell>
          <cell r="T40">
            <v>20</v>
          </cell>
          <cell r="U40">
            <v>7</v>
          </cell>
          <cell r="V40">
            <v>27</v>
          </cell>
          <cell r="W40">
            <v>29</v>
          </cell>
        </row>
        <row r="41">
          <cell r="A41" t="str">
            <v>Taunton/Attleboro</v>
          </cell>
          <cell r="B41">
            <v>21</v>
          </cell>
          <cell r="C41" t="str">
            <v>---</v>
          </cell>
          <cell r="D41">
            <v>10</v>
          </cell>
          <cell r="E41">
            <v>3</v>
          </cell>
          <cell r="F41">
            <v>4</v>
          </cell>
          <cell r="G41" t="str">
            <v>---</v>
          </cell>
          <cell r="H41" t="str">
            <v>---</v>
          </cell>
          <cell r="I41" t="str">
            <v>---</v>
          </cell>
          <cell r="J41">
            <v>7</v>
          </cell>
          <cell r="K41" t="str">
            <v>---</v>
          </cell>
          <cell r="L41">
            <v>2</v>
          </cell>
          <cell r="M41" t="str">
            <v>---</v>
          </cell>
          <cell r="N41">
            <v>25</v>
          </cell>
          <cell r="O41" t="str">
            <v>---</v>
          </cell>
          <cell r="P41" t="str">
            <v>---</v>
          </cell>
          <cell r="Q41" t="str">
            <v>---</v>
          </cell>
          <cell r="R41" t="str">
            <v>---</v>
          </cell>
          <cell r="S41">
            <v>27</v>
          </cell>
          <cell r="T41">
            <v>2644</v>
          </cell>
          <cell r="U41">
            <v>137</v>
          </cell>
          <cell r="V41">
            <v>2781</v>
          </cell>
          <cell r="W41">
            <v>2853</v>
          </cell>
        </row>
        <row r="42">
          <cell r="A42" t="str">
            <v>Western</v>
          </cell>
          <cell r="B42">
            <v>2499</v>
          </cell>
          <cell r="C42">
            <v>5</v>
          </cell>
          <cell r="D42">
            <v>57</v>
          </cell>
          <cell r="E42">
            <v>25</v>
          </cell>
          <cell r="F42">
            <v>4</v>
          </cell>
          <cell r="G42">
            <v>44</v>
          </cell>
          <cell r="H42">
            <v>12</v>
          </cell>
          <cell r="I42">
            <v>2</v>
          </cell>
          <cell r="J42">
            <v>26</v>
          </cell>
          <cell r="K42">
            <v>6</v>
          </cell>
          <cell r="L42" t="str">
            <v>---</v>
          </cell>
          <cell r="M42">
            <v>1</v>
          </cell>
          <cell r="N42">
            <v>566</v>
          </cell>
          <cell r="O42">
            <v>17</v>
          </cell>
          <cell r="P42">
            <v>35</v>
          </cell>
          <cell r="Q42" t="str">
            <v>---</v>
          </cell>
          <cell r="R42" t="str">
            <v>---</v>
          </cell>
          <cell r="S42">
            <v>625</v>
          </cell>
          <cell r="T42">
            <v>29515</v>
          </cell>
          <cell r="U42">
            <v>5820</v>
          </cell>
          <cell r="V42">
            <v>35335</v>
          </cell>
          <cell r="W42">
            <v>38634</v>
          </cell>
        </row>
        <row r="43">
          <cell r="A43" t="str">
            <v>Ctr Human Dev (PAS West)</v>
          </cell>
          <cell r="B43">
            <v>1</v>
          </cell>
          <cell r="C43" t="str">
            <v>---</v>
          </cell>
          <cell r="D43" t="str">
            <v>---</v>
          </cell>
          <cell r="E43" t="str">
            <v>---</v>
          </cell>
          <cell r="F43" t="str">
            <v>---</v>
          </cell>
          <cell r="G43" t="str">
            <v>---</v>
          </cell>
          <cell r="H43" t="str">
            <v>---</v>
          </cell>
          <cell r="I43" t="str">
            <v>---</v>
          </cell>
          <cell r="J43" t="str">
            <v>---</v>
          </cell>
          <cell r="K43" t="str">
            <v>---</v>
          </cell>
          <cell r="L43" t="str">
            <v>---</v>
          </cell>
          <cell r="M43" t="str">
            <v>---</v>
          </cell>
          <cell r="N43" t="str">
            <v>---</v>
          </cell>
          <cell r="O43" t="str">
            <v>---</v>
          </cell>
          <cell r="P43" t="str">
            <v>---</v>
          </cell>
          <cell r="Q43" t="str">
            <v>---</v>
          </cell>
          <cell r="R43" t="str">
            <v>---</v>
          </cell>
          <cell r="S43">
            <v>0</v>
          </cell>
          <cell r="T43">
            <v>20</v>
          </cell>
          <cell r="U43">
            <v>6</v>
          </cell>
          <cell r="V43">
            <v>26</v>
          </cell>
          <cell r="W43">
            <v>27</v>
          </cell>
        </row>
        <row r="44">
          <cell r="A44" t="str">
            <v>Greenfield</v>
          </cell>
          <cell r="B44">
            <v>56</v>
          </cell>
          <cell r="C44">
            <v>1</v>
          </cell>
          <cell r="D44" t="str">
            <v>---</v>
          </cell>
          <cell r="E44">
            <v>1</v>
          </cell>
          <cell r="F44">
            <v>2</v>
          </cell>
          <cell r="G44" t="str">
            <v>---</v>
          </cell>
          <cell r="H44">
            <v>2</v>
          </cell>
          <cell r="I44" t="str">
            <v>---</v>
          </cell>
          <cell r="J44">
            <v>1</v>
          </cell>
          <cell r="K44" t="str">
            <v>---</v>
          </cell>
          <cell r="L44" t="str">
            <v>---</v>
          </cell>
          <cell r="M44" t="str">
            <v>---</v>
          </cell>
          <cell r="N44">
            <v>49</v>
          </cell>
          <cell r="O44" t="str">
            <v>---</v>
          </cell>
          <cell r="P44" t="str">
            <v>---</v>
          </cell>
          <cell r="Q44" t="str">
            <v>---</v>
          </cell>
          <cell r="R44" t="str">
            <v>---</v>
          </cell>
          <cell r="S44">
            <v>49</v>
          </cell>
          <cell r="T44">
            <v>2134</v>
          </cell>
          <cell r="U44">
            <v>351</v>
          </cell>
          <cell r="V44">
            <v>2485</v>
          </cell>
          <cell r="W44">
            <v>2597</v>
          </cell>
        </row>
        <row r="45">
          <cell r="A45" t="str">
            <v>Holyoke</v>
          </cell>
          <cell r="B45">
            <v>362</v>
          </cell>
          <cell r="C45">
            <v>1</v>
          </cell>
          <cell r="D45" t="str">
            <v>---</v>
          </cell>
          <cell r="E45" t="str">
            <v>---</v>
          </cell>
          <cell r="F45" t="str">
            <v>---</v>
          </cell>
          <cell r="G45" t="str">
            <v>---</v>
          </cell>
          <cell r="H45" t="str">
            <v>---</v>
          </cell>
          <cell r="I45" t="str">
            <v>---</v>
          </cell>
          <cell r="J45">
            <v>1</v>
          </cell>
          <cell r="K45" t="str">
            <v>---</v>
          </cell>
          <cell r="L45" t="str">
            <v>---</v>
          </cell>
          <cell r="M45" t="str">
            <v>---</v>
          </cell>
          <cell r="N45">
            <v>59</v>
          </cell>
          <cell r="O45" t="str">
            <v>---</v>
          </cell>
          <cell r="P45">
            <v>26</v>
          </cell>
          <cell r="Q45" t="str">
            <v>---</v>
          </cell>
          <cell r="R45" t="str">
            <v>---</v>
          </cell>
          <cell r="S45">
            <v>85</v>
          </cell>
          <cell r="T45">
            <v>2233</v>
          </cell>
          <cell r="U45">
            <v>811</v>
          </cell>
          <cell r="V45">
            <v>3044</v>
          </cell>
          <cell r="W45">
            <v>3493</v>
          </cell>
        </row>
        <row r="46">
          <cell r="A46" t="str">
            <v>North Central</v>
          </cell>
          <cell r="B46">
            <v>319</v>
          </cell>
          <cell r="C46" t="str">
            <v>---</v>
          </cell>
          <cell r="D46">
            <v>13</v>
          </cell>
          <cell r="E46">
            <v>2</v>
          </cell>
          <cell r="F46" t="str">
            <v>---</v>
          </cell>
          <cell r="G46">
            <v>3</v>
          </cell>
          <cell r="H46">
            <v>6</v>
          </cell>
          <cell r="I46">
            <v>2</v>
          </cell>
          <cell r="J46" t="str">
            <v>---</v>
          </cell>
          <cell r="K46" t="str">
            <v>---</v>
          </cell>
          <cell r="L46" t="str">
            <v>---</v>
          </cell>
          <cell r="M46" t="str">
            <v>---</v>
          </cell>
          <cell r="N46">
            <v>54</v>
          </cell>
          <cell r="O46" t="str">
            <v>---</v>
          </cell>
          <cell r="P46">
            <v>1</v>
          </cell>
          <cell r="Q46" t="str">
            <v>---</v>
          </cell>
          <cell r="R46" t="str">
            <v>---</v>
          </cell>
          <cell r="S46">
            <v>55</v>
          </cell>
          <cell r="T46">
            <v>3821</v>
          </cell>
          <cell r="U46">
            <v>1025</v>
          </cell>
          <cell r="V46">
            <v>4846</v>
          </cell>
          <cell r="W46">
            <v>5246</v>
          </cell>
        </row>
        <row r="47">
          <cell r="A47" t="str">
            <v>Pittsfield</v>
          </cell>
          <cell r="B47">
            <v>27</v>
          </cell>
          <cell r="C47" t="str">
            <v>---</v>
          </cell>
          <cell r="D47">
            <v>1</v>
          </cell>
          <cell r="E47" t="str">
            <v>---</v>
          </cell>
          <cell r="F47" t="str">
            <v>---</v>
          </cell>
          <cell r="G47" t="str">
            <v>---</v>
          </cell>
          <cell r="H47" t="str">
            <v>---</v>
          </cell>
          <cell r="I47" t="str">
            <v>---</v>
          </cell>
          <cell r="J47">
            <v>1</v>
          </cell>
          <cell r="K47" t="str">
            <v>---</v>
          </cell>
          <cell r="L47" t="str">
            <v>---</v>
          </cell>
          <cell r="M47" t="str">
            <v>---</v>
          </cell>
          <cell r="N47">
            <v>41</v>
          </cell>
          <cell r="O47">
            <v>1</v>
          </cell>
          <cell r="P47" t="str">
            <v>---</v>
          </cell>
          <cell r="Q47" t="str">
            <v>---</v>
          </cell>
          <cell r="R47" t="str">
            <v>---</v>
          </cell>
          <cell r="S47">
            <v>42</v>
          </cell>
          <cell r="T47">
            <v>2210</v>
          </cell>
          <cell r="U47">
            <v>629</v>
          </cell>
          <cell r="V47">
            <v>2839</v>
          </cell>
          <cell r="W47">
            <v>2910</v>
          </cell>
        </row>
        <row r="48">
          <cell r="A48" t="str">
            <v>Robert Van Wart</v>
          </cell>
          <cell r="B48">
            <v>295</v>
          </cell>
          <cell r="C48">
            <v>1</v>
          </cell>
          <cell r="D48">
            <v>3</v>
          </cell>
          <cell r="E48">
            <v>3</v>
          </cell>
          <cell r="F48" t="str">
            <v>---</v>
          </cell>
          <cell r="G48" t="str">
            <v>---</v>
          </cell>
          <cell r="H48">
            <v>1</v>
          </cell>
          <cell r="I48" t="str">
            <v>---</v>
          </cell>
          <cell r="J48">
            <v>1</v>
          </cell>
          <cell r="K48" t="str">
            <v>---</v>
          </cell>
          <cell r="L48" t="str">
            <v>---</v>
          </cell>
          <cell r="M48" t="str">
            <v>---</v>
          </cell>
          <cell r="N48">
            <v>78</v>
          </cell>
          <cell r="O48">
            <v>5</v>
          </cell>
          <cell r="P48">
            <v>3</v>
          </cell>
          <cell r="Q48" t="str">
            <v>---</v>
          </cell>
          <cell r="R48" t="str">
            <v>---</v>
          </cell>
          <cell r="S48">
            <v>86</v>
          </cell>
          <cell r="T48">
            <v>5129</v>
          </cell>
          <cell r="U48">
            <v>800</v>
          </cell>
          <cell r="V48">
            <v>5929</v>
          </cell>
          <cell r="W48">
            <v>6319</v>
          </cell>
        </row>
        <row r="49">
          <cell r="A49" t="str">
            <v>South Central</v>
          </cell>
          <cell r="B49">
            <v>145</v>
          </cell>
          <cell r="C49" t="str">
            <v>---</v>
          </cell>
          <cell r="D49">
            <v>19</v>
          </cell>
          <cell r="E49">
            <v>2</v>
          </cell>
          <cell r="F49" t="str">
            <v>---</v>
          </cell>
          <cell r="G49" t="str">
            <v>---</v>
          </cell>
          <cell r="H49" t="str">
            <v>---</v>
          </cell>
          <cell r="I49" t="str">
            <v>---</v>
          </cell>
          <cell r="J49">
            <v>3</v>
          </cell>
          <cell r="K49" t="str">
            <v>---</v>
          </cell>
          <cell r="L49" t="str">
            <v>---</v>
          </cell>
          <cell r="M49" t="str">
            <v>---</v>
          </cell>
          <cell r="N49">
            <v>57</v>
          </cell>
          <cell r="O49">
            <v>4</v>
          </cell>
          <cell r="P49">
            <v>1</v>
          </cell>
          <cell r="Q49" t="str">
            <v>---</v>
          </cell>
          <cell r="R49" t="str">
            <v>---</v>
          </cell>
          <cell r="S49">
            <v>62</v>
          </cell>
          <cell r="T49">
            <v>3024</v>
          </cell>
          <cell r="U49">
            <v>656</v>
          </cell>
          <cell r="V49">
            <v>3680</v>
          </cell>
          <cell r="W49">
            <v>3911</v>
          </cell>
        </row>
        <row r="50">
          <cell r="A50" t="str">
            <v>Springfield</v>
          </cell>
          <cell r="B50">
            <v>753</v>
          </cell>
          <cell r="C50" t="str">
            <v>---</v>
          </cell>
          <cell r="D50">
            <v>1</v>
          </cell>
          <cell r="E50" t="str">
            <v>---</v>
          </cell>
          <cell r="F50">
            <v>1</v>
          </cell>
          <cell r="G50">
            <v>9</v>
          </cell>
          <cell r="H50" t="str">
            <v>---</v>
          </cell>
          <cell r="I50" t="str">
            <v>---</v>
          </cell>
          <cell r="J50">
            <v>5</v>
          </cell>
          <cell r="K50" t="str">
            <v>---</v>
          </cell>
          <cell r="L50" t="str">
            <v>---</v>
          </cell>
          <cell r="M50">
            <v>1</v>
          </cell>
          <cell r="N50">
            <v>78</v>
          </cell>
          <cell r="O50">
            <v>1</v>
          </cell>
          <cell r="P50">
            <v>4</v>
          </cell>
          <cell r="Q50" t="str">
            <v>---</v>
          </cell>
          <cell r="R50" t="str">
            <v>---</v>
          </cell>
          <cell r="S50">
            <v>84</v>
          </cell>
          <cell r="T50">
            <v>3890</v>
          </cell>
          <cell r="U50">
            <v>1102</v>
          </cell>
          <cell r="V50">
            <v>4992</v>
          </cell>
          <cell r="W50">
            <v>5845</v>
          </cell>
        </row>
        <row r="51">
          <cell r="A51" t="str">
            <v>Worcester East</v>
          </cell>
          <cell r="B51">
            <v>333</v>
          </cell>
          <cell r="C51">
            <v>1</v>
          </cell>
          <cell r="D51">
            <v>9</v>
          </cell>
          <cell r="E51">
            <v>13</v>
          </cell>
          <cell r="F51">
            <v>1</v>
          </cell>
          <cell r="G51">
            <v>14</v>
          </cell>
          <cell r="H51">
            <v>2</v>
          </cell>
          <cell r="I51" t="str">
            <v>---</v>
          </cell>
          <cell r="J51">
            <v>14</v>
          </cell>
          <cell r="K51">
            <v>2</v>
          </cell>
          <cell r="L51" t="str">
            <v>---</v>
          </cell>
          <cell r="M51" t="str">
            <v>---</v>
          </cell>
          <cell r="N51">
            <v>96</v>
          </cell>
          <cell r="O51">
            <v>1</v>
          </cell>
          <cell r="P51" t="str">
            <v>---</v>
          </cell>
          <cell r="Q51" t="str">
            <v>---</v>
          </cell>
          <cell r="R51" t="str">
            <v>---</v>
          </cell>
          <cell r="S51">
            <v>99</v>
          </cell>
          <cell r="T51">
            <v>4045</v>
          </cell>
          <cell r="U51">
            <v>290</v>
          </cell>
          <cell r="V51">
            <v>4335</v>
          </cell>
          <cell r="W51">
            <v>4821</v>
          </cell>
        </row>
        <row r="52">
          <cell r="A52" t="str">
            <v>Worcester West</v>
          </cell>
          <cell r="B52">
            <v>208</v>
          </cell>
          <cell r="C52">
            <v>1</v>
          </cell>
          <cell r="D52">
            <v>11</v>
          </cell>
          <cell r="E52">
            <v>4</v>
          </cell>
          <cell r="F52" t="str">
            <v>---</v>
          </cell>
          <cell r="G52">
            <v>18</v>
          </cell>
          <cell r="H52">
            <v>1</v>
          </cell>
          <cell r="I52" t="str">
            <v>---</v>
          </cell>
          <cell r="J52" t="str">
            <v>---</v>
          </cell>
          <cell r="K52">
            <v>4</v>
          </cell>
          <cell r="L52" t="str">
            <v>---</v>
          </cell>
          <cell r="M52" t="str">
            <v>---</v>
          </cell>
          <cell r="N52">
            <v>54</v>
          </cell>
          <cell r="O52">
            <v>5</v>
          </cell>
          <cell r="P52" t="str">
            <v>---</v>
          </cell>
          <cell r="Q52" t="str">
            <v>---</v>
          </cell>
          <cell r="R52" t="str">
            <v>---</v>
          </cell>
          <cell r="S52">
            <v>63</v>
          </cell>
          <cell r="T52">
            <v>3009</v>
          </cell>
          <cell r="U52">
            <v>150</v>
          </cell>
          <cell r="V52">
            <v>3159</v>
          </cell>
          <cell r="W52">
            <v>3465</v>
          </cell>
        </row>
        <row r="53">
          <cell r="A53" t="str">
            <v>Total</v>
          </cell>
          <cell r="B53">
            <v>5830</v>
          </cell>
          <cell r="C53">
            <v>129</v>
          </cell>
          <cell r="D53">
            <v>415</v>
          </cell>
          <cell r="E53">
            <v>384</v>
          </cell>
          <cell r="F53">
            <v>306</v>
          </cell>
          <cell r="G53">
            <v>112</v>
          </cell>
          <cell r="H53">
            <v>89</v>
          </cell>
          <cell r="I53">
            <v>5</v>
          </cell>
          <cell r="J53">
            <v>75</v>
          </cell>
          <cell r="K53">
            <v>21</v>
          </cell>
          <cell r="L53">
            <v>6</v>
          </cell>
          <cell r="M53">
            <v>1</v>
          </cell>
          <cell r="N53">
            <v>1274</v>
          </cell>
          <cell r="O53">
            <v>22</v>
          </cell>
          <cell r="P53">
            <v>53</v>
          </cell>
          <cell r="Q53">
            <v>3</v>
          </cell>
          <cell r="R53">
            <v>1</v>
          </cell>
          <cell r="S53">
            <v>1381</v>
          </cell>
          <cell r="T53">
            <v>70961</v>
          </cell>
          <cell r="U53">
            <v>13567</v>
          </cell>
          <cell r="V53">
            <v>84528</v>
          </cell>
          <cell r="W53">
            <v>93254</v>
          </cell>
        </row>
      </sheetData>
      <sheetData sheetId="10">
        <row r="1">
          <cell r="A1" t="str">
            <v>Cases and Consumer Counts by Location</v>
          </cell>
        </row>
        <row r="3">
          <cell r="A3" t="str">
            <v>Qtr End Date:31-DEC-2014</v>
          </cell>
          <cell r="F3" t="str">
            <v>Processing Date:01-APR-2015</v>
          </cell>
        </row>
        <row r="5">
          <cell r="B5" t="str">
            <v>Person Count</v>
          </cell>
          <cell r="C5" t="str">
            <v>Person Count</v>
          </cell>
          <cell r="D5" t="str">
            <v>Person Count</v>
          </cell>
          <cell r="E5" t="str">
            <v>Person Count</v>
          </cell>
          <cell r="F5" t="str">
            <v>Person Count</v>
          </cell>
          <cell r="G5" t="str">
            <v>Person Count</v>
          </cell>
          <cell r="H5" t="str">
            <v>Person Count</v>
          </cell>
          <cell r="I5" t="str">
            <v>Person Count</v>
          </cell>
          <cell r="J5" t="str">
            <v>Person Count</v>
          </cell>
          <cell r="L5" t="str">
            <v>Person Count</v>
          </cell>
          <cell r="M5" t="str">
            <v>Person Count</v>
          </cell>
        </row>
        <row r="6">
          <cell r="B6" t="str">
            <v>White</v>
          </cell>
          <cell r="C6" t="str">
            <v>Hispanic/Latino</v>
          </cell>
          <cell r="D6" t="str">
            <v>Black</v>
          </cell>
          <cell r="E6" t="str">
            <v>Asian</v>
          </cell>
          <cell r="F6" t="str">
            <v>American Indian/Alaskan Native</v>
          </cell>
          <cell r="G6" t="str">
            <v>Native Hawaiian or Other Pacific Islander</v>
          </cell>
          <cell r="H6" t="str">
            <v>Multi-Racial</v>
          </cell>
          <cell r="I6" t="str">
            <v>Declined</v>
          </cell>
          <cell r="J6" t="str">
            <v>Unable to Determine</v>
          </cell>
          <cell r="K6" t="str">
            <v>Unable to Determine</v>
          </cell>
          <cell r="L6" t="str">
            <v/>
          </cell>
          <cell r="M6" t="str">
            <v>Total</v>
          </cell>
        </row>
        <row r="7">
          <cell r="A7" t="str">
            <v>Adoption Contract Region</v>
          </cell>
          <cell r="B7">
            <v>146</v>
          </cell>
          <cell r="C7">
            <v>72</v>
          </cell>
          <cell r="D7">
            <v>24</v>
          </cell>
          <cell r="E7">
            <v>5</v>
          </cell>
          <cell r="F7">
            <v>3</v>
          </cell>
          <cell r="G7" t="str">
            <v>---</v>
          </cell>
          <cell r="H7">
            <v>34</v>
          </cell>
          <cell r="I7" t="str">
            <v>---</v>
          </cell>
          <cell r="J7">
            <v>23</v>
          </cell>
          <cell r="K7">
            <v>23</v>
          </cell>
          <cell r="L7" t="str">
            <v>---</v>
          </cell>
          <cell r="M7">
            <v>307</v>
          </cell>
        </row>
        <row r="8">
          <cell r="A8" t="str">
            <v>Berkshire Children &amp; Family (Adop)</v>
          </cell>
          <cell r="B8">
            <v>12</v>
          </cell>
          <cell r="C8">
            <v>8</v>
          </cell>
          <cell r="D8" t="str">
            <v>---</v>
          </cell>
          <cell r="E8" t="str">
            <v>---</v>
          </cell>
          <cell r="F8" t="str">
            <v>---</v>
          </cell>
          <cell r="G8" t="str">
            <v>---</v>
          </cell>
          <cell r="H8">
            <v>5</v>
          </cell>
          <cell r="I8" t="str">
            <v>---</v>
          </cell>
          <cell r="J8">
            <v>4</v>
          </cell>
          <cell r="K8">
            <v>4</v>
          </cell>
          <cell r="L8" t="str">
            <v>---</v>
          </cell>
          <cell r="M8">
            <v>29</v>
          </cell>
        </row>
        <row r="9">
          <cell r="A9" t="str">
            <v>Cambridge Fam &amp; Child Srvcs (Adop)</v>
          </cell>
          <cell r="B9">
            <v>12</v>
          </cell>
          <cell r="C9">
            <v>3</v>
          </cell>
          <cell r="D9">
            <v>5</v>
          </cell>
          <cell r="E9" t="str">
            <v>---</v>
          </cell>
          <cell r="F9" t="str">
            <v>---</v>
          </cell>
          <cell r="G9" t="str">
            <v>---</v>
          </cell>
          <cell r="H9">
            <v>3</v>
          </cell>
          <cell r="I9" t="str">
            <v>---</v>
          </cell>
          <cell r="J9">
            <v>3</v>
          </cell>
          <cell r="K9">
            <v>3</v>
          </cell>
          <cell r="L9" t="str">
            <v>---</v>
          </cell>
          <cell r="M9">
            <v>26</v>
          </cell>
        </row>
        <row r="10">
          <cell r="A10" t="str">
            <v>Children's Friends Inc. (Adop)</v>
          </cell>
          <cell r="B10">
            <v>41</v>
          </cell>
          <cell r="C10">
            <v>18</v>
          </cell>
          <cell r="D10">
            <v>4</v>
          </cell>
          <cell r="E10">
            <v>5</v>
          </cell>
          <cell r="F10">
            <v>2</v>
          </cell>
          <cell r="G10" t="str">
            <v>---</v>
          </cell>
          <cell r="H10">
            <v>13</v>
          </cell>
          <cell r="I10" t="str">
            <v>---</v>
          </cell>
          <cell r="J10">
            <v>4</v>
          </cell>
          <cell r="K10">
            <v>4</v>
          </cell>
          <cell r="L10" t="str">
            <v>---</v>
          </cell>
          <cell r="M10">
            <v>87</v>
          </cell>
        </row>
        <row r="11">
          <cell r="A11" t="str">
            <v>New Bedford Child and Family (Adop)</v>
          </cell>
          <cell r="B11">
            <v>81</v>
          </cell>
          <cell r="C11">
            <v>43</v>
          </cell>
          <cell r="D11">
            <v>15</v>
          </cell>
          <cell r="E11" t="str">
            <v>---</v>
          </cell>
          <cell r="F11">
            <v>1</v>
          </cell>
          <cell r="G11" t="str">
            <v>---</v>
          </cell>
          <cell r="H11">
            <v>13</v>
          </cell>
          <cell r="I11" t="str">
            <v>---</v>
          </cell>
          <cell r="J11">
            <v>12</v>
          </cell>
          <cell r="K11">
            <v>12</v>
          </cell>
          <cell r="L11" t="str">
            <v>---</v>
          </cell>
          <cell r="M11">
            <v>165</v>
          </cell>
        </row>
        <row r="12">
          <cell r="A12" t="str">
            <v>Boston</v>
          </cell>
          <cell r="B12">
            <v>1723</v>
          </cell>
          <cell r="C12">
            <v>3679</v>
          </cell>
          <cell r="D12">
            <v>4512</v>
          </cell>
          <cell r="E12">
            <v>193</v>
          </cell>
          <cell r="F12">
            <v>14</v>
          </cell>
          <cell r="G12" t="str">
            <v>---</v>
          </cell>
          <cell r="H12">
            <v>244</v>
          </cell>
          <cell r="I12">
            <v>8</v>
          </cell>
          <cell r="J12">
            <v>492</v>
          </cell>
          <cell r="K12">
            <v>500</v>
          </cell>
          <cell r="L12">
            <v>828</v>
          </cell>
          <cell r="M12">
            <v>11693</v>
          </cell>
        </row>
        <row r="13">
          <cell r="A13" t="str">
            <v>Dimock Street</v>
          </cell>
          <cell r="B13">
            <v>278</v>
          </cell>
          <cell r="C13">
            <v>798</v>
          </cell>
          <cell r="D13">
            <v>1028</v>
          </cell>
          <cell r="E13">
            <v>42</v>
          </cell>
          <cell r="F13">
            <v>5</v>
          </cell>
          <cell r="G13" t="str">
            <v>---</v>
          </cell>
          <cell r="H13">
            <v>46</v>
          </cell>
          <cell r="I13">
            <v>1</v>
          </cell>
          <cell r="J13">
            <v>95</v>
          </cell>
          <cell r="K13">
            <v>96</v>
          </cell>
          <cell r="L13">
            <v>170</v>
          </cell>
          <cell r="M13">
            <v>2463</v>
          </cell>
        </row>
        <row r="14">
          <cell r="A14" t="str">
            <v>Harbor</v>
          </cell>
          <cell r="B14">
            <v>835</v>
          </cell>
          <cell r="C14">
            <v>1448</v>
          </cell>
          <cell r="D14">
            <v>346</v>
          </cell>
          <cell r="E14">
            <v>49</v>
          </cell>
          <cell r="F14">
            <v>4</v>
          </cell>
          <cell r="G14" t="str">
            <v>---</v>
          </cell>
          <cell r="H14">
            <v>57</v>
          </cell>
          <cell r="I14">
            <v>3</v>
          </cell>
          <cell r="J14">
            <v>144</v>
          </cell>
          <cell r="K14">
            <v>147</v>
          </cell>
          <cell r="L14">
            <v>295</v>
          </cell>
          <cell r="M14">
            <v>3181</v>
          </cell>
        </row>
        <row r="15">
          <cell r="A15" t="str">
            <v>Hyde Park</v>
          </cell>
          <cell r="B15">
            <v>253</v>
          </cell>
          <cell r="C15">
            <v>621</v>
          </cell>
          <cell r="D15">
            <v>1489</v>
          </cell>
          <cell r="E15">
            <v>15</v>
          </cell>
          <cell r="F15">
            <v>2</v>
          </cell>
          <cell r="G15" t="str">
            <v>---</v>
          </cell>
          <cell r="H15">
            <v>38</v>
          </cell>
          <cell r="I15" t="str">
            <v>---</v>
          </cell>
          <cell r="J15">
            <v>77</v>
          </cell>
          <cell r="K15">
            <v>77</v>
          </cell>
          <cell r="L15">
            <v>194</v>
          </cell>
          <cell r="M15">
            <v>2689</v>
          </cell>
        </row>
        <row r="16">
          <cell r="A16" t="str">
            <v>Park Street</v>
          </cell>
          <cell r="B16">
            <v>352</v>
          </cell>
          <cell r="C16">
            <v>812</v>
          </cell>
          <cell r="D16">
            <v>1643</v>
          </cell>
          <cell r="E16">
            <v>87</v>
          </cell>
          <cell r="F16">
            <v>3</v>
          </cell>
          <cell r="G16" t="str">
            <v>---</v>
          </cell>
          <cell r="H16">
            <v>103</v>
          </cell>
          <cell r="I16">
            <v>4</v>
          </cell>
          <cell r="J16">
            <v>175</v>
          </cell>
          <cell r="K16">
            <v>179</v>
          </cell>
          <cell r="L16">
            <v>166</v>
          </cell>
          <cell r="M16">
            <v>3345</v>
          </cell>
        </row>
        <row r="17">
          <cell r="A17" t="str">
            <v>Solutions for Living (PAS Bos)</v>
          </cell>
          <cell r="B17">
            <v>5</v>
          </cell>
          <cell r="C17" t="str">
            <v>---</v>
          </cell>
          <cell r="D17">
            <v>6</v>
          </cell>
          <cell r="E17" t="str">
            <v>---</v>
          </cell>
          <cell r="F17" t="str">
            <v>---</v>
          </cell>
          <cell r="G17" t="str">
            <v>---</v>
          </cell>
          <cell r="H17" t="str">
            <v>---</v>
          </cell>
          <cell r="I17" t="str">
            <v>---</v>
          </cell>
          <cell r="J17">
            <v>1</v>
          </cell>
          <cell r="K17">
            <v>1</v>
          </cell>
          <cell r="L17">
            <v>3</v>
          </cell>
          <cell r="M17">
            <v>15</v>
          </cell>
        </row>
        <row r="18">
          <cell r="A18" t="str">
            <v>CENTRAL OFFICE REGION</v>
          </cell>
          <cell r="B18" t="str">
            <v>---</v>
          </cell>
          <cell r="C18">
            <v>88</v>
          </cell>
          <cell r="D18">
            <v>30</v>
          </cell>
          <cell r="E18">
            <v>33</v>
          </cell>
          <cell r="F18" t="str">
            <v>---</v>
          </cell>
          <cell r="G18" t="str">
            <v>---</v>
          </cell>
          <cell r="H18" t="str">
            <v>---</v>
          </cell>
          <cell r="I18">
            <v>1</v>
          </cell>
          <cell r="J18">
            <v>21</v>
          </cell>
          <cell r="K18">
            <v>22</v>
          </cell>
          <cell r="L18">
            <v>4</v>
          </cell>
          <cell r="M18">
            <v>177</v>
          </cell>
        </row>
        <row r="19">
          <cell r="A19" t="str">
            <v>Lutheran Refugee Minor Services</v>
          </cell>
          <cell r="B19" t="str">
            <v>---</v>
          </cell>
          <cell r="C19">
            <v>88</v>
          </cell>
          <cell r="D19">
            <v>30</v>
          </cell>
          <cell r="E19">
            <v>33</v>
          </cell>
          <cell r="F19" t="str">
            <v>---</v>
          </cell>
          <cell r="G19" t="str">
            <v>---</v>
          </cell>
          <cell r="H19" t="str">
            <v>---</v>
          </cell>
          <cell r="I19">
            <v>1</v>
          </cell>
          <cell r="J19">
            <v>21</v>
          </cell>
          <cell r="K19">
            <v>22</v>
          </cell>
          <cell r="L19">
            <v>4</v>
          </cell>
          <cell r="M19">
            <v>177</v>
          </cell>
        </row>
        <row r="20">
          <cell r="A20" t="str">
            <v>Division of Field Ops. and Support</v>
          </cell>
          <cell r="B20">
            <v>4</v>
          </cell>
          <cell r="C20">
            <v>1</v>
          </cell>
          <cell r="D20" t="str">
            <v>---</v>
          </cell>
          <cell r="E20" t="str">
            <v>---</v>
          </cell>
          <cell r="F20" t="str">
            <v>---</v>
          </cell>
          <cell r="G20" t="str">
            <v>---</v>
          </cell>
          <cell r="H20" t="str">
            <v>---</v>
          </cell>
          <cell r="I20" t="str">
            <v>---</v>
          </cell>
          <cell r="J20" t="str">
            <v>---</v>
          </cell>
          <cell r="K20">
            <v>0</v>
          </cell>
          <cell r="L20" t="str">
            <v>---</v>
          </cell>
          <cell r="M20">
            <v>5</v>
          </cell>
        </row>
        <row r="21">
          <cell r="A21" t="str">
            <v>Adoption Support/Subsidy</v>
          </cell>
          <cell r="B21">
            <v>4</v>
          </cell>
          <cell r="C21">
            <v>1</v>
          </cell>
          <cell r="D21" t="str">
            <v>---</v>
          </cell>
          <cell r="E21" t="str">
            <v>---</v>
          </cell>
          <cell r="F21" t="str">
            <v>---</v>
          </cell>
          <cell r="G21" t="str">
            <v>---</v>
          </cell>
          <cell r="H21" t="str">
            <v>---</v>
          </cell>
          <cell r="I21" t="str">
            <v>---</v>
          </cell>
          <cell r="J21" t="str">
            <v>---</v>
          </cell>
          <cell r="K21">
            <v>0</v>
          </cell>
          <cell r="L21" t="str">
            <v>---</v>
          </cell>
          <cell r="M21">
            <v>5</v>
          </cell>
        </row>
        <row r="22">
          <cell r="A22" t="str">
            <v>Northern</v>
          </cell>
          <cell r="B22">
            <v>7910</v>
          </cell>
          <cell r="C22">
            <v>5312</v>
          </cell>
          <cell r="D22">
            <v>1597</v>
          </cell>
          <cell r="E22">
            <v>533</v>
          </cell>
          <cell r="F22">
            <v>25</v>
          </cell>
          <cell r="G22">
            <v>5</v>
          </cell>
          <cell r="H22">
            <v>475</v>
          </cell>
          <cell r="I22">
            <v>17</v>
          </cell>
          <cell r="J22">
            <v>795</v>
          </cell>
          <cell r="K22">
            <v>812</v>
          </cell>
          <cell r="L22">
            <v>1435</v>
          </cell>
          <cell r="M22">
            <v>18104</v>
          </cell>
        </row>
        <row r="23">
          <cell r="A23" t="str">
            <v>Cambridge</v>
          </cell>
          <cell r="B23">
            <v>651</v>
          </cell>
          <cell r="C23">
            <v>344</v>
          </cell>
          <cell r="D23">
            <v>306</v>
          </cell>
          <cell r="E23">
            <v>17</v>
          </cell>
          <cell r="F23" t="str">
            <v>---</v>
          </cell>
          <cell r="G23">
            <v>1</v>
          </cell>
          <cell r="H23">
            <v>37</v>
          </cell>
          <cell r="I23">
            <v>1</v>
          </cell>
          <cell r="J23">
            <v>73</v>
          </cell>
          <cell r="K23">
            <v>74</v>
          </cell>
          <cell r="L23">
            <v>76</v>
          </cell>
          <cell r="M23">
            <v>1506</v>
          </cell>
        </row>
        <row r="24">
          <cell r="A24" t="str">
            <v>Cape Ann</v>
          </cell>
          <cell r="B24">
            <v>1352</v>
          </cell>
          <cell r="C24">
            <v>406</v>
          </cell>
          <cell r="D24">
            <v>119</v>
          </cell>
          <cell r="E24">
            <v>11</v>
          </cell>
          <cell r="F24">
            <v>5</v>
          </cell>
          <cell r="G24">
            <v>1</v>
          </cell>
          <cell r="H24">
            <v>53</v>
          </cell>
          <cell r="I24">
            <v>1</v>
          </cell>
          <cell r="J24">
            <v>77</v>
          </cell>
          <cell r="K24">
            <v>78</v>
          </cell>
          <cell r="L24">
            <v>189</v>
          </cell>
          <cell r="M24">
            <v>2214</v>
          </cell>
        </row>
        <row r="25">
          <cell r="A25" t="str">
            <v>Framingham</v>
          </cell>
          <cell r="B25">
            <v>1077</v>
          </cell>
          <cell r="C25">
            <v>536</v>
          </cell>
          <cell r="D25">
            <v>165</v>
          </cell>
          <cell r="E25">
            <v>43</v>
          </cell>
          <cell r="F25" t="str">
            <v>---</v>
          </cell>
          <cell r="G25">
            <v>3</v>
          </cell>
          <cell r="H25">
            <v>45</v>
          </cell>
          <cell r="I25">
            <v>3</v>
          </cell>
          <cell r="J25">
            <v>167</v>
          </cell>
          <cell r="K25">
            <v>170</v>
          </cell>
          <cell r="L25">
            <v>215</v>
          </cell>
          <cell r="M25">
            <v>2254</v>
          </cell>
        </row>
        <row r="26">
          <cell r="A26" t="str">
            <v>Haverhill</v>
          </cell>
          <cell r="B26">
            <v>1105</v>
          </cell>
          <cell r="C26">
            <v>356</v>
          </cell>
          <cell r="D26">
            <v>77</v>
          </cell>
          <cell r="E26">
            <v>1</v>
          </cell>
          <cell r="F26">
            <v>4</v>
          </cell>
          <cell r="G26" t="str">
            <v>---</v>
          </cell>
          <cell r="H26">
            <v>38</v>
          </cell>
          <cell r="I26" t="str">
            <v>---</v>
          </cell>
          <cell r="J26">
            <v>73</v>
          </cell>
          <cell r="K26">
            <v>73</v>
          </cell>
          <cell r="L26">
            <v>165</v>
          </cell>
          <cell r="M26">
            <v>1819</v>
          </cell>
        </row>
        <row r="27">
          <cell r="A27" t="str">
            <v>Lawrence</v>
          </cell>
          <cell r="B27">
            <v>415</v>
          </cell>
          <cell r="C27">
            <v>1361</v>
          </cell>
          <cell r="D27">
            <v>73</v>
          </cell>
          <cell r="E27">
            <v>5</v>
          </cell>
          <cell r="F27">
            <v>1</v>
          </cell>
          <cell r="G27" t="str">
            <v>---</v>
          </cell>
          <cell r="H27">
            <v>16</v>
          </cell>
          <cell r="I27" t="str">
            <v>---</v>
          </cell>
          <cell r="J27">
            <v>63</v>
          </cell>
          <cell r="K27">
            <v>63</v>
          </cell>
          <cell r="L27">
            <v>116</v>
          </cell>
          <cell r="M27">
            <v>2050</v>
          </cell>
        </row>
        <row r="28">
          <cell r="A28" t="str">
            <v>Lowell</v>
          </cell>
          <cell r="B28">
            <v>1558</v>
          </cell>
          <cell r="C28">
            <v>1043</v>
          </cell>
          <cell r="D28">
            <v>223</v>
          </cell>
          <cell r="E28">
            <v>354</v>
          </cell>
          <cell r="F28">
            <v>12</v>
          </cell>
          <cell r="G28" t="str">
            <v>---</v>
          </cell>
          <cell r="H28">
            <v>103</v>
          </cell>
          <cell r="I28">
            <v>1</v>
          </cell>
          <cell r="J28">
            <v>109</v>
          </cell>
          <cell r="K28">
            <v>110</v>
          </cell>
          <cell r="L28">
            <v>360</v>
          </cell>
          <cell r="M28">
            <v>3763</v>
          </cell>
        </row>
        <row r="29">
          <cell r="A29" t="str">
            <v>Lynn</v>
          </cell>
          <cell r="B29">
            <v>855</v>
          </cell>
          <cell r="C29">
            <v>838</v>
          </cell>
          <cell r="D29">
            <v>315</v>
          </cell>
          <cell r="E29">
            <v>54</v>
          </cell>
          <cell r="F29" t="str">
            <v>---</v>
          </cell>
          <cell r="G29" t="str">
            <v>---</v>
          </cell>
          <cell r="H29">
            <v>138</v>
          </cell>
          <cell r="I29">
            <v>5</v>
          </cell>
          <cell r="J29">
            <v>159</v>
          </cell>
          <cell r="K29">
            <v>164</v>
          </cell>
          <cell r="L29">
            <v>141</v>
          </cell>
          <cell r="M29">
            <v>2505</v>
          </cell>
        </row>
        <row r="30">
          <cell r="A30" t="str">
            <v>Malden</v>
          </cell>
          <cell r="B30">
            <v>888</v>
          </cell>
          <cell r="C30">
            <v>427</v>
          </cell>
          <cell r="D30">
            <v>319</v>
          </cell>
          <cell r="E30">
            <v>48</v>
          </cell>
          <cell r="F30">
            <v>2</v>
          </cell>
          <cell r="G30" t="str">
            <v>---</v>
          </cell>
          <cell r="H30">
            <v>45</v>
          </cell>
          <cell r="I30">
            <v>6</v>
          </cell>
          <cell r="J30">
            <v>74</v>
          </cell>
          <cell r="K30">
            <v>80</v>
          </cell>
          <cell r="L30">
            <v>170</v>
          </cell>
          <cell r="M30">
            <v>1979</v>
          </cell>
        </row>
        <row r="31">
          <cell r="A31" t="str">
            <v>Solutions for Living (PAS NE)</v>
          </cell>
          <cell r="B31">
            <v>9</v>
          </cell>
          <cell r="C31">
            <v>1</v>
          </cell>
          <cell r="D31" t="str">
            <v>---</v>
          </cell>
          <cell r="E31" t="str">
            <v>---</v>
          </cell>
          <cell r="F31">
            <v>1</v>
          </cell>
          <cell r="G31" t="str">
            <v>---</v>
          </cell>
          <cell r="H31" t="str">
            <v>---</v>
          </cell>
          <cell r="I31" t="str">
            <v>---</v>
          </cell>
          <cell r="J31" t="str">
            <v>---</v>
          </cell>
          <cell r="K31">
            <v>0</v>
          </cell>
          <cell r="L31">
            <v>3</v>
          </cell>
          <cell r="M31">
            <v>14</v>
          </cell>
        </row>
        <row r="32">
          <cell r="A32" t="str">
            <v>Southern</v>
          </cell>
          <cell r="B32">
            <v>12921</v>
          </cell>
          <cell r="C32">
            <v>3218</v>
          </cell>
          <cell r="D32">
            <v>3290</v>
          </cell>
          <cell r="E32">
            <v>185</v>
          </cell>
          <cell r="F32">
            <v>79</v>
          </cell>
          <cell r="G32">
            <v>9</v>
          </cell>
          <cell r="H32">
            <v>1048</v>
          </cell>
          <cell r="I32">
            <v>38</v>
          </cell>
          <cell r="J32">
            <v>1199</v>
          </cell>
          <cell r="K32">
            <v>1237</v>
          </cell>
          <cell r="L32">
            <v>2347</v>
          </cell>
          <cell r="M32">
            <v>24334</v>
          </cell>
        </row>
        <row r="33">
          <cell r="A33" t="str">
            <v>Arlington</v>
          </cell>
          <cell r="B33">
            <v>952</v>
          </cell>
          <cell r="C33">
            <v>371</v>
          </cell>
          <cell r="D33">
            <v>243</v>
          </cell>
          <cell r="E33">
            <v>39</v>
          </cell>
          <cell r="F33">
            <v>1</v>
          </cell>
          <cell r="G33">
            <v>1</v>
          </cell>
          <cell r="H33">
            <v>65</v>
          </cell>
          <cell r="I33">
            <v>1</v>
          </cell>
          <cell r="J33">
            <v>121</v>
          </cell>
          <cell r="K33">
            <v>122</v>
          </cell>
          <cell r="L33">
            <v>204</v>
          </cell>
          <cell r="M33">
            <v>1998</v>
          </cell>
        </row>
        <row r="34">
          <cell r="A34" t="str">
            <v>Brockton</v>
          </cell>
          <cell r="B34">
            <v>1075</v>
          </cell>
          <cell r="C34">
            <v>396</v>
          </cell>
          <cell r="D34">
            <v>1164</v>
          </cell>
          <cell r="E34">
            <v>19</v>
          </cell>
          <cell r="F34">
            <v>7</v>
          </cell>
          <cell r="G34">
            <v>1</v>
          </cell>
          <cell r="H34">
            <v>179</v>
          </cell>
          <cell r="I34">
            <v>4</v>
          </cell>
          <cell r="J34">
            <v>147</v>
          </cell>
          <cell r="K34">
            <v>151</v>
          </cell>
          <cell r="L34">
            <v>361</v>
          </cell>
          <cell r="M34">
            <v>3353</v>
          </cell>
        </row>
        <row r="35">
          <cell r="A35" t="str">
            <v>Cape Cod</v>
          </cell>
          <cell r="B35">
            <v>1394</v>
          </cell>
          <cell r="C35">
            <v>175</v>
          </cell>
          <cell r="D35">
            <v>149</v>
          </cell>
          <cell r="E35">
            <v>5</v>
          </cell>
          <cell r="F35">
            <v>26</v>
          </cell>
          <cell r="G35" t="str">
            <v>---</v>
          </cell>
          <cell r="H35">
            <v>127</v>
          </cell>
          <cell r="I35">
            <v>24</v>
          </cell>
          <cell r="J35">
            <v>85</v>
          </cell>
          <cell r="K35">
            <v>109</v>
          </cell>
          <cell r="L35">
            <v>286</v>
          </cell>
          <cell r="M35">
            <v>2271</v>
          </cell>
        </row>
        <row r="36">
          <cell r="A36" t="str">
            <v>Coastal</v>
          </cell>
          <cell r="B36">
            <v>1234</v>
          </cell>
          <cell r="C36">
            <v>151</v>
          </cell>
          <cell r="D36">
            <v>310</v>
          </cell>
          <cell r="E36">
            <v>56</v>
          </cell>
          <cell r="F36">
            <v>6</v>
          </cell>
          <cell r="G36">
            <v>2</v>
          </cell>
          <cell r="H36">
            <v>104</v>
          </cell>
          <cell r="I36">
            <v>2</v>
          </cell>
          <cell r="J36">
            <v>56</v>
          </cell>
          <cell r="K36">
            <v>58</v>
          </cell>
          <cell r="L36">
            <v>198</v>
          </cell>
          <cell r="M36">
            <v>2119</v>
          </cell>
        </row>
        <row r="37">
          <cell r="A37" t="str">
            <v>Fall River</v>
          </cell>
          <cell r="B37">
            <v>1922</v>
          </cell>
          <cell r="C37">
            <v>506</v>
          </cell>
          <cell r="D37">
            <v>360</v>
          </cell>
          <cell r="E37">
            <v>32</v>
          </cell>
          <cell r="F37">
            <v>3</v>
          </cell>
          <cell r="G37" t="str">
            <v>---</v>
          </cell>
          <cell r="H37">
            <v>145</v>
          </cell>
          <cell r="I37" t="str">
            <v>---</v>
          </cell>
          <cell r="J37">
            <v>194</v>
          </cell>
          <cell r="K37">
            <v>194</v>
          </cell>
          <cell r="L37">
            <v>375</v>
          </cell>
          <cell r="M37">
            <v>3537</v>
          </cell>
        </row>
        <row r="38">
          <cell r="A38" t="str">
            <v>New Bedford</v>
          </cell>
          <cell r="B38">
            <v>2550</v>
          </cell>
          <cell r="C38">
            <v>1232</v>
          </cell>
          <cell r="D38">
            <v>710</v>
          </cell>
          <cell r="E38">
            <v>9</v>
          </cell>
          <cell r="F38">
            <v>18</v>
          </cell>
          <cell r="G38" t="str">
            <v>---</v>
          </cell>
          <cell r="H38">
            <v>192</v>
          </cell>
          <cell r="I38">
            <v>5</v>
          </cell>
          <cell r="J38">
            <v>188</v>
          </cell>
          <cell r="K38">
            <v>193</v>
          </cell>
          <cell r="L38">
            <v>482</v>
          </cell>
          <cell r="M38">
            <v>5386</v>
          </cell>
        </row>
        <row r="39">
          <cell r="A39" t="str">
            <v>Plymouth</v>
          </cell>
          <cell r="B39">
            <v>2003</v>
          </cell>
          <cell r="C39">
            <v>122</v>
          </cell>
          <cell r="D39">
            <v>170</v>
          </cell>
          <cell r="E39">
            <v>3</v>
          </cell>
          <cell r="F39">
            <v>13</v>
          </cell>
          <cell r="G39">
            <v>5</v>
          </cell>
          <cell r="H39">
            <v>125</v>
          </cell>
          <cell r="I39">
            <v>2</v>
          </cell>
          <cell r="J39">
            <v>119</v>
          </cell>
          <cell r="K39">
            <v>121</v>
          </cell>
          <cell r="L39">
            <v>226</v>
          </cell>
          <cell r="M39">
            <v>2788</v>
          </cell>
        </row>
        <row r="40">
          <cell r="A40" t="str">
            <v>Solutions for Living (PAS SE)</v>
          </cell>
          <cell r="B40">
            <v>12</v>
          </cell>
          <cell r="C40">
            <v>1</v>
          </cell>
          <cell r="D40">
            <v>2</v>
          </cell>
          <cell r="E40" t="str">
            <v>---</v>
          </cell>
          <cell r="F40" t="str">
            <v>---</v>
          </cell>
          <cell r="G40" t="str">
            <v>---</v>
          </cell>
          <cell r="H40">
            <v>1</v>
          </cell>
          <cell r="I40" t="str">
            <v>---</v>
          </cell>
          <cell r="J40">
            <v>4</v>
          </cell>
          <cell r="K40">
            <v>4</v>
          </cell>
          <cell r="L40">
            <v>9</v>
          </cell>
          <cell r="M40">
            <v>29</v>
          </cell>
        </row>
        <row r="41">
          <cell r="A41" t="str">
            <v>Taunton/Attleboro</v>
          </cell>
          <cell r="B41">
            <v>1779</v>
          </cell>
          <cell r="C41">
            <v>264</v>
          </cell>
          <cell r="D41">
            <v>182</v>
          </cell>
          <cell r="E41">
            <v>22</v>
          </cell>
          <cell r="F41">
            <v>5</v>
          </cell>
          <cell r="G41" t="str">
            <v>---</v>
          </cell>
          <cell r="H41">
            <v>110</v>
          </cell>
          <cell r="I41" t="str">
            <v>---</v>
          </cell>
          <cell r="J41">
            <v>285</v>
          </cell>
          <cell r="K41">
            <v>285</v>
          </cell>
          <cell r="L41">
            <v>206</v>
          </cell>
          <cell r="M41">
            <v>2853</v>
          </cell>
        </row>
        <row r="42">
          <cell r="A42" t="str">
            <v>Western</v>
          </cell>
          <cell r="B42">
            <v>16634</v>
          </cell>
          <cell r="C42">
            <v>12101</v>
          </cell>
          <cell r="D42">
            <v>3219</v>
          </cell>
          <cell r="E42">
            <v>268</v>
          </cell>
          <cell r="F42">
            <v>61</v>
          </cell>
          <cell r="G42">
            <v>18</v>
          </cell>
          <cell r="H42">
            <v>929</v>
          </cell>
          <cell r="I42">
            <v>35</v>
          </cell>
          <cell r="J42">
            <v>1521</v>
          </cell>
          <cell r="K42">
            <v>1556</v>
          </cell>
          <cell r="L42">
            <v>3848</v>
          </cell>
          <cell r="M42">
            <v>38634</v>
          </cell>
        </row>
        <row r="43">
          <cell r="A43" t="str">
            <v>Ctr Human Dev (PAS West)</v>
          </cell>
          <cell r="B43">
            <v>9</v>
          </cell>
          <cell r="C43">
            <v>1</v>
          </cell>
          <cell r="D43">
            <v>9</v>
          </cell>
          <cell r="E43" t="str">
            <v>---</v>
          </cell>
          <cell r="F43" t="str">
            <v>---</v>
          </cell>
          <cell r="G43" t="str">
            <v>---</v>
          </cell>
          <cell r="H43" t="str">
            <v>---</v>
          </cell>
          <cell r="I43" t="str">
            <v>---</v>
          </cell>
          <cell r="J43">
            <v>5</v>
          </cell>
          <cell r="K43">
            <v>5</v>
          </cell>
          <cell r="L43">
            <v>3</v>
          </cell>
          <cell r="M43">
            <v>27</v>
          </cell>
        </row>
        <row r="44">
          <cell r="A44" t="str">
            <v>Greenfield</v>
          </cell>
          <cell r="B44">
            <v>1588</v>
          </cell>
          <cell r="C44">
            <v>310</v>
          </cell>
          <cell r="D44">
            <v>123</v>
          </cell>
          <cell r="E44">
            <v>11</v>
          </cell>
          <cell r="F44">
            <v>5</v>
          </cell>
          <cell r="G44" t="str">
            <v>---</v>
          </cell>
          <cell r="H44">
            <v>62</v>
          </cell>
          <cell r="I44">
            <v>4</v>
          </cell>
          <cell r="J44">
            <v>131</v>
          </cell>
          <cell r="K44">
            <v>135</v>
          </cell>
          <cell r="L44">
            <v>363</v>
          </cell>
          <cell r="M44">
            <v>2597</v>
          </cell>
        </row>
        <row r="45">
          <cell r="A45" t="str">
            <v>Holyoke</v>
          </cell>
          <cell r="B45">
            <v>1255</v>
          </cell>
          <cell r="C45">
            <v>1493</v>
          </cell>
          <cell r="D45">
            <v>152</v>
          </cell>
          <cell r="E45">
            <v>17</v>
          </cell>
          <cell r="F45">
            <v>8</v>
          </cell>
          <cell r="G45" t="str">
            <v>---</v>
          </cell>
          <cell r="H45">
            <v>37</v>
          </cell>
          <cell r="I45" t="str">
            <v>---</v>
          </cell>
          <cell r="J45">
            <v>132</v>
          </cell>
          <cell r="K45">
            <v>132</v>
          </cell>
          <cell r="L45">
            <v>399</v>
          </cell>
          <cell r="M45">
            <v>3493</v>
          </cell>
        </row>
        <row r="46">
          <cell r="A46" t="str">
            <v>North Central</v>
          </cell>
          <cell r="B46">
            <v>2665</v>
          </cell>
          <cell r="C46">
            <v>1462</v>
          </cell>
          <cell r="D46">
            <v>235</v>
          </cell>
          <cell r="E46">
            <v>57</v>
          </cell>
          <cell r="F46">
            <v>7</v>
          </cell>
          <cell r="G46">
            <v>2</v>
          </cell>
          <cell r="H46">
            <v>115</v>
          </cell>
          <cell r="I46">
            <v>2</v>
          </cell>
          <cell r="J46">
            <v>161</v>
          </cell>
          <cell r="K46">
            <v>163</v>
          </cell>
          <cell r="L46">
            <v>540</v>
          </cell>
          <cell r="M46">
            <v>5246</v>
          </cell>
        </row>
        <row r="47">
          <cell r="A47" t="str">
            <v>Pittsfield</v>
          </cell>
          <cell r="B47">
            <v>1976</v>
          </cell>
          <cell r="C47">
            <v>182</v>
          </cell>
          <cell r="D47">
            <v>162</v>
          </cell>
          <cell r="E47">
            <v>1</v>
          </cell>
          <cell r="F47">
            <v>2</v>
          </cell>
          <cell r="G47" t="str">
            <v>---</v>
          </cell>
          <cell r="H47">
            <v>200</v>
          </cell>
          <cell r="I47">
            <v>4</v>
          </cell>
          <cell r="J47">
            <v>59</v>
          </cell>
          <cell r="K47">
            <v>63</v>
          </cell>
          <cell r="L47">
            <v>324</v>
          </cell>
          <cell r="M47">
            <v>2910</v>
          </cell>
        </row>
        <row r="48">
          <cell r="A48" t="str">
            <v>Robert Van Wart</v>
          </cell>
          <cell r="B48">
            <v>2576</v>
          </cell>
          <cell r="C48">
            <v>2018</v>
          </cell>
          <cell r="D48">
            <v>573</v>
          </cell>
          <cell r="E48">
            <v>23</v>
          </cell>
          <cell r="F48">
            <v>7</v>
          </cell>
          <cell r="G48">
            <v>7</v>
          </cell>
          <cell r="H48">
            <v>133</v>
          </cell>
          <cell r="I48">
            <v>6</v>
          </cell>
          <cell r="J48">
            <v>293</v>
          </cell>
          <cell r="K48">
            <v>299</v>
          </cell>
          <cell r="L48">
            <v>683</v>
          </cell>
          <cell r="M48">
            <v>6319</v>
          </cell>
        </row>
        <row r="49">
          <cell r="A49" t="str">
            <v>South Central</v>
          </cell>
          <cell r="B49">
            <v>2350</v>
          </cell>
          <cell r="C49">
            <v>689</v>
          </cell>
          <cell r="D49">
            <v>107</v>
          </cell>
          <cell r="E49">
            <v>6</v>
          </cell>
          <cell r="F49">
            <v>6</v>
          </cell>
          <cell r="G49">
            <v>6</v>
          </cell>
          <cell r="H49">
            <v>94</v>
          </cell>
          <cell r="I49">
            <v>4</v>
          </cell>
          <cell r="J49">
            <v>143</v>
          </cell>
          <cell r="K49">
            <v>147</v>
          </cell>
          <cell r="L49">
            <v>506</v>
          </cell>
          <cell r="M49">
            <v>3911</v>
          </cell>
        </row>
        <row r="50">
          <cell r="A50" t="str">
            <v>Springfield</v>
          </cell>
          <cell r="B50">
            <v>657</v>
          </cell>
          <cell r="C50">
            <v>3130</v>
          </cell>
          <cell r="D50">
            <v>1029</v>
          </cell>
          <cell r="E50">
            <v>23</v>
          </cell>
          <cell r="F50">
            <v>6</v>
          </cell>
          <cell r="G50" t="str">
            <v>---</v>
          </cell>
          <cell r="H50">
            <v>62</v>
          </cell>
          <cell r="I50">
            <v>15</v>
          </cell>
          <cell r="J50">
            <v>294</v>
          </cell>
          <cell r="K50">
            <v>309</v>
          </cell>
          <cell r="L50">
            <v>629</v>
          </cell>
          <cell r="M50">
            <v>5845</v>
          </cell>
        </row>
        <row r="51">
          <cell r="A51" t="str">
            <v>Worcester East</v>
          </cell>
          <cell r="B51">
            <v>2080</v>
          </cell>
          <cell r="C51">
            <v>1677</v>
          </cell>
          <cell r="D51">
            <v>521</v>
          </cell>
          <cell r="E51">
            <v>62</v>
          </cell>
          <cell r="F51">
            <v>12</v>
          </cell>
          <cell r="G51">
            <v>2</v>
          </cell>
          <cell r="H51">
            <v>144</v>
          </cell>
          <cell r="I51" t="str">
            <v>---</v>
          </cell>
          <cell r="J51">
            <v>149</v>
          </cell>
          <cell r="K51">
            <v>149</v>
          </cell>
          <cell r="L51">
            <v>174</v>
          </cell>
          <cell r="M51">
            <v>4821</v>
          </cell>
        </row>
        <row r="52">
          <cell r="A52" t="str">
            <v>Worcester West</v>
          </cell>
          <cell r="B52">
            <v>1478</v>
          </cell>
          <cell r="C52">
            <v>1139</v>
          </cell>
          <cell r="D52">
            <v>308</v>
          </cell>
          <cell r="E52">
            <v>68</v>
          </cell>
          <cell r="F52">
            <v>8</v>
          </cell>
          <cell r="G52">
            <v>1</v>
          </cell>
          <cell r="H52">
            <v>82</v>
          </cell>
          <cell r="I52" t="str">
            <v>---</v>
          </cell>
          <cell r="J52">
            <v>154</v>
          </cell>
          <cell r="K52">
            <v>154</v>
          </cell>
          <cell r="L52">
            <v>227</v>
          </cell>
          <cell r="M52">
            <v>3465</v>
          </cell>
        </row>
        <row r="53">
          <cell r="A53" t="str">
            <v>Total</v>
          </cell>
          <cell r="B53">
            <v>39338</v>
          </cell>
          <cell r="C53">
            <v>24471</v>
          </cell>
          <cell r="D53">
            <v>12672</v>
          </cell>
          <cell r="E53">
            <v>1217</v>
          </cell>
          <cell r="F53">
            <v>182</v>
          </cell>
          <cell r="G53">
            <v>32</v>
          </cell>
          <cell r="H53">
            <v>2730</v>
          </cell>
          <cell r="I53">
            <v>99</v>
          </cell>
          <cell r="J53">
            <v>4051</v>
          </cell>
          <cell r="K53">
            <v>4150</v>
          </cell>
          <cell r="L53">
            <v>8462</v>
          </cell>
          <cell r="M53">
            <v>93254</v>
          </cell>
        </row>
      </sheetData>
      <sheetData sheetId="11">
        <row r="4">
          <cell r="A4" t="str">
            <v>Area</v>
          </cell>
          <cell r="B4" t="str">
            <v>Total</v>
          </cell>
        </row>
        <row r="5">
          <cell r="A5" t="str">
            <v>Children's Friends Inc. (Adop)</v>
          </cell>
          <cell r="B5">
            <v>2</v>
          </cell>
        </row>
        <row r="6">
          <cell r="A6" t="str">
            <v>New Bedford Child and Family (Adop)</v>
          </cell>
          <cell r="B6">
            <v>7</v>
          </cell>
        </row>
        <row r="7">
          <cell r="A7" t="str">
            <v>Adoption Contract Region</v>
          </cell>
          <cell r="B7">
            <v>9</v>
          </cell>
        </row>
        <row r="8">
          <cell r="A8" t="str">
            <v>Dimock Street</v>
          </cell>
          <cell r="B8">
            <v>8</v>
          </cell>
        </row>
        <row r="9">
          <cell r="A9" t="str">
            <v>Harbor</v>
          </cell>
          <cell r="B9">
            <v>15</v>
          </cell>
        </row>
        <row r="10">
          <cell r="A10" t="str">
            <v>Hyde Park</v>
          </cell>
          <cell r="B10">
            <v>15</v>
          </cell>
        </row>
        <row r="11">
          <cell r="A11" t="str">
            <v>Park Street</v>
          </cell>
          <cell r="B11">
            <v>15</v>
          </cell>
        </row>
        <row r="12">
          <cell r="A12" t="str">
            <v>Boston</v>
          </cell>
          <cell r="B12">
            <v>53</v>
          </cell>
        </row>
        <row r="13">
          <cell r="A13" t="str">
            <v>Cambridge</v>
          </cell>
          <cell r="B13">
            <v>1</v>
          </cell>
        </row>
        <row r="14">
          <cell r="A14" t="str">
            <v>Cape Ann</v>
          </cell>
          <cell r="B14">
            <v>4</v>
          </cell>
        </row>
        <row r="15">
          <cell r="A15" t="str">
            <v>Framingham</v>
          </cell>
          <cell r="B15">
            <v>6</v>
          </cell>
        </row>
        <row r="16">
          <cell r="A16" t="str">
            <v>Haverhill</v>
          </cell>
          <cell r="B16">
            <v>1</v>
          </cell>
        </row>
        <row r="17">
          <cell r="A17" t="str">
            <v>Lawrence</v>
          </cell>
          <cell r="B17">
            <v>4</v>
          </cell>
        </row>
        <row r="18">
          <cell r="A18" t="str">
            <v>Lowell</v>
          </cell>
          <cell r="B18">
            <v>19</v>
          </cell>
        </row>
        <row r="19">
          <cell r="A19" t="str">
            <v>Lynn</v>
          </cell>
          <cell r="B19">
            <v>4</v>
          </cell>
        </row>
        <row r="20">
          <cell r="A20" t="str">
            <v>Malden</v>
          </cell>
          <cell r="B20">
            <v>9</v>
          </cell>
        </row>
        <row r="21">
          <cell r="A21" t="str">
            <v>Northern</v>
          </cell>
          <cell r="B21">
            <v>48</v>
          </cell>
        </row>
        <row r="22">
          <cell r="A22" t="str">
            <v>Arlington</v>
          </cell>
          <cell r="B22">
            <v>12</v>
          </cell>
        </row>
        <row r="23">
          <cell r="A23" t="str">
            <v>Brockton</v>
          </cell>
          <cell r="B23">
            <v>10</v>
          </cell>
        </row>
        <row r="24">
          <cell r="A24" t="str">
            <v>Cape Cod</v>
          </cell>
          <cell r="B24">
            <v>21</v>
          </cell>
        </row>
        <row r="25">
          <cell r="A25" t="str">
            <v>Coastal</v>
          </cell>
          <cell r="B25">
            <v>13</v>
          </cell>
        </row>
        <row r="26">
          <cell r="A26" t="str">
            <v>Fall River</v>
          </cell>
          <cell r="B26">
            <v>22</v>
          </cell>
        </row>
        <row r="27">
          <cell r="A27" t="str">
            <v>New Bedford</v>
          </cell>
          <cell r="B27">
            <v>10</v>
          </cell>
        </row>
        <row r="28">
          <cell r="A28" t="str">
            <v>Plymouth</v>
          </cell>
          <cell r="B28">
            <v>23</v>
          </cell>
        </row>
        <row r="29">
          <cell r="A29" t="str">
            <v>Taunton/Attleboro</v>
          </cell>
          <cell r="B29">
            <v>9</v>
          </cell>
        </row>
        <row r="30">
          <cell r="A30" t="str">
            <v>Southern</v>
          </cell>
          <cell r="B30">
            <v>120</v>
          </cell>
        </row>
        <row r="31">
          <cell r="A31" t="str">
            <v>Greenfield</v>
          </cell>
          <cell r="B31">
            <v>8</v>
          </cell>
        </row>
        <row r="32">
          <cell r="A32" t="str">
            <v>Holyoke</v>
          </cell>
          <cell r="B32">
            <v>14</v>
          </cell>
        </row>
        <row r="33">
          <cell r="A33" t="str">
            <v>North Central</v>
          </cell>
          <cell r="B33">
            <v>18</v>
          </cell>
        </row>
        <row r="34">
          <cell r="A34" t="str">
            <v>Pittsfield</v>
          </cell>
          <cell r="B34">
            <v>21</v>
          </cell>
        </row>
        <row r="35">
          <cell r="A35" t="str">
            <v>Robert Van Wart</v>
          </cell>
          <cell r="B35">
            <v>17</v>
          </cell>
        </row>
        <row r="36">
          <cell r="A36" t="str">
            <v>South Central</v>
          </cell>
          <cell r="B36">
            <v>8</v>
          </cell>
        </row>
        <row r="37">
          <cell r="A37" t="str">
            <v>Springfield</v>
          </cell>
          <cell r="B37">
            <v>5</v>
          </cell>
        </row>
        <row r="38">
          <cell r="A38" t="str">
            <v>Worcester East</v>
          </cell>
          <cell r="B38">
            <v>18</v>
          </cell>
        </row>
        <row r="39">
          <cell r="A39" t="str">
            <v>Worcester West</v>
          </cell>
          <cell r="B39">
            <v>9</v>
          </cell>
        </row>
        <row r="40">
          <cell r="A40" t="str">
            <v>Western</v>
          </cell>
          <cell r="B40">
            <v>118</v>
          </cell>
        </row>
        <row r="41">
          <cell r="A41" t="str">
            <v>Total</v>
          </cell>
          <cell r="B41">
            <v>348</v>
          </cell>
        </row>
      </sheetData>
      <sheetData sheetId="12"/>
      <sheetData sheetId="13">
        <row r="4">
          <cell r="D4" t="str">
            <v>Adoption Contract Region</v>
          </cell>
          <cell r="E4">
            <v>81</v>
          </cell>
        </row>
        <row r="5">
          <cell r="D5" t="str">
            <v>Berkshire Children &amp; Family (Adop)</v>
          </cell>
          <cell r="E5">
            <v>13</v>
          </cell>
        </row>
        <row r="6">
          <cell r="D6" t="str">
            <v>Cambridge Fam &amp; Child Srvcs (Adop)</v>
          </cell>
          <cell r="E6">
            <v>6</v>
          </cell>
        </row>
        <row r="7">
          <cell r="D7" t="str">
            <v>Children's Friends Inc. (Adop)</v>
          </cell>
          <cell r="E7">
            <v>20</v>
          </cell>
        </row>
        <row r="8">
          <cell r="D8" t="str">
            <v>New Bedford Child and Family (Adop)</v>
          </cell>
          <cell r="E8">
            <v>41</v>
          </cell>
        </row>
        <row r="9">
          <cell r="D9" t="str">
            <v>Robert F Kennedy Action Corps(Adop)</v>
          </cell>
          <cell r="E9">
            <v>1</v>
          </cell>
        </row>
        <row r="10">
          <cell r="D10" t="str">
            <v>Boston</v>
          </cell>
          <cell r="E10">
            <v>64</v>
          </cell>
        </row>
        <row r="11">
          <cell r="D11" t="str">
            <v>Dimock Street</v>
          </cell>
          <cell r="E11">
            <v>30</v>
          </cell>
        </row>
        <row r="12">
          <cell r="D12" t="str">
            <v>Harbor</v>
          </cell>
          <cell r="E12">
            <v>20</v>
          </cell>
        </row>
        <row r="13">
          <cell r="D13" t="str">
            <v>Park Street</v>
          </cell>
          <cell r="E13">
            <v>14</v>
          </cell>
        </row>
        <row r="14">
          <cell r="D14" t="str">
            <v>Northern</v>
          </cell>
          <cell r="E14">
            <v>101</v>
          </cell>
        </row>
        <row r="15">
          <cell r="D15" t="str">
            <v>Cambridge</v>
          </cell>
          <cell r="E15">
            <v>2</v>
          </cell>
        </row>
        <row r="16">
          <cell r="D16" t="str">
            <v>Cape Ann</v>
          </cell>
          <cell r="E16" t="str">
            <v>---</v>
          </cell>
        </row>
        <row r="17">
          <cell r="D17" t="str">
            <v>Framingham</v>
          </cell>
          <cell r="E17">
            <v>4</v>
          </cell>
        </row>
        <row r="18">
          <cell r="D18" t="str">
            <v>Haverhill</v>
          </cell>
          <cell r="E18">
            <v>15</v>
          </cell>
        </row>
        <row r="19">
          <cell r="D19" t="str">
            <v>Lawrence</v>
          </cell>
          <cell r="E19">
            <v>10</v>
          </cell>
        </row>
        <row r="20">
          <cell r="D20" t="str">
            <v>Lowell</v>
          </cell>
          <cell r="E20">
            <v>26</v>
          </cell>
        </row>
        <row r="21">
          <cell r="D21" t="str">
            <v>Lynn</v>
          </cell>
          <cell r="E21">
            <v>35</v>
          </cell>
        </row>
        <row r="22">
          <cell r="D22" t="str">
            <v>Malden</v>
          </cell>
          <cell r="E22">
            <v>9</v>
          </cell>
        </row>
        <row r="23">
          <cell r="D23" t="str">
            <v>Southern</v>
          </cell>
          <cell r="E23">
            <v>141</v>
          </cell>
        </row>
        <row r="24">
          <cell r="D24" t="str">
            <v>Arlington</v>
          </cell>
          <cell r="E24">
            <v>11</v>
          </cell>
        </row>
        <row r="25">
          <cell r="D25" t="str">
            <v>Brockton</v>
          </cell>
          <cell r="E25">
            <v>20</v>
          </cell>
        </row>
        <row r="26">
          <cell r="D26" t="str">
            <v>Cape Cod</v>
          </cell>
          <cell r="E26">
            <v>10</v>
          </cell>
        </row>
        <row r="27">
          <cell r="D27" t="str">
            <v>Coastal</v>
          </cell>
          <cell r="E27">
            <v>18</v>
          </cell>
        </row>
        <row r="28">
          <cell r="D28" t="str">
            <v>Fall River</v>
          </cell>
          <cell r="E28">
            <v>19</v>
          </cell>
        </row>
        <row r="29">
          <cell r="D29" t="str">
            <v>New Bedford</v>
          </cell>
          <cell r="E29">
            <v>29</v>
          </cell>
        </row>
        <row r="30">
          <cell r="D30" t="str">
            <v>Plymouth</v>
          </cell>
          <cell r="E30">
            <v>9</v>
          </cell>
        </row>
        <row r="31">
          <cell r="D31" t="str">
            <v>Taunton/Attleboro</v>
          </cell>
          <cell r="E31">
            <v>25</v>
          </cell>
        </row>
        <row r="32">
          <cell r="D32" t="str">
            <v>Western</v>
          </cell>
          <cell r="E32">
            <v>224</v>
          </cell>
        </row>
        <row r="33">
          <cell r="D33" t="str">
            <v>Greenfield</v>
          </cell>
          <cell r="E33">
            <v>26</v>
          </cell>
        </row>
        <row r="34">
          <cell r="D34" t="str">
            <v>Holyoke</v>
          </cell>
          <cell r="E34">
            <v>27</v>
          </cell>
        </row>
        <row r="35">
          <cell r="D35" t="str">
            <v>North Central</v>
          </cell>
          <cell r="E35">
            <v>23</v>
          </cell>
        </row>
        <row r="36">
          <cell r="D36" t="str">
            <v>Pittsfield</v>
          </cell>
          <cell r="E36">
            <v>29</v>
          </cell>
        </row>
        <row r="37">
          <cell r="D37" t="str">
            <v>Robert Van Wart</v>
          </cell>
          <cell r="E37">
            <v>19</v>
          </cell>
        </row>
        <row r="38">
          <cell r="D38" t="str">
            <v>South Central</v>
          </cell>
          <cell r="E38">
            <v>26</v>
          </cell>
        </row>
        <row r="39">
          <cell r="D39" t="str">
            <v>Springfield</v>
          </cell>
          <cell r="E39">
            <v>28</v>
          </cell>
        </row>
        <row r="40">
          <cell r="D40" t="str">
            <v>Worcester East</v>
          </cell>
          <cell r="E40">
            <v>28</v>
          </cell>
        </row>
        <row r="41">
          <cell r="D41" t="str">
            <v>Worcester West</v>
          </cell>
          <cell r="E41">
            <v>18</v>
          </cell>
        </row>
        <row r="42">
          <cell r="D42" t="str">
            <v>Total</v>
          </cell>
          <cell r="E42">
            <v>611</v>
          </cell>
        </row>
      </sheetData>
      <sheetData sheetId="14"/>
      <sheetData sheetId="15">
        <row r="1">
          <cell r="A1" t="str">
            <v>Clinical Cases Closed During Month</v>
          </cell>
        </row>
        <row r="3">
          <cell r="A3" t="str">
            <v>Extract State Fiscal Year:&lt;All&gt;</v>
          </cell>
          <cell r="B3" t="str">
            <v>Case Category:&lt;All&gt;</v>
          </cell>
        </row>
        <row r="5">
          <cell r="B5" t="str">
            <v xml:space="preserve">  </v>
          </cell>
          <cell r="C5" t="str">
            <v xml:space="preserve">  </v>
          </cell>
          <cell r="D5" t="str">
            <v xml:space="preserve">  </v>
          </cell>
          <cell r="E5" t="str">
            <v xml:space="preserve">  </v>
          </cell>
          <cell r="F5" t="str">
            <v xml:space="preserve">  </v>
          </cell>
          <cell r="G5" t="str">
            <v xml:space="preserve">  </v>
          </cell>
          <cell r="H5" t="str">
            <v xml:space="preserve">  </v>
          </cell>
          <cell r="I5" t="str">
            <v xml:space="preserve">  </v>
          </cell>
          <cell r="J5" t="str">
            <v xml:space="preserve">  </v>
          </cell>
          <cell r="K5" t="str">
            <v xml:space="preserve">  </v>
          </cell>
          <cell r="L5" t="str">
            <v xml:space="preserve">  </v>
          </cell>
          <cell r="M5" t="str">
            <v xml:space="preserve">  </v>
          </cell>
        </row>
        <row r="6">
          <cell r="B6" t="str">
            <v>Jan-2014</v>
          </cell>
          <cell r="C6" t="str">
            <v>Feb-2014</v>
          </cell>
          <cell r="D6" t="str">
            <v>Mar-2014</v>
          </cell>
          <cell r="E6" t="str">
            <v>Apr-2014</v>
          </cell>
          <cell r="F6" t="str">
            <v>May-2014</v>
          </cell>
          <cell r="G6" t="str">
            <v>Jun-2014</v>
          </cell>
          <cell r="H6" t="str">
            <v>Jul-2014</v>
          </cell>
          <cell r="I6" t="str">
            <v>Aug-2014</v>
          </cell>
          <cell r="J6" t="str">
            <v>Sep-2014</v>
          </cell>
          <cell r="K6" t="str">
            <v>Oct-2014</v>
          </cell>
          <cell r="L6" t="str">
            <v>Nov-2014</v>
          </cell>
          <cell r="M6" t="str">
            <v>Dec-2014</v>
          </cell>
        </row>
        <row r="7">
          <cell r="A7" t="str">
            <v>Adoption Contract Region</v>
          </cell>
          <cell r="B7" t="str">
            <v>---</v>
          </cell>
          <cell r="C7">
            <v>1</v>
          </cell>
          <cell r="D7" t="str">
            <v>---</v>
          </cell>
          <cell r="E7" t="str">
            <v>---</v>
          </cell>
          <cell r="F7" t="str">
            <v>---</v>
          </cell>
          <cell r="G7">
            <v>1</v>
          </cell>
          <cell r="H7">
            <v>1</v>
          </cell>
          <cell r="I7" t="str">
            <v>---</v>
          </cell>
          <cell r="J7" t="str">
            <v>---</v>
          </cell>
          <cell r="K7">
            <v>1</v>
          </cell>
          <cell r="L7" t="str">
            <v>---</v>
          </cell>
          <cell r="M7" t="str">
            <v>---</v>
          </cell>
          <cell r="N7" t="e">
            <v>#VALUE!</v>
          </cell>
        </row>
        <row r="8">
          <cell r="A8" t="str">
            <v>Berkshire Children &amp; Family (Adop)</v>
          </cell>
          <cell r="B8" t="str">
            <v>---</v>
          </cell>
          <cell r="C8" t="str">
            <v>---</v>
          </cell>
          <cell r="D8" t="str">
            <v>---</v>
          </cell>
          <cell r="E8" t="str">
            <v>---</v>
          </cell>
          <cell r="F8" t="str">
            <v>---</v>
          </cell>
          <cell r="G8" t="str">
            <v>---</v>
          </cell>
          <cell r="H8" t="str">
            <v>---</v>
          </cell>
          <cell r="I8" t="str">
            <v>---</v>
          </cell>
          <cell r="J8" t="str">
            <v>---</v>
          </cell>
          <cell r="K8" t="str">
            <v>---</v>
          </cell>
          <cell r="L8" t="str">
            <v>---</v>
          </cell>
          <cell r="M8" t="str">
            <v>---</v>
          </cell>
          <cell r="N8" t="e">
            <v>#VALUE!</v>
          </cell>
        </row>
        <row r="9">
          <cell r="A9" t="str">
            <v>Cambridge Fam &amp; Child Srvcs (Adop)</v>
          </cell>
          <cell r="B9" t="str">
            <v>---</v>
          </cell>
          <cell r="C9" t="str">
            <v>---</v>
          </cell>
          <cell r="D9" t="str">
            <v>---</v>
          </cell>
          <cell r="E9" t="str">
            <v>---</v>
          </cell>
          <cell r="F9" t="str">
            <v>---</v>
          </cell>
          <cell r="G9" t="str">
            <v>---</v>
          </cell>
          <cell r="H9">
            <v>1</v>
          </cell>
          <cell r="I9" t="str">
            <v>---</v>
          </cell>
          <cell r="J9" t="str">
            <v>---</v>
          </cell>
          <cell r="K9" t="str">
            <v>---</v>
          </cell>
          <cell r="L9" t="str">
            <v>---</v>
          </cell>
          <cell r="M9" t="str">
            <v>---</v>
          </cell>
          <cell r="N9" t="e">
            <v>#VALUE!</v>
          </cell>
        </row>
        <row r="10">
          <cell r="A10" t="str">
            <v>Catholic Charities Boston (Adop)</v>
          </cell>
          <cell r="B10" t="str">
            <v>---</v>
          </cell>
          <cell r="C10" t="str">
            <v>---</v>
          </cell>
          <cell r="D10" t="str">
            <v>---</v>
          </cell>
          <cell r="E10" t="str">
            <v>---</v>
          </cell>
          <cell r="F10" t="str">
            <v>---</v>
          </cell>
          <cell r="G10" t="str">
            <v>---</v>
          </cell>
          <cell r="H10" t="str">
            <v>---</v>
          </cell>
          <cell r="I10" t="str">
            <v>---</v>
          </cell>
          <cell r="J10" t="str">
            <v>---</v>
          </cell>
          <cell r="K10" t="str">
            <v>---</v>
          </cell>
          <cell r="L10" t="str">
            <v>---</v>
          </cell>
          <cell r="M10" t="str">
            <v>---</v>
          </cell>
          <cell r="N10" t="e">
            <v>#VALUE!</v>
          </cell>
        </row>
        <row r="11">
          <cell r="A11" t="str">
            <v>Catholic Charities Merrimack (Adop)</v>
          </cell>
          <cell r="B11" t="str">
            <v>---</v>
          </cell>
          <cell r="C11" t="str">
            <v>---</v>
          </cell>
          <cell r="D11" t="str">
            <v>---</v>
          </cell>
          <cell r="E11" t="str">
            <v>---</v>
          </cell>
          <cell r="F11" t="str">
            <v>---</v>
          </cell>
          <cell r="G11" t="str">
            <v>---</v>
          </cell>
          <cell r="H11" t="str">
            <v>---</v>
          </cell>
          <cell r="I11" t="str">
            <v>---</v>
          </cell>
          <cell r="J11" t="str">
            <v>---</v>
          </cell>
          <cell r="K11" t="str">
            <v>---</v>
          </cell>
          <cell r="L11" t="str">
            <v>---</v>
          </cell>
          <cell r="M11" t="str">
            <v>---</v>
          </cell>
          <cell r="N11" t="e">
            <v>#VALUE!</v>
          </cell>
        </row>
        <row r="12">
          <cell r="A12" t="str">
            <v>Child's Aid &amp; Family Srvs (Adop)</v>
          </cell>
          <cell r="B12" t="str">
            <v>---</v>
          </cell>
          <cell r="C12" t="str">
            <v>---</v>
          </cell>
          <cell r="D12" t="str">
            <v>---</v>
          </cell>
          <cell r="E12" t="str">
            <v>---</v>
          </cell>
          <cell r="F12" t="str">
            <v>---</v>
          </cell>
          <cell r="G12" t="str">
            <v>---</v>
          </cell>
          <cell r="H12" t="str">
            <v>---</v>
          </cell>
          <cell r="I12" t="str">
            <v>---</v>
          </cell>
          <cell r="J12" t="str">
            <v>---</v>
          </cell>
          <cell r="K12" t="str">
            <v>---</v>
          </cell>
          <cell r="L12" t="str">
            <v>---</v>
          </cell>
          <cell r="M12" t="str">
            <v>---</v>
          </cell>
          <cell r="N12" t="e">
            <v>#VALUE!</v>
          </cell>
        </row>
        <row r="13">
          <cell r="A13" t="str">
            <v>Children's Friends Inc. (Adop)</v>
          </cell>
          <cell r="B13" t="str">
            <v>---</v>
          </cell>
          <cell r="C13" t="str">
            <v>---</v>
          </cell>
          <cell r="D13" t="str">
            <v>---</v>
          </cell>
          <cell r="E13" t="str">
            <v>---</v>
          </cell>
          <cell r="F13" t="str">
            <v>---</v>
          </cell>
          <cell r="G13" t="str">
            <v>---</v>
          </cell>
          <cell r="H13" t="str">
            <v>---</v>
          </cell>
          <cell r="I13" t="str">
            <v>---</v>
          </cell>
          <cell r="J13" t="str">
            <v>---</v>
          </cell>
          <cell r="K13">
            <v>1</v>
          </cell>
          <cell r="L13" t="str">
            <v>---</v>
          </cell>
          <cell r="M13" t="str">
            <v>---</v>
          </cell>
          <cell r="N13" t="e">
            <v>#VALUE!</v>
          </cell>
        </row>
        <row r="14">
          <cell r="A14" t="str">
            <v>Children's Svcs of Roxbury (Adop)</v>
          </cell>
          <cell r="B14" t="str">
            <v>---</v>
          </cell>
          <cell r="C14" t="str">
            <v>---</v>
          </cell>
          <cell r="D14" t="str">
            <v>---</v>
          </cell>
          <cell r="E14" t="str">
            <v>---</v>
          </cell>
          <cell r="F14" t="str">
            <v>---</v>
          </cell>
          <cell r="G14" t="str">
            <v>---</v>
          </cell>
          <cell r="H14" t="str">
            <v>---</v>
          </cell>
          <cell r="I14" t="str">
            <v>---</v>
          </cell>
          <cell r="J14" t="str">
            <v>---</v>
          </cell>
          <cell r="K14" t="str">
            <v>---</v>
          </cell>
          <cell r="L14" t="str">
            <v>---</v>
          </cell>
          <cell r="M14" t="str">
            <v>---</v>
          </cell>
          <cell r="N14" t="e">
            <v>#VALUE!</v>
          </cell>
        </row>
        <row r="15">
          <cell r="A15" t="str">
            <v>Communities For People (Adop)</v>
          </cell>
          <cell r="B15" t="str">
            <v>---</v>
          </cell>
          <cell r="C15" t="str">
            <v>---</v>
          </cell>
          <cell r="D15" t="str">
            <v>---</v>
          </cell>
          <cell r="E15" t="str">
            <v>---</v>
          </cell>
          <cell r="F15" t="str">
            <v>---</v>
          </cell>
          <cell r="G15" t="str">
            <v>---</v>
          </cell>
          <cell r="H15" t="str">
            <v>---</v>
          </cell>
          <cell r="I15" t="str">
            <v>---</v>
          </cell>
          <cell r="J15" t="str">
            <v>---</v>
          </cell>
          <cell r="K15" t="str">
            <v>---</v>
          </cell>
          <cell r="L15" t="str">
            <v>---</v>
          </cell>
          <cell r="M15" t="str">
            <v>---</v>
          </cell>
          <cell r="N15" t="e">
            <v>#VALUE!</v>
          </cell>
        </row>
        <row r="16">
          <cell r="A16" t="str">
            <v>DARE Roxbury (Adop)</v>
          </cell>
          <cell r="B16" t="str">
            <v>---</v>
          </cell>
          <cell r="C16" t="str">
            <v>---</v>
          </cell>
          <cell r="D16" t="str">
            <v>---</v>
          </cell>
          <cell r="E16" t="str">
            <v>---</v>
          </cell>
          <cell r="F16" t="str">
            <v>---</v>
          </cell>
          <cell r="G16" t="str">
            <v>---</v>
          </cell>
          <cell r="H16" t="str">
            <v>---</v>
          </cell>
          <cell r="I16" t="str">
            <v>---</v>
          </cell>
          <cell r="J16" t="str">
            <v>---</v>
          </cell>
          <cell r="K16" t="str">
            <v>---</v>
          </cell>
          <cell r="L16" t="str">
            <v>---</v>
          </cell>
          <cell r="M16" t="str">
            <v>---</v>
          </cell>
          <cell r="N16" t="e">
            <v>#VALUE!</v>
          </cell>
        </row>
        <row r="17">
          <cell r="A17" t="str">
            <v>New Bedford Child and Family (Adop)</v>
          </cell>
          <cell r="B17" t="str">
            <v>---</v>
          </cell>
          <cell r="C17">
            <v>1</v>
          </cell>
          <cell r="D17" t="str">
            <v>---</v>
          </cell>
          <cell r="E17" t="str">
            <v>---</v>
          </cell>
          <cell r="F17" t="str">
            <v>---</v>
          </cell>
          <cell r="G17">
            <v>1</v>
          </cell>
          <cell r="H17" t="str">
            <v>---</v>
          </cell>
          <cell r="I17" t="str">
            <v>---</v>
          </cell>
          <cell r="J17" t="str">
            <v>---</v>
          </cell>
          <cell r="K17" t="str">
            <v>---</v>
          </cell>
          <cell r="L17" t="str">
            <v>---</v>
          </cell>
          <cell r="M17" t="str">
            <v>---</v>
          </cell>
          <cell r="N17" t="e">
            <v>#VALUE!</v>
          </cell>
        </row>
        <row r="18">
          <cell r="A18" t="str">
            <v>Special Adoption Family Srvs (Adop)</v>
          </cell>
          <cell r="B18" t="str">
            <v>---</v>
          </cell>
          <cell r="C18" t="str">
            <v>---</v>
          </cell>
          <cell r="D18" t="str">
            <v>---</v>
          </cell>
          <cell r="E18" t="str">
            <v>---</v>
          </cell>
          <cell r="F18" t="str">
            <v>---</v>
          </cell>
          <cell r="G18" t="str">
            <v>---</v>
          </cell>
          <cell r="H18" t="str">
            <v>---</v>
          </cell>
          <cell r="I18" t="str">
            <v>---</v>
          </cell>
          <cell r="J18" t="str">
            <v>---</v>
          </cell>
          <cell r="K18" t="str">
            <v>---</v>
          </cell>
          <cell r="L18" t="str">
            <v>---</v>
          </cell>
          <cell r="M18" t="str">
            <v>---</v>
          </cell>
          <cell r="N18" t="e">
            <v>#VALUE!</v>
          </cell>
        </row>
        <row r="19">
          <cell r="A19" t="str">
            <v>Boston</v>
          </cell>
          <cell r="B19">
            <v>157</v>
          </cell>
          <cell r="C19">
            <v>153</v>
          </cell>
          <cell r="D19">
            <v>187</v>
          </cell>
          <cell r="E19">
            <v>189</v>
          </cell>
          <cell r="F19">
            <v>196</v>
          </cell>
          <cell r="G19">
            <v>183</v>
          </cell>
          <cell r="H19">
            <v>202</v>
          </cell>
          <cell r="I19">
            <v>204</v>
          </cell>
          <cell r="J19">
            <v>147</v>
          </cell>
          <cell r="K19">
            <v>184</v>
          </cell>
          <cell r="L19">
            <v>166</v>
          </cell>
          <cell r="M19">
            <v>179</v>
          </cell>
          <cell r="N19">
            <v>178.91666666666666</v>
          </cell>
        </row>
        <row r="20">
          <cell r="A20" t="str">
            <v>Dimock Street</v>
          </cell>
          <cell r="B20">
            <v>35</v>
          </cell>
          <cell r="C20">
            <v>24</v>
          </cell>
          <cell r="D20">
            <v>34</v>
          </cell>
          <cell r="E20">
            <v>45</v>
          </cell>
          <cell r="F20">
            <v>44</v>
          </cell>
          <cell r="G20">
            <v>39</v>
          </cell>
          <cell r="H20">
            <v>54</v>
          </cell>
          <cell r="I20">
            <v>52</v>
          </cell>
          <cell r="J20">
            <v>42</v>
          </cell>
          <cell r="K20">
            <v>42</v>
          </cell>
          <cell r="L20">
            <v>41</v>
          </cell>
          <cell r="M20">
            <v>41</v>
          </cell>
          <cell r="N20">
            <v>41.083333333333336</v>
          </cell>
        </row>
        <row r="21">
          <cell r="A21" t="str">
            <v>Harbor</v>
          </cell>
          <cell r="B21">
            <v>47</v>
          </cell>
          <cell r="C21">
            <v>58</v>
          </cell>
          <cell r="D21">
            <v>57</v>
          </cell>
          <cell r="E21">
            <v>43</v>
          </cell>
          <cell r="F21">
            <v>65</v>
          </cell>
          <cell r="G21">
            <v>49</v>
          </cell>
          <cell r="H21">
            <v>59</v>
          </cell>
          <cell r="I21">
            <v>66</v>
          </cell>
          <cell r="J21">
            <v>38</v>
          </cell>
          <cell r="K21">
            <v>55</v>
          </cell>
          <cell r="L21">
            <v>38</v>
          </cell>
          <cell r="M21">
            <v>68</v>
          </cell>
          <cell r="N21">
            <v>53.583333333333336</v>
          </cell>
        </row>
        <row r="22">
          <cell r="A22" t="str">
            <v>Hyde Park</v>
          </cell>
          <cell r="B22">
            <v>28</v>
          </cell>
          <cell r="C22">
            <v>30</v>
          </cell>
          <cell r="D22">
            <v>48</v>
          </cell>
          <cell r="E22">
            <v>63</v>
          </cell>
          <cell r="F22">
            <v>31</v>
          </cell>
          <cell r="G22">
            <v>49</v>
          </cell>
          <cell r="H22">
            <v>29</v>
          </cell>
          <cell r="I22">
            <v>38</v>
          </cell>
          <cell r="J22">
            <v>29</v>
          </cell>
          <cell r="K22">
            <v>37</v>
          </cell>
          <cell r="L22">
            <v>41</v>
          </cell>
          <cell r="M22">
            <v>21</v>
          </cell>
          <cell r="N22">
            <v>37</v>
          </cell>
        </row>
        <row r="23">
          <cell r="A23" t="str">
            <v>Park Street</v>
          </cell>
          <cell r="B23">
            <v>47</v>
          </cell>
          <cell r="C23">
            <v>40</v>
          </cell>
          <cell r="D23">
            <v>48</v>
          </cell>
          <cell r="E23">
            <v>38</v>
          </cell>
          <cell r="F23">
            <v>56</v>
          </cell>
          <cell r="G23">
            <v>45</v>
          </cell>
          <cell r="H23">
            <v>60</v>
          </cell>
          <cell r="I23">
            <v>48</v>
          </cell>
          <cell r="J23">
            <v>38</v>
          </cell>
          <cell r="K23">
            <v>50</v>
          </cell>
          <cell r="L23">
            <v>46</v>
          </cell>
          <cell r="M23">
            <v>49</v>
          </cell>
          <cell r="N23">
            <v>47.083333333333336</v>
          </cell>
        </row>
        <row r="24">
          <cell r="A24" t="str">
            <v>Solutions for Living (PAS Bos)</v>
          </cell>
          <cell r="B24" t="str">
            <v>---</v>
          </cell>
          <cell r="C24">
            <v>1</v>
          </cell>
          <cell r="D24" t="str">
            <v>---</v>
          </cell>
          <cell r="E24" t="str">
            <v>---</v>
          </cell>
          <cell r="F24" t="str">
            <v>---</v>
          </cell>
          <cell r="G24">
            <v>1</v>
          </cell>
          <cell r="H24" t="str">
            <v>---</v>
          </cell>
          <cell r="I24" t="str">
            <v>---</v>
          </cell>
          <cell r="J24" t="str">
            <v>---</v>
          </cell>
          <cell r="K24" t="str">
            <v>---</v>
          </cell>
          <cell r="L24" t="str">
            <v>---</v>
          </cell>
          <cell r="M24" t="str">
            <v>---</v>
          </cell>
          <cell r="N24" t="e">
            <v>#VALUE!</v>
          </cell>
        </row>
        <row r="25">
          <cell r="A25" t="str">
            <v>William E. Warren Center</v>
          </cell>
          <cell r="B25" t="str">
            <v>---</v>
          </cell>
          <cell r="C25" t="str">
            <v>---</v>
          </cell>
          <cell r="D25" t="str">
            <v>---</v>
          </cell>
          <cell r="E25" t="str">
            <v>---</v>
          </cell>
          <cell r="F25" t="str">
            <v>---</v>
          </cell>
          <cell r="G25" t="str">
            <v>---</v>
          </cell>
          <cell r="H25" t="str">
            <v>---</v>
          </cell>
          <cell r="I25" t="str">
            <v>---</v>
          </cell>
          <cell r="J25" t="str">
            <v>---</v>
          </cell>
          <cell r="K25" t="str">
            <v>---</v>
          </cell>
          <cell r="L25" t="str">
            <v>---</v>
          </cell>
          <cell r="M25" t="str">
            <v>---</v>
          </cell>
          <cell r="N25" t="e">
            <v>#VALUE!</v>
          </cell>
        </row>
        <row r="26">
          <cell r="A26" t="str">
            <v>CENTRAL OFFICE REGION</v>
          </cell>
          <cell r="B26">
            <v>3</v>
          </cell>
          <cell r="C26">
            <v>3</v>
          </cell>
          <cell r="D26">
            <v>1</v>
          </cell>
          <cell r="E26">
            <v>1</v>
          </cell>
          <cell r="F26" t="str">
            <v>---</v>
          </cell>
          <cell r="G26" t="str">
            <v>---</v>
          </cell>
          <cell r="H26">
            <v>6</v>
          </cell>
          <cell r="I26">
            <v>6</v>
          </cell>
          <cell r="J26">
            <v>5</v>
          </cell>
          <cell r="K26">
            <v>1</v>
          </cell>
          <cell r="L26" t="str">
            <v>---</v>
          </cell>
          <cell r="M26">
            <v>1</v>
          </cell>
          <cell r="N26" t="e">
            <v>#VALUE!</v>
          </cell>
        </row>
        <row r="27">
          <cell r="A27" t="str">
            <v>Lutheran Refugee Minor Services</v>
          </cell>
          <cell r="B27">
            <v>3</v>
          </cell>
          <cell r="C27">
            <v>3</v>
          </cell>
          <cell r="D27">
            <v>1</v>
          </cell>
          <cell r="E27">
            <v>1</v>
          </cell>
          <cell r="F27" t="str">
            <v>---</v>
          </cell>
          <cell r="G27" t="str">
            <v>---</v>
          </cell>
          <cell r="H27">
            <v>6</v>
          </cell>
          <cell r="I27">
            <v>6</v>
          </cell>
          <cell r="J27">
            <v>5</v>
          </cell>
          <cell r="K27">
            <v>1</v>
          </cell>
          <cell r="L27" t="str">
            <v>---</v>
          </cell>
          <cell r="M27">
            <v>1</v>
          </cell>
          <cell r="N27" t="e">
            <v>#VALUE!</v>
          </cell>
        </row>
        <row r="28">
          <cell r="A28" t="str">
            <v>Central MA</v>
          </cell>
          <cell r="B28" t="str">
            <v>---</v>
          </cell>
          <cell r="C28" t="str">
            <v>---</v>
          </cell>
          <cell r="D28" t="str">
            <v>---</v>
          </cell>
          <cell r="E28" t="str">
            <v>---</v>
          </cell>
          <cell r="F28" t="str">
            <v>---</v>
          </cell>
          <cell r="G28" t="str">
            <v>---</v>
          </cell>
          <cell r="H28" t="str">
            <v>---</v>
          </cell>
          <cell r="I28" t="str">
            <v>---</v>
          </cell>
          <cell r="J28" t="str">
            <v>---</v>
          </cell>
          <cell r="K28" t="str">
            <v>---</v>
          </cell>
          <cell r="L28" t="str">
            <v>---</v>
          </cell>
          <cell r="M28" t="str">
            <v>---</v>
          </cell>
          <cell r="N28" t="e">
            <v>#VALUE!</v>
          </cell>
        </row>
        <row r="29">
          <cell r="A29" t="str">
            <v>Ctr Human Dev (PAS Central)</v>
          </cell>
          <cell r="B29" t="str">
            <v>---</v>
          </cell>
          <cell r="C29" t="str">
            <v>---</v>
          </cell>
          <cell r="D29" t="str">
            <v>---</v>
          </cell>
          <cell r="E29" t="str">
            <v>---</v>
          </cell>
          <cell r="F29" t="str">
            <v>---</v>
          </cell>
          <cell r="G29" t="str">
            <v>---</v>
          </cell>
          <cell r="H29" t="str">
            <v>---</v>
          </cell>
          <cell r="I29" t="str">
            <v>---</v>
          </cell>
          <cell r="J29" t="str">
            <v>---</v>
          </cell>
          <cell r="K29" t="str">
            <v>---</v>
          </cell>
          <cell r="L29" t="str">
            <v>---</v>
          </cell>
          <cell r="M29" t="str">
            <v>---</v>
          </cell>
          <cell r="N29" t="e">
            <v>#VALUE!</v>
          </cell>
        </row>
        <row r="30">
          <cell r="A30" t="str">
            <v>North Centrall</v>
          </cell>
          <cell r="B30" t="str">
            <v>---</v>
          </cell>
          <cell r="C30" t="str">
            <v>---</v>
          </cell>
          <cell r="D30" t="str">
            <v>---</v>
          </cell>
          <cell r="E30" t="str">
            <v>---</v>
          </cell>
          <cell r="F30" t="str">
            <v>---</v>
          </cell>
          <cell r="G30" t="str">
            <v>---</v>
          </cell>
          <cell r="H30" t="str">
            <v>---</v>
          </cell>
          <cell r="I30" t="str">
            <v>---</v>
          </cell>
          <cell r="J30" t="str">
            <v>---</v>
          </cell>
          <cell r="K30" t="str">
            <v>---</v>
          </cell>
          <cell r="L30" t="str">
            <v>---</v>
          </cell>
          <cell r="M30" t="str">
            <v>---</v>
          </cell>
          <cell r="N30" t="e">
            <v>#VALUE!</v>
          </cell>
        </row>
        <row r="31">
          <cell r="A31" t="str">
            <v>South Centrall</v>
          </cell>
          <cell r="B31" t="str">
            <v>---</v>
          </cell>
          <cell r="C31" t="str">
            <v>---</v>
          </cell>
          <cell r="D31" t="str">
            <v>---</v>
          </cell>
          <cell r="E31" t="str">
            <v>---</v>
          </cell>
          <cell r="F31" t="str">
            <v>---</v>
          </cell>
          <cell r="G31" t="str">
            <v>---</v>
          </cell>
          <cell r="H31" t="str">
            <v>---</v>
          </cell>
          <cell r="I31" t="str">
            <v>---</v>
          </cell>
          <cell r="J31" t="str">
            <v>---</v>
          </cell>
          <cell r="K31" t="str">
            <v>---</v>
          </cell>
          <cell r="L31" t="str">
            <v>---</v>
          </cell>
          <cell r="M31" t="str">
            <v>---</v>
          </cell>
          <cell r="N31" t="e">
            <v>#VALUE!</v>
          </cell>
        </row>
        <row r="32">
          <cell r="A32" t="str">
            <v>Worcesterr</v>
          </cell>
          <cell r="B32" t="str">
            <v>---</v>
          </cell>
          <cell r="C32" t="str">
            <v>---</v>
          </cell>
          <cell r="D32" t="str">
            <v>---</v>
          </cell>
          <cell r="E32" t="str">
            <v>---</v>
          </cell>
          <cell r="F32" t="str">
            <v>---</v>
          </cell>
          <cell r="G32" t="str">
            <v>---</v>
          </cell>
          <cell r="H32" t="str">
            <v>---</v>
          </cell>
          <cell r="I32" t="str">
            <v>---</v>
          </cell>
          <cell r="J32" t="str">
            <v>---</v>
          </cell>
          <cell r="K32" t="str">
            <v>---</v>
          </cell>
          <cell r="L32" t="str">
            <v>---</v>
          </cell>
          <cell r="M32" t="str">
            <v>---</v>
          </cell>
          <cell r="N32" t="e">
            <v>#VALUE!</v>
          </cell>
        </row>
        <row r="33">
          <cell r="A33" t="str">
            <v>Worcester Eastt</v>
          </cell>
          <cell r="B33" t="str">
            <v>---</v>
          </cell>
          <cell r="C33" t="str">
            <v>---</v>
          </cell>
          <cell r="D33" t="str">
            <v>---</v>
          </cell>
          <cell r="E33" t="str">
            <v>---</v>
          </cell>
          <cell r="F33" t="str">
            <v>---</v>
          </cell>
          <cell r="G33" t="str">
            <v>---</v>
          </cell>
          <cell r="H33" t="str">
            <v>---</v>
          </cell>
          <cell r="I33" t="str">
            <v>---</v>
          </cell>
          <cell r="J33" t="str">
            <v>---</v>
          </cell>
          <cell r="K33" t="str">
            <v>---</v>
          </cell>
          <cell r="L33" t="str">
            <v>---</v>
          </cell>
          <cell r="M33" t="str">
            <v>---</v>
          </cell>
          <cell r="N33" t="e">
            <v>#VALUE!</v>
          </cell>
        </row>
        <row r="34">
          <cell r="A34" t="str">
            <v>Worcester Westt</v>
          </cell>
          <cell r="B34" t="str">
            <v>---</v>
          </cell>
          <cell r="C34" t="str">
            <v>---</v>
          </cell>
          <cell r="D34" t="str">
            <v>---</v>
          </cell>
          <cell r="E34" t="str">
            <v>---</v>
          </cell>
          <cell r="F34" t="str">
            <v>---</v>
          </cell>
          <cell r="G34" t="str">
            <v>---</v>
          </cell>
          <cell r="H34" t="str">
            <v>---</v>
          </cell>
          <cell r="I34" t="str">
            <v>---</v>
          </cell>
          <cell r="J34" t="str">
            <v>---</v>
          </cell>
          <cell r="K34" t="str">
            <v>---</v>
          </cell>
          <cell r="L34" t="str">
            <v>---</v>
          </cell>
          <cell r="M34" t="str">
            <v>---</v>
          </cell>
          <cell r="N34" t="e">
            <v>#VALUE!</v>
          </cell>
        </row>
        <row r="35">
          <cell r="A35" t="str">
            <v>Division of Field Ops. and Support</v>
          </cell>
          <cell r="B35">
            <v>1</v>
          </cell>
          <cell r="C35" t="str">
            <v>---</v>
          </cell>
          <cell r="D35" t="str">
            <v>---</v>
          </cell>
          <cell r="E35" t="str">
            <v>---</v>
          </cell>
          <cell r="F35" t="str">
            <v>---</v>
          </cell>
          <cell r="G35" t="str">
            <v>---</v>
          </cell>
          <cell r="H35" t="str">
            <v>---</v>
          </cell>
          <cell r="I35" t="str">
            <v>---</v>
          </cell>
          <cell r="J35">
            <v>1</v>
          </cell>
          <cell r="K35" t="str">
            <v>---</v>
          </cell>
          <cell r="L35" t="str">
            <v>---</v>
          </cell>
          <cell r="M35" t="str">
            <v>---</v>
          </cell>
          <cell r="N35" t="e">
            <v>#VALUE!</v>
          </cell>
        </row>
        <row r="36">
          <cell r="A36" t="str">
            <v>Adoption Support/Subsidy</v>
          </cell>
          <cell r="B36">
            <v>1</v>
          </cell>
          <cell r="C36" t="str">
            <v>---</v>
          </cell>
          <cell r="D36" t="str">
            <v>---</v>
          </cell>
          <cell r="E36" t="str">
            <v>---</v>
          </cell>
          <cell r="F36" t="str">
            <v>---</v>
          </cell>
          <cell r="G36" t="str">
            <v>---</v>
          </cell>
          <cell r="H36" t="str">
            <v>---</v>
          </cell>
          <cell r="I36" t="str">
            <v>---</v>
          </cell>
          <cell r="J36">
            <v>1</v>
          </cell>
          <cell r="K36" t="str">
            <v>---</v>
          </cell>
          <cell r="L36" t="str">
            <v>---</v>
          </cell>
          <cell r="M36" t="str">
            <v>---</v>
          </cell>
          <cell r="N36" t="e">
            <v>#VALUE!</v>
          </cell>
        </row>
        <row r="37">
          <cell r="A37" t="str">
            <v>Metro</v>
          </cell>
          <cell r="B37" t="str">
            <v>---</v>
          </cell>
          <cell r="C37" t="str">
            <v>---</v>
          </cell>
          <cell r="D37" t="str">
            <v>---</v>
          </cell>
          <cell r="E37" t="str">
            <v>---</v>
          </cell>
          <cell r="F37" t="str">
            <v>---</v>
          </cell>
          <cell r="G37" t="str">
            <v>---</v>
          </cell>
          <cell r="H37" t="str">
            <v>---</v>
          </cell>
          <cell r="I37" t="str">
            <v>---</v>
          </cell>
          <cell r="J37" t="str">
            <v>---</v>
          </cell>
          <cell r="K37" t="str">
            <v>---</v>
          </cell>
          <cell r="L37" t="str">
            <v>---</v>
          </cell>
          <cell r="M37" t="str">
            <v>---</v>
          </cell>
          <cell r="N37" t="e">
            <v>#VALUE!</v>
          </cell>
        </row>
        <row r="38">
          <cell r="A38" t="str">
            <v>Arlingtonn</v>
          </cell>
          <cell r="B38" t="str">
            <v>---</v>
          </cell>
          <cell r="C38" t="str">
            <v>---</v>
          </cell>
          <cell r="D38" t="str">
            <v>---</v>
          </cell>
          <cell r="E38" t="str">
            <v>---</v>
          </cell>
          <cell r="F38" t="str">
            <v>---</v>
          </cell>
          <cell r="G38" t="str">
            <v>---</v>
          </cell>
          <cell r="H38" t="str">
            <v>---</v>
          </cell>
          <cell r="I38" t="str">
            <v>---</v>
          </cell>
          <cell r="J38" t="str">
            <v>---</v>
          </cell>
          <cell r="K38" t="str">
            <v>---</v>
          </cell>
          <cell r="L38" t="str">
            <v>---</v>
          </cell>
          <cell r="M38" t="str">
            <v>---</v>
          </cell>
          <cell r="N38" t="e">
            <v>#VALUE!</v>
          </cell>
        </row>
        <row r="39">
          <cell r="A39" t="str">
            <v>Cambridgee</v>
          </cell>
          <cell r="B39" t="str">
            <v>---</v>
          </cell>
          <cell r="C39" t="str">
            <v>---</v>
          </cell>
          <cell r="D39" t="str">
            <v>---</v>
          </cell>
          <cell r="E39" t="str">
            <v>---</v>
          </cell>
          <cell r="F39" t="str">
            <v>---</v>
          </cell>
          <cell r="G39" t="str">
            <v>---</v>
          </cell>
          <cell r="H39" t="str">
            <v>---</v>
          </cell>
          <cell r="I39" t="str">
            <v>---</v>
          </cell>
          <cell r="J39" t="str">
            <v>---</v>
          </cell>
          <cell r="K39" t="str">
            <v>---</v>
          </cell>
          <cell r="L39" t="str">
            <v>---</v>
          </cell>
          <cell r="M39" t="str">
            <v>---</v>
          </cell>
          <cell r="N39" t="e">
            <v>#VALUE!</v>
          </cell>
        </row>
        <row r="40">
          <cell r="A40" t="str">
            <v>Coastall</v>
          </cell>
          <cell r="B40" t="str">
            <v>---</v>
          </cell>
          <cell r="C40" t="str">
            <v>---</v>
          </cell>
          <cell r="D40" t="str">
            <v>---</v>
          </cell>
          <cell r="E40" t="str">
            <v>---</v>
          </cell>
          <cell r="F40" t="str">
            <v>---</v>
          </cell>
          <cell r="G40" t="str">
            <v>---</v>
          </cell>
          <cell r="H40" t="str">
            <v>---</v>
          </cell>
          <cell r="I40" t="str">
            <v>---</v>
          </cell>
          <cell r="J40" t="str">
            <v>---</v>
          </cell>
          <cell r="K40" t="str">
            <v>---</v>
          </cell>
          <cell r="L40" t="str">
            <v>---</v>
          </cell>
          <cell r="M40" t="str">
            <v>---</v>
          </cell>
          <cell r="N40" t="e">
            <v>#VALUE!</v>
          </cell>
        </row>
        <row r="41">
          <cell r="A41" t="str">
            <v>Framinghamm</v>
          </cell>
          <cell r="B41" t="str">
            <v>---</v>
          </cell>
          <cell r="C41" t="str">
            <v>---</v>
          </cell>
          <cell r="D41" t="str">
            <v>---</v>
          </cell>
          <cell r="E41" t="str">
            <v>---</v>
          </cell>
          <cell r="F41" t="str">
            <v>---</v>
          </cell>
          <cell r="G41" t="str">
            <v>---</v>
          </cell>
          <cell r="H41" t="str">
            <v>---</v>
          </cell>
          <cell r="I41" t="str">
            <v>---</v>
          </cell>
          <cell r="J41" t="str">
            <v>---</v>
          </cell>
          <cell r="K41" t="str">
            <v>---</v>
          </cell>
          <cell r="L41" t="str">
            <v>---</v>
          </cell>
          <cell r="M41" t="str">
            <v>---</v>
          </cell>
          <cell r="N41" t="e">
            <v>#VALUE!</v>
          </cell>
        </row>
        <row r="42">
          <cell r="A42" t="str">
            <v>Maldenn</v>
          </cell>
          <cell r="B42" t="str">
            <v>---</v>
          </cell>
          <cell r="C42" t="str">
            <v>---</v>
          </cell>
          <cell r="D42" t="str">
            <v>---</v>
          </cell>
          <cell r="E42" t="str">
            <v>---</v>
          </cell>
          <cell r="F42" t="str">
            <v>---</v>
          </cell>
          <cell r="G42" t="str">
            <v>---</v>
          </cell>
          <cell r="H42" t="str">
            <v>---</v>
          </cell>
          <cell r="I42" t="str">
            <v>---</v>
          </cell>
          <cell r="J42" t="str">
            <v>---</v>
          </cell>
          <cell r="K42" t="str">
            <v>---</v>
          </cell>
          <cell r="L42" t="str">
            <v>---</v>
          </cell>
          <cell r="M42" t="str">
            <v>---</v>
          </cell>
          <cell r="N42" t="e">
            <v>#VALUE!</v>
          </cell>
        </row>
        <row r="43">
          <cell r="A43" t="str">
            <v>Metro Regional AFCDU</v>
          </cell>
          <cell r="B43" t="str">
            <v>---</v>
          </cell>
          <cell r="C43" t="str">
            <v>---</v>
          </cell>
          <cell r="D43" t="str">
            <v>---</v>
          </cell>
          <cell r="E43" t="str">
            <v>---</v>
          </cell>
          <cell r="F43" t="str">
            <v>---</v>
          </cell>
          <cell r="G43" t="str">
            <v>---</v>
          </cell>
          <cell r="H43" t="str">
            <v>---</v>
          </cell>
          <cell r="I43" t="str">
            <v>---</v>
          </cell>
          <cell r="J43" t="str">
            <v>---</v>
          </cell>
          <cell r="K43" t="str">
            <v>---</v>
          </cell>
          <cell r="L43" t="str">
            <v>---</v>
          </cell>
          <cell r="M43" t="str">
            <v>---</v>
          </cell>
          <cell r="N43" t="e">
            <v>#VALUE!</v>
          </cell>
        </row>
        <row r="44">
          <cell r="A44" t="str">
            <v>Solutions for Living (PAS Metro)</v>
          </cell>
          <cell r="B44" t="str">
            <v>---</v>
          </cell>
          <cell r="C44" t="str">
            <v>---</v>
          </cell>
          <cell r="D44" t="str">
            <v>---</v>
          </cell>
          <cell r="E44" t="str">
            <v>---</v>
          </cell>
          <cell r="F44" t="str">
            <v>---</v>
          </cell>
          <cell r="G44" t="str">
            <v>---</v>
          </cell>
          <cell r="H44" t="str">
            <v>---</v>
          </cell>
          <cell r="I44" t="str">
            <v>---</v>
          </cell>
          <cell r="J44" t="str">
            <v>---</v>
          </cell>
          <cell r="K44" t="str">
            <v>---</v>
          </cell>
          <cell r="L44" t="str">
            <v>---</v>
          </cell>
          <cell r="M44" t="str">
            <v>---</v>
          </cell>
          <cell r="N44" t="e">
            <v>#VALUE!</v>
          </cell>
        </row>
        <row r="45">
          <cell r="A45" t="str">
            <v>Northeast</v>
          </cell>
          <cell r="B45" t="str">
            <v>---</v>
          </cell>
          <cell r="C45" t="str">
            <v>---</v>
          </cell>
          <cell r="D45" t="str">
            <v>---</v>
          </cell>
          <cell r="E45" t="str">
            <v>---</v>
          </cell>
          <cell r="F45" t="str">
            <v>---</v>
          </cell>
          <cell r="G45" t="str">
            <v>---</v>
          </cell>
          <cell r="H45" t="str">
            <v>---</v>
          </cell>
          <cell r="I45" t="str">
            <v>---</v>
          </cell>
          <cell r="J45" t="str">
            <v>---</v>
          </cell>
          <cell r="K45" t="str">
            <v>---</v>
          </cell>
          <cell r="L45" t="str">
            <v>---</v>
          </cell>
          <cell r="M45" t="str">
            <v>---</v>
          </cell>
          <cell r="N45" t="e">
            <v>#VALUE!</v>
          </cell>
        </row>
        <row r="46">
          <cell r="A46" t="str">
            <v>Cape Annn</v>
          </cell>
          <cell r="B46" t="str">
            <v>---</v>
          </cell>
          <cell r="C46" t="str">
            <v>---</v>
          </cell>
          <cell r="D46" t="str">
            <v>---</v>
          </cell>
          <cell r="E46" t="str">
            <v>---</v>
          </cell>
          <cell r="F46" t="str">
            <v>---</v>
          </cell>
          <cell r="G46" t="str">
            <v>---</v>
          </cell>
          <cell r="H46" t="str">
            <v>---</v>
          </cell>
          <cell r="I46" t="str">
            <v>---</v>
          </cell>
          <cell r="J46" t="str">
            <v>---</v>
          </cell>
          <cell r="K46" t="str">
            <v>---</v>
          </cell>
          <cell r="L46" t="str">
            <v>---</v>
          </cell>
          <cell r="M46" t="str">
            <v>---</v>
          </cell>
          <cell r="N46" t="e">
            <v>#VALUE!</v>
          </cell>
        </row>
        <row r="47">
          <cell r="A47" t="str">
            <v>Haverhilll</v>
          </cell>
          <cell r="B47" t="str">
            <v>---</v>
          </cell>
          <cell r="C47" t="str">
            <v>---</v>
          </cell>
          <cell r="D47" t="str">
            <v>---</v>
          </cell>
          <cell r="E47" t="str">
            <v>---</v>
          </cell>
          <cell r="F47" t="str">
            <v>---</v>
          </cell>
          <cell r="G47" t="str">
            <v>---</v>
          </cell>
          <cell r="H47" t="str">
            <v>---</v>
          </cell>
          <cell r="I47" t="str">
            <v>---</v>
          </cell>
          <cell r="J47" t="str">
            <v>---</v>
          </cell>
          <cell r="K47" t="str">
            <v>---</v>
          </cell>
          <cell r="L47" t="str">
            <v>---</v>
          </cell>
          <cell r="M47" t="str">
            <v>---</v>
          </cell>
          <cell r="N47" t="e">
            <v>#VALUE!</v>
          </cell>
        </row>
        <row r="48">
          <cell r="A48" t="str">
            <v>Lawrencee</v>
          </cell>
          <cell r="B48" t="str">
            <v>---</v>
          </cell>
          <cell r="C48" t="str">
            <v>---</v>
          </cell>
          <cell r="D48" t="str">
            <v>---</v>
          </cell>
          <cell r="E48" t="str">
            <v>---</v>
          </cell>
          <cell r="F48" t="str">
            <v>---</v>
          </cell>
          <cell r="G48" t="str">
            <v>---</v>
          </cell>
          <cell r="H48" t="str">
            <v>---</v>
          </cell>
          <cell r="I48" t="str">
            <v>---</v>
          </cell>
          <cell r="J48" t="str">
            <v>---</v>
          </cell>
          <cell r="K48" t="str">
            <v>---</v>
          </cell>
          <cell r="L48" t="str">
            <v>---</v>
          </cell>
          <cell r="M48" t="str">
            <v>---</v>
          </cell>
          <cell r="N48" t="e">
            <v>#VALUE!</v>
          </cell>
        </row>
        <row r="49">
          <cell r="A49" t="str">
            <v>Lowelll</v>
          </cell>
          <cell r="B49" t="str">
            <v>---</v>
          </cell>
          <cell r="C49" t="str">
            <v>---</v>
          </cell>
          <cell r="D49" t="str">
            <v>---</v>
          </cell>
          <cell r="E49" t="str">
            <v>---</v>
          </cell>
          <cell r="F49" t="str">
            <v>---</v>
          </cell>
          <cell r="G49" t="str">
            <v>---</v>
          </cell>
          <cell r="H49" t="str">
            <v>---</v>
          </cell>
          <cell r="I49" t="str">
            <v>---</v>
          </cell>
          <cell r="J49" t="str">
            <v>---</v>
          </cell>
          <cell r="K49" t="str">
            <v>---</v>
          </cell>
          <cell r="L49" t="str">
            <v>---</v>
          </cell>
          <cell r="M49" t="str">
            <v>---</v>
          </cell>
          <cell r="N49" t="e">
            <v>#VALUE!</v>
          </cell>
        </row>
        <row r="50">
          <cell r="A50" t="str">
            <v>Lynnn</v>
          </cell>
          <cell r="B50" t="str">
            <v>---</v>
          </cell>
          <cell r="C50" t="str">
            <v>---</v>
          </cell>
          <cell r="D50" t="str">
            <v>---</v>
          </cell>
          <cell r="E50" t="str">
            <v>---</v>
          </cell>
          <cell r="F50" t="str">
            <v>---</v>
          </cell>
          <cell r="G50" t="str">
            <v>---</v>
          </cell>
          <cell r="H50" t="str">
            <v>---</v>
          </cell>
          <cell r="I50" t="str">
            <v>---</v>
          </cell>
          <cell r="J50" t="str">
            <v>---</v>
          </cell>
          <cell r="K50" t="str">
            <v>---</v>
          </cell>
          <cell r="L50" t="str">
            <v>---</v>
          </cell>
          <cell r="M50" t="str">
            <v>---</v>
          </cell>
          <cell r="N50" t="e">
            <v>#VALUE!</v>
          </cell>
        </row>
        <row r="51">
          <cell r="A51" t="str">
            <v>Solutions for Living (PAS NE)</v>
          </cell>
          <cell r="B51" t="str">
            <v>---</v>
          </cell>
          <cell r="C51" t="str">
            <v>---</v>
          </cell>
          <cell r="D51" t="str">
            <v>---</v>
          </cell>
          <cell r="E51" t="str">
            <v>---</v>
          </cell>
          <cell r="F51" t="str">
            <v>---</v>
          </cell>
          <cell r="G51" t="str">
            <v>---</v>
          </cell>
          <cell r="H51" t="str">
            <v>---</v>
          </cell>
          <cell r="I51" t="str">
            <v>---</v>
          </cell>
          <cell r="J51" t="str">
            <v>---</v>
          </cell>
          <cell r="K51" t="str">
            <v>---</v>
          </cell>
          <cell r="L51" t="str">
            <v>---</v>
          </cell>
          <cell r="M51" t="str">
            <v>---</v>
          </cell>
          <cell r="N51" t="e">
            <v>#VALUE!</v>
          </cell>
        </row>
        <row r="52">
          <cell r="A52" t="str">
            <v>Northern</v>
          </cell>
          <cell r="B52">
            <v>219</v>
          </cell>
          <cell r="C52">
            <v>220</v>
          </cell>
          <cell r="D52">
            <v>264</v>
          </cell>
          <cell r="E52">
            <v>299</v>
          </cell>
          <cell r="F52">
            <v>285</v>
          </cell>
          <cell r="G52">
            <v>322</v>
          </cell>
          <cell r="H52">
            <v>390</v>
          </cell>
          <cell r="I52">
            <v>359</v>
          </cell>
          <cell r="J52">
            <v>307</v>
          </cell>
          <cell r="K52">
            <v>339</v>
          </cell>
          <cell r="L52">
            <v>289</v>
          </cell>
          <cell r="M52">
            <v>322</v>
          </cell>
          <cell r="N52">
            <v>301.25</v>
          </cell>
        </row>
        <row r="53">
          <cell r="A53" t="str">
            <v>Cambridge</v>
          </cell>
          <cell r="B53">
            <v>19</v>
          </cell>
          <cell r="C53">
            <v>19</v>
          </cell>
          <cell r="D53">
            <v>28</v>
          </cell>
          <cell r="E53">
            <v>40</v>
          </cell>
          <cell r="F53">
            <v>35</v>
          </cell>
          <cell r="G53">
            <v>31</v>
          </cell>
          <cell r="H53">
            <v>54</v>
          </cell>
          <cell r="I53">
            <v>21</v>
          </cell>
          <cell r="J53">
            <v>23</v>
          </cell>
          <cell r="K53">
            <v>38</v>
          </cell>
          <cell r="L53">
            <v>20</v>
          </cell>
          <cell r="M53">
            <v>36</v>
          </cell>
          <cell r="N53">
            <v>30.333333333333332</v>
          </cell>
        </row>
        <row r="54">
          <cell r="A54" t="str">
            <v>Cape Ann</v>
          </cell>
          <cell r="B54">
            <v>27</v>
          </cell>
          <cell r="C54">
            <v>14</v>
          </cell>
          <cell r="D54">
            <v>22</v>
          </cell>
          <cell r="E54">
            <v>35</v>
          </cell>
          <cell r="F54">
            <v>34</v>
          </cell>
          <cell r="G54">
            <v>43</v>
          </cell>
          <cell r="H54">
            <v>64</v>
          </cell>
          <cell r="I54">
            <v>65</v>
          </cell>
          <cell r="J54">
            <v>55</v>
          </cell>
          <cell r="K54">
            <v>67</v>
          </cell>
          <cell r="L54">
            <v>36</v>
          </cell>
          <cell r="M54">
            <v>35</v>
          </cell>
          <cell r="N54">
            <v>41.416666666666664</v>
          </cell>
        </row>
        <row r="55">
          <cell r="A55" t="str">
            <v>Framingham</v>
          </cell>
          <cell r="B55">
            <v>35</v>
          </cell>
          <cell r="C55">
            <v>28</v>
          </cell>
          <cell r="D55">
            <v>36</v>
          </cell>
          <cell r="E55">
            <v>36</v>
          </cell>
          <cell r="F55">
            <v>31</v>
          </cell>
          <cell r="G55">
            <v>56</v>
          </cell>
          <cell r="H55">
            <v>57</v>
          </cell>
          <cell r="I55">
            <v>43</v>
          </cell>
          <cell r="J55">
            <v>40</v>
          </cell>
          <cell r="K55">
            <v>29</v>
          </cell>
          <cell r="L55">
            <v>41</v>
          </cell>
          <cell r="M55">
            <v>33</v>
          </cell>
          <cell r="N55">
            <v>38.75</v>
          </cell>
        </row>
        <row r="56">
          <cell r="A56" t="str">
            <v>Haverhill</v>
          </cell>
          <cell r="B56">
            <v>19</v>
          </cell>
          <cell r="C56">
            <v>17</v>
          </cell>
          <cell r="D56">
            <v>26</v>
          </cell>
          <cell r="E56">
            <v>24</v>
          </cell>
          <cell r="F56">
            <v>18</v>
          </cell>
          <cell r="G56">
            <v>29</v>
          </cell>
          <cell r="H56">
            <v>25</v>
          </cell>
          <cell r="I56">
            <v>24</v>
          </cell>
          <cell r="J56">
            <v>21</v>
          </cell>
          <cell r="K56">
            <v>12</v>
          </cell>
          <cell r="L56">
            <v>25</v>
          </cell>
          <cell r="M56">
            <v>16</v>
          </cell>
          <cell r="N56">
            <v>21.333333333333332</v>
          </cell>
        </row>
        <row r="57">
          <cell r="A57" t="str">
            <v>Lawrence</v>
          </cell>
          <cell r="B57">
            <v>15</v>
          </cell>
          <cell r="C57">
            <v>26</v>
          </cell>
          <cell r="D57">
            <v>18</v>
          </cell>
          <cell r="E57">
            <v>22</v>
          </cell>
          <cell r="F57">
            <v>10</v>
          </cell>
          <cell r="G57">
            <v>19</v>
          </cell>
          <cell r="H57">
            <v>19</v>
          </cell>
          <cell r="I57">
            <v>29</v>
          </cell>
          <cell r="J57">
            <v>28</v>
          </cell>
          <cell r="K57">
            <v>18</v>
          </cell>
          <cell r="L57">
            <v>21</v>
          </cell>
          <cell r="M57">
            <v>20</v>
          </cell>
          <cell r="N57">
            <v>20.416666666666668</v>
          </cell>
        </row>
        <row r="58">
          <cell r="A58" t="str">
            <v>Lowell</v>
          </cell>
          <cell r="B58">
            <v>50</v>
          </cell>
          <cell r="C58">
            <v>44</v>
          </cell>
          <cell r="D58">
            <v>70</v>
          </cell>
          <cell r="E58">
            <v>68</v>
          </cell>
          <cell r="F58">
            <v>74</v>
          </cell>
          <cell r="G58">
            <v>61</v>
          </cell>
          <cell r="H58">
            <v>67</v>
          </cell>
          <cell r="I58">
            <v>94</v>
          </cell>
          <cell r="J58">
            <v>68</v>
          </cell>
          <cell r="K58">
            <v>72</v>
          </cell>
          <cell r="L58">
            <v>74</v>
          </cell>
          <cell r="M58">
            <v>82</v>
          </cell>
          <cell r="N58">
            <v>68.666666666666671</v>
          </cell>
        </row>
        <row r="59">
          <cell r="A59" t="str">
            <v>Lynn</v>
          </cell>
          <cell r="B59">
            <v>22</v>
          </cell>
          <cell r="C59">
            <v>31</v>
          </cell>
          <cell r="D59">
            <v>28</v>
          </cell>
          <cell r="E59">
            <v>33</v>
          </cell>
          <cell r="F59">
            <v>38</v>
          </cell>
          <cell r="G59">
            <v>29</v>
          </cell>
          <cell r="H59">
            <v>47</v>
          </cell>
          <cell r="I59">
            <v>35</v>
          </cell>
          <cell r="J59">
            <v>36</v>
          </cell>
          <cell r="K59">
            <v>53</v>
          </cell>
          <cell r="L59">
            <v>26</v>
          </cell>
          <cell r="M59">
            <v>50</v>
          </cell>
          <cell r="N59">
            <v>35.666666666666664</v>
          </cell>
        </row>
        <row r="60">
          <cell r="A60" t="str">
            <v>Malden</v>
          </cell>
          <cell r="B60">
            <v>31</v>
          </cell>
          <cell r="C60">
            <v>41</v>
          </cell>
          <cell r="D60">
            <v>36</v>
          </cell>
          <cell r="E60">
            <v>41</v>
          </cell>
          <cell r="F60">
            <v>45</v>
          </cell>
          <cell r="G60">
            <v>52</v>
          </cell>
          <cell r="H60">
            <v>57</v>
          </cell>
          <cell r="I60">
            <v>48</v>
          </cell>
          <cell r="J60">
            <v>36</v>
          </cell>
          <cell r="K60">
            <v>50</v>
          </cell>
          <cell r="L60">
            <v>46</v>
          </cell>
          <cell r="M60">
            <v>50</v>
          </cell>
          <cell r="N60">
            <v>44.416666666666664</v>
          </cell>
        </row>
        <row r="61">
          <cell r="A61" t="str">
            <v>Solutions for Living (PAS NE)</v>
          </cell>
          <cell r="B61">
            <v>1</v>
          </cell>
          <cell r="C61" t="str">
            <v>---</v>
          </cell>
          <cell r="D61" t="str">
            <v>---</v>
          </cell>
          <cell r="E61" t="str">
            <v>---</v>
          </cell>
          <cell r="F61" t="str">
            <v>---</v>
          </cell>
          <cell r="G61">
            <v>2</v>
          </cell>
          <cell r="H61" t="str">
            <v>---</v>
          </cell>
          <cell r="I61" t="str">
            <v>---</v>
          </cell>
          <cell r="J61" t="str">
            <v>---</v>
          </cell>
          <cell r="K61" t="str">
            <v>---</v>
          </cell>
          <cell r="L61" t="str">
            <v>---</v>
          </cell>
          <cell r="M61" t="str">
            <v>---</v>
          </cell>
          <cell r="N61" t="e">
            <v>#VALUE!</v>
          </cell>
        </row>
        <row r="62">
          <cell r="A62" t="str">
            <v>Southeast</v>
          </cell>
          <cell r="B62" t="str">
            <v>---</v>
          </cell>
          <cell r="C62" t="str">
            <v>---</v>
          </cell>
          <cell r="D62" t="str">
            <v>---</v>
          </cell>
          <cell r="E62" t="str">
            <v>---</v>
          </cell>
          <cell r="F62" t="str">
            <v>---</v>
          </cell>
          <cell r="G62" t="str">
            <v>---</v>
          </cell>
          <cell r="H62" t="str">
            <v>---</v>
          </cell>
          <cell r="I62" t="str">
            <v>---</v>
          </cell>
          <cell r="J62" t="str">
            <v>---</v>
          </cell>
          <cell r="K62" t="str">
            <v>---</v>
          </cell>
          <cell r="L62" t="str">
            <v>---</v>
          </cell>
          <cell r="M62" t="str">
            <v>---</v>
          </cell>
          <cell r="N62" t="e">
            <v>#VALUE!</v>
          </cell>
        </row>
        <row r="63">
          <cell r="A63" t="str">
            <v>Attleboroo</v>
          </cell>
          <cell r="B63" t="str">
            <v>---</v>
          </cell>
          <cell r="C63" t="str">
            <v>---</v>
          </cell>
          <cell r="D63" t="str">
            <v>---</v>
          </cell>
          <cell r="E63" t="str">
            <v>---</v>
          </cell>
          <cell r="F63" t="str">
            <v>---</v>
          </cell>
          <cell r="G63" t="str">
            <v>---</v>
          </cell>
          <cell r="H63" t="str">
            <v>---</v>
          </cell>
          <cell r="I63" t="str">
            <v>---</v>
          </cell>
          <cell r="J63" t="str">
            <v>---</v>
          </cell>
          <cell r="K63" t="str">
            <v>---</v>
          </cell>
          <cell r="L63" t="str">
            <v>---</v>
          </cell>
          <cell r="M63" t="str">
            <v>---</v>
          </cell>
          <cell r="N63" t="e">
            <v>#VALUE!</v>
          </cell>
        </row>
        <row r="64">
          <cell r="A64" t="str">
            <v>Brocktonn</v>
          </cell>
          <cell r="B64" t="str">
            <v>---</v>
          </cell>
          <cell r="C64" t="str">
            <v>---</v>
          </cell>
          <cell r="D64" t="str">
            <v>---</v>
          </cell>
          <cell r="E64" t="str">
            <v>---</v>
          </cell>
          <cell r="F64" t="str">
            <v>---</v>
          </cell>
          <cell r="G64" t="str">
            <v>---</v>
          </cell>
          <cell r="H64" t="str">
            <v>---</v>
          </cell>
          <cell r="I64" t="str">
            <v>---</v>
          </cell>
          <cell r="J64" t="str">
            <v>---</v>
          </cell>
          <cell r="K64" t="str">
            <v>---</v>
          </cell>
          <cell r="L64" t="str">
            <v>---</v>
          </cell>
          <cell r="M64" t="str">
            <v>---</v>
          </cell>
          <cell r="N64" t="e">
            <v>#VALUE!</v>
          </cell>
        </row>
        <row r="65">
          <cell r="A65" t="str">
            <v>Cape Codd</v>
          </cell>
          <cell r="B65" t="str">
            <v>---</v>
          </cell>
          <cell r="C65" t="str">
            <v>---</v>
          </cell>
          <cell r="D65" t="str">
            <v>---</v>
          </cell>
          <cell r="E65" t="str">
            <v>---</v>
          </cell>
          <cell r="F65" t="str">
            <v>---</v>
          </cell>
          <cell r="G65" t="str">
            <v>---</v>
          </cell>
          <cell r="H65" t="str">
            <v>---</v>
          </cell>
          <cell r="I65" t="str">
            <v>---</v>
          </cell>
          <cell r="J65" t="str">
            <v>---</v>
          </cell>
          <cell r="K65" t="str">
            <v>---</v>
          </cell>
          <cell r="L65" t="str">
            <v>---</v>
          </cell>
          <cell r="M65" t="str">
            <v>---</v>
          </cell>
          <cell r="N65" t="e">
            <v>#VALUE!</v>
          </cell>
        </row>
        <row r="66">
          <cell r="A66" t="str">
            <v>Fall Riverr</v>
          </cell>
          <cell r="B66" t="str">
            <v>---</v>
          </cell>
          <cell r="C66" t="str">
            <v>---</v>
          </cell>
          <cell r="D66" t="str">
            <v>---</v>
          </cell>
          <cell r="E66" t="str">
            <v>---</v>
          </cell>
          <cell r="F66" t="str">
            <v>---</v>
          </cell>
          <cell r="G66" t="str">
            <v>---</v>
          </cell>
          <cell r="H66" t="str">
            <v>---</v>
          </cell>
          <cell r="I66" t="str">
            <v>---</v>
          </cell>
          <cell r="J66" t="str">
            <v>---</v>
          </cell>
          <cell r="K66" t="str">
            <v>---</v>
          </cell>
          <cell r="L66" t="str">
            <v>---</v>
          </cell>
          <cell r="M66" t="str">
            <v>---</v>
          </cell>
          <cell r="N66" t="e">
            <v>#VALUE!</v>
          </cell>
        </row>
        <row r="67">
          <cell r="A67" t="str">
            <v>New Bedfordd</v>
          </cell>
          <cell r="B67" t="str">
            <v>---</v>
          </cell>
          <cell r="C67" t="str">
            <v>---</v>
          </cell>
          <cell r="D67" t="str">
            <v>---</v>
          </cell>
          <cell r="E67" t="str">
            <v>---</v>
          </cell>
          <cell r="F67" t="str">
            <v>---</v>
          </cell>
          <cell r="G67" t="str">
            <v>---</v>
          </cell>
          <cell r="H67" t="str">
            <v>---</v>
          </cell>
          <cell r="I67" t="str">
            <v>---</v>
          </cell>
          <cell r="J67" t="str">
            <v>---</v>
          </cell>
          <cell r="K67" t="str">
            <v>---</v>
          </cell>
          <cell r="L67" t="str">
            <v>---</v>
          </cell>
          <cell r="M67" t="str">
            <v>---</v>
          </cell>
          <cell r="N67" t="e">
            <v>#VALUE!</v>
          </cell>
        </row>
        <row r="68">
          <cell r="A68" t="str">
            <v>Plymouthh</v>
          </cell>
          <cell r="B68" t="str">
            <v>---</v>
          </cell>
          <cell r="C68" t="str">
            <v>---</v>
          </cell>
          <cell r="D68" t="str">
            <v>---</v>
          </cell>
          <cell r="E68" t="str">
            <v>---</v>
          </cell>
          <cell r="F68" t="str">
            <v>---</v>
          </cell>
          <cell r="G68" t="str">
            <v>---</v>
          </cell>
          <cell r="H68" t="str">
            <v>---</v>
          </cell>
          <cell r="I68" t="str">
            <v>---</v>
          </cell>
          <cell r="J68" t="str">
            <v>---</v>
          </cell>
          <cell r="K68" t="str">
            <v>---</v>
          </cell>
          <cell r="L68" t="str">
            <v>---</v>
          </cell>
          <cell r="M68" t="str">
            <v>---</v>
          </cell>
          <cell r="N68" t="e">
            <v>#VALUE!</v>
          </cell>
        </row>
        <row r="69">
          <cell r="A69" t="str">
            <v>Solutions for Living (PAS SE)</v>
          </cell>
          <cell r="B69" t="str">
            <v>---</v>
          </cell>
          <cell r="C69" t="str">
            <v>---</v>
          </cell>
          <cell r="D69" t="str">
            <v>---</v>
          </cell>
          <cell r="E69" t="str">
            <v>---</v>
          </cell>
          <cell r="F69" t="str">
            <v>---</v>
          </cell>
          <cell r="G69" t="str">
            <v>---</v>
          </cell>
          <cell r="H69" t="str">
            <v>---</v>
          </cell>
          <cell r="I69" t="str">
            <v>---</v>
          </cell>
          <cell r="J69" t="str">
            <v>---</v>
          </cell>
          <cell r="K69" t="str">
            <v>---</v>
          </cell>
          <cell r="L69" t="str">
            <v>---</v>
          </cell>
          <cell r="M69" t="str">
            <v>---</v>
          </cell>
          <cell r="N69" t="e">
            <v>#VALUE!</v>
          </cell>
        </row>
        <row r="70">
          <cell r="A70" t="str">
            <v>Taunton/Attleboroo</v>
          </cell>
          <cell r="B70" t="str">
            <v>---</v>
          </cell>
          <cell r="C70" t="str">
            <v>---</v>
          </cell>
          <cell r="D70" t="str">
            <v>---</v>
          </cell>
          <cell r="E70" t="str">
            <v>---</v>
          </cell>
          <cell r="F70" t="str">
            <v>---</v>
          </cell>
          <cell r="G70" t="str">
            <v>---</v>
          </cell>
          <cell r="H70" t="str">
            <v>---</v>
          </cell>
          <cell r="I70" t="str">
            <v>---</v>
          </cell>
          <cell r="J70" t="str">
            <v>---</v>
          </cell>
          <cell r="K70" t="str">
            <v>---</v>
          </cell>
          <cell r="L70" t="str">
            <v>---</v>
          </cell>
          <cell r="M70" t="str">
            <v>---</v>
          </cell>
          <cell r="N70" t="e">
            <v>#VALUE!</v>
          </cell>
        </row>
        <row r="71">
          <cell r="A71" t="str">
            <v>Southern</v>
          </cell>
          <cell r="B71">
            <v>317</v>
          </cell>
          <cell r="C71">
            <v>301</v>
          </cell>
          <cell r="D71">
            <v>358</v>
          </cell>
          <cell r="E71">
            <v>369</v>
          </cell>
          <cell r="F71">
            <v>341</v>
          </cell>
          <cell r="G71">
            <v>422</v>
          </cell>
          <cell r="H71">
            <v>449</v>
          </cell>
          <cell r="I71">
            <v>437</v>
          </cell>
          <cell r="J71">
            <v>406</v>
          </cell>
          <cell r="K71">
            <v>449</v>
          </cell>
          <cell r="L71">
            <v>378</v>
          </cell>
          <cell r="M71">
            <v>366</v>
          </cell>
          <cell r="N71">
            <v>382.75</v>
          </cell>
        </row>
        <row r="72">
          <cell r="A72" t="str">
            <v>Arlington</v>
          </cell>
          <cell r="B72">
            <v>25</v>
          </cell>
          <cell r="C72">
            <v>32</v>
          </cell>
          <cell r="D72">
            <v>32</v>
          </cell>
          <cell r="E72">
            <v>32</v>
          </cell>
          <cell r="F72">
            <v>30</v>
          </cell>
          <cell r="G72">
            <v>40</v>
          </cell>
          <cell r="H72">
            <v>55</v>
          </cell>
          <cell r="I72">
            <v>37</v>
          </cell>
          <cell r="J72">
            <v>42</v>
          </cell>
          <cell r="K72">
            <v>42</v>
          </cell>
          <cell r="L72">
            <v>35</v>
          </cell>
          <cell r="M72">
            <v>30</v>
          </cell>
          <cell r="N72">
            <v>36</v>
          </cell>
        </row>
        <row r="73">
          <cell r="A73" t="str">
            <v>Brockton</v>
          </cell>
          <cell r="B73">
            <v>30</v>
          </cell>
          <cell r="C73">
            <v>31</v>
          </cell>
          <cell r="D73">
            <v>53</v>
          </cell>
          <cell r="E73">
            <v>56</v>
          </cell>
          <cell r="F73">
            <v>58</v>
          </cell>
          <cell r="G73">
            <v>49</v>
          </cell>
          <cell r="H73">
            <v>59</v>
          </cell>
          <cell r="I73">
            <v>53</v>
          </cell>
          <cell r="J73">
            <v>38</v>
          </cell>
          <cell r="K73">
            <v>54</v>
          </cell>
          <cell r="L73">
            <v>43</v>
          </cell>
          <cell r="M73">
            <v>44</v>
          </cell>
          <cell r="N73">
            <v>47.333333333333336</v>
          </cell>
        </row>
        <row r="74">
          <cell r="A74" t="str">
            <v>Cape Cod</v>
          </cell>
          <cell r="B74">
            <v>41</v>
          </cell>
          <cell r="C74">
            <v>27</v>
          </cell>
          <cell r="D74">
            <v>37</v>
          </cell>
          <cell r="E74">
            <v>38</v>
          </cell>
          <cell r="F74">
            <v>44</v>
          </cell>
          <cell r="G74">
            <v>50</v>
          </cell>
          <cell r="H74">
            <v>44</v>
          </cell>
          <cell r="I74">
            <v>42</v>
          </cell>
          <cell r="J74">
            <v>55</v>
          </cell>
          <cell r="K74">
            <v>53</v>
          </cell>
          <cell r="L74">
            <v>43</v>
          </cell>
          <cell r="M74">
            <v>45</v>
          </cell>
          <cell r="N74">
            <v>43.25</v>
          </cell>
        </row>
        <row r="75">
          <cell r="A75" t="str">
            <v>Coastal</v>
          </cell>
          <cell r="B75">
            <v>38</v>
          </cell>
          <cell r="C75">
            <v>29</v>
          </cell>
          <cell r="D75">
            <v>41</v>
          </cell>
          <cell r="E75">
            <v>41</v>
          </cell>
          <cell r="F75">
            <v>29</v>
          </cell>
          <cell r="G75">
            <v>52</v>
          </cell>
          <cell r="H75">
            <v>49</v>
          </cell>
          <cell r="I75">
            <v>48</v>
          </cell>
          <cell r="J75">
            <v>47</v>
          </cell>
          <cell r="K75">
            <v>47</v>
          </cell>
          <cell r="L75">
            <v>33</v>
          </cell>
          <cell r="M75">
            <v>48</v>
          </cell>
          <cell r="N75">
            <v>41.833333333333336</v>
          </cell>
        </row>
        <row r="76">
          <cell r="A76" t="str">
            <v>Fall River</v>
          </cell>
          <cell r="B76">
            <v>66</v>
          </cell>
          <cell r="C76">
            <v>56</v>
          </cell>
          <cell r="D76">
            <v>58</v>
          </cell>
          <cell r="E76">
            <v>43</v>
          </cell>
          <cell r="F76">
            <v>48</v>
          </cell>
          <cell r="G76">
            <v>61</v>
          </cell>
          <cell r="H76">
            <v>62</v>
          </cell>
          <cell r="I76">
            <v>76</v>
          </cell>
          <cell r="J76">
            <v>64</v>
          </cell>
          <cell r="K76">
            <v>52</v>
          </cell>
          <cell r="L76">
            <v>58</v>
          </cell>
          <cell r="M76">
            <v>59</v>
          </cell>
          <cell r="N76">
            <v>58.583333333333336</v>
          </cell>
        </row>
        <row r="77">
          <cell r="A77" t="str">
            <v>New Bedford</v>
          </cell>
          <cell r="B77">
            <v>43</v>
          </cell>
          <cell r="C77">
            <v>40</v>
          </cell>
          <cell r="D77">
            <v>48</v>
          </cell>
          <cell r="E77">
            <v>59</v>
          </cell>
          <cell r="F77">
            <v>44</v>
          </cell>
          <cell r="G77">
            <v>64</v>
          </cell>
          <cell r="H77">
            <v>80</v>
          </cell>
          <cell r="I77">
            <v>77</v>
          </cell>
          <cell r="J77">
            <v>64</v>
          </cell>
          <cell r="K77">
            <v>72</v>
          </cell>
          <cell r="L77">
            <v>71</v>
          </cell>
          <cell r="M77">
            <v>58</v>
          </cell>
          <cell r="N77">
            <v>60</v>
          </cell>
        </row>
        <row r="78">
          <cell r="A78" t="str">
            <v>Plymouth</v>
          </cell>
          <cell r="B78">
            <v>33</v>
          </cell>
          <cell r="C78">
            <v>50</v>
          </cell>
          <cell r="D78">
            <v>53</v>
          </cell>
          <cell r="E78">
            <v>65</v>
          </cell>
          <cell r="F78">
            <v>39</v>
          </cell>
          <cell r="G78">
            <v>48</v>
          </cell>
          <cell r="H78">
            <v>56</v>
          </cell>
          <cell r="I78">
            <v>66</v>
          </cell>
          <cell r="J78">
            <v>51</v>
          </cell>
          <cell r="K78">
            <v>73</v>
          </cell>
          <cell r="L78">
            <v>53</v>
          </cell>
          <cell r="M78">
            <v>49</v>
          </cell>
          <cell r="N78">
            <v>53</v>
          </cell>
        </row>
        <row r="79">
          <cell r="A79" t="str">
            <v>Solutions for Living (PAS SE)</v>
          </cell>
          <cell r="B79" t="str">
            <v>---</v>
          </cell>
          <cell r="C79">
            <v>3</v>
          </cell>
          <cell r="D79" t="str">
            <v>---</v>
          </cell>
          <cell r="E79" t="str">
            <v>---</v>
          </cell>
          <cell r="F79" t="str">
            <v>---</v>
          </cell>
          <cell r="G79">
            <v>2</v>
          </cell>
          <cell r="H79" t="str">
            <v>---</v>
          </cell>
          <cell r="I79" t="str">
            <v>---</v>
          </cell>
          <cell r="J79">
            <v>1</v>
          </cell>
          <cell r="K79">
            <v>2</v>
          </cell>
          <cell r="L79" t="str">
            <v>---</v>
          </cell>
          <cell r="M79">
            <v>2</v>
          </cell>
          <cell r="N79" t="e">
            <v>#VALUE!</v>
          </cell>
        </row>
        <row r="80">
          <cell r="A80" t="str">
            <v>Taunton/Attleboro</v>
          </cell>
          <cell r="B80">
            <v>41</v>
          </cell>
          <cell r="C80">
            <v>33</v>
          </cell>
          <cell r="D80">
            <v>36</v>
          </cell>
          <cell r="E80">
            <v>35</v>
          </cell>
          <cell r="F80">
            <v>49</v>
          </cell>
          <cell r="G80">
            <v>56</v>
          </cell>
          <cell r="H80">
            <v>44</v>
          </cell>
          <cell r="I80">
            <v>38</v>
          </cell>
          <cell r="J80">
            <v>44</v>
          </cell>
          <cell r="K80">
            <v>54</v>
          </cell>
          <cell r="L80">
            <v>42</v>
          </cell>
          <cell r="M80">
            <v>31</v>
          </cell>
          <cell r="N80">
            <v>41.916666666666664</v>
          </cell>
        </row>
        <row r="81">
          <cell r="A81" t="str">
            <v>Western</v>
          </cell>
          <cell r="B81">
            <v>434</v>
          </cell>
          <cell r="C81">
            <v>356</v>
          </cell>
          <cell r="D81">
            <v>468</v>
          </cell>
          <cell r="E81">
            <v>454</v>
          </cell>
          <cell r="F81">
            <v>444</v>
          </cell>
          <cell r="G81">
            <v>548</v>
          </cell>
          <cell r="H81">
            <v>580</v>
          </cell>
          <cell r="I81">
            <v>483</v>
          </cell>
          <cell r="J81">
            <v>477</v>
          </cell>
          <cell r="K81">
            <v>595</v>
          </cell>
          <cell r="L81">
            <v>483</v>
          </cell>
          <cell r="M81">
            <v>505</v>
          </cell>
          <cell r="N81">
            <v>485.58333333333331</v>
          </cell>
        </row>
        <row r="82">
          <cell r="A82" t="str">
            <v>Ctr Human Dev (PAS West)</v>
          </cell>
          <cell r="B82" t="str">
            <v>---</v>
          </cell>
          <cell r="C82" t="str">
            <v>---</v>
          </cell>
          <cell r="D82">
            <v>1</v>
          </cell>
          <cell r="E82">
            <v>2</v>
          </cell>
          <cell r="F82" t="str">
            <v>---</v>
          </cell>
          <cell r="G82">
            <v>1</v>
          </cell>
          <cell r="H82" t="str">
            <v>---</v>
          </cell>
          <cell r="I82">
            <v>3</v>
          </cell>
          <cell r="J82" t="str">
            <v>---</v>
          </cell>
          <cell r="K82">
            <v>1</v>
          </cell>
          <cell r="L82">
            <v>4</v>
          </cell>
          <cell r="M82" t="str">
            <v>---</v>
          </cell>
          <cell r="N82" t="e">
            <v>#VALUE!</v>
          </cell>
        </row>
        <row r="83">
          <cell r="A83" t="str">
            <v>Greenfield</v>
          </cell>
          <cell r="B83">
            <v>37</v>
          </cell>
          <cell r="C83">
            <v>32</v>
          </cell>
          <cell r="D83">
            <v>33</v>
          </cell>
          <cell r="E83">
            <v>46</v>
          </cell>
          <cell r="F83">
            <v>37</v>
          </cell>
          <cell r="G83">
            <v>43</v>
          </cell>
          <cell r="H83">
            <v>49</v>
          </cell>
          <cell r="I83">
            <v>41</v>
          </cell>
          <cell r="J83">
            <v>32</v>
          </cell>
          <cell r="K83">
            <v>51</v>
          </cell>
          <cell r="L83">
            <v>40</v>
          </cell>
          <cell r="M83">
            <v>27</v>
          </cell>
          <cell r="N83">
            <v>39</v>
          </cell>
        </row>
        <row r="84">
          <cell r="A84" t="str">
            <v>Holyoke</v>
          </cell>
          <cell r="B84">
            <v>37</v>
          </cell>
          <cell r="C84">
            <v>29</v>
          </cell>
          <cell r="D84">
            <v>21</v>
          </cell>
          <cell r="E84">
            <v>28</v>
          </cell>
          <cell r="F84">
            <v>36</v>
          </cell>
          <cell r="G84">
            <v>53</v>
          </cell>
          <cell r="H84">
            <v>47</v>
          </cell>
          <cell r="I84">
            <v>29</v>
          </cell>
          <cell r="J84">
            <v>40</v>
          </cell>
          <cell r="K84">
            <v>48</v>
          </cell>
          <cell r="L84">
            <v>24</v>
          </cell>
          <cell r="M84">
            <v>31</v>
          </cell>
          <cell r="N84">
            <v>35.25</v>
          </cell>
        </row>
        <row r="85">
          <cell r="A85" t="str">
            <v>North Central</v>
          </cell>
          <cell r="B85">
            <v>58</v>
          </cell>
          <cell r="C85">
            <v>41</v>
          </cell>
          <cell r="D85">
            <v>72</v>
          </cell>
          <cell r="E85">
            <v>59</v>
          </cell>
          <cell r="F85">
            <v>58</v>
          </cell>
          <cell r="G85">
            <v>89</v>
          </cell>
          <cell r="H85">
            <v>70</v>
          </cell>
          <cell r="I85">
            <v>56</v>
          </cell>
          <cell r="J85">
            <v>65</v>
          </cell>
          <cell r="K85">
            <v>62</v>
          </cell>
          <cell r="L85">
            <v>72</v>
          </cell>
          <cell r="M85">
            <v>63</v>
          </cell>
          <cell r="N85">
            <v>63.75</v>
          </cell>
        </row>
        <row r="86">
          <cell r="A86" t="str">
            <v>Pittsfield</v>
          </cell>
          <cell r="B86">
            <v>28</v>
          </cell>
          <cell r="C86">
            <v>15</v>
          </cell>
          <cell r="D86">
            <v>68</v>
          </cell>
          <cell r="E86">
            <v>51</v>
          </cell>
          <cell r="F86">
            <v>47</v>
          </cell>
          <cell r="G86">
            <v>47</v>
          </cell>
          <cell r="H86">
            <v>60</v>
          </cell>
          <cell r="I86">
            <v>57</v>
          </cell>
          <cell r="J86">
            <v>53</v>
          </cell>
          <cell r="K86">
            <v>41</v>
          </cell>
          <cell r="L86">
            <v>33</v>
          </cell>
          <cell r="M86">
            <v>59</v>
          </cell>
          <cell r="N86">
            <v>46.583333333333336</v>
          </cell>
        </row>
        <row r="87">
          <cell r="A87" t="str">
            <v>Robert Van Wart</v>
          </cell>
          <cell r="B87">
            <v>58</v>
          </cell>
          <cell r="C87">
            <v>46</v>
          </cell>
          <cell r="D87">
            <v>70</v>
          </cell>
          <cell r="E87">
            <v>61</v>
          </cell>
          <cell r="F87">
            <v>67</v>
          </cell>
          <cell r="G87">
            <v>64</v>
          </cell>
          <cell r="H87">
            <v>65</v>
          </cell>
          <cell r="I87">
            <v>73</v>
          </cell>
          <cell r="J87">
            <v>59</v>
          </cell>
          <cell r="K87">
            <v>91</v>
          </cell>
          <cell r="L87">
            <v>68</v>
          </cell>
          <cell r="M87">
            <v>85</v>
          </cell>
          <cell r="N87">
            <v>67.25</v>
          </cell>
        </row>
        <row r="88">
          <cell r="A88" t="str">
            <v>South Central</v>
          </cell>
          <cell r="B88">
            <v>51</v>
          </cell>
          <cell r="C88">
            <v>61</v>
          </cell>
          <cell r="D88">
            <v>52</v>
          </cell>
          <cell r="E88">
            <v>59</v>
          </cell>
          <cell r="F88">
            <v>48</v>
          </cell>
          <cell r="G88">
            <v>53</v>
          </cell>
          <cell r="H88">
            <v>64</v>
          </cell>
          <cell r="I88">
            <v>60</v>
          </cell>
          <cell r="J88">
            <v>60</v>
          </cell>
          <cell r="K88">
            <v>60</v>
          </cell>
          <cell r="L88">
            <v>60</v>
          </cell>
          <cell r="M88">
            <v>56</v>
          </cell>
          <cell r="N88">
            <v>57</v>
          </cell>
        </row>
        <row r="89">
          <cell r="A89" t="str">
            <v>Springfield</v>
          </cell>
          <cell r="B89">
            <v>72</v>
          </cell>
          <cell r="C89">
            <v>44</v>
          </cell>
          <cell r="D89">
            <v>64</v>
          </cell>
          <cell r="E89">
            <v>82</v>
          </cell>
          <cell r="F89">
            <v>78</v>
          </cell>
          <cell r="G89">
            <v>107</v>
          </cell>
          <cell r="H89">
            <v>113</v>
          </cell>
          <cell r="I89">
            <v>109</v>
          </cell>
          <cell r="J89">
            <v>74</v>
          </cell>
          <cell r="K89">
            <v>106</v>
          </cell>
          <cell r="L89">
            <v>94</v>
          </cell>
          <cell r="M89">
            <v>96</v>
          </cell>
          <cell r="N89">
            <v>86.583333333333329</v>
          </cell>
        </row>
        <row r="90">
          <cell r="A90" t="str">
            <v>Worcester East</v>
          </cell>
          <cell r="B90">
            <v>46</v>
          </cell>
          <cell r="C90">
            <v>51</v>
          </cell>
          <cell r="D90">
            <v>40</v>
          </cell>
          <cell r="E90">
            <v>25</v>
          </cell>
          <cell r="F90">
            <v>32</v>
          </cell>
          <cell r="G90">
            <v>43</v>
          </cell>
          <cell r="H90">
            <v>60</v>
          </cell>
          <cell r="I90">
            <v>20</v>
          </cell>
          <cell r="J90">
            <v>55</v>
          </cell>
          <cell r="K90">
            <v>69</v>
          </cell>
          <cell r="L90">
            <v>38</v>
          </cell>
          <cell r="M90">
            <v>45</v>
          </cell>
          <cell r="N90">
            <v>43.666666666666664</v>
          </cell>
        </row>
        <row r="91">
          <cell r="A91" t="str">
            <v>Worcester West</v>
          </cell>
          <cell r="B91">
            <v>47</v>
          </cell>
          <cell r="C91">
            <v>37</v>
          </cell>
          <cell r="D91">
            <v>47</v>
          </cell>
          <cell r="E91">
            <v>41</v>
          </cell>
          <cell r="F91">
            <v>41</v>
          </cell>
          <cell r="G91">
            <v>48</v>
          </cell>
          <cell r="H91">
            <v>52</v>
          </cell>
          <cell r="I91">
            <v>35</v>
          </cell>
          <cell r="J91">
            <v>39</v>
          </cell>
          <cell r="K91">
            <v>66</v>
          </cell>
          <cell r="L91">
            <v>50</v>
          </cell>
          <cell r="M91">
            <v>43</v>
          </cell>
          <cell r="N91">
            <v>45.5</v>
          </cell>
        </row>
        <row r="92">
          <cell r="A92" t="str">
            <v>Total</v>
          </cell>
          <cell r="B92">
            <v>1131</v>
          </cell>
          <cell r="C92">
            <v>1034</v>
          </cell>
          <cell r="D92">
            <v>1278</v>
          </cell>
          <cell r="E92">
            <v>1312</v>
          </cell>
          <cell r="F92">
            <v>1266</v>
          </cell>
          <cell r="G92">
            <v>1476</v>
          </cell>
          <cell r="H92">
            <v>1628</v>
          </cell>
          <cell r="I92">
            <v>1489</v>
          </cell>
          <cell r="J92">
            <v>1343</v>
          </cell>
          <cell r="K92">
            <v>1569</v>
          </cell>
          <cell r="L92">
            <v>1316</v>
          </cell>
          <cell r="M92">
            <v>1373</v>
          </cell>
          <cell r="N92">
            <v>1351.25</v>
          </cell>
        </row>
      </sheetData>
      <sheetData sheetId="16">
        <row r="1">
          <cell r="A1" t="str">
            <v xml:space="preserve">Clinical Cases Opened-Reopened During the Month  (cases are shown as open in the month when 1st assessment or service plan occurs)  </v>
          </cell>
        </row>
        <row r="3">
          <cell r="A3" t="str">
            <v>Extract State Fiscal Year:&lt;All&gt;</v>
          </cell>
          <cell r="B3" t="str">
            <v>Case Category:&lt;All&gt;</v>
          </cell>
        </row>
        <row r="5">
          <cell r="B5" t="str">
            <v xml:space="preserve">   </v>
          </cell>
          <cell r="C5" t="str">
            <v xml:space="preserve">   </v>
          </cell>
          <cell r="D5" t="str">
            <v xml:space="preserve">   </v>
          </cell>
          <cell r="E5" t="str">
            <v xml:space="preserve">   </v>
          </cell>
          <cell r="F5" t="str">
            <v xml:space="preserve">   </v>
          </cell>
          <cell r="G5" t="str">
            <v xml:space="preserve">   </v>
          </cell>
          <cell r="H5" t="str">
            <v xml:space="preserve">   </v>
          </cell>
          <cell r="I5" t="str">
            <v xml:space="preserve">   </v>
          </cell>
          <cell r="J5" t="str">
            <v xml:space="preserve">   </v>
          </cell>
          <cell r="K5" t="str">
            <v xml:space="preserve">   </v>
          </cell>
          <cell r="L5" t="str">
            <v xml:space="preserve">   </v>
          </cell>
          <cell r="M5" t="str">
            <v xml:space="preserve">   </v>
          </cell>
        </row>
        <row r="6">
          <cell r="B6" t="str">
            <v>Jan-2014</v>
          </cell>
          <cell r="C6" t="str">
            <v>Feb-2014</v>
          </cell>
          <cell r="D6" t="str">
            <v>Mar-2014</v>
          </cell>
          <cell r="E6" t="str">
            <v>Apr-2014</v>
          </cell>
          <cell r="F6" t="str">
            <v>May-2014</v>
          </cell>
          <cell r="G6" t="str">
            <v>Jun-2014</v>
          </cell>
          <cell r="H6" t="str">
            <v>Jul-2014</v>
          </cell>
          <cell r="I6" t="str">
            <v>Aug-2014</v>
          </cell>
          <cell r="J6" t="str">
            <v>Sep-2014</v>
          </cell>
          <cell r="K6" t="str">
            <v>Oct-2014</v>
          </cell>
          <cell r="L6" t="str">
            <v>Nov-2014</v>
          </cell>
          <cell r="M6" t="str">
            <v>Dec-2014</v>
          </cell>
        </row>
        <row r="7">
          <cell r="A7" t="str">
            <v>Adoption Contract Region</v>
          </cell>
          <cell r="B7">
            <v>3</v>
          </cell>
          <cell r="C7">
            <v>1</v>
          </cell>
          <cell r="D7" t="str">
            <v>---</v>
          </cell>
          <cell r="E7">
            <v>1</v>
          </cell>
          <cell r="F7">
            <v>2</v>
          </cell>
          <cell r="G7">
            <v>1</v>
          </cell>
          <cell r="H7">
            <v>1</v>
          </cell>
          <cell r="I7" t="str">
            <v>---</v>
          </cell>
          <cell r="J7">
            <v>1</v>
          </cell>
          <cell r="K7" t="str">
            <v>---</v>
          </cell>
          <cell r="L7" t="str">
            <v>---</v>
          </cell>
          <cell r="M7" t="str">
            <v>---</v>
          </cell>
          <cell r="N7" t="e">
            <v>#VALUE!</v>
          </cell>
        </row>
        <row r="8">
          <cell r="A8" t="str">
            <v>Berkshire Children &amp; Family (Adop)</v>
          </cell>
          <cell r="B8" t="str">
            <v>---</v>
          </cell>
          <cell r="C8" t="str">
            <v>---</v>
          </cell>
          <cell r="D8" t="str">
            <v>---</v>
          </cell>
          <cell r="E8" t="str">
            <v>---</v>
          </cell>
          <cell r="F8" t="str">
            <v>---</v>
          </cell>
          <cell r="G8">
            <v>1</v>
          </cell>
          <cell r="H8" t="str">
            <v>---</v>
          </cell>
          <cell r="I8" t="str">
            <v>---</v>
          </cell>
          <cell r="J8">
            <v>1</v>
          </cell>
          <cell r="K8" t="str">
            <v>---</v>
          </cell>
          <cell r="L8" t="str">
            <v>---</v>
          </cell>
          <cell r="M8" t="str">
            <v>---</v>
          </cell>
          <cell r="N8" t="e">
            <v>#VALUE!</v>
          </cell>
        </row>
        <row r="9">
          <cell r="A9" t="str">
            <v>Catholic Charities Boston (Adop)</v>
          </cell>
          <cell r="B9" t="str">
            <v>---</v>
          </cell>
          <cell r="C9" t="str">
            <v>---</v>
          </cell>
          <cell r="D9" t="str">
            <v>---</v>
          </cell>
          <cell r="E9" t="str">
            <v>---</v>
          </cell>
          <cell r="F9" t="str">
            <v>---</v>
          </cell>
          <cell r="G9" t="str">
            <v>---</v>
          </cell>
          <cell r="H9" t="str">
            <v>---</v>
          </cell>
          <cell r="I9" t="str">
            <v>---</v>
          </cell>
          <cell r="J9" t="str">
            <v>---</v>
          </cell>
          <cell r="K9" t="str">
            <v>---</v>
          </cell>
          <cell r="L9" t="str">
            <v>---</v>
          </cell>
          <cell r="M9" t="str">
            <v>---</v>
          </cell>
          <cell r="N9" t="e">
            <v>#VALUE!</v>
          </cell>
        </row>
        <row r="10">
          <cell r="A10" t="str">
            <v>Catholic Charities Merrimack (Adop)</v>
          </cell>
          <cell r="B10" t="str">
            <v>---</v>
          </cell>
          <cell r="C10" t="str">
            <v>---</v>
          </cell>
          <cell r="D10" t="str">
            <v>---</v>
          </cell>
          <cell r="E10" t="str">
            <v>---</v>
          </cell>
          <cell r="F10" t="str">
            <v>---</v>
          </cell>
          <cell r="G10" t="str">
            <v>---</v>
          </cell>
          <cell r="H10" t="str">
            <v>---</v>
          </cell>
          <cell r="I10" t="str">
            <v>---</v>
          </cell>
          <cell r="J10" t="str">
            <v>---</v>
          </cell>
          <cell r="K10" t="str">
            <v>---</v>
          </cell>
          <cell r="L10" t="str">
            <v>---</v>
          </cell>
          <cell r="M10" t="str">
            <v>---</v>
          </cell>
          <cell r="N10" t="e">
            <v>#VALUE!</v>
          </cell>
        </row>
        <row r="11">
          <cell r="A11" t="str">
            <v>Child's Aid &amp; Family Srvs (Adop)</v>
          </cell>
          <cell r="B11" t="str">
            <v>---</v>
          </cell>
          <cell r="C11" t="str">
            <v>---</v>
          </cell>
          <cell r="D11" t="str">
            <v>---</v>
          </cell>
          <cell r="E11" t="str">
            <v>---</v>
          </cell>
          <cell r="F11" t="str">
            <v>---</v>
          </cell>
          <cell r="G11" t="str">
            <v>---</v>
          </cell>
          <cell r="H11" t="str">
            <v>---</v>
          </cell>
          <cell r="I11" t="str">
            <v>---</v>
          </cell>
          <cell r="J11" t="str">
            <v>---</v>
          </cell>
          <cell r="K11" t="str">
            <v>---</v>
          </cell>
          <cell r="L11" t="str">
            <v>---</v>
          </cell>
          <cell r="M11" t="str">
            <v>---</v>
          </cell>
          <cell r="N11" t="e">
            <v>#VALUE!</v>
          </cell>
        </row>
        <row r="12">
          <cell r="A12" t="str">
            <v>Children's Friends Inc. (Adop)</v>
          </cell>
          <cell r="B12">
            <v>3</v>
          </cell>
          <cell r="C12" t="str">
            <v>---</v>
          </cell>
          <cell r="D12" t="str">
            <v>---</v>
          </cell>
          <cell r="E12" t="str">
            <v>---</v>
          </cell>
          <cell r="F12" t="str">
            <v>---</v>
          </cell>
          <cell r="G12" t="str">
            <v>---</v>
          </cell>
          <cell r="H12" t="str">
            <v>---</v>
          </cell>
          <cell r="I12" t="str">
            <v>---</v>
          </cell>
          <cell r="J12" t="str">
            <v>---</v>
          </cell>
          <cell r="K12" t="str">
            <v>---</v>
          </cell>
          <cell r="L12" t="str">
            <v>---</v>
          </cell>
          <cell r="M12" t="str">
            <v>---</v>
          </cell>
          <cell r="N12" t="e">
            <v>#VALUE!</v>
          </cell>
        </row>
        <row r="13">
          <cell r="A13" t="str">
            <v>Communities For People (Adop)</v>
          </cell>
          <cell r="B13" t="str">
            <v>---</v>
          </cell>
          <cell r="C13" t="str">
            <v>---</v>
          </cell>
          <cell r="D13" t="str">
            <v>---</v>
          </cell>
          <cell r="E13" t="str">
            <v>---</v>
          </cell>
          <cell r="F13" t="str">
            <v>---</v>
          </cell>
          <cell r="G13" t="str">
            <v>---</v>
          </cell>
          <cell r="H13" t="str">
            <v>---</v>
          </cell>
          <cell r="I13" t="str">
            <v>---</v>
          </cell>
          <cell r="J13" t="str">
            <v>---</v>
          </cell>
          <cell r="K13" t="str">
            <v>---</v>
          </cell>
          <cell r="L13" t="str">
            <v>---</v>
          </cell>
          <cell r="M13" t="str">
            <v>---</v>
          </cell>
          <cell r="N13" t="e">
            <v>#VALUE!</v>
          </cell>
        </row>
        <row r="14">
          <cell r="A14" t="str">
            <v>DARE Roxbury (Adop)</v>
          </cell>
          <cell r="B14" t="str">
            <v>---</v>
          </cell>
          <cell r="C14" t="str">
            <v>---</v>
          </cell>
          <cell r="D14" t="str">
            <v>---</v>
          </cell>
          <cell r="E14" t="str">
            <v>---</v>
          </cell>
          <cell r="F14" t="str">
            <v>---</v>
          </cell>
          <cell r="G14" t="str">
            <v>---</v>
          </cell>
          <cell r="H14" t="str">
            <v>---</v>
          </cell>
          <cell r="I14" t="str">
            <v>---</v>
          </cell>
          <cell r="J14" t="str">
            <v>---</v>
          </cell>
          <cell r="K14" t="str">
            <v>---</v>
          </cell>
          <cell r="L14" t="str">
            <v>---</v>
          </cell>
          <cell r="M14" t="str">
            <v>---</v>
          </cell>
          <cell r="N14" t="e">
            <v>#VALUE!</v>
          </cell>
        </row>
        <row r="15">
          <cell r="A15" t="str">
            <v>Lutherans (Adop)</v>
          </cell>
          <cell r="B15" t="str">
            <v>---</v>
          </cell>
          <cell r="C15" t="str">
            <v>---</v>
          </cell>
          <cell r="D15" t="str">
            <v>---</v>
          </cell>
          <cell r="E15" t="str">
            <v>---</v>
          </cell>
          <cell r="F15" t="str">
            <v>---</v>
          </cell>
          <cell r="G15" t="str">
            <v>---</v>
          </cell>
          <cell r="H15" t="str">
            <v>---</v>
          </cell>
          <cell r="I15" t="str">
            <v>---</v>
          </cell>
          <cell r="J15" t="str">
            <v>---</v>
          </cell>
          <cell r="K15" t="str">
            <v>---</v>
          </cell>
          <cell r="L15" t="str">
            <v>---</v>
          </cell>
          <cell r="M15" t="str">
            <v>---</v>
          </cell>
          <cell r="N15" t="e">
            <v>#VALUE!</v>
          </cell>
        </row>
        <row r="16">
          <cell r="A16" t="str">
            <v>New Bedford Child and Family (Adop)</v>
          </cell>
          <cell r="B16" t="str">
            <v>---</v>
          </cell>
          <cell r="C16">
            <v>1</v>
          </cell>
          <cell r="D16" t="str">
            <v>---</v>
          </cell>
          <cell r="E16">
            <v>1</v>
          </cell>
          <cell r="F16">
            <v>2</v>
          </cell>
          <cell r="G16" t="str">
            <v>---</v>
          </cell>
          <cell r="H16">
            <v>1</v>
          </cell>
          <cell r="I16" t="str">
            <v>---</v>
          </cell>
          <cell r="J16" t="str">
            <v>---</v>
          </cell>
          <cell r="K16" t="str">
            <v>---</v>
          </cell>
          <cell r="L16" t="str">
            <v>---</v>
          </cell>
          <cell r="M16" t="str">
            <v>---</v>
          </cell>
          <cell r="N16" t="e">
            <v>#VALUE!</v>
          </cell>
        </row>
        <row r="17">
          <cell r="A17" t="str">
            <v>Special Adoption Family Srvs (Adop)</v>
          </cell>
          <cell r="B17" t="str">
            <v>---</v>
          </cell>
          <cell r="C17" t="str">
            <v>---</v>
          </cell>
          <cell r="D17" t="str">
            <v>---</v>
          </cell>
          <cell r="E17" t="str">
            <v>---</v>
          </cell>
          <cell r="F17" t="str">
            <v>---</v>
          </cell>
          <cell r="G17" t="str">
            <v>---</v>
          </cell>
          <cell r="H17" t="str">
            <v>---</v>
          </cell>
          <cell r="I17" t="str">
            <v>---</v>
          </cell>
          <cell r="J17" t="str">
            <v>---</v>
          </cell>
          <cell r="K17" t="str">
            <v>---</v>
          </cell>
          <cell r="L17" t="str">
            <v>---</v>
          </cell>
          <cell r="M17" t="str">
            <v>---</v>
          </cell>
          <cell r="N17" t="e">
            <v>#VALUE!</v>
          </cell>
        </row>
        <row r="18">
          <cell r="A18" t="str">
            <v>United Homes Tewks (Adop)</v>
          </cell>
          <cell r="B18" t="str">
            <v>---</v>
          </cell>
          <cell r="C18" t="str">
            <v>---</v>
          </cell>
          <cell r="D18" t="str">
            <v>---</v>
          </cell>
          <cell r="E18" t="str">
            <v>---</v>
          </cell>
          <cell r="F18" t="str">
            <v>---</v>
          </cell>
          <cell r="G18" t="str">
            <v>---</v>
          </cell>
          <cell r="H18" t="str">
            <v>---</v>
          </cell>
          <cell r="I18" t="str">
            <v>---</v>
          </cell>
          <cell r="J18" t="str">
            <v>---</v>
          </cell>
          <cell r="K18" t="str">
            <v>---</v>
          </cell>
          <cell r="L18" t="str">
            <v>---</v>
          </cell>
          <cell r="M18" t="str">
            <v>---</v>
          </cell>
          <cell r="N18" t="e">
            <v>#VALUE!</v>
          </cell>
        </row>
        <row r="19">
          <cell r="A19" t="str">
            <v>Boston</v>
          </cell>
          <cell r="B19">
            <v>235</v>
          </cell>
          <cell r="C19">
            <v>220</v>
          </cell>
          <cell r="D19">
            <v>237</v>
          </cell>
          <cell r="E19">
            <v>230</v>
          </cell>
          <cell r="F19">
            <v>214</v>
          </cell>
          <cell r="G19">
            <v>226</v>
          </cell>
          <cell r="H19">
            <v>204</v>
          </cell>
          <cell r="I19">
            <v>204</v>
          </cell>
          <cell r="J19">
            <v>191</v>
          </cell>
          <cell r="K19">
            <v>229</v>
          </cell>
          <cell r="L19">
            <v>172</v>
          </cell>
          <cell r="M19">
            <v>218</v>
          </cell>
          <cell r="N19">
            <v>215</v>
          </cell>
        </row>
        <row r="20">
          <cell r="A20" t="str">
            <v>Dimock Street</v>
          </cell>
          <cell r="B20">
            <v>70</v>
          </cell>
          <cell r="C20">
            <v>50</v>
          </cell>
          <cell r="D20">
            <v>64</v>
          </cell>
          <cell r="E20">
            <v>55</v>
          </cell>
          <cell r="F20">
            <v>42</v>
          </cell>
          <cell r="G20">
            <v>75</v>
          </cell>
          <cell r="H20">
            <v>48</v>
          </cell>
          <cell r="I20">
            <v>47</v>
          </cell>
          <cell r="J20">
            <v>43</v>
          </cell>
          <cell r="K20">
            <v>45</v>
          </cell>
          <cell r="L20">
            <v>39</v>
          </cell>
          <cell r="M20">
            <v>36</v>
          </cell>
          <cell r="N20">
            <v>51.166666666666664</v>
          </cell>
        </row>
        <row r="21">
          <cell r="A21" t="str">
            <v>Harbor</v>
          </cell>
          <cell r="B21">
            <v>70</v>
          </cell>
          <cell r="C21">
            <v>58</v>
          </cell>
          <cell r="D21">
            <v>61</v>
          </cell>
          <cell r="E21">
            <v>64</v>
          </cell>
          <cell r="F21">
            <v>59</v>
          </cell>
          <cell r="G21">
            <v>65</v>
          </cell>
          <cell r="H21">
            <v>57</v>
          </cell>
          <cell r="I21">
            <v>49</v>
          </cell>
          <cell r="J21">
            <v>59</v>
          </cell>
          <cell r="K21">
            <v>72</v>
          </cell>
          <cell r="L21">
            <v>56</v>
          </cell>
          <cell r="M21">
            <v>62</v>
          </cell>
          <cell r="N21">
            <v>61</v>
          </cell>
        </row>
        <row r="22">
          <cell r="A22" t="str">
            <v>Hyde Park</v>
          </cell>
          <cell r="B22">
            <v>47</v>
          </cell>
          <cell r="C22">
            <v>46</v>
          </cell>
          <cell r="D22">
            <v>47</v>
          </cell>
          <cell r="E22">
            <v>62</v>
          </cell>
          <cell r="F22">
            <v>50</v>
          </cell>
          <cell r="G22">
            <v>46</v>
          </cell>
          <cell r="H22">
            <v>46</v>
          </cell>
          <cell r="I22">
            <v>59</v>
          </cell>
          <cell r="J22">
            <v>48</v>
          </cell>
          <cell r="K22">
            <v>52</v>
          </cell>
          <cell r="L22">
            <v>32</v>
          </cell>
          <cell r="M22">
            <v>61</v>
          </cell>
          <cell r="N22">
            <v>49.666666666666664</v>
          </cell>
        </row>
        <row r="23">
          <cell r="A23" t="str">
            <v>Park Street</v>
          </cell>
          <cell r="B23">
            <v>48</v>
          </cell>
          <cell r="C23">
            <v>66</v>
          </cell>
          <cell r="D23">
            <v>65</v>
          </cell>
          <cell r="E23">
            <v>49</v>
          </cell>
          <cell r="F23">
            <v>63</v>
          </cell>
          <cell r="G23">
            <v>40</v>
          </cell>
          <cell r="H23">
            <v>53</v>
          </cell>
          <cell r="I23">
            <v>49</v>
          </cell>
          <cell r="J23">
            <v>41</v>
          </cell>
          <cell r="K23">
            <v>60</v>
          </cell>
          <cell r="L23">
            <v>45</v>
          </cell>
          <cell r="M23">
            <v>59</v>
          </cell>
          <cell r="N23">
            <v>53.166666666666664</v>
          </cell>
        </row>
        <row r="24">
          <cell r="A24" t="str">
            <v>Solutions for Living (PAS Bos)</v>
          </cell>
          <cell r="B24" t="str">
            <v>---</v>
          </cell>
          <cell r="C24" t="str">
            <v>---</v>
          </cell>
          <cell r="D24" t="str">
            <v>---</v>
          </cell>
          <cell r="E24" t="str">
            <v>---</v>
          </cell>
          <cell r="F24" t="str">
            <v>---</v>
          </cell>
          <cell r="G24" t="str">
            <v>---</v>
          </cell>
          <cell r="H24" t="str">
            <v>---</v>
          </cell>
          <cell r="I24" t="str">
            <v>---</v>
          </cell>
          <cell r="J24" t="str">
            <v>---</v>
          </cell>
          <cell r="K24" t="str">
            <v>---</v>
          </cell>
          <cell r="L24" t="str">
            <v>---</v>
          </cell>
          <cell r="M24" t="str">
            <v>---</v>
          </cell>
          <cell r="N24" t="e">
            <v>#VALUE!</v>
          </cell>
        </row>
        <row r="25">
          <cell r="A25" t="str">
            <v>William E. Warren Center</v>
          </cell>
          <cell r="B25" t="str">
            <v>---</v>
          </cell>
          <cell r="C25" t="str">
            <v>---</v>
          </cell>
          <cell r="D25" t="str">
            <v>---</v>
          </cell>
          <cell r="E25" t="str">
            <v>---</v>
          </cell>
          <cell r="F25" t="str">
            <v>---</v>
          </cell>
          <cell r="G25" t="str">
            <v>---</v>
          </cell>
          <cell r="H25" t="str">
            <v>---</v>
          </cell>
          <cell r="I25" t="str">
            <v>---</v>
          </cell>
          <cell r="J25" t="str">
            <v>---</v>
          </cell>
          <cell r="K25" t="str">
            <v>---</v>
          </cell>
          <cell r="L25" t="str">
            <v>---</v>
          </cell>
          <cell r="M25" t="str">
            <v>---</v>
          </cell>
          <cell r="N25" t="e">
            <v>#VALUE!</v>
          </cell>
        </row>
        <row r="26">
          <cell r="A26" t="str">
            <v>CENTRAL OFFICE REGION</v>
          </cell>
          <cell r="B26" t="str">
            <v>---</v>
          </cell>
          <cell r="C26" t="str">
            <v>---</v>
          </cell>
          <cell r="D26" t="str">
            <v>---</v>
          </cell>
          <cell r="E26" t="str">
            <v>---</v>
          </cell>
          <cell r="F26" t="str">
            <v>---</v>
          </cell>
          <cell r="G26" t="str">
            <v>---</v>
          </cell>
          <cell r="H26" t="str">
            <v>---</v>
          </cell>
          <cell r="I26" t="str">
            <v>---</v>
          </cell>
          <cell r="J26" t="str">
            <v>---</v>
          </cell>
          <cell r="K26" t="str">
            <v>---</v>
          </cell>
          <cell r="L26" t="str">
            <v>---</v>
          </cell>
          <cell r="M26" t="str">
            <v>---</v>
          </cell>
          <cell r="N26" t="e">
            <v>#VALUE!</v>
          </cell>
        </row>
        <row r="27">
          <cell r="A27" t="str">
            <v>Lutheran Refugee Minor Services</v>
          </cell>
          <cell r="B27" t="str">
            <v>---</v>
          </cell>
          <cell r="C27" t="str">
            <v>---</v>
          </cell>
          <cell r="D27" t="str">
            <v>---</v>
          </cell>
          <cell r="E27" t="str">
            <v>---</v>
          </cell>
          <cell r="F27" t="str">
            <v>---</v>
          </cell>
          <cell r="G27" t="str">
            <v>---</v>
          </cell>
          <cell r="H27" t="str">
            <v>---</v>
          </cell>
          <cell r="I27" t="str">
            <v>---</v>
          </cell>
          <cell r="J27" t="str">
            <v>---</v>
          </cell>
          <cell r="K27" t="str">
            <v>---</v>
          </cell>
          <cell r="L27" t="str">
            <v>---</v>
          </cell>
          <cell r="M27" t="str">
            <v>---</v>
          </cell>
          <cell r="N27" t="e">
            <v>#VALUE!</v>
          </cell>
        </row>
        <row r="28">
          <cell r="A28" t="str">
            <v>Central MA</v>
          </cell>
          <cell r="B28" t="str">
            <v>---</v>
          </cell>
          <cell r="C28" t="str">
            <v>---</v>
          </cell>
          <cell r="D28" t="str">
            <v>---</v>
          </cell>
          <cell r="E28" t="str">
            <v>---</v>
          </cell>
          <cell r="F28" t="str">
            <v>---</v>
          </cell>
          <cell r="G28" t="str">
            <v>---</v>
          </cell>
          <cell r="H28" t="str">
            <v>---</v>
          </cell>
          <cell r="I28" t="str">
            <v>---</v>
          </cell>
          <cell r="J28" t="str">
            <v>---</v>
          </cell>
          <cell r="K28" t="str">
            <v>---</v>
          </cell>
          <cell r="L28" t="str">
            <v>---</v>
          </cell>
          <cell r="M28" t="str">
            <v>---</v>
          </cell>
          <cell r="N28" t="e">
            <v>#VALUE!</v>
          </cell>
        </row>
        <row r="29">
          <cell r="A29" t="str">
            <v>Ctr Human Dev (PAS Central)</v>
          </cell>
          <cell r="B29" t="str">
            <v>---</v>
          </cell>
          <cell r="C29" t="str">
            <v>---</v>
          </cell>
          <cell r="D29" t="str">
            <v>---</v>
          </cell>
          <cell r="E29" t="str">
            <v>---</v>
          </cell>
          <cell r="F29" t="str">
            <v>---</v>
          </cell>
          <cell r="G29" t="str">
            <v>---</v>
          </cell>
          <cell r="H29" t="str">
            <v>---</v>
          </cell>
          <cell r="I29" t="str">
            <v>---</v>
          </cell>
          <cell r="J29" t="str">
            <v>---</v>
          </cell>
          <cell r="K29" t="str">
            <v>---</v>
          </cell>
          <cell r="L29" t="str">
            <v>---</v>
          </cell>
          <cell r="M29" t="str">
            <v>---</v>
          </cell>
          <cell r="N29" t="e">
            <v>#VALUE!</v>
          </cell>
        </row>
        <row r="30">
          <cell r="A30" t="str">
            <v>North Centrall</v>
          </cell>
          <cell r="B30" t="str">
            <v>---</v>
          </cell>
          <cell r="C30" t="str">
            <v>---</v>
          </cell>
          <cell r="D30" t="str">
            <v>---</v>
          </cell>
          <cell r="E30" t="str">
            <v>---</v>
          </cell>
          <cell r="F30" t="str">
            <v>---</v>
          </cell>
          <cell r="G30" t="str">
            <v>---</v>
          </cell>
          <cell r="H30" t="str">
            <v>---</v>
          </cell>
          <cell r="I30" t="str">
            <v>---</v>
          </cell>
          <cell r="J30" t="str">
            <v>---</v>
          </cell>
          <cell r="K30" t="str">
            <v>---</v>
          </cell>
          <cell r="L30" t="str">
            <v>---</v>
          </cell>
          <cell r="M30" t="str">
            <v>---</v>
          </cell>
          <cell r="N30" t="e">
            <v>#VALUE!</v>
          </cell>
        </row>
        <row r="31">
          <cell r="A31" t="str">
            <v>South Centrall</v>
          </cell>
          <cell r="B31" t="str">
            <v>---</v>
          </cell>
          <cell r="C31" t="str">
            <v>---</v>
          </cell>
          <cell r="D31" t="str">
            <v>---</v>
          </cell>
          <cell r="E31" t="str">
            <v>---</v>
          </cell>
          <cell r="F31" t="str">
            <v>---</v>
          </cell>
          <cell r="G31" t="str">
            <v>---</v>
          </cell>
          <cell r="H31" t="str">
            <v>---</v>
          </cell>
          <cell r="I31" t="str">
            <v>---</v>
          </cell>
          <cell r="J31" t="str">
            <v>---</v>
          </cell>
          <cell r="K31" t="str">
            <v>---</v>
          </cell>
          <cell r="L31" t="str">
            <v>---</v>
          </cell>
          <cell r="M31" t="str">
            <v>---</v>
          </cell>
          <cell r="N31" t="e">
            <v>#VALUE!</v>
          </cell>
        </row>
        <row r="32">
          <cell r="A32" t="str">
            <v>Worcesterr</v>
          </cell>
          <cell r="B32" t="str">
            <v>---</v>
          </cell>
          <cell r="C32" t="str">
            <v>---</v>
          </cell>
          <cell r="D32" t="str">
            <v>---</v>
          </cell>
          <cell r="E32" t="str">
            <v>---</v>
          </cell>
          <cell r="F32" t="str">
            <v>---</v>
          </cell>
          <cell r="G32" t="str">
            <v>---</v>
          </cell>
          <cell r="H32" t="str">
            <v>---</v>
          </cell>
          <cell r="I32" t="str">
            <v>---</v>
          </cell>
          <cell r="J32" t="str">
            <v>---</v>
          </cell>
          <cell r="K32" t="str">
            <v>---</v>
          </cell>
          <cell r="L32" t="str">
            <v>---</v>
          </cell>
          <cell r="M32" t="str">
            <v>---</v>
          </cell>
          <cell r="N32" t="e">
            <v>#VALUE!</v>
          </cell>
        </row>
        <row r="33">
          <cell r="A33" t="str">
            <v>Worcester Eastt</v>
          </cell>
          <cell r="B33" t="str">
            <v>---</v>
          </cell>
          <cell r="C33" t="str">
            <v>---</v>
          </cell>
          <cell r="D33" t="str">
            <v>---</v>
          </cell>
          <cell r="E33" t="str">
            <v>---</v>
          </cell>
          <cell r="F33" t="str">
            <v>---</v>
          </cell>
          <cell r="G33" t="str">
            <v>---</v>
          </cell>
          <cell r="H33" t="str">
            <v>---</v>
          </cell>
          <cell r="I33" t="str">
            <v>---</v>
          </cell>
          <cell r="J33" t="str">
            <v>---</v>
          </cell>
          <cell r="K33" t="str">
            <v>---</v>
          </cell>
          <cell r="L33" t="str">
            <v>---</v>
          </cell>
          <cell r="M33" t="str">
            <v>---</v>
          </cell>
          <cell r="N33" t="e">
            <v>#VALUE!</v>
          </cell>
        </row>
        <row r="34">
          <cell r="A34" t="str">
            <v>Worcester Westt</v>
          </cell>
          <cell r="B34" t="str">
            <v>---</v>
          </cell>
          <cell r="C34" t="str">
            <v>---</v>
          </cell>
          <cell r="D34" t="str">
            <v>---</v>
          </cell>
          <cell r="E34" t="str">
            <v>---</v>
          </cell>
          <cell r="F34" t="str">
            <v>---</v>
          </cell>
          <cell r="G34" t="str">
            <v>---</v>
          </cell>
          <cell r="H34" t="str">
            <v>---</v>
          </cell>
          <cell r="I34" t="str">
            <v>---</v>
          </cell>
          <cell r="J34" t="str">
            <v>---</v>
          </cell>
          <cell r="K34" t="str">
            <v>---</v>
          </cell>
          <cell r="L34" t="str">
            <v>---</v>
          </cell>
          <cell r="M34" t="str">
            <v>---</v>
          </cell>
          <cell r="N34" t="e">
            <v>#VALUE!</v>
          </cell>
        </row>
        <row r="35">
          <cell r="A35" t="str">
            <v>Division of QMPD</v>
          </cell>
          <cell r="B35">
            <v>4</v>
          </cell>
          <cell r="C35">
            <v>1</v>
          </cell>
          <cell r="D35">
            <v>7</v>
          </cell>
          <cell r="E35" t="str">
            <v>---</v>
          </cell>
          <cell r="F35">
            <v>1</v>
          </cell>
          <cell r="G35" t="str">
            <v>---</v>
          </cell>
          <cell r="H35">
            <v>1</v>
          </cell>
          <cell r="I35">
            <v>5</v>
          </cell>
          <cell r="J35">
            <v>5</v>
          </cell>
          <cell r="K35">
            <v>5</v>
          </cell>
          <cell r="L35">
            <v>5</v>
          </cell>
          <cell r="M35">
            <v>6</v>
          </cell>
          <cell r="N35" t="e">
            <v>#VALUE!</v>
          </cell>
        </row>
        <row r="36">
          <cell r="A36" t="str">
            <v>Res. &amp; Adolescent Services Unit</v>
          </cell>
          <cell r="B36">
            <v>4</v>
          </cell>
          <cell r="C36">
            <v>1</v>
          </cell>
          <cell r="D36">
            <v>7</v>
          </cell>
          <cell r="E36" t="str">
            <v>---</v>
          </cell>
          <cell r="F36">
            <v>1</v>
          </cell>
          <cell r="G36" t="str">
            <v>---</v>
          </cell>
          <cell r="H36">
            <v>1</v>
          </cell>
          <cell r="I36">
            <v>5</v>
          </cell>
          <cell r="J36">
            <v>5</v>
          </cell>
          <cell r="K36">
            <v>5</v>
          </cell>
          <cell r="L36">
            <v>5</v>
          </cell>
          <cell r="M36">
            <v>6</v>
          </cell>
          <cell r="N36" t="e">
            <v>#VALUE!</v>
          </cell>
        </row>
        <row r="37">
          <cell r="A37" t="str">
            <v>Metro</v>
          </cell>
          <cell r="B37" t="str">
            <v>---</v>
          </cell>
          <cell r="C37" t="str">
            <v>---</v>
          </cell>
          <cell r="D37" t="str">
            <v>---</v>
          </cell>
          <cell r="E37" t="str">
            <v>---</v>
          </cell>
          <cell r="F37" t="str">
            <v>---</v>
          </cell>
          <cell r="G37" t="str">
            <v>---</v>
          </cell>
          <cell r="H37" t="str">
            <v>---</v>
          </cell>
          <cell r="I37" t="str">
            <v>---</v>
          </cell>
          <cell r="J37" t="str">
            <v>---</v>
          </cell>
          <cell r="K37" t="str">
            <v>---</v>
          </cell>
          <cell r="L37" t="str">
            <v>---</v>
          </cell>
          <cell r="M37" t="str">
            <v>---</v>
          </cell>
          <cell r="N37" t="e">
            <v>#VALUE!</v>
          </cell>
        </row>
        <row r="38">
          <cell r="A38" t="str">
            <v>Arlingtonn</v>
          </cell>
          <cell r="B38" t="str">
            <v>---</v>
          </cell>
          <cell r="C38" t="str">
            <v>---</v>
          </cell>
          <cell r="D38" t="str">
            <v>---</v>
          </cell>
          <cell r="E38" t="str">
            <v>---</v>
          </cell>
          <cell r="F38" t="str">
            <v>---</v>
          </cell>
          <cell r="G38" t="str">
            <v>---</v>
          </cell>
          <cell r="H38" t="str">
            <v>---</v>
          </cell>
          <cell r="I38" t="str">
            <v>---</v>
          </cell>
          <cell r="J38" t="str">
            <v>---</v>
          </cell>
          <cell r="K38" t="str">
            <v>---</v>
          </cell>
          <cell r="L38" t="str">
            <v>---</v>
          </cell>
          <cell r="M38" t="str">
            <v>---</v>
          </cell>
          <cell r="N38" t="e">
            <v>#VALUE!</v>
          </cell>
        </row>
        <row r="39">
          <cell r="A39" t="str">
            <v>Cambridgee</v>
          </cell>
          <cell r="B39" t="str">
            <v>---</v>
          </cell>
          <cell r="C39" t="str">
            <v>---</v>
          </cell>
          <cell r="D39" t="str">
            <v>---</v>
          </cell>
          <cell r="E39" t="str">
            <v>---</v>
          </cell>
          <cell r="F39" t="str">
            <v>---</v>
          </cell>
          <cell r="G39" t="str">
            <v>---</v>
          </cell>
          <cell r="H39" t="str">
            <v>---</v>
          </cell>
          <cell r="I39" t="str">
            <v>---</v>
          </cell>
          <cell r="J39" t="str">
            <v>---</v>
          </cell>
          <cell r="K39" t="str">
            <v>---</v>
          </cell>
          <cell r="L39" t="str">
            <v>---</v>
          </cell>
          <cell r="M39" t="str">
            <v>---</v>
          </cell>
          <cell r="N39" t="e">
            <v>#VALUE!</v>
          </cell>
        </row>
        <row r="40">
          <cell r="A40" t="str">
            <v>Coastall</v>
          </cell>
          <cell r="B40" t="str">
            <v>---</v>
          </cell>
          <cell r="C40" t="str">
            <v>---</v>
          </cell>
          <cell r="D40" t="str">
            <v>---</v>
          </cell>
          <cell r="E40" t="str">
            <v>---</v>
          </cell>
          <cell r="F40" t="str">
            <v>---</v>
          </cell>
          <cell r="G40" t="str">
            <v>---</v>
          </cell>
          <cell r="H40" t="str">
            <v>---</v>
          </cell>
          <cell r="I40" t="str">
            <v>---</v>
          </cell>
          <cell r="J40" t="str">
            <v>---</v>
          </cell>
          <cell r="K40" t="str">
            <v>---</v>
          </cell>
          <cell r="L40" t="str">
            <v>---</v>
          </cell>
          <cell r="M40" t="str">
            <v>---</v>
          </cell>
          <cell r="N40" t="e">
            <v>#VALUE!</v>
          </cell>
        </row>
        <row r="41">
          <cell r="A41" t="str">
            <v>Framinghamm</v>
          </cell>
          <cell r="B41" t="str">
            <v>---</v>
          </cell>
          <cell r="C41" t="str">
            <v>---</v>
          </cell>
          <cell r="D41" t="str">
            <v>---</v>
          </cell>
          <cell r="E41" t="str">
            <v>---</v>
          </cell>
          <cell r="F41" t="str">
            <v>---</v>
          </cell>
          <cell r="G41" t="str">
            <v>---</v>
          </cell>
          <cell r="H41" t="str">
            <v>---</v>
          </cell>
          <cell r="I41" t="str">
            <v>---</v>
          </cell>
          <cell r="J41" t="str">
            <v>---</v>
          </cell>
          <cell r="K41" t="str">
            <v>---</v>
          </cell>
          <cell r="L41" t="str">
            <v>---</v>
          </cell>
          <cell r="M41" t="str">
            <v>---</v>
          </cell>
          <cell r="N41" t="e">
            <v>#VALUE!</v>
          </cell>
        </row>
        <row r="42">
          <cell r="A42" t="str">
            <v>Maldenn</v>
          </cell>
          <cell r="B42" t="str">
            <v>---</v>
          </cell>
          <cell r="C42" t="str">
            <v>---</v>
          </cell>
          <cell r="D42" t="str">
            <v>---</v>
          </cell>
          <cell r="E42" t="str">
            <v>---</v>
          </cell>
          <cell r="F42" t="str">
            <v>---</v>
          </cell>
          <cell r="G42" t="str">
            <v>---</v>
          </cell>
          <cell r="H42" t="str">
            <v>---</v>
          </cell>
          <cell r="I42" t="str">
            <v>---</v>
          </cell>
          <cell r="J42" t="str">
            <v>---</v>
          </cell>
          <cell r="K42" t="str">
            <v>---</v>
          </cell>
          <cell r="L42" t="str">
            <v>---</v>
          </cell>
          <cell r="M42" t="str">
            <v>---</v>
          </cell>
          <cell r="N42" t="e">
            <v>#VALUE!</v>
          </cell>
        </row>
        <row r="43">
          <cell r="A43" t="str">
            <v>Metro Regional AFCDU</v>
          </cell>
          <cell r="B43" t="str">
            <v>---</v>
          </cell>
          <cell r="C43" t="str">
            <v>---</v>
          </cell>
          <cell r="D43" t="str">
            <v>---</v>
          </cell>
          <cell r="E43" t="str">
            <v>---</v>
          </cell>
          <cell r="F43" t="str">
            <v>---</v>
          </cell>
          <cell r="G43" t="str">
            <v>---</v>
          </cell>
          <cell r="H43" t="str">
            <v>---</v>
          </cell>
          <cell r="I43" t="str">
            <v>---</v>
          </cell>
          <cell r="J43" t="str">
            <v>---</v>
          </cell>
          <cell r="K43" t="str">
            <v>---</v>
          </cell>
          <cell r="L43" t="str">
            <v>---</v>
          </cell>
          <cell r="M43" t="str">
            <v>---</v>
          </cell>
          <cell r="N43" t="e">
            <v>#VALUE!</v>
          </cell>
        </row>
        <row r="44">
          <cell r="A44" t="str">
            <v>Solutions for Living (PAS Metro)</v>
          </cell>
          <cell r="B44" t="str">
            <v>---</v>
          </cell>
          <cell r="C44" t="str">
            <v>---</v>
          </cell>
          <cell r="D44" t="str">
            <v>---</v>
          </cell>
          <cell r="E44" t="str">
            <v>---</v>
          </cell>
          <cell r="F44" t="str">
            <v>---</v>
          </cell>
          <cell r="G44" t="str">
            <v>---</v>
          </cell>
          <cell r="H44" t="str">
            <v>---</v>
          </cell>
          <cell r="I44" t="str">
            <v>---</v>
          </cell>
          <cell r="J44" t="str">
            <v>---</v>
          </cell>
          <cell r="K44" t="str">
            <v>---</v>
          </cell>
          <cell r="L44" t="str">
            <v>---</v>
          </cell>
          <cell r="M44" t="str">
            <v>---</v>
          </cell>
          <cell r="N44" t="e">
            <v>#VALUE!</v>
          </cell>
        </row>
        <row r="45">
          <cell r="A45" t="str">
            <v>Northeast</v>
          </cell>
          <cell r="B45" t="str">
            <v>---</v>
          </cell>
          <cell r="C45" t="str">
            <v>---</v>
          </cell>
          <cell r="D45" t="str">
            <v>---</v>
          </cell>
          <cell r="E45" t="str">
            <v>---</v>
          </cell>
          <cell r="F45" t="str">
            <v>---</v>
          </cell>
          <cell r="G45" t="str">
            <v>---</v>
          </cell>
          <cell r="H45" t="str">
            <v>---</v>
          </cell>
          <cell r="I45" t="str">
            <v>---</v>
          </cell>
          <cell r="J45" t="str">
            <v>---</v>
          </cell>
          <cell r="K45" t="str">
            <v>---</v>
          </cell>
          <cell r="L45" t="str">
            <v>---</v>
          </cell>
          <cell r="M45" t="str">
            <v>---</v>
          </cell>
          <cell r="N45" t="e">
            <v>#VALUE!</v>
          </cell>
        </row>
        <row r="46">
          <cell r="A46" t="str">
            <v>Cape Annn</v>
          </cell>
          <cell r="B46" t="str">
            <v>---</v>
          </cell>
          <cell r="C46" t="str">
            <v>---</v>
          </cell>
          <cell r="D46" t="str">
            <v>---</v>
          </cell>
          <cell r="E46" t="str">
            <v>---</v>
          </cell>
          <cell r="F46" t="str">
            <v>---</v>
          </cell>
          <cell r="G46" t="str">
            <v>---</v>
          </cell>
          <cell r="H46" t="str">
            <v>---</v>
          </cell>
          <cell r="I46" t="str">
            <v>---</v>
          </cell>
          <cell r="J46" t="str">
            <v>---</v>
          </cell>
          <cell r="K46" t="str">
            <v>---</v>
          </cell>
          <cell r="L46" t="str">
            <v>---</v>
          </cell>
          <cell r="M46" t="str">
            <v>---</v>
          </cell>
          <cell r="N46" t="e">
            <v>#VALUE!</v>
          </cell>
        </row>
        <row r="47">
          <cell r="A47" t="str">
            <v>Haverhilll</v>
          </cell>
          <cell r="B47" t="str">
            <v>---</v>
          </cell>
          <cell r="C47" t="str">
            <v>---</v>
          </cell>
          <cell r="D47" t="str">
            <v>---</v>
          </cell>
          <cell r="E47" t="str">
            <v>---</v>
          </cell>
          <cell r="F47" t="str">
            <v>---</v>
          </cell>
          <cell r="G47" t="str">
            <v>---</v>
          </cell>
          <cell r="H47" t="str">
            <v>---</v>
          </cell>
          <cell r="I47" t="str">
            <v>---</v>
          </cell>
          <cell r="J47" t="str">
            <v>---</v>
          </cell>
          <cell r="K47" t="str">
            <v>---</v>
          </cell>
          <cell r="L47" t="str">
            <v>---</v>
          </cell>
          <cell r="M47" t="str">
            <v>---</v>
          </cell>
          <cell r="N47" t="e">
            <v>#VALUE!</v>
          </cell>
        </row>
        <row r="48">
          <cell r="A48" t="str">
            <v>Lawrencee</v>
          </cell>
          <cell r="B48" t="str">
            <v>---</v>
          </cell>
          <cell r="C48" t="str">
            <v>---</v>
          </cell>
          <cell r="D48" t="str">
            <v>---</v>
          </cell>
          <cell r="E48" t="str">
            <v>---</v>
          </cell>
          <cell r="F48" t="str">
            <v>---</v>
          </cell>
          <cell r="G48" t="str">
            <v>---</v>
          </cell>
          <cell r="H48" t="str">
            <v>---</v>
          </cell>
          <cell r="I48" t="str">
            <v>---</v>
          </cell>
          <cell r="J48" t="str">
            <v>---</v>
          </cell>
          <cell r="K48" t="str">
            <v>---</v>
          </cell>
          <cell r="L48" t="str">
            <v>---</v>
          </cell>
          <cell r="M48" t="str">
            <v>---</v>
          </cell>
          <cell r="N48" t="e">
            <v>#VALUE!</v>
          </cell>
        </row>
        <row r="49">
          <cell r="A49" t="str">
            <v>Lowelll</v>
          </cell>
          <cell r="B49" t="str">
            <v>---</v>
          </cell>
          <cell r="C49" t="str">
            <v>---</v>
          </cell>
          <cell r="D49" t="str">
            <v>---</v>
          </cell>
          <cell r="E49" t="str">
            <v>---</v>
          </cell>
          <cell r="F49" t="str">
            <v>---</v>
          </cell>
          <cell r="G49" t="str">
            <v>---</v>
          </cell>
          <cell r="H49" t="str">
            <v>---</v>
          </cell>
          <cell r="I49" t="str">
            <v>---</v>
          </cell>
          <cell r="J49" t="str">
            <v>---</v>
          </cell>
          <cell r="K49" t="str">
            <v>---</v>
          </cell>
          <cell r="L49" t="str">
            <v>---</v>
          </cell>
          <cell r="M49" t="str">
            <v>---</v>
          </cell>
          <cell r="N49" t="e">
            <v>#VALUE!</v>
          </cell>
        </row>
        <row r="50">
          <cell r="A50" t="str">
            <v>Lynnn</v>
          </cell>
          <cell r="B50" t="str">
            <v>---</v>
          </cell>
          <cell r="C50" t="str">
            <v>---</v>
          </cell>
          <cell r="D50" t="str">
            <v>---</v>
          </cell>
          <cell r="E50" t="str">
            <v>---</v>
          </cell>
          <cell r="F50" t="str">
            <v>---</v>
          </cell>
          <cell r="G50" t="str">
            <v>---</v>
          </cell>
          <cell r="H50" t="str">
            <v>---</v>
          </cell>
          <cell r="I50" t="str">
            <v>---</v>
          </cell>
          <cell r="J50" t="str">
            <v>---</v>
          </cell>
          <cell r="K50" t="str">
            <v>---</v>
          </cell>
          <cell r="L50" t="str">
            <v>---</v>
          </cell>
          <cell r="M50" t="str">
            <v>---</v>
          </cell>
          <cell r="N50" t="e">
            <v>#VALUE!</v>
          </cell>
        </row>
        <row r="51">
          <cell r="A51" t="str">
            <v>Solutions for Living (PAS NE)</v>
          </cell>
          <cell r="B51" t="str">
            <v>---</v>
          </cell>
          <cell r="C51" t="str">
            <v>---</v>
          </cell>
          <cell r="D51" t="str">
            <v>---</v>
          </cell>
          <cell r="E51" t="str">
            <v>---</v>
          </cell>
          <cell r="F51" t="str">
            <v>---</v>
          </cell>
          <cell r="G51" t="str">
            <v>---</v>
          </cell>
          <cell r="H51" t="str">
            <v>---</v>
          </cell>
          <cell r="I51" t="str">
            <v>---</v>
          </cell>
          <cell r="J51" t="str">
            <v>---</v>
          </cell>
          <cell r="K51" t="str">
            <v>---</v>
          </cell>
          <cell r="L51" t="str">
            <v>---</v>
          </cell>
          <cell r="M51" t="str">
            <v>---</v>
          </cell>
          <cell r="N51" t="e">
            <v>#VALUE!</v>
          </cell>
        </row>
        <row r="52">
          <cell r="A52" t="str">
            <v>Northern</v>
          </cell>
          <cell r="B52">
            <v>390</v>
          </cell>
          <cell r="C52">
            <v>401</v>
          </cell>
          <cell r="D52">
            <v>359</v>
          </cell>
          <cell r="E52">
            <v>431</v>
          </cell>
          <cell r="F52">
            <v>437</v>
          </cell>
          <cell r="G52">
            <v>403</v>
          </cell>
          <cell r="H52">
            <v>355</v>
          </cell>
          <cell r="I52">
            <v>276</v>
          </cell>
          <cell r="J52">
            <v>330</v>
          </cell>
          <cell r="K52">
            <v>409</v>
          </cell>
          <cell r="L52">
            <v>322</v>
          </cell>
          <cell r="M52">
            <v>399</v>
          </cell>
          <cell r="N52">
            <v>376</v>
          </cell>
        </row>
        <row r="53">
          <cell r="A53" t="str">
            <v>Cambridge</v>
          </cell>
          <cell r="B53">
            <v>43</v>
          </cell>
          <cell r="C53">
            <v>30</v>
          </cell>
          <cell r="D53">
            <v>30</v>
          </cell>
          <cell r="E53">
            <v>34</v>
          </cell>
          <cell r="F53">
            <v>46</v>
          </cell>
          <cell r="G53">
            <v>34</v>
          </cell>
          <cell r="H53">
            <v>37</v>
          </cell>
          <cell r="I53">
            <v>27</v>
          </cell>
          <cell r="J53">
            <v>24</v>
          </cell>
          <cell r="K53">
            <v>35</v>
          </cell>
          <cell r="L53">
            <v>35</v>
          </cell>
          <cell r="M53">
            <v>36</v>
          </cell>
          <cell r="N53">
            <v>34.25</v>
          </cell>
        </row>
        <row r="54">
          <cell r="A54" t="str">
            <v>Cape Ann</v>
          </cell>
          <cell r="B54">
            <v>45</v>
          </cell>
          <cell r="C54">
            <v>60</v>
          </cell>
          <cell r="D54">
            <v>45</v>
          </cell>
          <cell r="E54">
            <v>60</v>
          </cell>
          <cell r="F54">
            <v>52</v>
          </cell>
          <cell r="G54">
            <v>54</v>
          </cell>
          <cell r="H54">
            <v>41</v>
          </cell>
          <cell r="I54">
            <v>32</v>
          </cell>
          <cell r="J54">
            <v>39</v>
          </cell>
          <cell r="K54">
            <v>49</v>
          </cell>
          <cell r="L54">
            <v>44</v>
          </cell>
          <cell r="M54">
            <v>59</v>
          </cell>
          <cell r="N54">
            <v>48.333333333333336</v>
          </cell>
        </row>
        <row r="55">
          <cell r="A55" t="str">
            <v>Framingham</v>
          </cell>
          <cell r="B55">
            <v>35</v>
          </cell>
          <cell r="C55">
            <v>46</v>
          </cell>
          <cell r="D55">
            <v>50</v>
          </cell>
          <cell r="E55">
            <v>59</v>
          </cell>
          <cell r="F55">
            <v>64</v>
          </cell>
          <cell r="G55">
            <v>70</v>
          </cell>
          <cell r="H55">
            <v>46</v>
          </cell>
          <cell r="I55">
            <v>33</v>
          </cell>
          <cell r="J55">
            <v>49</v>
          </cell>
          <cell r="K55">
            <v>48</v>
          </cell>
          <cell r="L55">
            <v>44</v>
          </cell>
          <cell r="M55">
            <v>53</v>
          </cell>
          <cell r="N55">
            <v>49.75</v>
          </cell>
        </row>
        <row r="56">
          <cell r="A56" t="str">
            <v>Haverhill</v>
          </cell>
          <cell r="B56">
            <v>45</v>
          </cell>
          <cell r="C56">
            <v>34</v>
          </cell>
          <cell r="D56">
            <v>38</v>
          </cell>
          <cell r="E56">
            <v>40</v>
          </cell>
          <cell r="F56">
            <v>42</v>
          </cell>
          <cell r="G56">
            <v>26</v>
          </cell>
          <cell r="H56">
            <v>34</v>
          </cell>
          <cell r="I56">
            <v>24</v>
          </cell>
          <cell r="J56">
            <v>32</v>
          </cell>
          <cell r="K56">
            <v>33</v>
          </cell>
          <cell r="L56">
            <v>21</v>
          </cell>
          <cell r="M56">
            <v>22</v>
          </cell>
          <cell r="N56">
            <v>32.583333333333336</v>
          </cell>
        </row>
        <row r="57">
          <cell r="A57" t="str">
            <v>Lawrence</v>
          </cell>
          <cell r="B57">
            <v>39</v>
          </cell>
          <cell r="C57">
            <v>33</v>
          </cell>
          <cell r="D57">
            <v>20</v>
          </cell>
          <cell r="E57">
            <v>31</v>
          </cell>
          <cell r="F57">
            <v>36</v>
          </cell>
          <cell r="G57">
            <v>36</v>
          </cell>
          <cell r="H57">
            <v>26</v>
          </cell>
          <cell r="I57">
            <v>26</v>
          </cell>
          <cell r="J57">
            <v>30</v>
          </cell>
          <cell r="K57">
            <v>29</v>
          </cell>
          <cell r="L57">
            <v>26</v>
          </cell>
          <cell r="M57">
            <v>31</v>
          </cell>
          <cell r="N57">
            <v>30.25</v>
          </cell>
        </row>
        <row r="58">
          <cell r="A58" t="str">
            <v>Lowell</v>
          </cell>
          <cell r="B58">
            <v>86</v>
          </cell>
          <cell r="C58">
            <v>88</v>
          </cell>
          <cell r="D58">
            <v>75</v>
          </cell>
          <cell r="E58">
            <v>86</v>
          </cell>
          <cell r="F58">
            <v>79</v>
          </cell>
          <cell r="G58">
            <v>91</v>
          </cell>
          <cell r="H58">
            <v>95</v>
          </cell>
          <cell r="I58">
            <v>61</v>
          </cell>
          <cell r="J58">
            <v>71</v>
          </cell>
          <cell r="K58">
            <v>87</v>
          </cell>
          <cell r="L58">
            <v>62</v>
          </cell>
          <cell r="M58">
            <v>88</v>
          </cell>
          <cell r="N58">
            <v>80.75</v>
          </cell>
        </row>
        <row r="59">
          <cell r="A59" t="str">
            <v>Lynn</v>
          </cell>
          <cell r="B59">
            <v>45</v>
          </cell>
          <cell r="C59">
            <v>41</v>
          </cell>
          <cell r="D59">
            <v>38</v>
          </cell>
          <cell r="E59">
            <v>72</v>
          </cell>
          <cell r="F59">
            <v>47</v>
          </cell>
          <cell r="G59">
            <v>36</v>
          </cell>
          <cell r="H59">
            <v>46</v>
          </cell>
          <cell r="I59">
            <v>37</v>
          </cell>
          <cell r="J59">
            <v>39</v>
          </cell>
          <cell r="K59">
            <v>54</v>
          </cell>
          <cell r="L59">
            <v>42</v>
          </cell>
          <cell r="M59">
            <v>56</v>
          </cell>
          <cell r="N59">
            <v>46.083333333333336</v>
          </cell>
        </row>
        <row r="60">
          <cell r="A60" t="str">
            <v>Malden</v>
          </cell>
          <cell r="B60">
            <v>52</v>
          </cell>
          <cell r="C60">
            <v>69</v>
          </cell>
          <cell r="D60">
            <v>62</v>
          </cell>
          <cell r="E60">
            <v>49</v>
          </cell>
          <cell r="F60">
            <v>71</v>
          </cell>
          <cell r="G60">
            <v>56</v>
          </cell>
          <cell r="H60">
            <v>30</v>
          </cell>
          <cell r="I60">
            <v>36</v>
          </cell>
          <cell r="J60">
            <v>46</v>
          </cell>
          <cell r="K60">
            <v>74</v>
          </cell>
          <cell r="L60">
            <v>48</v>
          </cell>
          <cell r="M60">
            <v>54</v>
          </cell>
          <cell r="N60">
            <v>53.916666666666664</v>
          </cell>
        </row>
        <row r="61">
          <cell r="A61" t="str">
            <v>Solutions for Living (PAS NE)</v>
          </cell>
          <cell r="B61" t="str">
            <v>---</v>
          </cell>
          <cell r="C61" t="str">
            <v>---</v>
          </cell>
          <cell r="D61">
            <v>1</v>
          </cell>
          <cell r="E61" t="str">
            <v>---</v>
          </cell>
          <cell r="F61" t="str">
            <v>---</v>
          </cell>
          <cell r="G61" t="str">
            <v>---</v>
          </cell>
          <cell r="H61" t="str">
            <v>---</v>
          </cell>
          <cell r="I61" t="str">
            <v>---</v>
          </cell>
          <cell r="J61" t="str">
            <v>---</v>
          </cell>
          <cell r="K61" t="str">
            <v>---</v>
          </cell>
          <cell r="L61" t="str">
            <v>---</v>
          </cell>
          <cell r="M61" t="str">
            <v>---</v>
          </cell>
          <cell r="N61" t="e">
            <v>#VALUE!</v>
          </cell>
        </row>
        <row r="62">
          <cell r="A62" t="str">
            <v>Southeast</v>
          </cell>
          <cell r="B62" t="str">
            <v>---</v>
          </cell>
          <cell r="C62" t="str">
            <v>---</v>
          </cell>
          <cell r="D62" t="str">
            <v>---</v>
          </cell>
          <cell r="E62" t="str">
            <v>---</v>
          </cell>
          <cell r="F62" t="str">
            <v>---</v>
          </cell>
          <cell r="G62" t="str">
            <v>---</v>
          </cell>
          <cell r="H62" t="str">
            <v>---</v>
          </cell>
          <cell r="I62" t="str">
            <v>---</v>
          </cell>
          <cell r="J62" t="str">
            <v>---</v>
          </cell>
          <cell r="K62" t="str">
            <v>---</v>
          </cell>
          <cell r="L62" t="str">
            <v>---</v>
          </cell>
          <cell r="M62" t="str">
            <v>---</v>
          </cell>
          <cell r="N62" t="e">
            <v>#VALUE!</v>
          </cell>
        </row>
        <row r="63">
          <cell r="A63" t="str">
            <v>Attleboroo</v>
          </cell>
          <cell r="B63" t="str">
            <v>---</v>
          </cell>
          <cell r="C63" t="str">
            <v>---</v>
          </cell>
          <cell r="D63" t="str">
            <v>---</v>
          </cell>
          <cell r="E63" t="str">
            <v>---</v>
          </cell>
          <cell r="F63" t="str">
            <v>---</v>
          </cell>
          <cell r="G63" t="str">
            <v>---</v>
          </cell>
          <cell r="H63" t="str">
            <v>---</v>
          </cell>
          <cell r="I63" t="str">
            <v>---</v>
          </cell>
          <cell r="J63" t="str">
            <v>---</v>
          </cell>
          <cell r="K63" t="str">
            <v>---</v>
          </cell>
          <cell r="L63" t="str">
            <v>---</v>
          </cell>
          <cell r="M63" t="str">
            <v>---</v>
          </cell>
          <cell r="N63" t="e">
            <v>#VALUE!</v>
          </cell>
        </row>
        <row r="64">
          <cell r="A64" t="str">
            <v>Brocktonn</v>
          </cell>
          <cell r="B64" t="str">
            <v>---</v>
          </cell>
          <cell r="C64" t="str">
            <v>---</v>
          </cell>
          <cell r="D64" t="str">
            <v>---</v>
          </cell>
          <cell r="E64" t="str">
            <v>---</v>
          </cell>
          <cell r="F64" t="str">
            <v>---</v>
          </cell>
          <cell r="G64" t="str">
            <v>---</v>
          </cell>
          <cell r="H64" t="str">
            <v>---</v>
          </cell>
          <cell r="I64" t="str">
            <v>---</v>
          </cell>
          <cell r="J64" t="str">
            <v>---</v>
          </cell>
          <cell r="K64" t="str">
            <v>---</v>
          </cell>
          <cell r="L64" t="str">
            <v>---</v>
          </cell>
          <cell r="M64" t="str">
            <v>---</v>
          </cell>
          <cell r="N64" t="e">
            <v>#VALUE!</v>
          </cell>
        </row>
        <row r="65">
          <cell r="A65" t="str">
            <v>Cape Codd</v>
          </cell>
          <cell r="B65" t="str">
            <v>---</v>
          </cell>
          <cell r="C65" t="str">
            <v>---</v>
          </cell>
          <cell r="D65" t="str">
            <v>---</v>
          </cell>
          <cell r="E65" t="str">
            <v>---</v>
          </cell>
          <cell r="F65" t="str">
            <v>---</v>
          </cell>
          <cell r="G65" t="str">
            <v>---</v>
          </cell>
          <cell r="H65" t="str">
            <v>---</v>
          </cell>
          <cell r="I65" t="str">
            <v>---</v>
          </cell>
          <cell r="J65" t="str">
            <v>---</v>
          </cell>
          <cell r="K65" t="str">
            <v>---</v>
          </cell>
          <cell r="L65" t="str">
            <v>---</v>
          </cell>
          <cell r="M65" t="str">
            <v>---</v>
          </cell>
          <cell r="N65" t="e">
            <v>#VALUE!</v>
          </cell>
        </row>
        <row r="66">
          <cell r="A66" t="str">
            <v>Fall Riverr</v>
          </cell>
          <cell r="B66" t="str">
            <v>---</v>
          </cell>
          <cell r="C66" t="str">
            <v>---</v>
          </cell>
          <cell r="D66" t="str">
            <v>---</v>
          </cell>
          <cell r="E66" t="str">
            <v>---</v>
          </cell>
          <cell r="F66" t="str">
            <v>---</v>
          </cell>
          <cell r="G66" t="str">
            <v>---</v>
          </cell>
          <cell r="H66" t="str">
            <v>---</v>
          </cell>
          <cell r="I66" t="str">
            <v>---</v>
          </cell>
          <cell r="J66" t="str">
            <v>---</v>
          </cell>
          <cell r="K66" t="str">
            <v>---</v>
          </cell>
          <cell r="L66" t="str">
            <v>---</v>
          </cell>
          <cell r="M66" t="str">
            <v>---</v>
          </cell>
          <cell r="N66" t="e">
            <v>#VALUE!</v>
          </cell>
        </row>
        <row r="67">
          <cell r="A67" t="str">
            <v>New Bedfordd</v>
          </cell>
          <cell r="B67" t="str">
            <v>---</v>
          </cell>
          <cell r="C67" t="str">
            <v>---</v>
          </cell>
          <cell r="D67" t="str">
            <v>---</v>
          </cell>
          <cell r="E67" t="str">
            <v>---</v>
          </cell>
          <cell r="F67" t="str">
            <v>---</v>
          </cell>
          <cell r="G67" t="str">
            <v>---</v>
          </cell>
          <cell r="H67" t="str">
            <v>---</v>
          </cell>
          <cell r="I67" t="str">
            <v>---</v>
          </cell>
          <cell r="J67" t="str">
            <v>---</v>
          </cell>
          <cell r="K67" t="str">
            <v>---</v>
          </cell>
          <cell r="L67" t="str">
            <v>---</v>
          </cell>
          <cell r="M67" t="str">
            <v>---</v>
          </cell>
          <cell r="N67" t="e">
            <v>#VALUE!</v>
          </cell>
        </row>
        <row r="68">
          <cell r="A68" t="str">
            <v>Plymouthh</v>
          </cell>
          <cell r="B68" t="str">
            <v>---</v>
          </cell>
          <cell r="C68" t="str">
            <v>---</v>
          </cell>
          <cell r="D68" t="str">
            <v>---</v>
          </cell>
          <cell r="E68" t="str">
            <v>---</v>
          </cell>
          <cell r="F68" t="str">
            <v>---</v>
          </cell>
          <cell r="G68" t="str">
            <v>---</v>
          </cell>
          <cell r="H68" t="str">
            <v>---</v>
          </cell>
          <cell r="I68" t="str">
            <v>---</v>
          </cell>
          <cell r="J68" t="str">
            <v>---</v>
          </cell>
          <cell r="K68" t="str">
            <v>---</v>
          </cell>
          <cell r="L68" t="str">
            <v>---</v>
          </cell>
          <cell r="M68" t="str">
            <v>---</v>
          </cell>
          <cell r="N68" t="e">
            <v>#VALUE!</v>
          </cell>
        </row>
        <row r="69">
          <cell r="A69" t="str">
            <v>Solutions for Living (PAS SE)</v>
          </cell>
          <cell r="B69" t="str">
            <v>---</v>
          </cell>
          <cell r="C69" t="str">
            <v>---</v>
          </cell>
          <cell r="D69" t="str">
            <v>---</v>
          </cell>
          <cell r="E69" t="str">
            <v>---</v>
          </cell>
          <cell r="F69" t="str">
            <v>---</v>
          </cell>
          <cell r="G69" t="str">
            <v>---</v>
          </cell>
          <cell r="H69" t="str">
            <v>---</v>
          </cell>
          <cell r="I69" t="str">
            <v>---</v>
          </cell>
          <cell r="J69" t="str">
            <v>---</v>
          </cell>
          <cell r="K69" t="str">
            <v>---</v>
          </cell>
          <cell r="L69" t="str">
            <v>---</v>
          </cell>
          <cell r="M69" t="str">
            <v>---</v>
          </cell>
          <cell r="N69" t="e">
            <v>#VALUE!</v>
          </cell>
        </row>
        <row r="70">
          <cell r="A70" t="str">
            <v>Taunton/Attleboro0</v>
          </cell>
          <cell r="B70" t="str">
            <v>---</v>
          </cell>
          <cell r="C70" t="str">
            <v>---</v>
          </cell>
          <cell r="D70" t="str">
            <v>---</v>
          </cell>
          <cell r="E70" t="str">
            <v>---</v>
          </cell>
          <cell r="F70" t="str">
            <v>---</v>
          </cell>
          <cell r="G70" t="str">
            <v>---</v>
          </cell>
          <cell r="H70" t="str">
            <v>---</v>
          </cell>
          <cell r="I70" t="str">
            <v>---</v>
          </cell>
          <cell r="J70" t="str">
            <v>---</v>
          </cell>
          <cell r="K70" t="str">
            <v>---</v>
          </cell>
          <cell r="L70" t="str">
            <v>---</v>
          </cell>
          <cell r="M70" t="str">
            <v>---</v>
          </cell>
          <cell r="N70" t="e">
            <v>#VALUE!</v>
          </cell>
        </row>
        <row r="71">
          <cell r="A71" t="str">
            <v>Southern</v>
          </cell>
          <cell r="B71">
            <v>508</v>
          </cell>
          <cell r="C71">
            <v>499</v>
          </cell>
          <cell r="D71">
            <v>530</v>
          </cell>
          <cell r="E71">
            <v>462</v>
          </cell>
          <cell r="F71">
            <v>485</v>
          </cell>
          <cell r="G71">
            <v>534</v>
          </cell>
          <cell r="H71">
            <v>445</v>
          </cell>
          <cell r="I71">
            <v>387</v>
          </cell>
          <cell r="J71">
            <v>385</v>
          </cell>
          <cell r="K71">
            <v>490</v>
          </cell>
          <cell r="L71">
            <v>402</v>
          </cell>
          <cell r="M71">
            <v>499</v>
          </cell>
          <cell r="N71">
            <v>468.83333333333331</v>
          </cell>
        </row>
        <row r="72">
          <cell r="A72" t="str">
            <v>Arlington</v>
          </cell>
          <cell r="B72">
            <v>45</v>
          </cell>
          <cell r="C72">
            <v>50</v>
          </cell>
          <cell r="D72">
            <v>50</v>
          </cell>
          <cell r="E72">
            <v>46</v>
          </cell>
          <cell r="F72">
            <v>54</v>
          </cell>
          <cell r="G72">
            <v>39</v>
          </cell>
          <cell r="H72">
            <v>41</v>
          </cell>
          <cell r="I72">
            <v>37</v>
          </cell>
          <cell r="J72">
            <v>35</v>
          </cell>
          <cell r="K72">
            <v>39</v>
          </cell>
          <cell r="L72">
            <v>41</v>
          </cell>
          <cell r="M72">
            <v>53</v>
          </cell>
          <cell r="N72">
            <v>44.166666666666664</v>
          </cell>
        </row>
        <row r="73">
          <cell r="A73" t="str">
            <v>Brockton</v>
          </cell>
          <cell r="B73">
            <v>52</v>
          </cell>
          <cell r="C73">
            <v>52</v>
          </cell>
          <cell r="D73">
            <v>71</v>
          </cell>
          <cell r="E73">
            <v>47</v>
          </cell>
          <cell r="F73">
            <v>53</v>
          </cell>
          <cell r="G73">
            <v>61</v>
          </cell>
          <cell r="H73">
            <v>52</v>
          </cell>
          <cell r="I73">
            <v>53</v>
          </cell>
          <cell r="J73">
            <v>49</v>
          </cell>
          <cell r="K73">
            <v>79</v>
          </cell>
          <cell r="L73">
            <v>50</v>
          </cell>
          <cell r="M73">
            <v>63</v>
          </cell>
          <cell r="N73">
            <v>56.833333333333336</v>
          </cell>
        </row>
        <row r="74">
          <cell r="A74" t="str">
            <v>Cape Cod</v>
          </cell>
          <cell r="B74">
            <v>48</v>
          </cell>
          <cell r="C74">
            <v>51</v>
          </cell>
          <cell r="D74">
            <v>67</v>
          </cell>
          <cell r="E74">
            <v>43</v>
          </cell>
          <cell r="F74">
            <v>55</v>
          </cell>
          <cell r="G74">
            <v>67</v>
          </cell>
          <cell r="H74">
            <v>58</v>
          </cell>
          <cell r="I74">
            <v>40</v>
          </cell>
          <cell r="J74">
            <v>41</v>
          </cell>
          <cell r="K74">
            <v>41</v>
          </cell>
          <cell r="L74">
            <v>45</v>
          </cell>
          <cell r="M74">
            <v>61</v>
          </cell>
          <cell r="N74">
            <v>51.416666666666664</v>
          </cell>
        </row>
        <row r="75">
          <cell r="A75" t="str">
            <v>Coastal</v>
          </cell>
          <cell r="B75">
            <v>48</v>
          </cell>
          <cell r="C75">
            <v>58</v>
          </cell>
          <cell r="D75">
            <v>54</v>
          </cell>
          <cell r="E75">
            <v>33</v>
          </cell>
          <cell r="F75">
            <v>62</v>
          </cell>
          <cell r="G75">
            <v>63</v>
          </cell>
          <cell r="H75">
            <v>41</v>
          </cell>
          <cell r="I75">
            <v>51</v>
          </cell>
          <cell r="J75">
            <v>50</v>
          </cell>
          <cell r="K75">
            <v>57</v>
          </cell>
          <cell r="L75">
            <v>46</v>
          </cell>
          <cell r="M75">
            <v>51</v>
          </cell>
          <cell r="N75">
            <v>51.166666666666664</v>
          </cell>
        </row>
        <row r="76">
          <cell r="A76" t="str">
            <v>Fall River</v>
          </cell>
          <cell r="B76">
            <v>80</v>
          </cell>
          <cell r="C76">
            <v>71</v>
          </cell>
          <cell r="D76">
            <v>74</v>
          </cell>
          <cell r="E76">
            <v>85</v>
          </cell>
          <cell r="F76">
            <v>74</v>
          </cell>
          <cell r="G76">
            <v>82</v>
          </cell>
          <cell r="H76">
            <v>85</v>
          </cell>
          <cell r="I76">
            <v>44</v>
          </cell>
          <cell r="J76">
            <v>66</v>
          </cell>
          <cell r="K76">
            <v>96</v>
          </cell>
          <cell r="L76">
            <v>52</v>
          </cell>
          <cell r="M76">
            <v>70</v>
          </cell>
          <cell r="N76">
            <v>73.25</v>
          </cell>
        </row>
        <row r="77">
          <cell r="A77" t="str">
            <v>New Bedford</v>
          </cell>
          <cell r="B77">
            <v>101</v>
          </cell>
          <cell r="C77">
            <v>89</v>
          </cell>
          <cell r="D77">
            <v>76</v>
          </cell>
          <cell r="E77">
            <v>71</v>
          </cell>
          <cell r="F77">
            <v>83</v>
          </cell>
          <cell r="G77">
            <v>98</v>
          </cell>
          <cell r="H77">
            <v>77</v>
          </cell>
          <cell r="I77">
            <v>77</v>
          </cell>
          <cell r="J77">
            <v>52</v>
          </cell>
          <cell r="K77">
            <v>78</v>
          </cell>
          <cell r="L77">
            <v>58</v>
          </cell>
          <cell r="M77">
            <v>83</v>
          </cell>
          <cell r="N77">
            <v>78.583333333333329</v>
          </cell>
        </row>
        <row r="78">
          <cell r="A78" t="str">
            <v>Plymouth</v>
          </cell>
          <cell r="B78">
            <v>74</v>
          </cell>
          <cell r="C78">
            <v>63</v>
          </cell>
          <cell r="D78">
            <v>76</v>
          </cell>
          <cell r="E78">
            <v>61</v>
          </cell>
          <cell r="F78">
            <v>49</v>
          </cell>
          <cell r="G78">
            <v>56</v>
          </cell>
          <cell r="H78">
            <v>51</v>
          </cell>
          <cell r="I78">
            <v>42</v>
          </cell>
          <cell r="J78">
            <v>46</v>
          </cell>
          <cell r="K78">
            <v>54</v>
          </cell>
          <cell r="L78">
            <v>60</v>
          </cell>
          <cell r="M78">
            <v>58</v>
          </cell>
          <cell r="N78">
            <v>57.5</v>
          </cell>
        </row>
        <row r="79">
          <cell r="A79" t="str">
            <v>Solutions for Living (PAS SE)</v>
          </cell>
          <cell r="B79" t="str">
            <v>---</v>
          </cell>
          <cell r="C79" t="str">
            <v>---</v>
          </cell>
          <cell r="D79" t="str">
            <v>---</v>
          </cell>
          <cell r="E79">
            <v>2</v>
          </cell>
          <cell r="F79" t="str">
            <v>---</v>
          </cell>
          <cell r="G79">
            <v>1</v>
          </cell>
          <cell r="H79" t="str">
            <v>---</v>
          </cell>
          <cell r="I79" t="str">
            <v>---</v>
          </cell>
          <cell r="J79">
            <v>2</v>
          </cell>
          <cell r="K79" t="str">
            <v>---</v>
          </cell>
          <cell r="L79" t="str">
            <v>---</v>
          </cell>
          <cell r="M79" t="str">
            <v>---</v>
          </cell>
          <cell r="N79" t="e">
            <v>#VALUE!</v>
          </cell>
        </row>
        <row r="80">
          <cell r="A80" t="str">
            <v>Taunton/Attleboro</v>
          </cell>
          <cell r="B80">
            <v>60</v>
          </cell>
          <cell r="C80">
            <v>65</v>
          </cell>
          <cell r="D80">
            <v>62</v>
          </cell>
          <cell r="E80">
            <v>74</v>
          </cell>
          <cell r="F80">
            <v>55</v>
          </cell>
          <cell r="G80">
            <v>67</v>
          </cell>
          <cell r="H80">
            <v>40</v>
          </cell>
          <cell r="I80">
            <v>43</v>
          </cell>
          <cell r="J80">
            <v>44</v>
          </cell>
          <cell r="K80">
            <v>46</v>
          </cell>
          <cell r="L80">
            <v>50</v>
          </cell>
          <cell r="M80">
            <v>60</v>
          </cell>
          <cell r="N80">
            <v>55.5</v>
          </cell>
        </row>
        <row r="81">
          <cell r="A81" t="str">
            <v>Western</v>
          </cell>
          <cell r="B81">
            <v>683</v>
          </cell>
          <cell r="C81">
            <v>666</v>
          </cell>
          <cell r="D81">
            <v>729</v>
          </cell>
          <cell r="E81">
            <v>758</v>
          </cell>
          <cell r="F81">
            <v>716</v>
          </cell>
          <cell r="G81">
            <v>717</v>
          </cell>
          <cell r="H81">
            <v>592</v>
          </cell>
          <cell r="I81">
            <v>485</v>
          </cell>
          <cell r="J81">
            <v>516</v>
          </cell>
          <cell r="K81">
            <v>701</v>
          </cell>
          <cell r="L81">
            <v>514</v>
          </cell>
          <cell r="M81">
            <v>573</v>
          </cell>
          <cell r="N81">
            <v>637.5</v>
          </cell>
        </row>
        <row r="82">
          <cell r="A82" t="str">
            <v>Ctr Human Dev (PAS West)</v>
          </cell>
          <cell r="B82" t="str">
            <v>---</v>
          </cell>
          <cell r="C82" t="str">
            <v>---</v>
          </cell>
          <cell r="D82" t="str">
            <v>---</v>
          </cell>
          <cell r="E82" t="str">
            <v>---</v>
          </cell>
          <cell r="F82" t="str">
            <v>---</v>
          </cell>
          <cell r="G82" t="str">
            <v>---</v>
          </cell>
          <cell r="H82" t="str">
            <v>---</v>
          </cell>
          <cell r="I82" t="str">
            <v>---</v>
          </cell>
          <cell r="J82" t="str">
            <v>---</v>
          </cell>
          <cell r="K82" t="str">
            <v>---</v>
          </cell>
          <cell r="L82" t="str">
            <v>---</v>
          </cell>
          <cell r="M82" t="str">
            <v>---</v>
          </cell>
          <cell r="N82" t="e">
            <v>#VALUE!</v>
          </cell>
        </row>
        <row r="83">
          <cell r="A83" t="str">
            <v>Greenfield</v>
          </cell>
          <cell r="B83">
            <v>47</v>
          </cell>
          <cell r="C83">
            <v>34</v>
          </cell>
          <cell r="D83">
            <v>48</v>
          </cell>
          <cell r="E83">
            <v>51</v>
          </cell>
          <cell r="F83">
            <v>36</v>
          </cell>
          <cell r="G83">
            <v>53</v>
          </cell>
          <cell r="H83">
            <v>37</v>
          </cell>
          <cell r="I83">
            <v>33</v>
          </cell>
          <cell r="J83">
            <v>42</v>
          </cell>
          <cell r="K83">
            <v>47</v>
          </cell>
          <cell r="L83">
            <v>36</v>
          </cell>
          <cell r="M83">
            <v>34</v>
          </cell>
          <cell r="N83">
            <v>41.5</v>
          </cell>
        </row>
        <row r="84">
          <cell r="A84" t="str">
            <v>Holyoke</v>
          </cell>
          <cell r="B84">
            <v>44</v>
          </cell>
          <cell r="C84">
            <v>39</v>
          </cell>
          <cell r="D84">
            <v>54</v>
          </cell>
          <cell r="E84">
            <v>68</v>
          </cell>
          <cell r="F84">
            <v>59</v>
          </cell>
          <cell r="G84">
            <v>73</v>
          </cell>
          <cell r="H84">
            <v>45</v>
          </cell>
          <cell r="I84">
            <v>32</v>
          </cell>
          <cell r="J84">
            <v>35</v>
          </cell>
          <cell r="K84">
            <v>59</v>
          </cell>
          <cell r="L84">
            <v>42</v>
          </cell>
          <cell r="M84">
            <v>61</v>
          </cell>
          <cell r="N84">
            <v>50.916666666666664</v>
          </cell>
        </row>
        <row r="85">
          <cell r="A85" t="str">
            <v>North Central</v>
          </cell>
          <cell r="B85">
            <v>90</v>
          </cell>
          <cell r="C85">
            <v>110</v>
          </cell>
          <cell r="D85">
            <v>92</v>
          </cell>
          <cell r="E85">
            <v>102</v>
          </cell>
          <cell r="F85">
            <v>80</v>
          </cell>
          <cell r="G85">
            <v>91</v>
          </cell>
          <cell r="H85">
            <v>56</v>
          </cell>
          <cell r="I85">
            <v>54</v>
          </cell>
          <cell r="J85">
            <v>60</v>
          </cell>
          <cell r="K85">
            <v>82</v>
          </cell>
          <cell r="L85">
            <v>61</v>
          </cell>
          <cell r="M85">
            <v>41</v>
          </cell>
          <cell r="N85">
            <v>76.583333333333329</v>
          </cell>
        </row>
        <row r="86">
          <cell r="A86" t="str">
            <v>Pittsfield</v>
          </cell>
          <cell r="B86">
            <v>86</v>
          </cell>
          <cell r="C86">
            <v>65</v>
          </cell>
          <cell r="D86">
            <v>83</v>
          </cell>
          <cell r="E86">
            <v>67</v>
          </cell>
          <cell r="F86">
            <v>57</v>
          </cell>
          <cell r="G86">
            <v>67</v>
          </cell>
          <cell r="H86">
            <v>56</v>
          </cell>
          <cell r="I86">
            <v>45</v>
          </cell>
          <cell r="J86">
            <v>56</v>
          </cell>
          <cell r="K86">
            <v>58</v>
          </cell>
          <cell r="L86">
            <v>52</v>
          </cell>
          <cell r="M86">
            <v>41</v>
          </cell>
          <cell r="N86">
            <v>61.083333333333336</v>
          </cell>
        </row>
        <row r="87">
          <cell r="A87" t="str">
            <v>Robert Van Wart</v>
          </cell>
          <cell r="B87">
            <v>101</v>
          </cell>
          <cell r="C87">
            <v>101</v>
          </cell>
          <cell r="D87">
            <v>96</v>
          </cell>
          <cell r="E87">
            <v>113</v>
          </cell>
          <cell r="F87">
            <v>103</v>
          </cell>
          <cell r="G87">
            <v>120</v>
          </cell>
          <cell r="H87">
            <v>87</v>
          </cell>
          <cell r="I87">
            <v>58</v>
          </cell>
          <cell r="J87">
            <v>67</v>
          </cell>
          <cell r="K87">
            <v>102</v>
          </cell>
          <cell r="L87">
            <v>77</v>
          </cell>
          <cell r="M87">
            <v>97</v>
          </cell>
          <cell r="N87">
            <v>93.5</v>
          </cell>
        </row>
        <row r="88">
          <cell r="A88" t="str">
            <v>South Central</v>
          </cell>
          <cell r="B88">
            <v>78</v>
          </cell>
          <cell r="C88">
            <v>84</v>
          </cell>
          <cell r="D88">
            <v>76</v>
          </cell>
          <cell r="E88">
            <v>80</v>
          </cell>
          <cell r="F88">
            <v>94</v>
          </cell>
          <cell r="G88">
            <v>68</v>
          </cell>
          <cell r="H88">
            <v>75</v>
          </cell>
          <cell r="I88">
            <v>76</v>
          </cell>
          <cell r="J88">
            <v>56</v>
          </cell>
          <cell r="K88">
            <v>70</v>
          </cell>
          <cell r="L88">
            <v>58</v>
          </cell>
          <cell r="M88">
            <v>70</v>
          </cell>
          <cell r="N88">
            <v>73.75</v>
          </cell>
        </row>
        <row r="89">
          <cell r="A89" t="str">
            <v>Springfield</v>
          </cell>
          <cell r="B89">
            <v>120</v>
          </cell>
          <cell r="C89">
            <v>121</v>
          </cell>
          <cell r="D89">
            <v>148</v>
          </cell>
          <cell r="E89">
            <v>138</v>
          </cell>
          <cell r="F89">
            <v>125</v>
          </cell>
          <cell r="G89">
            <v>107</v>
          </cell>
          <cell r="H89">
            <v>103</v>
          </cell>
          <cell r="I89">
            <v>93</v>
          </cell>
          <cell r="J89">
            <v>80</v>
          </cell>
          <cell r="K89">
            <v>131</v>
          </cell>
          <cell r="L89">
            <v>93</v>
          </cell>
          <cell r="M89">
            <v>100</v>
          </cell>
          <cell r="N89">
            <v>113.25</v>
          </cell>
        </row>
        <row r="90">
          <cell r="A90" t="str">
            <v>Worcester East</v>
          </cell>
          <cell r="B90">
            <v>58</v>
          </cell>
          <cell r="C90">
            <v>56</v>
          </cell>
          <cell r="D90">
            <v>82</v>
          </cell>
          <cell r="E90">
            <v>70</v>
          </cell>
          <cell r="F90">
            <v>106</v>
          </cell>
          <cell r="G90">
            <v>80</v>
          </cell>
          <cell r="H90">
            <v>72</v>
          </cell>
          <cell r="I90">
            <v>59</v>
          </cell>
          <cell r="J90">
            <v>65</v>
          </cell>
          <cell r="K90">
            <v>88</v>
          </cell>
          <cell r="L90">
            <v>62</v>
          </cell>
          <cell r="M90">
            <v>73</v>
          </cell>
          <cell r="N90">
            <v>72.583333333333329</v>
          </cell>
        </row>
        <row r="91">
          <cell r="A91" t="str">
            <v>Worcester West</v>
          </cell>
          <cell r="B91">
            <v>59</v>
          </cell>
          <cell r="C91">
            <v>56</v>
          </cell>
          <cell r="D91">
            <v>50</v>
          </cell>
          <cell r="E91">
            <v>69</v>
          </cell>
          <cell r="F91">
            <v>56</v>
          </cell>
          <cell r="G91">
            <v>58</v>
          </cell>
          <cell r="H91">
            <v>61</v>
          </cell>
          <cell r="I91">
            <v>35</v>
          </cell>
          <cell r="J91">
            <v>55</v>
          </cell>
          <cell r="K91">
            <v>64</v>
          </cell>
          <cell r="L91">
            <v>33</v>
          </cell>
          <cell r="M91">
            <v>56</v>
          </cell>
          <cell r="N91">
            <v>54.333333333333336</v>
          </cell>
        </row>
        <row r="92">
          <cell r="A92" t="str">
            <v>Total</v>
          </cell>
          <cell r="B92">
            <v>1823</v>
          </cell>
          <cell r="C92">
            <v>1788</v>
          </cell>
          <cell r="D92">
            <v>1862</v>
          </cell>
          <cell r="E92">
            <v>1882</v>
          </cell>
          <cell r="F92">
            <v>1855</v>
          </cell>
          <cell r="G92">
            <v>1881</v>
          </cell>
          <cell r="H92">
            <v>1598</v>
          </cell>
          <cell r="I92">
            <v>1357</v>
          </cell>
          <cell r="J92">
            <v>1428</v>
          </cell>
          <cell r="K92">
            <v>1834</v>
          </cell>
          <cell r="L92">
            <v>1415</v>
          </cell>
          <cell r="M92">
            <v>1695</v>
          </cell>
          <cell r="N92">
            <v>1701.5</v>
          </cell>
        </row>
      </sheetData>
      <sheetData sheetId="17">
        <row r="1">
          <cell r="A1" t="str">
            <v>Qtr End Date:31-DEC-2014</v>
          </cell>
          <cell r="B1" t="str">
            <v>Processing Date:01-APR-2015</v>
          </cell>
        </row>
        <row r="3">
          <cell r="B3" t="str">
            <v>UnDup Case Count</v>
          </cell>
          <cell r="C3" t="str">
            <v>UnDup Case Count</v>
          </cell>
          <cell r="D3" t="str">
            <v>UnDup Case Count</v>
          </cell>
          <cell r="F3" t="str">
            <v>UnDup Case Count</v>
          </cell>
        </row>
        <row r="4">
          <cell r="B4" t="str">
            <v>Adoption</v>
          </cell>
          <cell r="C4" t="str">
            <v>Clinical</v>
          </cell>
          <cell r="D4" t="str">
            <v>Pending Response</v>
          </cell>
          <cell r="F4" t="str">
            <v>Total</v>
          </cell>
        </row>
        <row r="5">
          <cell r="A5" t="str">
            <v>Area Name</v>
          </cell>
        </row>
        <row r="6">
          <cell r="A6" t="str">
            <v>Adoption Contract Region</v>
          </cell>
          <cell r="B6">
            <v>160</v>
          </cell>
          <cell r="C6">
            <v>6</v>
          </cell>
          <cell r="D6" t="str">
            <v>---</v>
          </cell>
          <cell r="E6">
            <v>6</v>
          </cell>
          <cell r="F6">
            <v>166</v>
          </cell>
        </row>
        <row r="7">
          <cell r="A7" t="str">
            <v>Berkshire Children &amp; Family (Adop)</v>
          </cell>
          <cell r="B7">
            <v>19</v>
          </cell>
          <cell r="C7" t="str">
            <v>---</v>
          </cell>
          <cell r="D7" t="str">
            <v>---</v>
          </cell>
          <cell r="E7">
            <v>0</v>
          </cell>
          <cell r="F7">
            <v>19</v>
          </cell>
        </row>
        <row r="8">
          <cell r="A8" t="str">
            <v>Cambridge Fam &amp; Child Srvcs (Adop)</v>
          </cell>
          <cell r="B8">
            <v>13</v>
          </cell>
          <cell r="C8" t="str">
            <v>---</v>
          </cell>
          <cell r="D8" t="str">
            <v>---</v>
          </cell>
          <cell r="E8">
            <v>0</v>
          </cell>
          <cell r="F8">
            <v>13</v>
          </cell>
        </row>
        <row r="9">
          <cell r="A9" t="str">
            <v>Children's Friends Inc. (Adop)</v>
          </cell>
          <cell r="B9">
            <v>47</v>
          </cell>
          <cell r="C9">
            <v>1</v>
          </cell>
          <cell r="D9" t="str">
            <v>---</v>
          </cell>
          <cell r="E9">
            <v>1</v>
          </cell>
          <cell r="F9">
            <v>48</v>
          </cell>
        </row>
        <row r="10">
          <cell r="A10" t="str">
            <v>New Bedford Child and Family (Adop)</v>
          </cell>
          <cell r="B10">
            <v>81</v>
          </cell>
          <cell r="C10">
            <v>5</v>
          </cell>
          <cell r="D10" t="str">
            <v>---</v>
          </cell>
          <cell r="E10">
            <v>5</v>
          </cell>
          <cell r="F10">
            <v>86</v>
          </cell>
        </row>
        <row r="11">
          <cell r="A11" t="str">
            <v>Boston</v>
          </cell>
          <cell r="B11">
            <v>164</v>
          </cell>
          <cell r="C11">
            <v>641</v>
          </cell>
          <cell r="D11">
            <v>2</v>
          </cell>
          <cell r="E11">
            <v>643</v>
          </cell>
          <cell r="F11">
            <v>807</v>
          </cell>
        </row>
        <row r="12">
          <cell r="A12" t="str">
            <v>Dimock Street</v>
          </cell>
          <cell r="B12">
            <v>83</v>
          </cell>
          <cell r="C12">
            <v>137</v>
          </cell>
          <cell r="D12" t="str">
            <v>---</v>
          </cell>
          <cell r="E12">
            <v>137</v>
          </cell>
          <cell r="F12">
            <v>220</v>
          </cell>
        </row>
        <row r="13">
          <cell r="A13" t="str">
            <v>Harbor</v>
          </cell>
          <cell r="B13">
            <v>36</v>
          </cell>
          <cell r="C13">
            <v>139</v>
          </cell>
          <cell r="D13">
            <v>1</v>
          </cell>
          <cell r="E13">
            <v>140</v>
          </cell>
          <cell r="F13">
            <v>176</v>
          </cell>
        </row>
        <row r="14">
          <cell r="A14" t="str">
            <v>Hyde Park</v>
          </cell>
          <cell r="B14" t="str">
            <v>---</v>
          </cell>
          <cell r="C14">
            <v>165</v>
          </cell>
          <cell r="D14">
            <v>1</v>
          </cell>
          <cell r="E14">
            <v>166</v>
          </cell>
          <cell r="F14">
            <v>166</v>
          </cell>
        </row>
        <row r="15">
          <cell r="A15" t="str">
            <v>Park Street</v>
          </cell>
          <cell r="B15">
            <v>44</v>
          </cell>
          <cell r="C15">
            <v>199</v>
          </cell>
          <cell r="D15" t="str">
            <v>---</v>
          </cell>
          <cell r="E15">
            <v>199</v>
          </cell>
          <cell r="F15">
            <v>243</v>
          </cell>
        </row>
        <row r="16">
          <cell r="A16" t="str">
            <v>Solutions for Living (PAS Bos)</v>
          </cell>
          <cell r="B16">
            <v>1</v>
          </cell>
          <cell r="C16">
            <v>1</v>
          </cell>
          <cell r="D16" t="str">
            <v>---</v>
          </cell>
          <cell r="E16">
            <v>1</v>
          </cell>
          <cell r="F16">
            <v>2</v>
          </cell>
        </row>
        <row r="17">
          <cell r="A17" t="str">
            <v>CENTRAL OFFICE REGION</v>
          </cell>
          <cell r="B17" t="str">
            <v>---</v>
          </cell>
          <cell r="C17">
            <v>37</v>
          </cell>
          <cell r="D17" t="str">
            <v>---</v>
          </cell>
          <cell r="E17">
            <v>37</v>
          </cell>
          <cell r="F17">
            <v>37</v>
          </cell>
        </row>
        <row r="18">
          <cell r="A18" t="str">
            <v>Lutheran Refugee Minor Services</v>
          </cell>
          <cell r="B18" t="str">
            <v>---</v>
          </cell>
          <cell r="C18">
            <v>37</v>
          </cell>
          <cell r="D18" t="str">
            <v>---</v>
          </cell>
          <cell r="E18">
            <v>37</v>
          </cell>
          <cell r="F18">
            <v>37</v>
          </cell>
        </row>
        <row r="19">
          <cell r="A19" t="str">
            <v>Northern</v>
          </cell>
          <cell r="B19">
            <v>297</v>
          </cell>
          <cell r="C19">
            <v>944</v>
          </cell>
          <cell r="D19" t="str">
            <v>---</v>
          </cell>
          <cell r="E19">
            <v>944</v>
          </cell>
          <cell r="F19">
            <v>1241</v>
          </cell>
        </row>
        <row r="20">
          <cell r="A20" t="str">
            <v>Cambridge</v>
          </cell>
          <cell r="B20">
            <v>16</v>
          </cell>
          <cell r="C20">
            <v>72</v>
          </cell>
          <cell r="D20" t="str">
            <v>---</v>
          </cell>
          <cell r="E20">
            <v>72</v>
          </cell>
          <cell r="F20">
            <v>88</v>
          </cell>
        </row>
        <row r="21">
          <cell r="A21" t="str">
            <v>Cape Ann</v>
          </cell>
          <cell r="B21" t="str">
            <v>---</v>
          </cell>
          <cell r="C21">
            <v>123</v>
          </cell>
          <cell r="D21" t="str">
            <v>---</v>
          </cell>
          <cell r="E21">
            <v>123</v>
          </cell>
          <cell r="F21">
            <v>123</v>
          </cell>
        </row>
        <row r="22">
          <cell r="A22" t="str">
            <v>Framingham</v>
          </cell>
          <cell r="B22">
            <v>39</v>
          </cell>
          <cell r="C22">
            <v>100</v>
          </cell>
          <cell r="D22" t="str">
            <v>---</v>
          </cell>
          <cell r="E22">
            <v>100</v>
          </cell>
          <cell r="F22">
            <v>139</v>
          </cell>
        </row>
        <row r="23">
          <cell r="A23" t="str">
            <v>Haverhill</v>
          </cell>
          <cell r="B23">
            <v>25</v>
          </cell>
          <cell r="C23">
            <v>80</v>
          </cell>
          <cell r="D23" t="str">
            <v>---</v>
          </cell>
          <cell r="E23">
            <v>80</v>
          </cell>
          <cell r="F23">
            <v>105</v>
          </cell>
        </row>
        <row r="24">
          <cell r="A24" t="str">
            <v>Lawrence</v>
          </cell>
          <cell r="B24">
            <v>37</v>
          </cell>
          <cell r="C24">
            <v>110</v>
          </cell>
          <cell r="D24" t="str">
            <v>---</v>
          </cell>
          <cell r="E24">
            <v>110</v>
          </cell>
          <cell r="F24">
            <v>147</v>
          </cell>
        </row>
        <row r="25">
          <cell r="A25" t="str">
            <v>Lowell</v>
          </cell>
          <cell r="B25">
            <v>59</v>
          </cell>
          <cell r="C25">
            <v>200</v>
          </cell>
          <cell r="D25" t="str">
            <v>---</v>
          </cell>
          <cell r="E25">
            <v>200</v>
          </cell>
          <cell r="F25">
            <v>259</v>
          </cell>
        </row>
        <row r="26">
          <cell r="A26" t="str">
            <v>Lynn</v>
          </cell>
          <cell r="B26">
            <v>102</v>
          </cell>
          <cell r="C26">
            <v>143</v>
          </cell>
          <cell r="D26" t="str">
            <v>---</v>
          </cell>
          <cell r="E26">
            <v>143</v>
          </cell>
          <cell r="F26">
            <v>245</v>
          </cell>
        </row>
        <row r="27">
          <cell r="A27" t="str">
            <v>Malden</v>
          </cell>
          <cell r="B27">
            <v>19</v>
          </cell>
          <cell r="C27">
            <v>116</v>
          </cell>
          <cell r="D27" t="str">
            <v>---</v>
          </cell>
          <cell r="E27">
            <v>116</v>
          </cell>
          <cell r="F27">
            <v>135</v>
          </cell>
        </row>
        <row r="28">
          <cell r="A28" t="str">
            <v>Southern</v>
          </cell>
          <cell r="B28">
            <v>485</v>
          </cell>
          <cell r="C28">
            <v>1159</v>
          </cell>
          <cell r="D28" t="str">
            <v>---</v>
          </cell>
          <cell r="E28">
            <v>1159</v>
          </cell>
          <cell r="F28">
            <v>1644</v>
          </cell>
        </row>
        <row r="29">
          <cell r="A29" t="str">
            <v>Arlington</v>
          </cell>
          <cell r="B29">
            <v>25</v>
          </cell>
          <cell r="C29">
            <v>108</v>
          </cell>
          <cell r="D29" t="str">
            <v>---</v>
          </cell>
          <cell r="E29">
            <v>108</v>
          </cell>
          <cell r="F29">
            <v>133</v>
          </cell>
        </row>
        <row r="30">
          <cell r="A30" t="str">
            <v>Brockton</v>
          </cell>
          <cell r="B30">
            <v>59</v>
          </cell>
          <cell r="C30">
            <v>135</v>
          </cell>
          <cell r="D30" t="str">
            <v>---</v>
          </cell>
          <cell r="E30">
            <v>135</v>
          </cell>
          <cell r="F30">
            <v>194</v>
          </cell>
        </row>
        <row r="31">
          <cell r="A31" t="str">
            <v>Cape Cod</v>
          </cell>
          <cell r="B31">
            <v>34</v>
          </cell>
          <cell r="C31">
            <v>148</v>
          </cell>
          <cell r="D31" t="str">
            <v>---</v>
          </cell>
          <cell r="E31">
            <v>148</v>
          </cell>
          <cell r="F31">
            <v>182</v>
          </cell>
        </row>
        <row r="32">
          <cell r="A32" t="str">
            <v>Coastal</v>
          </cell>
          <cell r="B32">
            <v>55</v>
          </cell>
          <cell r="C32">
            <v>128</v>
          </cell>
          <cell r="D32" t="str">
            <v>---</v>
          </cell>
          <cell r="E32">
            <v>128</v>
          </cell>
          <cell r="F32">
            <v>183</v>
          </cell>
        </row>
        <row r="33">
          <cell r="A33" t="str">
            <v>Fall River</v>
          </cell>
          <cell r="B33">
            <v>101</v>
          </cell>
          <cell r="C33">
            <v>203</v>
          </cell>
          <cell r="D33" t="str">
            <v>---</v>
          </cell>
          <cell r="E33">
            <v>203</v>
          </cell>
          <cell r="F33">
            <v>304</v>
          </cell>
        </row>
        <row r="34">
          <cell r="A34" t="str">
            <v>New Bedford</v>
          </cell>
          <cell r="B34">
            <v>106</v>
          </cell>
          <cell r="C34">
            <v>178</v>
          </cell>
          <cell r="D34" t="str">
            <v>---</v>
          </cell>
          <cell r="E34">
            <v>178</v>
          </cell>
          <cell r="F34">
            <v>284</v>
          </cell>
        </row>
        <row r="35">
          <cell r="A35" t="str">
            <v>Plymouth</v>
          </cell>
          <cell r="B35">
            <v>53</v>
          </cell>
          <cell r="C35">
            <v>123</v>
          </cell>
          <cell r="D35" t="str">
            <v>---</v>
          </cell>
          <cell r="E35">
            <v>123</v>
          </cell>
          <cell r="F35">
            <v>176</v>
          </cell>
        </row>
        <row r="36">
          <cell r="A36" t="str">
            <v>Solutions for Living (PAS SE)</v>
          </cell>
          <cell r="B36" t="str">
            <v>---</v>
          </cell>
          <cell r="C36">
            <v>2</v>
          </cell>
          <cell r="D36" t="str">
            <v>---</v>
          </cell>
          <cell r="E36">
            <v>2</v>
          </cell>
          <cell r="F36">
            <v>2</v>
          </cell>
        </row>
        <row r="37">
          <cell r="A37" t="str">
            <v>Taunton/Attleboro</v>
          </cell>
          <cell r="B37">
            <v>52</v>
          </cell>
          <cell r="C37">
            <v>134</v>
          </cell>
          <cell r="D37" t="str">
            <v>---</v>
          </cell>
          <cell r="E37">
            <v>134</v>
          </cell>
          <cell r="F37">
            <v>186</v>
          </cell>
        </row>
        <row r="38">
          <cell r="A38" t="str">
            <v>Western</v>
          </cell>
          <cell r="B38">
            <v>649</v>
          </cell>
          <cell r="C38">
            <v>1624</v>
          </cell>
          <cell r="D38">
            <v>1</v>
          </cell>
          <cell r="E38">
            <v>1625</v>
          </cell>
          <cell r="F38">
            <v>2274</v>
          </cell>
        </row>
        <row r="39">
          <cell r="A39" t="str">
            <v>Ctr Human Dev (PAS West)</v>
          </cell>
          <cell r="B39" t="str">
            <v>---</v>
          </cell>
          <cell r="C39">
            <v>2</v>
          </cell>
          <cell r="D39" t="str">
            <v>---</v>
          </cell>
          <cell r="E39">
            <v>2</v>
          </cell>
          <cell r="F39">
            <v>2</v>
          </cell>
        </row>
        <row r="40">
          <cell r="A40" t="str">
            <v>Greenfield</v>
          </cell>
          <cell r="B40">
            <v>81</v>
          </cell>
          <cell r="C40">
            <v>158</v>
          </cell>
          <cell r="D40" t="str">
            <v>---</v>
          </cell>
          <cell r="E40">
            <v>158</v>
          </cell>
          <cell r="F40">
            <v>239</v>
          </cell>
        </row>
        <row r="41">
          <cell r="A41" t="str">
            <v>Holyoke</v>
          </cell>
          <cell r="B41">
            <v>50</v>
          </cell>
          <cell r="C41">
            <v>144</v>
          </cell>
          <cell r="D41" t="str">
            <v>---</v>
          </cell>
          <cell r="E41">
            <v>144</v>
          </cell>
          <cell r="F41">
            <v>194</v>
          </cell>
        </row>
        <row r="42">
          <cell r="A42" t="str">
            <v>North Central</v>
          </cell>
          <cell r="B42">
            <v>102</v>
          </cell>
          <cell r="C42">
            <v>197</v>
          </cell>
          <cell r="D42" t="str">
            <v>---</v>
          </cell>
          <cell r="E42">
            <v>197</v>
          </cell>
          <cell r="F42">
            <v>299</v>
          </cell>
        </row>
        <row r="43">
          <cell r="A43" t="str">
            <v>Pittsfield</v>
          </cell>
          <cell r="B43">
            <v>71</v>
          </cell>
          <cell r="C43">
            <v>174</v>
          </cell>
          <cell r="D43" t="str">
            <v>---</v>
          </cell>
          <cell r="E43">
            <v>174</v>
          </cell>
          <cell r="F43">
            <v>245</v>
          </cell>
        </row>
        <row r="44">
          <cell r="A44" t="str">
            <v>Robert Van Wart</v>
          </cell>
          <cell r="B44">
            <v>72</v>
          </cell>
          <cell r="C44">
            <v>172</v>
          </cell>
          <cell r="D44" t="str">
            <v>---</v>
          </cell>
          <cell r="E44">
            <v>172</v>
          </cell>
          <cell r="F44">
            <v>244</v>
          </cell>
        </row>
        <row r="45">
          <cell r="A45" t="str">
            <v>South Central</v>
          </cell>
          <cell r="B45">
            <v>72</v>
          </cell>
          <cell r="C45">
            <v>174</v>
          </cell>
          <cell r="D45" t="str">
            <v>---</v>
          </cell>
          <cell r="E45">
            <v>174</v>
          </cell>
          <cell r="F45">
            <v>246</v>
          </cell>
        </row>
        <row r="46">
          <cell r="A46" t="str">
            <v>Springfield</v>
          </cell>
          <cell r="B46">
            <v>88</v>
          </cell>
          <cell r="C46">
            <v>204</v>
          </cell>
          <cell r="D46" t="str">
            <v>---</v>
          </cell>
          <cell r="E46">
            <v>204</v>
          </cell>
          <cell r="F46">
            <v>292</v>
          </cell>
        </row>
        <row r="47">
          <cell r="A47" t="str">
            <v>Worcester East</v>
          </cell>
          <cell r="B47">
            <v>59</v>
          </cell>
          <cell r="C47">
            <v>224</v>
          </cell>
          <cell r="D47" t="str">
            <v>---</v>
          </cell>
          <cell r="E47">
            <v>224</v>
          </cell>
          <cell r="F47">
            <v>283</v>
          </cell>
        </row>
        <row r="48">
          <cell r="A48" t="str">
            <v>Worcester West</v>
          </cell>
          <cell r="B48">
            <v>54</v>
          </cell>
          <cell r="C48">
            <v>175</v>
          </cell>
          <cell r="D48">
            <v>1</v>
          </cell>
          <cell r="E48">
            <v>176</v>
          </cell>
          <cell r="F48">
            <v>230</v>
          </cell>
        </row>
        <row r="49">
          <cell r="A49" t="str">
            <v>Total</v>
          </cell>
          <cell r="B49">
            <v>1755</v>
          </cell>
          <cell r="C49">
            <v>4411</v>
          </cell>
          <cell r="D49">
            <v>3</v>
          </cell>
          <cell r="E49">
            <v>4414</v>
          </cell>
          <cell r="F49">
            <v>6169</v>
          </cell>
        </row>
      </sheetData>
      <sheetData sheetId="18">
        <row r="1">
          <cell r="A1" t="str">
            <v>Qtr End Date:31-DEC-2014</v>
          </cell>
          <cell r="B1" t="str">
            <v>Processing Date:01-APR-2015</v>
          </cell>
        </row>
        <row r="3">
          <cell r="B3" t="str">
            <v>UnDup Case Count</v>
          </cell>
          <cell r="C3" t="str">
            <v>UnDup Case Count</v>
          </cell>
          <cell r="D3" t="str">
            <v>UnDup Case Count</v>
          </cell>
          <cell r="F3" t="str">
            <v>UnDup Case Count</v>
          </cell>
        </row>
        <row r="4">
          <cell r="B4" t="str">
            <v>Adoption</v>
          </cell>
          <cell r="C4" t="str">
            <v>Clinical</v>
          </cell>
          <cell r="D4" t="str">
            <v>Pending Response</v>
          </cell>
          <cell r="E4" t="str">
            <v>Clinical</v>
          </cell>
          <cell r="F4" t="str">
            <v>Total</v>
          </cell>
        </row>
        <row r="5">
          <cell r="A5" t="str">
            <v>Area Name</v>
          </cell>
        </row>
        <row r="6">
          <cell r="A6" t="str">
            <v>Adoption Contract Region</v>
          </cell>
          <cell r="B6">
            <v>171</v>
          </cell>
          <cell r="C6">
            <v>7</v>
          </cell>
          <cell r="D6" t="str">
            <v>---</v>
          </cell>
          <cell r="E6">
            <v>7</v>
          </cell>
          <cell r="F6">
            <v>178</v>
          </cell>
        </row>
        <row r="7">
          <cell r="A7" t="str">
            <v>Berkshire Children &amp; Family (Adop)</v>
          </cell>
          <cell r="B7">
            <v>21</v>
          </cell>
          <cell r="C7">
            <v>1</v>
          </cell>
          <cell r="D7" t="str">
            <v>---</v>
          </cell>
          <cell r="E7">
            <v>1</v>
          </cell>
          <cell r="F7">
            <v>22</v>
          </cell>
        </row>
        <row r="8">
          <cell r="A8" t="str">
            <v>Cambridge Fam &amp; Child Srvcs (Adop)</v>
          </cell>
          <cell r="B8">
            <v>16</v>
          </cell>
          <cell r="C8" t="str">
            <v>---</v>
          </cell>
          <cell r="D8" t="str">
            <v>---</v>
          </cell>
          <cell r="E8">
            <v>0</v>
          </cell>
          <cell r="F8">
            <v>16</v>
          </cell>
        </row>
        <row r="9">
          <cell r="A9" t="str">
            <v>Children's Friends Inc. (Adop)</v>
          </cell>
          <cell r="B9">
            <v>47</v>
          </cell>
          <cell r="C9">
            <v>1</v>
          </cell>
          <cell r="D9" t="str">
            <v>---</v>
          </cell>
          <cell r="E9">
            <v>1</v>
          </cell>
          <cell r="F9">
            <v>48</v>
          </cell>
        </row>
        <row r="10">
          <cell r="A10" t="str">
            <v>New Bedford Child and Family (Adop)</v>
          </cell>
          <cell r="B10">
            <v>87</v>
          </cell>
          <cell r="C10">
            <v>5</v>
          </cell>
          <cell r="D10" t="str">
            <v>---</v>
          </cell>
          <cell r="E10">
            <v>5</v>
          </cell>
          <cell r="F10">
            <v>92</v>
          </cell>
        </row>
        <row r="11">
          <cell r="A11" t="str">
            <v>Boston</v>
          </cell>
          <cell r="B11">
            <v>177</v>
          </cell>
          <cell r="C11">
            <v>3325</v>
          </cell>
          <cell r="D11">
            <v>3</v>
          </cell>
          <cell r="E11">
            <v>3328</v>
          </cell>
          <cell r="F11">
            <v>3505</v>
          </cell>
        </row>
        <row r="12">
          <cell r="A12" t="str">
            <v>Dimock Street</v>
          </cell>
          <cell r="B12">
            <v>88</v>
          </cell>
          <cell r="C12">
            <v>701</v>
          </cell>
          <cell r="D12">
            <v>1</v>
          </cell>
          <cell r="E12">
            <v>702</v>
          </cell>
          <cell r="F12">
            <v>790</v>
          </cell>
        </row>
        <row r="13">
          <cell r="A13" t="str">
            <v>Harbor</v>
          </cell>
          <cell r="B13">
            <v>39</v>
          </cell>
          <cell r="C13">
            <v>885</v>
          </cell>
          <cell r="D13">
            <v>1</v>
          </cell>
          <cell r="E13">
            <v>886</v>
          </cell>
          <cell r="F13">
            <v>925</v>
          </cell>
        </row>
        <row r="14">
          <cell r="A14" t="str">
            <v>Hyde Park</v>
          </cell>
          <cell r="B14" t="str">
            <v>---</v>
          </cell>
          <cell r="C14">
            <v>808</v>
          </cell>
          <cell r="D14">
            <v>1</v>
          </cell>
          <cell r="E14">
            <v>809</v>
          </cell>
          <cell r="F14">
            <v>809</v>
          </cell>
        </row>
        <row r="15">
          <cell r="A15" t="str">
            <v>Park Street</v>
          </cell>
          <cell r="B15">
            <v>49</v>
          </cell>
          <cell r="C15">
            <v>926</v>
          </cell>
          <cell r="D15" t="str">
            <v>---</v>
          </cell>
          <cell r="E15">
            <v>926</v>
          </cell>
          <cell r="F15">
            <v>975</v>
          </cell>
        </row>
        <row r="16">
          <cell r="A16" t="str">
            <v>Solutions for Living (PAS Bos)</v>
          </cell>
          <cell r="B16">
            <v>1</v>
          </cell>
          <cell r="C16">
            <v>5</v>
          </cell>
          <cell r="D16" t="str">
            <v>---</v>
          </cell>
          <cell r="E16">
            <v>5</v>
          </cell>
          <cell r="F16">
            <v>6</v>
          </cell>
        </row>
        <row r="17">
          <cell r="A17" t="str">
            <v>CENTRAL OFFICE REGION</v>
          </cell>
          <cell r="B17" t="str">
            <v>---</v>
          </cell>
          <cell r="C17">
            <v>160</v>
          </cell>
          <cell r="D17" t="str">
            <v>---</v>
          </cell>
          <cell r="E17">
            <v>160</v>
          </cell>
          <cell r="F17">
            <v>160</v>
          </cell>
        </row>
        <row r="18">
          <cell r="A18" t="str">
            <v>Lutheran Refugee Minor Services</v>
          </cell>
          <cell r="B18" t="str">
            <v>---</v>
          </cell>
          <cell r="C18">
            <v>160</v>
          </cell>
          <cell r="D18" t="str">
            <v>---</v>
          </cell>
          <cell r="E18">
            <v>160</v>
          </cell>
          <cell r="F18">
            <v>160</v>
          </cell>
        </row>
        <row r="19">
          <cell r="A19" t="str">
            <v>Division of Field Ops. and Support</v>
          </cell>
          <cell r="B19">
            <v>4</v>
          </cell>
          <cell r="C19" t="str">
            <v>---</v>
          </cell>
          <cell r="D19" t="str">
            <v>---</v>
          </cell>
          <cell r="E19">
            <v>0</v>
          </cell>
          <cell r="F19">
            <v>4</v>
          </cell>
        </row>
        <row r="20">
          <cell r="A20" t="str">
            <v>Adoption Support/Subsidy</v>
          </cell>
          <cell r="B20">
            <v>4</v>
          </cell>
          <cell r="C20" t="str">
            <v>---</v>
          </cell>
          <cell r="D20" t="str">
            <v>---</v>
          </cell>
          <cell r="E20">
            <v>0</v>
          </cell>
          <cell r="F20">
            <v>4</v>
          </cell>
        </row>
        <row r="21">
          <cell r="A21" t="str">
            <v>Northern</v>
          </cell>
          <cell r="B21">
            <v>319</v>
          </cell>
          <cell r="C21">
            <v>5180</v>
          </cell>
          <cell r="D21" t="str">
            <v>---</v>
          </cell>
          <cell r="E21">
            <v>5180</v>
          </cell>
          <cell r="F21">
            <v>5499</v>
          </cell>
        </row>
        <row r="22">
          <cell r="A22" t="str">
            <v>Cambridge</v>
          </cell>
          <cell r="B22">
            <v>17</v>
          </cell>
          <cell r="C22">
            <v>450</v>
          </cell>
          <cell r="D22" t="str">
            <v>---</v>
          </cell>
          <cell r="E22">
            <v>450</v>
          </cell>
          <cell r="F22">
            <v>467</v>
          </cell>
        </row>
        <row r="23">
          <cell r="A23" t="str">
            <v>Cape Ann</v>
          </cell>
          <cell r="B23" t="str">
            <v>---</v>
          </cell>
          <cell r="C23">
            <v>682</v>
          </cell>
          <cell r="D23" t="str">
            <v>---</v>
          </cell>
          <cell r="E23">
            <v>682</v>
          </cell>
          <cell r="F23">
            <v>682</v>
          </cell>
        </row>
        <row r="24">
          <cell r="A24" t="str">
            <v>Framingham</v>
          </cell>
          <cell r="B24">
            <v>45</v>
          </cell>
          <cell r="C24">
            <v>664</v>
          </cell>
          <cell r="D24" t="str">
            <v>---</v>
          </cell>
          <cell r="E24">
            <v>664</v>
          </cell>
          <cell r="F24">
            <v>709</v>
          </cell>
        </row>
        <row r="25">
          <cell r="A25" t="str">
            <v>Haverhill</v>
          </cell>
          <cell r="B25">
            <v>26</v>
          </cell>
          <cell r="C25">
            <v>500</v>
          </cell>
          <cell r="D25" t="str">
            <v>---</v>
          </cell>
          <cell r="E25">
            <v>500</v>
          </cell>
          <cell r="F25">
            <v>526</v>
          </cell>
        </row>
        <row r="26">
          <cell r="A26" t="str">
            <v>Lawrence</v>
          </cell>
          <cell r="B26">
            <v>41</v>
          </cell>
          <cell r="C26">
            <v>544</v>
          </cell>
          <cell r="D26" t="str">
            <v>---</v>
          </cell>
          <cell r="E26">
            <v>544</v>
          </cell>
          <cell r="F26">
            <v>585</v>
          </cell>
        </row>
        <row r="27">
          <cell r="A27" t="str">
            <v>Lowell</v>
          </cell>
          <cell r="B27">
            <v>66</v>
          </cell>
          <cell r="C27">
            <v>1022</v>
          </cell>
          <cell r="D27" t="str">
            <v>---</v>
          </cell>
          <cell r="E27">
            <v>1022</v>
          </cell>
          <cell r="F27">
            <v>1088</v>
          </cell>
        </row>
        <row r="28">
          <cell r="A28" t="str">
            <v>Lynn</v>
          </cell>
          <cell r="B28">
            <v>103</v>
          </cell>
          <cell r="C28">
            <v>710</v>
          </cell>
          <cell r="D28" t="str">
            <v>---</v>
          </cell>
          <cell r="E28">
            <v>710</v>
          </cell>
          <cell r="F28">
            <v>813</v>
          </cell>
        </row>
        <row r="29">
          <cell r="A29" t="str">
            <v>Malden</v>
          </cell>
          <cell r="B29">
            <v>21</v>
          </cell>
          <cell r="C29">
            <v>603</v>
          </cell>
          <cell r="D29" t="str">
            <v>---</v>
          </cell>
          <cell r="E29">
            <v>603</v>
          </cell>
          <cell r="F29">
            <v>624</v>
          </cell>
        </row>
        <row r="30">
          <cell r="A30" t="str">
            <v>Solutions for Living (PAS NE)</v>
          </cell>
          <cell r="B30" t="str">
            <v>---</v>
          </cell>
          <cell r="C30">
            <v>5</v>
          </cell>
          <cell r="D30" t="str">
            <v>---</v>
          </cell>
          <cell r="E30">
            <v>5</v>
          </cell>
          <cell r="F30">
            <v>5</v>
          </cell>
        </row>
        <row r="31">
          <cell r="A31" t="str">
            <v>Southern</v>
          </cell>
          <cell r="B31">
            <v>513</v>
          </cell>
          <cell r="C31">
            <v>6545</v>
          </cell>
          <cell r="D31" t="str">
            <v>---</v>
          </cell>
          <cell r="E31">
            <v>6545</v>
          </cell>
          <cell r="F31">
            <v>7058</v>
          </cell>
        </row>
        <row r="32">
          <cell r="A32" t="str">
            <v>Arlington</v>
          </cell>
          <cell r="B32">
            <v>25</v>
          </cell>
          <cell r="C32">
            <v>561</v>
          </cell>
          <cell r="D32" t="str">
            <v>---</v>
          </cell>
          <cell r="E32">
            <v>561</v>
          </cell>
          <cell r="F32">
            <v>586</v>
          </cell>
        </row>
        <row r="33">
          <cell r="A33" t="str">
            <v>Brockton</v>
          </cell>
          <cell r="B33">
            <v>61</v>
          </cell>
          <cell r="C33">
            <v>838</v>
          </cell>
          <cell r="D33" t="str">
            <v>---</v>
          </cell>
          <cell r="E33">
            <v>838</v>
          </cell>
          <cell r="F33">
            <v>899</v>
          </cell>
        </row>
        <row r="34">
          <cell r="A34" t="str">
            <v>Cape Cod</v>
          </cell>
          <cell r="B34">
            <v>36</v>
          </cell>
          <cell r="C34">
            <v>681</v>
          </cell>
          <cell r="D34" t="str">
            <v>---</v>
          </cell>
          <cell r="E34">
            <v>681</v>
          </cell>
          <cell r="F34">
            <v>717</v>
          </cell>
        </row>
        <row r="35">
          <cell r="A35" t="str">
            <v>Coastal</v>
          </cell>
          <cell r="B35">
            <v>64</v>
          </cell>
          <cell r="C35">
            <v>623</v>
          </cell>
          <cell r="D35" t="str">
            <v>---</v>
          </cell>
          <cell r="E35">
            <v>623</v>
          </cell>
          <cell r="F35">
            <v>687</v>
          </cell>
        </row>
        <row r="36">
          <cell r="A36" t="str">
            <v>Fall River</v>
          </cell>
          <cell r="B36">
            <v>104</v>
          </cell>
          <cell r="C36">
            <v>964</v>
          </cell>
          <cell r="D36" t="str">
            <v>---</v>
          </cell>
          <cell r="E36">
            <v>964</v>
          </cell>
          <cell r="F36">
            <v>1068</v>
          </cell>
        </row>
        <row r="37">
          <cell r="A37" t="str">
            <v>New Bedford</v>
          </cell>
          <cell r="B37">
            <v>113</v>
          </cell>
          <cell r="C37">
            <v>1353</v>
          </cell>
          <cell r="D37" t="str">
            <v>---</v>
          </cell>
          <cell r="E37">
            <v>1353</v>
          </cell>
          <cell r="F37">
            <v>1466</v>
          </cell>
        </row>
        <row r="38">
          <cell r="A38" t="str">
            <v>Plymouth</v>
          </cell>
          <cell r="B38">
            <v>56</v>
          </cell>
          <cell r="C38">
            <v>732</v>
          </cell>
          <cell r="D38" t="str">
            <v>---</v>
          </cell>
          <cell r="E38">
            <v>732</v>
          </cell>
          <cell r="F38">
            <v>788</v>
          </cell>
        </row>
        <row r="39">
          <cell r="A39" t="str">
            <v>Solutions for Living (PAS SE)</v>
          </cell>
          <cell r="B39" t="str">
            <v>---</v>
          </cell>
          <cell r="C39">
            <v>9</v>
          </cell>
          <cell r="D39" t="str">
            <v>---</v>
          </cell>
          <cell r="E39">
            <v>9</v>
          </cell>
          <cell r="F39">
            <v>9</v>
          </cell>
        </row>
        <row r="40">
          <cell r="A40" t="str">
            <v>Taunton/Attleboro</v>
          </cell>
          <cell r="B40">
            <v>54</v>
          </cell>
          <cell r="C40">
            <v>784</v>
          </cell>
          <cell r="D40" t="str">
            <v>---</v>
          </cell>
          <cell r="E40">
            <v>784</v>
          </cell>
          <cell r="F40">
            <v>838</v>
          </cell>
        </row>
        <row r="41">
          <cell r="A41" t="str">
            <v>Western</v>
          </cell>
          <cell r="B41">
            <v>708</v>
          </cell>
          <cell r="C41">
            <v>9914</v>
          </cell>
          <cell r="D41">
            <v>3</v>
          </cell>
          <cell r="E41">
            <v>9917</v>
          </cell>
          <cell r="F41">
            <v>10625</v>
          </cell>
        </row>
        <row r="42">
          <cell r="A42" t="str">
            <v>Ctr Human Dev (PAS West)</v>
          </cell>
          <cell r="B42" t="str">
            <v>---</v>
          </cell>
          <cell r="C42">
            <v>8</v>
          </cell>
          <cell r="D42" t="str">
            <v>---</v>
          </cell>
          <cell r="E42">
            <v>8</v>
          </cell>
          <cell r="F42">
            <v>8</v>
          </cell>
        </row>
        <row r="43">
          <cell r="A43" t="str">
            <v>Greenfield</v>
          </cell>
          <cell r="B43">
            <v>88</v>
          </cell>
          <cell r="C43">
            <v>714</v>
          </cell>
          <cell r="D43">
            <v>1</v>
          </cell>
          <cell r="E43">
            <v>715</v>
          </cell>
          <cell r="F43">
            <v>803</v>
          </cell>
        </row>
        <row r="44">
          <cell r="A44" t="str">
            <v>Holyoke</v>
          </cell>
          <cell r="B44">
            <v>53</v>
          </cell>
          <cell r="C44">
            <v>894</v>
          </cell>
          <cell r="D44" t="str">
            <v>---</v>
          </cell>
          <cell r="E44">
            <v>894</v>
          </cell>
          <cell r="F44">
            <v>947</v>
          </cell>
        </row>
        <row r="45">
          <cell r="A45" t="str">
            <v>North Central</v>
          </cell>
          <cell r="B45">
            <v>111</v>
          </cell>
          <cell r="C45">
            <v>1286</v>
          </cell>
          <cell r="D45" t="str">
            <v>---</v>
          </cell>
          <cell r="E45">
            <v>1286</v>
          </cell>
          <cell r="F45">
            <v>1397</v>
          </cell>
        </row>
        <row r="46">
          <cell r="A46" t="str">
            <v>Pittsfield</v>
          </cell>
          <cell r="B46">
            <v>80</v>
          </cell>
          <cell r="C46">
            <v>795</v>
          </cell>
          <cell r="D46">
            <v>1</v>
          </cell>
          <cell r="E46">
            <v>796</v>
          </cell>
          <cell r="F46">
            <v>876</v>
          </cell>
        </row>
        <row r="47">
          <cell r="A47" t="str">
            <v>Robert Van Wart</v>
          </cell>
          <cell r="B47">
            <v>81</v>
          </cell>
          <cell r="C47">
            <v>1626</v>
          </cell>
          <cell r="D47" t="str">
            <v>---</v>
          </cell>
          <cell r="E47">
            <v>1626</v>
          </cell>
          <cell r="F47">
            <v>1707</v>
          </cell>
        </row>
        <row r="48">
          <cell r="A48" t="str">
            <v>South Central</v>
          </cell>
          <cell r="B48">
            <v>75</v>
          </cell>
          <cell r="C48">
            <v>1020</v>
          </cell>
          <cell r="D48" t="str">
            <v>---</v>
          </cell>
          <cell r="E48">
            <v>1020</v>
          </cell>
          <cell r="F48">
            <v>1095</v>
          </cell>
        </row>
        <row r="49">
          <cell r="A49" t="str">
            <v>Springfield</v>
          </cell>
          <cell r="B49">
            <v>96</v>
          </cell>
          <cell r="C49">
            <v>1408</v>
          </cell>
          <cell r="D49" t="str">
            <v>---</v>
          </cell>
          <cell r="E49">
            <v>1408</v>
          </cell>
          <cell r="F49">
            <v>1504</v>
          </cell>
        </row>
        <row r="50">
          <cell r="A50" t="str">
            <v>Worcester East</v>
          </cell>
          <cell r="B50">
            <v>64</v>
          </cell>
          <cell r="C50">
            <v>1234</v>
          </cell>
          <cell r="D50" t="str">
            <v>---</v>
          </cell>
          <cell r="E50">
            <v>1234</v>
          </cell>
          <cell r="F50">
            <v>1298</v>
          </cell>
        </row>
        <row r="51">
          <cell r="A51" t="str">
            <v>Worcester West</v>
          </cell>
          <cell r="B51">
            <v>60</v>
          </cell>
          <cell r="C51">
            <v>929</v>
          </cell>
          <cell r="D51">
            <v>1</v>
          </cell>
          <cell r="E51">
            <v>930</v>
          </cell>
          <cell r="F51">
            <v>990</v>
          </cell>
        </row>
        <row r="52">
          <cell r="A52" t="str">
            <v>Total</v>
          </cell>
          <cell r="B52">
            <v>1892</v>
          </cell>
          <cell r="C52">
            <v>25131</v>
          </cell>
          <cell r="D52">
            <v>6</v>
          </cell>
          <cell r="E52">
            <v>25137</v>
          </cell>
          <cell r="F52">
            <v>27029</v>
          </cell>
        </row>
      </sheetData>
      <sheetData sheetId="19">
        <row r="2">
          <cell r="B2" t="str">
            <v>assessment decision</v>
          </cell>
          <cell r="E2" t="str">
            <v>Total</v>
          </cell>
        </row>
        <row r="3">
          <cell r="B3" t="str">
            <v>CONCERN</v>
          </cell>
          <cell r="D3" t="str">
            <v>LOW/NO CONCERN</v>
          </cell>
        </row>
        <row r="4">
          <cell r="A4" t="str">
            <v>GREENFIELD</v>
          </cell>
          <cell r="B4">
            <v>223</v>
          </cell>
          <cell r="C4">
            <v>0.44158415841584159</v>
          </cell>
          <cell r="D4">
            <v>282</v>
          </cell>
          <cell r="E4">
            <v>505</v>
          </cell>
        </row>
        <row r="5">
          <cell r="A5" t="str">
            <v>HOLYOKE</v>
          </cell>
          <cell r="B5">
            <v>102</v>
          </cell>
          <cell r="C5">
            <v>0.5368421052631579</v>
          </cell>
          <cell r="D5">
            <v>88</v>
          </cell>
          <cell r="E5">
            <v>190</v>
          </cell>
        </row>
        <row r="6">
          <cell r="A6" t="str">
            <v>NORTH CENTRAL</v>
          </cell>
          <cell r="B6">
            <v>245</v>
          </cell>
          <cell r="C6">
            <v>0.63307493540051685</v>
          </cell>
          <cell r="D6">
            <v>142</v>
          </cell>
          <cell r="E6">
            <v>387</v>
          </cell>
        </row>
        <row r="7">
          <cell r="A7" t="str">
            <v>PITTSFIELD</v>
          </cell>
          <cell r="B7">
            <v>130</v>
          </cell>
          <cell r="C7">
            <v>0.40498442367601245</v>
          </cell>
          <cell r="D7">
            <v>191</v>
          </cell>
          <cell r="E7">
            <v>321</v>
          </cell>
        </row>
        <row r="8">
          <cell r="A8" t="str">
            <v>ROBERT VAN WART</v>
          </cell>
          <cell r="B8">
            <v>421</v>
          </cell>
          <cell r="C8">
            <v>0.61459854014598536</v>
          </cell>
          <cell r="D8">
            <v>264</v>
          </cell>
          <cell r="E8">
            <v>685</v>
          </cell>
        </row>
        <row r="9">
          <cell r="A9" t="str">
            <v>SOUTH CENTRAL</v>
          </cell>
          <cell r="B9">
            <v>334</v>
          </cell>
          <cell r="C9">
            <v>0.47782546494992845</v>
          </cell>
          <cell r="D9">
            <v>365</v>
          </cell>
          <cell r="E9">
            <v>699</v>
          </cell>
        </row>
        <row r="10">
          <cell r="A10" t="str">
            <v>SPRINGFIELD</v>
          </cell>
          <cell r="B10">
            <v>264</v>
          </cell>
          <cell r="C10">
            <v>0.64864864864864868</v>
          </cell>
          <cell r="D10">
            <v>143</v>
          </cell>
          <cell r="E10">
            <v>407</v>
          </cell>
        </row>
        <row r="11">
          <cell r="A11" t="str">
            <v>WORCESTER EAST</v>
          </cell>
          <cell r="B11">
            <v>184</v>
          </cell>
          <cell r="C11">
            <v>0.53958944281524923</v>
          </cell>
          <cell r="D11">
            <v>157</v>
          </cell>
          <cell r="E11">
            <v>341</v>
          </cell>
        </row>
        <row r="12">
          <cell r="A12" t="str">
            <v>WORCESTER WEST</v>
          </cell>
          <cell r="B12">
            <v>130</v>
          </cell>
          <cell r="C12">
            <v>0.49429657794676807</v>
          </cell>
          <cell r="D12">
            <v>133</v>
          </cell>
          <cell r="E12">
            <v>263</v>
          </cell>
        </row>
        <row r="13">
          <cell r="A13" t="str">
            <v>WESTERN</v>
          </cell>
          <cell r="B13">
            <v>2033</v>
          </cell>
          <cell r="C13">
            <v>0.53528172722485523</v>
          </cell>
          <cell r="D13">
            <v>1765</v>
          </cell>
          <cell r="E13">
            <v>3798</v>
          </cell>
        </row>
        <row r="14">
          <cell r="A14" t="str">
            <v>CAMBRIDGE</v>
          </cell>
          <cell r="B14">
            <v>135</v>
          </cell>
          <cell r="C14">
            <v>0.451505016722408</v>
          </cell>
          <cell r="D14">
            <v>164</v>
          </cell>
          <cell r="E14">
            <v>299</v>
          </cell>
        </row>
        <row r="15">
          <cell r="A15" t="str">
            <v>CAPE ANN</v>
          </cell>
          <cell r="B15">
            <v>206</v>
          </cell>
          <cell r="C15">
            <v>0.37937384898710863</v>
          </cell>
          <cell r="D15">
            <v>337</v>
          </cell>
          <cell r="E15">
            <v>543</v>
          </cell>
        </row>
        <row r="16">
          <cell r="A16" t="str">
            <v>FRAMINGHAM</v>
          </cell>
          <cell r="B16">
            <v>289</v>
          </cell>
          <cell r="C16">
            <v>0.5622568093385214</v>
          </cell>
          <cell r="D16">
            <v>225</v>
          </cell>
          <cell r="E16">
            <v>514</v>
          </cell>
        </row>
        <row r="17">
          <cell r="A17" t="str">
            <v>HAVERHILL</v>
          </cell>
          <cell r="B17">
            <v>70</v>
          </cell>
          <cell r="C17">
            <v>0.35714285714285715</v>
          </cell>
          <cell r="D17">
            <v>126</v>
          </cell>
          <cell r="E17">
            <v>196</v>
          </cell>
        </row>
        <row r="18">
          <cell r="A18" t="str">
            <v>LAWRENCE</v>
          </cell>
          <cell r="B18">
            <v>110</v>
          </cell>
          <cell r="C18">
            <v>0.25641025641025639</v>
          </cell>
          <cell r="D18">
            <v>319</v>
          </cell>
          <cell r="E18">
            <v>429</v>
          </cell>
        </row>
        <row r="19">
          <cell r="A19" t="str">
            <v>LOWELL</v>
          </cell>
          <cell r="B19">
            <v>190</v>
          </cell>
          <cell r="C19">
            <v>0.5093833780160858</v>
          </cell>
          <cell r="D19">
            <v>183</v>
          </cell>
          <cell r="E19">
            <v>373</v>
          </cell>
        </row>
        <row r="20">
          <cell r="A20" t="str">
            <v>LYNN</v>
          </cell>
          <cell r="B20">
            <v>173</v>
          </cell>
          <cell r="C20">
            <v>0.58445945945945943</v>
          </cell>
          <cell r="D20">
            <v>123</v>
          </cell>
          <cell r="E20">
            <v>296</v>
          </cell>
        </row>
        <row r="21">
          <cell r="A21" t="str">
            <v>MALDEN</v>
          </cell>
          <cell r="B21">
            <v>43</v>
          </cell>
          <cell r="C21">
            <v>0.41747572815533979</v>
          </cell>
          <cell r="D21">
            <v>60</v>
          </cell>
          <cell r="E21">
            <v>103</v>
          </cell>
        </row>
        <row r="22">
          <cell r="A22" t="str">
            <v>NORTHERN</v>
          </cell>
          <cell r="B22">
            <v>1216</v>
          </cell>
          <cell r="C22">
            <v>0.44169996367598985</v>
          </cell>
          <cell r="D22">
            <v>1537</v>
          </cell>
          <cell r="E22">
            <v>2753</v>
          </cell>
        </row>
        <row r="23">
          <cell r="A23" t="str">
            <v>ARLINGTON</v>
          </cell>
          <cell r="B23">
            <v>187</v>
          </cell>
          <cell r="C23">
            <v>0.37103174603174605</v>
          </cell>
          <cell r="D23">
            <v>317</v>
          </cell>
          <cell r="E23">
            <v>504</v>
          </cell>
        </row>
        <row r="24">
          <cell r="A24" t="str">
            <v>BROCKTON</v>
          </cell>
          <cell r="B24">
            <v>83</v>
          </cell>
          <cell r="C24">
            <v>0.39336492890995262</v>
          </cell>
          <cell r="D24">
            <v>128</v>
          </cell>
          <cell r="E24">
            <v>211</v>
          </cell>
        </row>
        <row r="25">
          <cell r="A25" t="str">
            <v>CAPE COD</v>
          </cell>
          <cell r="B25">
            <v>155</v>
          </cell>
          <cell r="C25">
            <v>0.45722713864306785</v>
          </cell>
          <cell r="D25">
            <v>184</v>
          </cell>
          <cell r="E25">
            <v>339</v>
          </cell>
        </row>
        <row r="26">
          <cell r="A26" t="str">
            <v>COASTAL</v>
          </cell>
          <cell r="B26">
            <v>224</v>
          </cell>
          <cell r="C26">
            <v>0.44094488188976377</v>
          </cell>
          <cell r="D26">
            <v>284</v>
          </cell>
          <cell r="E26">
            <v>508</v>
          </cell>
        </row>
        <row r="27">
          <cell r="A27" t="str">
            <v>FALL RIVER</v>
          </cell>
          <cell r="B27">
            <v>107</v>
          </cell>
          <cell r="C27">
            <v>0.36394557823129253</v>
          </cell>
          <cell r="D27">
            <v>187</v>
          </cell>
          <cell r="E27">
            <v>294</v>
          </cell>
        </row>
        <row r="28">
          <cell r="A28" t="str">
            <v>NEW BEDFORD</v>
          </cell>
          <cell r="B28">
            <v>149</v>
          </cell>
          <cell r="C28">
            <v>0.44610778443113774</v>
          </cell>
          <cell r="D28">
            <v>185</v>
          </cell>
          <cell r="E28">
            <v>334</v>
          </cell>
        </row>
        <row r="29">
          <cell r="A29" t="str">
            <v>PLYMOUTH</v>
          </cell>
          <cell r="B29">
            <v>135</v>
          </cell>
          <cell r="C29">
            <v>0.42586750788643535</v>
          </cell>
          <cell r="D29">
            <v>182</v>
          </cell>
          <cell r="E29">
            <v>317</v>
          </cell>
        </row>
        <row r="30">
          <cell r="A30" t="str">
            <v>TAUNTON/ATTLEBORO</v>
          </cell>
          <cell r="B30">
            <v>162</v>
          </cell>
          <cell r="C30">
            <v>0.42744063324538256</v>
          </cell>
          <cell r="D30">
            <v>217</v>
          </cell>
          <cell r="E30">
            <v>379</v>
          </cell>
        </row>
        <row r="31">
          <cell r="A31" t="str">
            <v>SOUTHERN</v>
          </cell>
          <cell r="B31">
            <v>1202</v>
          </cell>
          <cell r="C31">
            <v>0.41649341649341648</v>
          </cell>
          <cell r="D31">
            <v>1684</v>
          </cell>
          <cell r="E31">
            <v>2886</v>
          </cell>
        </row>
        <row r="32">
          <cell r="A32" t="str">
            <v>DIMOCK STREET</v>
          </cell>
          <cell r="B32">
            <v>54</v>
          </cell>
          <cell r="C32">
            <v>0.49541284403669728</v>
          </cell>
          <cell r="D32">
            <v>55</v>
          </cell>
          <cell r="E32">
            <v>109</v>
          </cell>
        </row>
        <row r="33">
          <cell r="A33" t="str">
            <v>HARBOR</v>
          </cell>
          <cell r="B33">
            <v>216</v>
          </cell>
          <cell r="C33">
            <v>0.47893569844789358</v>
          </cell>
          <cell r="D33">
            <v>235</v>
          </cell>
          <cell r="E33">
            <v>451</v>
          </cell>
        </row>
        <row r="34">
          <cell r="A34" t="str">
            <v>HYDE PARK</v>
          </cell>
          <cell r="B34">
            <v>42</v>
          </cell>
          <cell r="C34">
            <v>0.36842105263157893</v>
          </cell>
          <cell r="D34">
            <v>72</v>
          </cell>
          <cell r="E34">
            <v>114</v>
          </cell>
        </row>
        <row r="35">
          <cell r="A35" t="str">
            <v>PARK STREET</v>
          </cell>
          <cell r="B35">
            <v>61</v>
          </cell>
          <cell r="C35">
            <v>0.6853932584269663</v>
          </cell>
          <cell r="D35">
            <v>28</v>
          </cell>
          <cell r="E35">
            <v>89</v>
          </cell>
        </row>
        <row r="36">
          <cell r="A36" t="str">
            <v>BOSTON</v>
          </cell>
          <cell r="B36">
            <v>373</v>
          </cell>
          <cell r="C36">
            <v>0.48885976408912191</v>
          </cell>
          <cell r="D36">
            <v>390</v>
          </cell>
          <cell r="E36">
            <v>763</v>
          </cell>
        </row>
        <row r="37">
          <cell r="A37" t="str">
            <v>Total</v>
          </cell>
          <cell r="B37">
            <v>4824</v>
          </cell>
          <cell r="C37">
            <v>0.47294117647058825</v>
          </cell>
          <cell r="D37">
            <v>5376</v>
          </cell>
          <cell r="E37">
            <v>10200</v>
          </cell>
        </row>
      </sheetData>
      <sheetData sheetId="20">
        <row r="2">
          <cell r="B2" t="str">
            <v>investigation decision</v>
          </cell>
          <cell r="E2" t="str">
            <v>Total</v>
          </cell>
        </row>
        <row r="3">
          <cell r="B3" t="str">
            <v>SUPPORTED</v>
          </cell>
          <cell r="D3" t="str">
            <v>UNSUPPORTED</v>
          </cell>
        </row>
        <row r="4">
          <cell r="A4" t="str">
            <v>GREENFIELD</v>
          </cell>
          <cell r="B4">
            <v>412</v>
          </cell>
          <cell r="C4">
            <v>0.52685421994884907</v>
          </cell>
          <cell r="D4">
            <v>370</v>
          </cell>
          <cell r="E4">
            <v>782</v>
          </cell>
        </row>
        <row r="5">
          <cell r="A5" t="str">
            <v>HOLYOKE</v>
          </cell>
          <cell r="B5">
            <v>720</v>
          </cell>
          <cell r="C5">
            <v>0.49620951068228808</v>
          </cell>
          <cell r="D5">
            <v>731</v>
          </cell>
          <cell r="E5">
            <v>1451</v>
          </cell>
        </row>
        <row r="6">
          <cell r="A6" t="str">
            <v>NORTH CENTRAL</v>
          </cell>
          <cell r="B6">
            <v>1022</v>
          </cell>
          <cell r="C6">
            <v>0.68590604026845636</v>
          </cell>
          <cell r="D6">
            <v>468</v>
          </cell>
          <cell r="E6">
            <v>1490</v>
          </cell>
        </row>
        <row r="7">
          <cell r="A7" t="str">
            <v>PITTSFIELD</v>
          </cell>
          <cell r="B7">
            <v>727</v>
          </cell>
          <cell r="C7">
            <v>0.57334384858044163</v>
          </cell>
          <cell r="D7">
            <v>541</v>
          </cell>
          <cell r="E7">
            <v>1268</v>
          </cell>
        </row>
        <row r="8">
          <cell r="A8" t="str">
            <v>ROBERT VAN WART</v>
          </cell>
          <cell r="B8">
            <v>1049</v>
          </cell>
          <cell r="C8">
            <v>0.69058591178406847</v>
          </cell>
          <cell r="D8">
            <v>470</v>
          </cell>
          <cell r="E8">
            <v>1519</v>
          </cell>
        </row>
        <row r="9">
          <cell r="A9" t="str">
            <v>SOUTH CENTRAL</v>
          </cell>
          <cell r="B9">
            <v>777</v>
          </cell>
          <cell r="C9">
            <v>0.61084905660377353</v>
          </cell>
          <cell r="D9">
            <v>495</v>
          </cell>
          <cell r="E9">
            <v>1272</v>
          </cell>
        </row>
        <row r="10">
          <cell r="A10" t="str">
            <v>SPRINGFIELD</v>
          </cell>
          <cell r="B10">
            <v>1536</v>
          </cell>
          <cell r="C10">
            <v>0.65612985903460064</v>
          </cell>
          <cell r="D10">
            <v>805</v>
          </cell>
          <cell r="E10">
            <v>2341</v>
          </cell>
        </row>
        <row r="11">
          <cell r="A11" t="str">
            <v>WORCESTER EAST</v>
          </cell>
          <cell r="B11">
            <v>867</v>
          </cell>
          <cell r="C11">
            <v>0.62419006479481642</v>
          </cell>
          <cell r="D11">
            <v>522</v>
          </cell>
          <cell r="E11">
            <v>1389</v>
          </cell>
        </row>
        <row r="12">
          <cell r="A12" t="str">
            <v>WORCESTER WEST</v>
          </cell>
          <cell r="B12">
            <v>815</v>
          </cell>
          <cell r="C12">
            <v>0.56090846524432214</v>
          </cell>
          <cell r="D12">
            <v>638</v>
          </cell>
          <cell r="E12">
            <v>1453</v>
          </cell>
        </row>
        <row r="13">
          <cell r="A13" t="str">
            <v>CTR HUMAN DEV</v>
          </cell>
          <cell r="B13">
            <v>2</v>
          </cell>
          <cell r="C13">
            <v>0.5</v>
          </cell>
          <cell r="D13">
            <v>2</v>
          </cell>
          <cell r="E13">
            <v>4</v>
          </cell>
        </row>
        <row r="14">
          <cell r="A14" t="str">
            <v>SOLUTIONS FOR LIVING</v>
          </cell>
          <cell r="B14">
            <v>1</v>
          </cell>
          <cell r="C14">
            <v>1</v>
          </cell>
          <cell r="D14">
            <v>0</v>
          </cell>
          <cell r="E14">
            <v>1</v>
          </cell>
        </row>
        <row r="15">
          <cell r="A15" t="str">
            <v>WESTERN</v>
          </cell>
          <cell r="B15">
            <v>7928</v>
          </cell>
          <cell r="C15">
            <v>0.61125674633770244</v>
          </cell>
          <cell r="D15">
            <v>5042</v>
          </cell>
          <cell r="E15">
            <v>12970</v>
          </cell>
        </row>
        <row r="16">
          <cell r="A16" t="str">
            <v>CAMBRIDGE</v>
          </cell>
          <cell r="B16">
            <v>303</v>
          </cell>
          <cell r="C16">
            <v>0.50924369747899156</v>
          </cell>
          <cell r="D16">
            <v>292</v>
          </cell>
          <cell r="E16">
            <v>595</v>
          </cell>
        </row>
        <row r="17">
          <cell r="A17" t="str">
            <v>CAPE ANN</v>
          </cell>
          <cell r="B17">
            <v>423</v>
          </cell>
          <cell r="C17">
            <v>0.52093596059113301</v>
          </cell>
          <cell r="D17">
            <v>389</v>
          </cell>
          <cell r="E17">
            <v>812</v>
          </cell>
        </row>
        <row r="18">
          <cell r="A18" t="str">
            <v>FRAMINGHAM</v>
          </cell>
          <cell r="B18">
            <v>448</v>
          </cell>
          <cell r="C18">
            <v>0.68396946564885497</v>
          </cell>
          <cell r="D18">
            <v>207</v>
          </cell>
          <cell r="E18">
            <v>655</v>
          </cell>
        </row>
        <row r="19">
          <cell r="A19" t="str">
            <v>HAVERHILL</v>
          </cell>
          <cell r="B19">
            <v>548</v>
          </cell>
          <cell r="C19">
            <v>0.53307392996108949</v>
          </cell>
          <cell r="D19">
            <v>480</v>
          </cell>
          <cell r="E19">
            <v>1028</v>
          </cell>
        </row>
        <row r="20">
          <cell r="A20" t="str">
            <v>LAWRENCE</v>
          </cell>
          <cell r="B20">
            <v>397</v>
          </cell>
          <cell r="C20">
            <v>0.41921858500527981</v>
          </cell>
          <cell r="D20">
            <v>550</v>
          </cell>
          <cell r="E20">
            <v>947</v>
          </cell>
        </row>
        <row r="21">
          <cell r="A21" t="str">
            <v>LOWELL</v>
          </cell>
          <cell r="B21">
            <v>964</v>
          </cell>
          <cell r="C21">
            <v>0.63883366467859515</v>
          </cell>
          <cell r="D21">
            <v>545</v>
          </cell>
          <cell r="E21">
            <v>1509</v>
          </cell>
        </row>
        <row r="22">
          <cell r="A22" t="str">
            <v>LYNN</v>
          </cell>
          <cell r="B22">
            <v>538</v>
          </cell>
          <cell r="C22">
            <v>0.67418546365914789</v>
          </cell>
          <cell r="D22">
            <v>260</v>
          </cell>
          <cell r="E22">
            <v>798</v>
          </cell>
        </row>
        <row r="23">
          <cell r="A23" t="str">
            <v>MALDEN</v>
          </cell>
          <cell r="B23">
            <v>654</v>
          </cell>
          <cell r="C23">
            <v>0.57167832167832167</v>
          </cell>
          <cell r="D23">
            <v>490</v>
          </cell>
          <cell r="E23">
            <v>1144</v>
          </cell>
        </row>
        <row r="24">
          <cell r="A24" t="str">
            <v>NORTHERN</v>
          </cell>
          <cell r="B24">
            <v>4275</v>
          </cell>
          <cell r="C24">
            <v>0.57091346153846156</v>
          </cell>
          <cell r="D24">
            <v>3213</v>
          </cell>
          <cell r="E24">
            <v>7488</v>
          </cell>
        </row>
        <row r="25">
          <cell r="A25" t="str">
            <v>ARLINGTON</v>
          </cell>
          <cell r="B25">
            <v>401</v>
          </cell>
          <cell r="C25">
            <v>0.56558533145275036</v>
          </cell>
          <cell r="D25">
            <v>308</v>
          </cell>
          <cell r="E25">
            <v>709</v>
          </cell>
        </row>
        <row r="26">
          <cell r="A26" t="str">
            <v>BROCKTON</v>
          </cell>
          <cell r="B26">
            <v>749</v>
          </cell>
          <cell r="C26">
            <v>0.66994633273703041</v>
          </cell>
          <cell r="D26">
            <v>369</v>
          </cell>
          <cell r="E26">
            <v>1118</v>
          </cell>
        </row>
        <row r="27">
          <cell r="A27" t="str">
            <v>CAPE COD</v>
          </cell>
          <cell r="B27">
            <v>548</v>
          </cell>
          <cell r="C27">
            <v>0.59694989106753815</v>
          </cell>
          <cell r="D27">
            <v>370</v>
          </cell>
          <cell r="E27">
            <v>918</v>
          </cell>
        </row>
        <row r="28">
          <cell r="A28" t="str">
            <v>COASTAL</v>
          </cell>
          <cell r="B28">
            <v>555</v>
          </cell>
          <cell r="C28">
            <v>0.51917680074836292</v>
          </cell>
          <cell r="D28">
            <v>514</v>
          </cell>
          <cell r="E28">
            <v>1069</v>
          </cell>
        </row>
        <row r="29">
          <cell r="A29" t="str">
            <v>FALL RIVER</v>
          </cell>
          <cell r="B29">
            <v>1035</v>
          </cell>
          <cell r="C29">
            <v>0.61827956989247312</v>
          </cell>
          <cell r="D29">
            <v>639</v>
          </cell>
          <cell r="E29">
            <v>1674</v>
          </cell>
        </row>
        <row r="30">
          <cell r="A30" t="str">
            <v>NEW BEDFORD</v>
          </cell>
          <cell r="B30">
            <v>1174</v>
          </cell>
          <cell r="C30">
            <v>0.62579957356076754</v>
          </cell>
          <cell r="D30">
            <v>702</v>
          </cell>
          <cell r="E30">
            <v>1876</v>
          </cell>
        </row>
        <row r="31">
          <cell r="A31" t="str">
            <v>PLYMOUTH</v>
          </cell>
          <cell r="B31">
            <v>632</v>
          </cell>
          <cell r="C31">
            <v>0.62698412698412698</v>
          </cell>
          <cell r="D31">
            <v>376</v>
          </cell>
          <cell r="E31">
            <v>1008</v>
          </cell>
        </row>
        <row r="32">
          <cell r="A32" t="str">
            <v>TAUNTON/ATTLEBORO</v>
          </cell>
          <cell r="B32">
            <v>636</v>
          </cell>
          <cell r="C32">
            <v>0.58188472095150956</v>
          </cell>
          <cell r="D32">
            <v>457</v>
          </cell>
          <cell r="E32">
            <v>1093</v>
          </cell>
        </row>
        <row r="33">
          <cell r="A33" t="str">
            <v>SOLUTIONS FOR LIVING</v>
          </cell>
          <cell r="B33">
            <v>1</v>
          </cell>
          <cell r="C33">
            <v>0.5</v>
          </cell>
          <cell r="D33">
            <v>1</v>
          </cell>
          <cell r="E33">
            <v>2</v>
          </cell>
        </row>
        <row r="34">
          <cell r="A34" t="str">
            <v>SOUTHERN</v>
          </cell>
          <cell r="B34">
            <v>5731</v>
          </cell>
          <cell r="C34">
            <v>0.60536600823914655</v>
          </cell>
          <cell r="D34">
            <v>3736</v>
          </cell>
          <cell r="E34">
            <v>9467</v>
          </cell>
        </row>
        <row r="35">
          <cell r="A35" t="str">
            <v>DIMOCK STREET</v>
          </cell>
          <cell r="B35">
            <v>650</v>
          </cell>
          <cell r="C35">
            <v>0.55986218776916452</v>
          </cell>
          <cell r="D35">
            <v>511</v>
          </cell>
          <cell r="E35">
            <v>1161</v>
          </cell>
        </row>
        <row r="36">
          <cell r="A36" t="str">
            <v>HARBOR</v>
          </cell>
          <cell r="B36">
            <v>599</v>
          </cell>
          <cell r="C36">
            <v>0.6861397479954181</v>
          </cell>
          <cell r="D36">
            <v>274</v>
          </cell>
          <cell r="E36">
            <v>873</v>
          </cell>
        </row>
        <row r="37">
          <cell r="A37" t="str">
            <v>HYDE PARK</v>
          </cell>
          <cell r="B37">
            <v>670</v>
          </cell>
          <cell r="C37">
            <v>0.6041478809738503</v>
          </cell>
          <cell r="D37">
            <v>439</v>
          </cell>
          <cell r="E37">
            <v>1109</v>
          </cell>
        </row>
        <row r="38">
          <cell r="A38" t="str">
            <v>PARK STREET</v>
          </cell>
          <cell r="B38">
            <v>751</v>
          </cell>
          <cell r="C38">
            <v>0.71387832699619769</v>
          </cell>
          <cell r="D38">
            <v>301</v>
          </cell>
          <cell r="E38">
            <v>1052</v>
          </cell>
        </row>
        <row r="39">
          <cell r="A39" t="str">
            <v>BOSTON</v>
          </cell>
          <cell r="B39">
            <v>2670</v>
          </cell>
          <cell r="C39">
            <v>0.63647199046483904</v>
          </cell>
          <cell r="D39">
            <v>1525</v>
          </cell>
          <cell r="E39">
            <v>4195</v>
          </cell>
        </row>
        <row r="40">
          <cell r="A40" t="str">
            <v>JUDGE BAKER HOTLINE</v>
          </cell>
          <cell r="B40">
            <v>3578</v>
          </cell>
          <cell r="C40">
            <v>0.76208732694355696</v>
          </cell>
          <cell r="D40">
            <v>1117</v>
          </cell>
          <cell r="E40">
            <v>4695</v>
          </cell>
        </row>
        <row r="41">
          <cell r="A41" t="str">
            <v>SPECIAL INVEST UNIT</v>
          </cell>
          <cell r="B41">
            <v>235</v>
          </cell>
          <cell r="C41">
            <v>0.19632414369256473</v>
          </cell>
          <cell r="D41">
            <v>962</v>
          </cell>
          <cell r="E41">
            <v>1197</v>
          </cell>
        </row>
        <row r="42">
          <cell r="A42" t="str">
            <v>Total</v>
          </cell>
          <cell r="B42">
            <v>24417</v>
          </cell>
          <cell r="C42">
            <v>0.61024192742177352</v>
          </cell>
          <cell r="D42">
            <v>15595</v>
          </cell>
          <cell r="E42">
            <v>40012</v>
          </cell>
        </row>
      </sheetData>
      <sheetData sheetId="21">
        <row r="2">
          <cell r="B2" t="str">
            <v>screening decision for report</v>
          </cell>
          <cell r="J2" t="str">
            <v>Total</v>
          </cell>
        </row>
        <row r="3">
          <cell r="B3" t="str">
            <v>SCREEN-IN EMERGENCY</v>
          </cell>
          <cell r="C3" t="str">
            <v>SCREEN-IN NON-EMERG</v>
          </cell>
          <cell r="F3" t="str">
            <v>SCREEN-OUT</v>
          </cell>
          <cell r="G3" t="str">
            <v>SCREEN-OUT - DA REFR</v>
          </cell>
          <cell r="H3" t="str">
            <v>SCREEN-IN ASSESS</v>
          </cell>
        </row>
        <row r="4">
          <cell r="A4" t="str">
            <v>GREENFIELD</v>
          </cell>
          <cell r="B4">
            <v>79</v>
          </cell>
          <cell r="C4">
            <v>727</v>
          </cell>
          <cell r="D4">
            <v>806</v>
          </cell>
          <cell r="E4">
            <v>0.36175942549371631</v>
          </cell>
          <cell r="F4">
            <v>876</v>
          </cell>
          <cell r="G4">
            <v>68</v>
          </cell>
          <cell r="H4">
            <v>478</v>
          </cell>
          <cell r="I4">
            <v>0.21454219030520646</v>
          </cell>
          <cell r="J4">
            <v>2228</v>
          </cell>
        </row>
        <row r="5">
          <cell r="A5" t="str">
            <v>HOLYOKE</v>
          </cell>
          <cell r="B5">
            <v>179</v>
          </cell>
          <cell r="C5">
            <v>1332</v>
          </cell>
          <cell r="D5">
            <v>1511</v>
          </cell>
          <cell r="E5">
            <v>0.61472742066720909</v>
          </cell>
          <cell r="F5">
            <v>729</v>
          </cell>
          <cell r="G5">
            <v>33</v>
          </cell>
          <cell r="H5">
            <v>185</v>
          </cell>
          <cell r="I5">
            <v>7.5264442636289661E-2</v>
          </cell>
          <cell r="J5">
            <v>2458</v>
          </cell>
        </row>
        <row r="6">
          <cell r="A6" t="str">
            <v>NORTH CENTRAL</v>
          </cell>
          <cell r="B6">
            <v>27</v>
          </cell>
          <cell r="C6">
            <v>1492</v>
          </cell>
          <cell r="D6">
            <v>1519</v>
          </cell>
          <cell r="E6">
            <v>0.57234363225320273</v>
          </cell>
          <cell r="F6">
            <v>652</v>
          </cell>
          <cell r="G6">
            <v>136</v>
          </cell>
          <cell r="H6">
            <v>347</v>
          </cell>
          <cell r="I6">
            <v>0.13074604370761114</v>
          </cell>
          <cell r="J6">
            <v>2654</v>
          </cell>
        </row>
        <row r="7">
          <cell r="A7" t="str">
            <v>PITTSFIELD</v>
          </cell>
          <cell r="B7">
            <v>13</v>
          </cell>
          <cell r="C7">
            <v>1485</v>
          </cell>
          <cell r="D7">
            <v>1498</v>
          </cell>
          <cell r="E7">
            <v>0.49586229725256536</v>
          </cell>
          <cell r="F7">
            <v>965</v>
          </cell>
          <cell r="G7">
            <v>255</v>
          </cell>
          <cell r="H7">
            <v>303</v>
          </cell>
          <cell r="I7">
            <v>0.1002979145978153</v>
          </cell>
          <cell r="J7">
            <v>3021</v>
          </cell>
        </row>
        <row r="8">
          <cell r="A8" t="str">
            <v>ROBERT VAN WART</v>
          </cell>
          <cell r="B8">
            <v>49</v>
          </cell>
          <cell r="C8">
            <v>1418</v>
          </cell>
          <cell r="D8">
            <v>1467</v>
          </cell>
          <cell r="E8">
            <v>0.44862385321100917</v>
          </cell>
          <cell r="F8">
            <v>1049</v>
          </cell>
          <cell r="G8">
            <v>78</v>
          </cell>
          <cell r="H8">
            <v>676</v>
          </cell>
          <cell r="I8">
            <v>0.20672782874617737</v>
          </cell>
          <cell r="J8">
            <v>3270</v>
          </cell>
        </row>
        <row r="9">
          <cell r="A9" t="str">
            <v>SOUTH CENTRAL</v>
          </cell>
          <cell r="B9">
            <v>9</v>
          </cell>
          <cell r="C9">
            <v>1288</v>
          </cell>
          <cell r="D9">
            <v>1297</v>
          </cell>
          <cell r="E9">
            <v>0.4872276483846732</v>
          </cell>
          <cell r="F9">
            <v>540</v>
          </cell>
          <cell r="G9">
            <v>194</v>
          </cell>
          <cell r="H9">
            <v>631</v>
          </cell>
          <cell r="I9">
            <v>0.23703981968444779</v>
          </cell>
          <cell r="J9">
            <v>2662</v>
          </cell>
        </row>
        <row r="10">
          <cell r="A10" t="str">
            <v>SPRINGFIELD</v>
          </cell>
          <cell r="B10">
            <v>200</v>
          </cell>
          <cell r="C10">
            <v>2124</v>
          </cell>
          <cell r="D10">
            <v>2324</v>
          </cell>
          <cell r="E10">
            <v>0.67303793802490586</v>
          </cell>
          <cell r="F10">
            <v>701</v>
          </cell>
          <cell r="G10">
            <v>40</v>
          </cell>
          <cell r="H10">
            <v>388</v>
          </cell>
          <cell r="I10">
            <v>0.1123660584998552</v>
          </cell>
          <cell r="J10">
            <v>3453</v>
          </cell>
        </row>
        <row r="11">
          <cell r="A11" t="str">
            <v>WORCESTER EAST</v>
          </cell>
          <cell r="B11">
            <v>179</v>
          </cell>
          <cell r="C11">
            <v>1184</v>
          </cell>
          <cell r="D11">
            <v>1363</v>
          </cell>
          <cell r="E11">
            <v>0.60176600441501105</v>
          </cell>
          <cell r="F11">
            <v>431</v>
          </cell>
          <cell r="G11">
            <v>113</v>
          </cell>
          <cell r="H11">
            <v>358</v>
          </cell>
          <cell r="I11">
            <v>0.15805739514348785</v>
          </cell>
          <cell r="J11">
            <v>2265</v>
          </cell>
        </row>
        <row r="12">
          <cell r="A12" t="str">
            <v>WORCESTER WEST</v>
          </cell>
          <cell r="B12">
            <v>162</v>
          </cell>
          <cell r="C12">
            <v>1202</v>
          </cell>
          <cell r="D12">
            <v>1364</v>
          </cell>
          <cell r="E12">
            <v>0.64461247637051045</v>
          </cell>
          <cell r="F12">
            <v>426</v>
          </cell>
          <cell r="G12">
            <v>93</v>
          </cell>
          <cell r="H12">
            <v>233</v>
          </cell>
          <cell r="I12">
            <v>0.11011342155009451</v>
          </cell>
          <cell r="J12">
            <v>2116</v>
          </cell>
        </row>
        <row r="13">
          <cell r="A13" t="str">
            <v>WESTERN</v>
          </cell>
          <cell r="B13">
            <v>897</v>
          </cell>
          <cell r="C13">
            <v>12252</v>
          </cell>
          <cell r="D13">
            <v>12252</v>
          </cell>
          <cell r="E13">
            <v>0.64461247637051045</v>
          </cell>
          <cell r="F13">
            <v>6369</v>
          </cell>
          <cell r="G13">
            <v>1010</v>
          </cell>
          <cell r="H13">
            <v>3599</v>
          </cell>
          <cell r="I13">
            <v>0.11011342155009451</v>
          </cell>
          <cell r="J13">
            <v>24127</v>
          </cell>
        </row>
        <row r="14">
          <cell r="A14" t="str">
            <v>CAMBRIDGE</v>
          </cell>
          <cell r="B14">
            <v>16</v>
          </cell>
          <cell r="C14">
            <v>529</v>
          </cell>
          <cell r="D14">
            <v>545</v>
          </cell>
          <cell r="E14">
            <v>0.4373996789727127</v>
          </cell>
          <cell r="F14">
            <v>386</v>
          </cell>
          <cell r="G14">
            <v>73</v>
          </cell>
          <cell r="H14">
            <v>242</v>
          </cell>
          <cell r="I14">
            <v>0.1942215088282504</v>
          </cell>
          <cell r="J14">
            <v>1246</v>
          </cell>
        </row>
        <row r="15">
          <cell r="A15" t="str">
            <v>CAPE ANN</v>
          </cell>
          <cell r="B15">
            <v>85</v>
          </cell>
          <cell r="C15">
            <v>618</v>
          </cell>
          <cell r="D15">
            <v>703</v>
          </cell>
          <cell r="E15">
            <v>0.34905660377358488</v>
          </cell>
          <cell r="F15">
            <v>698</v>
          </cell>
          <cell r="G15">
            <v>126</v>
          </cell>
          <cell r="H15">
            <v>487</v>
          </cell>
          <cell r="I15">
            <v>0.24180734856007943</v>
          </cell>
          <cell r="J15">
            <v>2014</v>
          </cell>
        </row>
        <row r="16">
          <cell r="A16" t="str">
            <v>FRAMINGHAM</v>
          </cell>
          <cell r="B16">
            <v>14</v>
          </cell>
          <cell r="C16">
            <v>603</v>
          </cell>
          <cell r="D16">
            <v>617</v>
          </cell>
          <cell r="E16">
            <v>0.28831775700934581</v>
          </cell>
          <cell r="F16">
            <v>984</v>
          </cell>
          <cell r="G16">
            <v>126</v>
          </cell>
          <cell r="H16">
            <v>413</v>
          </cell>
          <cell r="I16">
            <v>0.19299065420560749</v>
          </cell>
          <cell r="J16">
            <v>2140</v>
          </cell>
        </row>
        <row r="17">
          <cell r="A17" t="str">
            <v>HAVERHILL</v>
          </cell>
          <cell r="B17">
            <v>102</v>
          </cell>
          <cell r="C17">
            <v>899</v>
          </cell>
          <cell r="D17">
            <v>1001</v>
          </cell>
          <cell r="E17">
            <v>0.49456521739130432</v>
          </cell>
          <cell r="F17">
            <v>699</v>
          </cell>
          <cell r="G17">
            <v>161</v>
          </cell>
          <cell r="H17">
            <v>163</v>
          </cell>
          <cell r="I17">
            <v>8.0533596837944671E-2</v>
          </cell>
          <cell r="J17">
            <v>2024</v>
          </cell>
        </row>
        <row r="18">
          <cell r="A18" t="str">
            <v>LAWRENCE</v>
          </cell>
          <cell r="B18">
            <v>1</v>
          </cell>
          <cell r="C18">
            <v>969</v>
          </cell>
          <cell r="D18">
            <v>970</v>
          </cell>
          <cell r="E18">
            <v>0.46080760095011875</v>
          </cell>
          <cell r="F18">
            <v>541</v>
          </cell>
          <cell r="G18">
            <v>110</v>
          </cell>
          <cell r="H18">
            <v>484</v>
          </cell>
          <cell r="I18">
            <v>0.22992874109263658</v>
          </cell>
          <cell r="J18">
            <v>2105</v>
          </cell>
        </row>
        <row r="19">
          <cell r="A19" t="str">
            <v>LOWELL</v>
          </cell>
          <cell r="B19">
            <v>257</v>
          </cell>
          <cell r="C19">
            <v>1185</v>
          </cell>
          <cell r="D19">
            <v>1442</v>
          </cell>
          <cell r="E19">
            <v>0.5017397355601948</v>
          </cell>
          <cell r="F19">
            <v>961</v>
          </cell>
          <cell r="G19">
            <v>148</v>
          </cell>
          <cell r="H19">
            <v>323</v>
          </cell>
          <cell r="I19">
            <v>0.11238691718858733</v>
          </cell>
          <cell r="J19">
            <v>2874</v>
          </cell>
        </row>
        <row r="20">
          <cell r="A20" t="str">
            <v>LYNN</v>
          </cell>
          <cell r="B20">
            <v>5</v>
          </cell>
          <cell r="C20">
            <v>743</v>
          </cell>
          <cell r="D20">
            <v>748</v>
          </cell>
          <cell r="E20">
            <v>0.42889908256880732</v>
          </cell>
          <cell r="F20">
            <v>706</v>
          </cell>
          <cell r="G20">
            <v>54</v>
          </cell>
          <cell r="H20">
            <v>236</v>
          </cell>
          <cell r="I20">
            <v>0.13532110091743119</v>
          </cell>
          <cell r="J20">
            <v>1744</v>
          </cell>
        </row>
        <row r="21">
          <cell r="A21" t="str">
            <v>MALDEN</v>
          </cell>
          <cell r="B21">
            <v>61</v>
          </cell>
          <cell r="C21">
            <v>956</v>
          </cell>
          <cell r="D21">
            <v>1017</v>
          </cell>
          <cell r="E21">
            <v>0.55271739130434783</v>
          </cell>
          <cell r="F21">
            <v>638</v>
          </cell>
          <cell r="G21">
            <v>104</v>
          </cell>
          <cell r="H21">
            <v>81</v>
          </cell>
          <cell r="I21">
            <v>4.4021739130434785E-2</v>
          </cell>
          <cell r="J21">
            <v>1840</v>
          </cell>
        </row>
        <row r="22">
          <cell r="A22" t="str">
            <v>NORTHERN</v>
          </cell>
          <cell r="B22">
            <v>541</v>
          </cell>
          <cell r="C22">
            <v>6502</v>
          </cell>
          <cell r="D22">
            <v>6502</v>
          </cell>
          <cell r="E22">
            <v>0.64461247637051045</v>
          </cell>
          <cell r="F22">
            <v>5613</v>
          </cell>
          <cell r="G22">
            <v>902</v>
          </cell>
          <cell r="H22">
            <v>2429</v>
          </cell>
          <cell r="I22">
            <v>0.11011342155009451</v>
          </cell>
          <cell r="J22">
            <v>15987</v>
          </cell>
        </row>
        <row r="23">
          <cell r="A23" t="str">
            <v>ARLINGTON</v>
          </cell>
          <cell r="B23">
            <v>42</v>
          </cell>
          <cell r="C23">
            <v>446</v>
          </cell>
          <cell r="D23">
            <v>488</v>
          </cell>
          <cell r="E23">
            <v>0.29256594724220625</v>
          </cell>
          <cell r="F23">
            <v>665</v>
          </cell>
          <cell r="G23">
            <v>123</v>
          </cell>
          <cell r="H23">
            <v>392</v>
          </cell>
          <cell r="I23">
            <v>0.23501199040767387</v>
          </cell>
          <cell r="J23">
            <v>1668</v>
          </cell>
        </row>
        <row r="24">
          <cell r="A24" t="str">
            <v>BROCKTON</v>
          </cell>
          <cell r="B24">
            <v>48</v>
          </cell>
          <cell r="C24">
            <v>879</v>
          </cell>
          <cell r="D24">
            <v>927</v>
          </cell>
          <cell r="E24">
            <v>0.48055987558320373</v>
          </cell>
          <cell r="F24">
            <v>756</v>
          </cell>
          <cell r="G24">
            <v>57</v>
          </cell>
          <cell r="H24">
            <v>189</v>
          </cell>
          <cell r="I24">
            <v>9.7978227060653192E-2</v>
          </cell>
          <cell r="J24">
            <v>1929</v>
          </cell>
        </row>
        <row r="25">
          <cell r="A25" t="str">
            <v>CAPE COD</v>
          </cell>
          <cell r="B25">
            <v>44</v>
          </cell>
          <cell r="C25">
            <v>843</v>
          </cell>
          <cell r="D25">
            <v>887</v>
          </cell>
          <cell r="E25">
            <v>0.47765212708669896</v>
          </cell>
          <cell r="F25">
            <v>649</v>
          </cell>
          <cell r="G25">
            <v>38</v>
          </cell>
          <cell r="H25">
            <v>283</v>
          </cell>
          <cell r="I25">
            <v>0.15239633817985998</v>
          </cell>
          <cell r="J25">
            <v>1857</v>
          </cell>
        </row>
        <row r="26">
          <cell r="A26" t="str">
            <v>COASTAL</v>
          </cell>
          <cell r="B26">
            <v>69</v>
          </cell>
          <cell r="C26">
            <v>747</v>
          </cell>
          <cell r="D26">
            <v>816</v>
          </cell>
          <cell r="E26">
            <v>0.47497089639115253</v>
          </cell>
          <cell r="F26">
            <v>447</v>
          </cell>
          <cell r="G26">
            <v>71</v>
          </cell>
          <cell r="H26">
            <v>384</v>
          </cell>
          <cell r="I26">
            <v>0.22351571594877764</v>
          </cell>
          <cell r="J26">
            <v>1718</v>
          </cell>
        </row>
        <row r="27">
          <cell r="A27" t="str">
            <v>FALL RIVER</v>
          </cell>
          <cell r="B27">
            <v>106</v>
          </cell>
          <cell r="C27">
            <v>1431</v>
          </cell>
          <cell r="D27">
            <v>1537</v>
          </cell>
          <cell r="E27">
            <v>0.71190365910143583</v>
          </cell>
          <cell r="F27">
            <v>351</v>
          </cell>
          <cell r="G27">
            <v>60</v>
          </cell>
          <cell r="H27">
            <v>211</v>
          </cell>
          <cell r="I27">
            <v>9.7730430754979156E-2</v>
          </cell>
          <cell r="J27">
            <v>2159</v>
          </cell>
        </row>
        <row r="28">
          <cell r="A28" t="str">
            <v>NEW BEDFORD</v>
          </cell>
          <cell r="B28">
            <v>224</v>
          </cell>
          <cell r="C28">
            <v>1460</v>
          </cell>
          <cell r="D28">
            <v>1684</v>
          </cell>
          <cell r="E28">
            <v>0.68178137651821857</v>
          </cell>
          <cell r="F28">
            <v>505</v>
          </cell>
          <cell r="G28">
            <v>39</v>
          </cell>
          <cell r="H28">
            <v>242</v>
          </cell>
          <cell r="I28">
            <v>9.7975708502024292E-2</v>
          </cell>
          <cell r="J28">
            <v>2470</v>
          </cell>
        </row>
        <row r="29">
          <cell r="A29" t="str">
            <v>PLYMOUTH</v>
          </cell>
          <cell r="B29">
            <v>66</v>
          </cell>
          <cell r="C29">
            <v>806</v>
          </cell>
          <cell r="D29">
            <v>872</v>
          </cell>
          <cell r="E29">
            <v>0.43426294820717132</v>
          </cell>
          <cell r="F29">
            <v>764</v>
          </cell>
          <cell r="G29">
            <v>110</v>
          </cell>
          <cell r="H29">
            <v>262</v>
          </cell>
          <cell r="I29">
            <v>0.13047808764940239</v>
          </cell>
          <cell r="J29">
            <v>2008</v>
          </cell>
        </row>
        <row r="30">
          <cell r="A30" t="str">
            <v>TAUNTON/ATTLEBORO</v>
          </cell>
          <cell r="B30">
            <v>56</v>
          </cell>
          <cell r="C30">
            <v>950</v>
          </cell>
          <cell r="D30">
            <v>1006</v>
          </cell>
          <cell r="E30">
            <v>0.54852780806979284</v>
          </cell>
          <cell r="F30">
            <v>484</v>
          </cell>
          <cell r="G30">
            <v>70</v>
          </cell>
          <cell r="H30">
            <v>274</v>
          </cell>
          <cell r="I30">
            <v>0.14940021810250817</v>
          </cell>
          <cell r="J30">
            <v>1834</v>
          </cell>
        </row>
        <row r="31">
          <cell r="A31" t="str">
            <v>SOUTHERN</v>
          </cell>
          <cell r="B31">
            <v>655</v>
          </cell>
          <cell r="C31">
            <v>7562</v>
          </cell>
          <cell r="D31">
            <v>7562</v>
          </cell>
          <cell r="E31">
            <v>0.64461247637051045</v>
          </cell>
          <cell r="F31">
            <v>4621</v>
          </cell>
          <cell r="G31">
            <v>568</v>
          </cell>
          <cell r="H31">
            <v>2237</v>
          </cell>
          <cell r="I31">
            <v>0.11011342155009451</v>
          </cell>
          <cell r="J31">
            <v>15643</v>
          </cell>
        </row>
        <row r="32">
          <cell r="A32" t="str">
            <v>DIMOCK STREET</v>
          </cell>
          <cell r="B32">
            <v>83</v>
          </cell>
          <cell r="C32">
            <v>1063</v>
          </cell>
          <cell r="D32">
            <v>1146</v>
          </cell>
          <cell r="E32">
            <v>0.69581056466302371</v>
          </cell>
          <cell r="F32">
            <v>293</v>
          </cell>
          <cell r="G32">
            <v>117</v>
          </cell>
          <cell r="H32">
            <v>91</v>
          </cell>
          <cell r="I32">
            <v>5.525197328476017E-2</v>
          </cell>
          <cell r="J32">
            <v>1647</v>
          </cell>
        </row>
        <row r="33">
          <cell r="A33" t="str">
            <v>HARBOR</v>
          </cell>
          <cell r="B33">
            <v>59</v>
          </cell>
          <cell r="C33">
            <v>726</v>
          </cell>
          <cell r="D33">
            <v>785</v>
          </cell>
          <cell r="E33">
            <v>0.52159468438538203</v>
          </cell>
          <cell r="F33">
            <v>267</v>
          </cell>
          <cell r="G33">
            <v>85</v>
          </cell>
          <cell r="H33">
            <v>368</v>
          </cell>
          <cell r="I33">
            <v>0.24451827242524918</v>
          </cell>
          <cell r="J33">
            <v>1505</v>
          </cell>
        </row>
        <row r="34">
          <cell r="A34" t="str">
            <v>HYDE PARK</v>
          </cell>
          <cell r="B34">
            <v>79</v>
          </cell>
          <cell r="C34">
            <v>965</v>
          </cell>
          <cell r="D34">
            <v>1044</v>
          </cell>
          <cell r="E34">
            <v>0.61995249406175768</v>
          </cell>
          <cell r="F34">
            <v>416</v>
          </cell>
          <cell r="G34">
            <v>121</v>
          </cell>
          <cell r="H34">
            <v>103</v>
          </cell>
          <cell r="I34">
            <v>6.1163895486935869E-2</v>
          </cell>
          <cell r="J34">
            <v>1684</v>
          </cell>
        </row>
        <row r="35">
          <cell r="A35" t="str">
            <v>PARK STREET</v>
          </cell>
          <cell r="B35">
            <v>128</v>
          </cell>
          <cell r="C35">
            <v>796</v>
          </cell>
          <cell r="D35">
            <v>924</v>
          </cell>
          <cell r="E35">
            <v>0.54836795252225523</v>
          </cell>
          <cell r="F35">
            <v>609</v>
          </cell>
          <cell r="G35">
            <v>85</v>
          </cell>
          <cell r="H35">
            <v>67</v>
          </cell>
          <cell r="I35">
            <v>3.9762611275964393E-2</v>
          </cell>
          <cell r="J35">
            <v>1685</v>
          </cell>
        </row>
        <row r="36">
          <cell r="A36" t="str">
            <v>BOSTON</v>
          </cell>
          <cell r="B36">
            <v>349</v>
          </cell>
          <cell r="C36">
            <v>3550</v>
          </cell>
          <cell r="D36">
            <v>3550</v>
          </cell>
          <cell r="E36">
            <v>0.64461247637051045</v>
          </cell>
          <cell r="F36">
            <v>1585</v>
          </cell>
          <cell r="G36">
            <v>408</v>
          </cell>
          <cell r="H36">
            <v>629</v>
          </cell>
          <cell r="I36">
            <v>0.11011342155009451</v>
          </cell>
          <cell r="J36">
            <v>6521</v>
          </cell>
        </row>
        <row r="37">
          <cell r="A37" t="str">
            <v>JUDGE BAKER HOTLINE</v>
          </cell>
          <cell r="B37">
            <v>6347</v>
          </cell>
          <cell r="C37">
            <v>11019</v>
          </cell>
          <cell r="D37">
            <v>17366</v>
          </cell>
          <cell r="E37">
            <v>0.62654688458346863</v>
          </cell>
          <cell r="F37">
            <v>7169</v>
          </cell>
          <cell r="G37">
            <v>772</v>
          </cell>
          <cell r="H37">
            <v>2410</v>
          </cell>
          <cell r="I37">
            <v>8.6950247140743953E-2</v>
          </cell>
          <cell r="J37">
            <v>27717</v>
          </cell>
        </row>
        <row r="38">
          <cell r="A38" t="str">
            <v>SPECIAL INVEST UNIT</v>
          </cell>
          <cell r="B38">
            <v>6</v>
          </cell>
          <cell r="C38">
            <v>1383</v>
          </cell>
          <cell r="D38">
            <v>1389</v>
          </cell>
          <cell r="E38">
            <v>0.6076115485564304</v>
          </cell>
          <cell r="F38">
            <v>852</v>
          </cell>
          <cell r="G38">
            <v>45</v>
          </cell>
          <cell r="H38">
            <v>0</v>
          </cell>
          <cell r="I38">
            <v>0</v>
          </cell>
          <cell r="J38">
            <v>2286</v>
          </cell>
        </row>
        <row r="39">
          <cell r="A39" t="str">
            <v>Total</v>
          </cell>
          <cell r="B39">
            <v>8795</v>
          </cell>
          <cell r="C39">
            <v>42268</v>
          </cell>
          <cell r="D39">
            <v>51063</v>
          </cell>
          <cell r="E39">
            <v>0.55334250820862363</v>
          </cell>
          <cell r="F39">
            <v>26209</v>
          </cell>
          <cell r="G39">
            <v>3705</v>
          </cell>
          <cell r="H39">
            <v>11304</v>
          </cell>
          <cell r="I39">
            <v>0.1224954215927439</v>
          </cell>
          <cell r="J39">
            <v>92281</v>
          </cell>
        </row>
      </sheetData>
      <sheetData sheetId="22"/>
      <sheetData sheetId="2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BOOK2"/>
    </sheetNames>
    <sheetDataSet>
      <sheetData sheetId="0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5"/>
  <sheetViews>
    <sheetView topLeftCell="A34" zoomScaleNormal="100" workbookViewId="0">
      <selection activeCell="C58" sqref="C58"/>
    </sheetView>
  </sheetViews>
  <sheetFormatPr defaultColWidth="9.140625" defaultRowHeight="12.75" x14ac:dyDescent="0.2"/>
  <cols>
    <col min="1" max="1" width="1.42578125" style="114" customWidth="1"/>
    <col min="2" max="2" width="5.28515625" style="113" customWidth="1"/>
    <col min="3" max="3" width="47.7109375" style="113" customWidth="1"/>
    <col min="4" max="4" width="7.42578125" style="114" bestFit="1" customWidth="1"/>
    <col min="5" max="5" width="7" style="114" customWidth="1"/>
    <col min="6" max="6" width="2.140625" style="114" customWidth="1"/>
    <col min="7" max="7" width="4.140625" style="113" customWidth="1"/>
    <col min="8" max="8" width="25.7109375" style="113" customWidth="1"/>
    <col min="9" max="9" width="19.7109375" style="113" customWidth="1"/>
    <col min="10" max="10" width="7.42578125" style="114" bestFit="1" customWidth="1"/>
    <col min="11" max="11" width="7" style="114" customWidth="1"/>
    <col min="12" max="12" width="1.42578125" style="114" customWidth="1"/>
    <col min="13" max="16384" width="9.140625" style="9"/>
  </cols>
  <sheetData>
    <row r="1" spans="1:12" ht="16.5" customHeight="1" x14ac:dyDescent="0.2">
      <c r="A1" s="1"/>
      <c r="B1" s="115" t="s">
        <v>74</v>
      </c>
      <c r="C1" s="2"/>
      <c r="D1" s="3"/>
      <c r="E1" s="4"/>
      <c r="F1" s="5"/>
      <c r="G1" s="6"/>
      <c r="H1" s="2"/>
      <c r="I1" s="7"/>
      <c r="J1" s="4"/>
      <c r="K1" s="4"/>
      <c r="L1" s="8"/>
    </row>
    <row r="2" spans="1:12" ht="15.75" hidden="1" x14ac:dyDescent="0.2">
      <c r="A2" s="10"/>
      <c r="B2" s="11"/>
      <c r="C2" s="11"/>
      <c r="D2" s="12"/>
      <c r="E2" s="13"/>
      <c r="F2" s="13"/>
      <c r="G2" s="11"/>
      <c r="H2" s="11" t="s">
        <v>0</v>
      </c>
      <c r="I2" s="11"/>
      <c r="J2" s="13"/>
      <c r="K2" s="12" t="s">
        <v>1</v>
      </c>
      <c r="L2" s="14"/>
    </row>
    <row r="3" spans="1:12" ht="5.0999999999999996" customHeight="1" x14ac:dyDescent="0.2">
      <c r="A3" s="15"/>
      <c r="B3" s="16"/>
      <c r="C3" s="16"/>
      <c r="D3" s="17"/>
      <c r="E3" s="17"/>
      <c r="F3" s="17"/>
      <c r="G3" s="16"/>
      <c r="H3" s="16"/>
      <c r="I3" s="16"/>
      <c r="J3" s="17"/>
      <c r="K3" s="17"/>
      <c r="L3" s="18"/>
    </row>
    <row r="4" spans="1:12" s="26" customFormat="1" ht="12" customHeight="1" x14ac:dyDescent="0.2">
      <c r="A4" s="19"/>
      <c r="B4" s="20" t="s">
        <v>391</v>
      </c>
      <c r="C4" s="20"/>
      <c r="D4" s="21"/>
      <c r="E4" s="22"/>
      <c r="F4" s="22"/>
      <c r="G4" s="23"/>
      <c r="H4" s="20" t="s">
        <v>398</v>
      </c>
      <c r="I4" s="117"/>
      <c r="J4" s="21"/>
      <c r="K4" s="24"/>
      <c r="L4" s="25"/>
    </row>
    <row r="5" spans="1:12" s="26" customFormat="1" ht="12" customHeight="1" x14ac:dyDescent="0.2">
      <c r="A5" s="19"/>
      <c r="B5" s="20" t="s">
        <v>392</v>
      </c>
      <c r="C5" s="27"/>
      <c r="D5" s="28"/>
      <c r="E5" s="22"/>
      <c r="F5" s="22"/>
      <c r="G5" s="23"/>
      <c r="H5" s="20" t="s">
        <v>399</v>
      </c>
      <c r="I5" s="20"/>
      <c r="J5" s="21"/>
      <c r="K5" s="24"/>
      <c r="L5" s="25"/>
    </row>
    <row r="6" spans="1:12" s="26" customFormat="1" ht="12" customHeight="1" x14ac:dyDescent="0.2">
      <c r="A6" s="19"/>
      <c r="B6" s="20"/>
      <c r="C6" s="20"/>
      <c r="D6" s="28"/>
      <c r="E6" s="29"/>
      <c r="F6" s="29"/>
      <c r="G6" s="23"/>
      <c r="H6" s="20" t="s">
        <v>400</v>
      </c>
      <c r="I6" s="20"/>
      <c r="J6" s="21"/>
      <c r="K6" s="24"/>
      <c r="L6" s="25"/>
    </row>
    <row r="7" spans="1:12" s="26" customFormat="1" ht="3" customHeight="1" x14ac:dyDescent="0.2">
      <c r="A7" s="19"/>
      <c r="B7" s="23"/>
      <c r="C7" s="23"/>
      <c r="D7" s="30"/>
      <c r="E7" s="29"/>
      <c r="F7" s="29"/>
      <c r="G7" s="23"/>
      <c r="H7" s="20"/>
      <c r="I7" s="20"/>
      <c r="J7" s="31"/>
      <c r="K7" s="24"/>
      <c r="L7" s="25"/>
    </row>
    <row r="8" spans="1:12" s="26" customFormat="1" ht="12" customHeight="1" x14ac:dyDescent="0.2">
      <c r="A8" s="19"/>
      <c r="B8" s="20" t="s">
        <v>396</v>
      </c>
      <c r="C8" s="20"/>
      <c r="D8" s="21"/>
      <c r="E8" s="29"/>
      <c r="F8" s="29"/>
      <c r="G8" s="23"/>
      <c r="H8" s="20" t="s">
        <v>2</v>
      </c>
      <c r="I8" s="20"/>
      <c r="J8" s="28"/>
      <c r="K8" s="24"/>
      <c r="L8" s="25"/>
    </row>
    <row r="9" spans="1:12" s="26" customFormat="1" ht="12" customHeight="1" x14ac:dyDescent="0.2">
      <c r="A9" s="19"/>
      <c r="B9" s="20" t="s">
        <v>393</v>
      </c>
      <c r="C9" s="20"/>
      <c r="D9" s="28"/>
      <c r="E9" s="29"/>
      <c r="F9" s="29"/>
      <c r="G9" s="23"/>
      <c r="H9" s="20" t="s">
        <v>401</v>
      </c>
      <c r="I9" s="20"/>
      <c r="J9" s="21"/>
      <c r="K9" s="24"/>
      <c r="L9" s="25"/>
    </row>
    <row r="10" spans="1:12" s="26" customFormat="1" ht="3" customHeight="1" x14ac:dyDescent="0.2">
      <c r="A10" s="19"/>
      <c r="E10" s="29"/>
      <c r="F10" s="29"/>
      <c r="G10" s="23"/>
      <c r="H10" s="20"/>
      <c r="I10" s="20"/>
      <c r="J10" s="32"/>
      <c r="K10" s="24"/>
      <c r="L10" s="25"/>
    </row>
    <row r="11" spans="1:12" s="26" customFormat="1" ht="12" customHeight="1" x14ac:dyDescent="0.2">
      <c r="A11" s="19"/>
      <c r="B11" s="20" t="s">
        <v>394</v>
      </c>
      <c r="C11" s="20"/>
      <c r="D11" s="21"/>
      <c r="E11" s="29"/>
      <c r="F11" s="29"/>
      <c r="G11" s="23"/>
      <c r="H11" s="20" t="s">
        <v>402</v>
      </c>
      <c r="I11" s="20"/>
      <c r="J11" s="21"/>
      <c r="K11" s="24"/>
      <c r="L11" s="25"/>
    </row>
    <row r="12" spans="1:12" s="26" customFormat="1" ht="12" customHeight="1" x14ac:dyDescent="0.2">
      <c r="A12" s="19"/>
      <c r="B12" s="20"/>
      <c r="C12" s="20"/>
      <c r="D12" s="21"/>
      <c r="E12" s="29"/>
      <c r="F12" s="29"/>
      <c r="G12" s="23"/>
      <c r="H12" s="20" t="s">
        <v>403</v>
      </c>
      <c r="I12" s="20"/>
      <c r="J12" s="21"/>
      <c r="K12" s="24"/>
      <c r="L12" s="25"/>
    </row>
    <row r="13" spans="1:12" s="26" customFormat="1" ht="12" customHeight="1" x14ac:dyDescent="0.2">
      <c r="A13" s="19"/>
      <c r="B13" s="20"/>
      <c r="D13" s="21"/>
      <c r="E13" s="29"/>
      <c r="F13" s="29"/>
      <c r="G13" s="23"/>
      <c r="H13" s="20" t="s">
        <v>3</v>
      </c>
      <c r="I13" s="20"/>
      <c r="J13" s="28"/>
      <c r="K13" s="24"/>
      <c r="L13" s="25"/>
    </row>
    <row r="14" spans="1:12" s="26" customFormat="1" ht="3" customHeight="1" x14ac:dyDescent="0.2">
      <c r="A14" s="19"/>
      <c r="B14" s="20"/>
      <c r="C14" s="20"/>
      <c r="D14" s="34"/>
      <c r="E14" s="29"/>
      <c r="F14" s="29"/>
      <c r="G14" s="23"/>
      <c r="H14" s="20"/>
      <c r="I14" s="20"/>
      <c r="J14" s="28"/>
      <c r="K14" s="24"/>
      <c r="L14" s="25"/>
    </row>
    <row r="15" spans="1:12" s="26" customFormat="1" ht="12" customHeight="1" x14ac:dyDescent="0.2">
      <c r="A15" s="19"/>
      <c r="B15" s="20" t="s">
        <v>395</v>
      </c>
      <c r="C15" s="20"/>
      <c r="D15" s="21"/>
      <c r="E15" s="29"/>
      <c r="F15" s="29"/>
      <c r="G15" s="23"/>
      <c r="H15" s="20" t="s">
        <v>404</v>
      </c>
      <c r="I15" s="20"/>
      <c r="J15" s="21"/>
      <c r="K15" s="24"/>
      <c r="L15" s="25"/>
    </row>
    <row r="16" spans="1:12" s="26" customFormat="1" ht="12" customHeight="1" x14ac:dyDescent="0.2">
      <c r="A16" s="19"/>
      <c r="B16" s="20" t="s">
        <v>397</v>
      </c>
      <c r="C16" s="20"/>
      <c r="D16" s="21"/>
      <c r="E16" s="29"/>
      <c r="F16" s="29"/>
      <c r="G16" s="23"/>
      <c r="H16" s="20" t="s">
        <v>405</v>
      </c>
      <c r="I16" s="20"/>
      <c r="J16" s="21"/>
      <c r="K16" s="24"/>
      <c r="L16" s="25"/>
    </row>
    <row r="17" spans="1:12" ht="6" customHeight="1" x14ac:dyDescent="0.2">
      <c r="A17" s="35"/>
      <c r="B17" s="11"/>
      <c r="C17" s="11"/>
      <c r="D17" s="12"/>
      <c r="E17" s="13"/>
      <c r="F17" s="13"/>
      <c r="G17" s="11"/>
      <c r="H17" s="11"/>
      <c r="I17" s="11"/>
      <c r="J17" s="13"/>
      <c r="K17" s="13"/>
      <c r="L17" s="36"/>
    </row>
    <row r="18" spans="1:12" s="39" customFormat="1" ht="15.75" customHeight="1" x14ac:dyDescent="0.2">
      <c r="A18" s="37"/>
      <c r="B18" s="1076" t="s">
        <v>4</v>
      </c>
      <c r="C18" s="1076"/>
      <c r="D18" s="1076"/>
      <c r="E18" s="1076"/>
      <c r="F18" s="1076"/>
      <c r="G18" s="1076"/>
      <c r="H18" s="1076"/>
      <c r="I18" s="1076"/>
      <c r="J18" s="1076"/>
      <c r="K18" s="1076"/>
      <c r="L18" s="38"/>
    </row>
    <row r="19" spans="1:12" ht="15" customHeight="1" x14ac:dyDescent="0.2">
      <c r="A19" s="15"/>
      <c r="B19" s="40" t="s">
        <v>406</v>
      </c>
      <c r="C19" s="41"/>
      <c r="D19" s="42"/>
      <c r="E19" s="43"/>
      <c r="F19" s="44"/>
      <c r="G19" s="40" t="s">
        <v>407</v>
      </c>
      <c r="H19" s="41"/>
      <c r="I19" s="41"/>
      <c r="J19" s="45"/>
      <c r="K19" s="45"/>
      <c r="L19" s="18"/>
    </row>
    <row r="20" spans="1:12" s="26" customFormat="1" ht="13.5" customHeight="1" x14ac:dyDescent="0.2">
      <c r="A20" s="46"/>
      <c r="B20" s="47"/>
      <c r="C20" s="20" t="s">
        <v>5</v>
      </c>
      <c r="D20" s="21"/>
      <c r="E20" s="28"/>
      <c r="F20" s="48"/>
      <c r="G20" s="47"/>
      <c r="H20" s="20" t="s">
        <v>6</v>
      </c>
      <c r="I20" s="20"/>
      <c r="J20" s="21"/>
      <c r="K20" s="49"/>
      <c r="L20" s="50"/>
    </row>
    <row r="21" spans="1:12" s="26" customFormat="1" ht="14.45" customHeight="1" x14ac:dyDescent="0.2">
      <c r="A21" s="46"/>
      <c r="B21" s="47"/>
      <c r="C21" s="51" t="s">
        <v>7</v>
      </c>
      <c r="D21" s="21"/>
      <c r="E21" s="28"/>
      <c r="F21" s="48"/>
      <c r="G21" s="47"/>
      <c r="H21" s="20" t="s">
        <v>8</v>
      </c>
      <c r="I21" s="20"/>
      <c r="J21" s="21"/>
      <c r="K21" s="28"/>
      <c r="L21" s="50"/>
    </row>
    <row r="22" spans="1:12" s="26" customFormat="1" ht="13.5" customHeight="1" x14ac:dyDescent="0.2">
      <c r="A22" s="46"/>
      <c r="B22" s="47"/>
      <c r="C22" s="20" t="s">
        <v>9</v>
      </c>
      <c r="D22" s="21"/>
      <c r="E22" s="28"/>
      <c r="F22" s="48"/>
      <c r="G22" s="47"/>
      <c r="H22" s="52" t="s">
        <v>10</v>
      </c>
      <c r="I22" s="20"/>
      <c r="J22" s="21"/>
      <c r="K22" s="28"/>
      <c r="L22" s="50"/>
    </row>
    <row r="23" spans="1:12" s="26" customFormat="1" ht="13.5" customHeight="1" x14ac:dyDescent="0.2">
      <c r="A23" s="46"/>
      <c r="B23" s="47"/>
      <c r="C23" s="20" t="s">
        <v>11</v>
      </c>
      <c r="D23" s="21"/>
      <c r="E23" s="28"/>
      <c r="F23" s="48"/>
      <c r="G23" s="47"/>
      <c r="H23" s="20" t="s">
        <v>12</v>
      </c>
      <c r="I23" s="20"/>
      <c r="J23" s="21"/>
      <c r="K23" s="28"/>
      <c r="L23" s="50"/>
    </row>
    <row r="24" spans="1:12" s="26" customFormat="1" ht="13.5" customHeight="1" x14ac:dyDescent="0.2">
      <c r="A24" s="46"/>
      <c r="B24" s="47"/>
      <c r="C24" s="20" t="s">
        <v>13</v>
      </c>
      <c r="D24" s="21"/>
      <c r="E24" s="28"/>
      <c r="F24" s="48"/>
      <c r="G24" s="47"/>
      <c r="H24" s="53" t="s">
        <v>14</v>
      </c>
      <c r="I24" s="53"/>
      <c r="J24" s="21"/>
      <c r="K24" s="28"/>
      <c r="L24" s="50"/>
    </row>
    <row r="25" spans="1:12" s="26" customFormat="1" ht="13.5" customHeight="1" x14ac:dyDescent="0.2">
      <c r="A25" s="46"/>
      <c r="B25" s="47"/>
      <c r="C25" s="20" t="s">
        <v>15</v>
      </c>
      <c r="D25" s="21"/>
      <c r="E25" s="28"/>
      <c r="F25" s="48"/>
      <c r="G25" s="47"/>
      <c r="H25" s="53" t="s">
        <v>16</v>
      </c>
      <c r="I25" s="53"/>
      <c r="J25" s="21"/>
      <c r="K25" s="28"/>
      <c r="L25" s="50"/>
    </row>
    <row r="26" spans="1:12" s="26" customFormat="1" ht="13.5" customHeight="1" x14ac:dyDescent="0.2">
      <c r="A26" s="54"/>
      <c r="B26" s="47"/>
      <c r="C26" s="20" t="s">
        <v>17</v>
      </c>
      <c r="D26" s="21"/>
      <c r="E26" s="28"/>
      <c r="F26" s="48"/>
      <c r="G26" s="47"/>
      <c r="H26" s="53" t="s">
        <v>18</v>
      </c>
      <c r="I26" s="53"/>
      <c r="J26" s="21"/>
      <c r="K26" s="28"/>
      <c r="L26" s="55"/>
    </row>
    <row r="27" spans="1:12" s="26" customFormat="1" ht="12" customHeight="1" x14ac:dyDescent="0.2">
      <c r="A27" s="54"/>
      <c r="B27" s="47"/>
      <c r="C27" s="20" t="s">
        <v>19</v>
      </c>
      <c r="D27" s="21"/>
      <c r="E27" s="28"/>
      <c r="F27" s="48"/>
      <c r="G27" s="47"/>
      <c r="H27" s="53" t="s">
        <v>20</v>
      </c>
      <c r="I27" s="53"/>
      <c r="J27" s="21"/>
      <c r="K27" s="28"/>
      <c r="L27" s="55"/>
    </row>
    <row r="28" spans="1:12" s="26" customFormat="1" ht="12" customHeight="1" x14ac:dyDescent="0.2">
      <c r="A28" s="56"/>
      <c r="B28" s="47"/>
      <c r="C28" s="20" t="s">
        <v>21</v>
      </c>
      <c r="D28" s="21"/>
      <c r="E28" s="28"/>
      <c r="F28" s="57"/>
      <c r="G28" s="47"/>
      <c r="H28" s="53" t="s">
        <v>22</v>
      </c>
      <c r="I28" s="53"/>
      <c r="J28" s="21"/>
      <c r="K28" s="28"/>
      <c r="L28" s="58"/>
    </row>
    <row r="29" spans="1:12" s="26" customFormat="1" ht="15" customHeight="1" x14ac:dyDescent="0.2">
      <c r="A29" s="19"/>
      <c r="B29" s="40"/>
      <c r="C29" s="59" t="s">
        <v>23</v>
      </c>
      <c r="D29" s="60"/>
      <c r="E29" s="61"/>
      <c r="F29" s="23"/>
      <c r="G29" s="47"/>
      <c r="H29" s="20" t="s">
        <v>24</v>
      </c>
      <c r="I29" s="20"/>
      <c r="J29" s="21"/>
      <c r="K29" s="49"/>
      <c r="L29" s="25"/>
    </row>
    <row r="30" spans="1:12" ht="12" customHeight="1" x14ac:dyDescent="0.2">
      <c r="A30" s="62"/>
      <c r="B30" s="40"/>
      <c r="C30" s="63" t="s">
        <v>25</v>
      </c>
      <c r="D30" s="34"/>
      <c r="E30" s="64"/>
      <c r="F30" s="57"/>
      <c r="G30" s="20"/>
      <c r="H30" s="20" t="s">
        <v>26</v>
      </c>
      <c r="I30" s="20"/>
      <c r="J30" s="21"/>
      <c r="K30" s="49"/>
      <c r="L30" s="65"/>
    </row>
    <row r="31" spans="1:12" ht="12" customHeight="1" x14ac:dyDescent="0.2">
      <c r="A31" s="62"/>
      <c r="B31" s="40"/>
      <c r="C31" s="66" t="s">
        <v>27</v>
      </c>
      <c r="D31" s="34"/>
      <c r="E31" s="64"/>
      <c r="F31" s="57"/>
      <c r="G31" s="20"/>
      <c r="H31" s="27" t="s">
        <v>23</v>
      </c>
      <c r="I31" s="27"/>
      <c r="J31" s="67"/>
      <c r="K31" s="68"/>
      <c r="L31" s="65"/>
    </row>
    <row r="32" spans="1:12" ht="6" customHeight="1" x14ac:dyDescent="0.2">
      <c r="A32" s="69"/>
      <c r="B32" s="70"/>
      <c r="C32" s="41"/>
      <c r="D32" s="71"/>
      <c r="E32" s="57"/>
      <c r="F32" s="57"/>
      <c r="G32" s="20"/>
      <c r="H32" s="20"/>
      <c r="I32" s="20"/>
      <c r="J32" s="72"/>
      <c r="K32" s="72"/>
      <c r="L32" s="73"/>
    </row>
    <row r="33" spans="1:12" s="39" customFormat="1" ht="14.25" customHeight="1" x14ac:dyDescent="0.2">
      <c r="A33" s="37"/>
      <c r="B33" s="1077" t="s">
        <v>28</v>
      </c>
      <c r="C33" s="1076"/>
      <c r="D33" s="1076"/>
      <c r="E33" s="1076"/>
      <c r="F33" s="1076"/>
      <c r="G33" s="1076"/>
      <c r="H33" s="1076"/>
      <c r="I33" s="1076"/>
      <c r="J33" s="1076"/>
      <c r="K33" s="1076"/>
      <c r="L33" s="38"/>
    </row>
    <row r="34" spans="1:12" s="33" customFormat="1" ht="15" customHeight="1" x14ac:dyDescent="0.2">
      <c r="A34" s="62"/>
      <c r="B34" s="40" t="s">
        <v>409</v>
      </c>
      <c r="C34" s="41"/>
      <c r="D34" s="43"/>
      <c r="E34" s="24"/>
      <c r="F34" s="24"/>
      <c r="G34" s="40" t="s">
        <v>408</v>
      </c>
      <c r="H34" s="20"/>
      <c r="I34" s="20"/>
      <c r="J34" s="72"/>
      <c r="K34" s="72"/>
      <c r="L34" s="65"/>
    </row>
    <row r="35" spans="1:12" s="26" customFormat="1" ht="12" customHeight="1" x14ac:dyDescent="0.2">
      <c r="A35" s="46"/>
      <c r="B35" s="23"/>
      <c r="C35" s="20" t="s">
        <v>29</v>
      </c>
      <c r="D35" s="21"/>
      <c r="E35" s="49"/>
      <c r="F35" s="74"/>
      <c r="G35" s="23"/>
      <c r="H35" s="20" t="s">
        <v>30</v>
      </c>
      <c r="I35" s="20"/>
      <c r="J35" s="21"/>
      <c r="K35" s="49"/>
      <c r="L35" s="50"/>
    </row>
    <row r="36" spans="1:12" s="26" customFormat="1" ht="12" customHeight="1" x14ac:dyDescent="0.2">
      <c r="A36" s="46"/>
      <c r="B36" s="41"/>
      <c r="C36" s="20" t="s">
        <v>31</v>
      </c>
      <c r="D36" s="21"/>
      <c r="E36" s="49"/>
      <c r="F36" s="74"/>
      <c r="G36" s="23"/>
      <c r="H36" s="20" t="s">
        <v>32</v>
      </c>
      <c r="I36" s="20"/>
      <c r="J36" s="21"/>
      <c r="K36" s="49"/>
      <c r="L36" s="50"/>
    </row>
    <row r="37" spans="1:12" s="26" customFormat="1" ht="12" customHeight="1" x14ac:dyDescent="0.2">
      <c r="A37" s="46"/>
      <c r="B37" s="41"/>
      <c r="C37" s="20" t="s">
        <v>33</v>
      </c>
      <c r="D37" s="21"/>
      <c r="E37" s="49"/>
      <c r="F37" s="74"/>
      <c r="G37" s="23"/>
      <c r="H37" s="20" t="s">
        <v>34</v>
      </c>
      <c r="I37" s="20"/>
      <c r="J37" s="21"/>
      <c r="K37" s="49"/>
      <c r="L37" s="50"/>
    </row>
    <row r="38" spans="1:12" s="26" customFormat="1" ht="12" customHeight="1" x14ac:dyDescent="0.2">
      <c r="A38" s="46"/>
      <c r="B38" s="41"/>
      <c r="C38" s="20" t="s">
        <v>35</v>
      </c>
      <c r="D38" s="21"/>
      <c r="E38" s="49"/>
      <c r="F38" s="74"/>
      <c r="G38" s="23"/>
      <c r="H38" s="20" t="s">
        <v>36</v>
      </c>
      <c r="I38" s="20"/>
      <c r="J38" s="21"/>
      <c r="K38" s="49"/>
      <c r="L38" s="50"/>
    </row>
    <row r="39" spans="1:12" s="26" customFormat="1" ht="12" customHeight="1" x14ac:dyDescent="0.2">
      <c r="A39" s="54"/>
      <c r="B39" s="41"/>
      <c r="C39" s="20" t="s">
        <v>37</v>
      </c>
      <c r="D39" s="21"/>
      <c r="E39" s="49"/>
      <c r="F39" s="74"/>
      <c r="G39" s="23"/>
      <c r="H39" s="59" t="s">
        <v>38</v>
      </c>
      <c r="I39" s="59"/>
      <c r="J39" s="67"/>
      <c r="K39" s="68"/>
      <c r="L39" s="55"/>
    </row>
    <row r="40" spans="1:12" s="26" customFormat="1" ht="12" customHeight="1" x14ac:dyDescent="0.2">
      <c r="A40" s="56"/>
      <c r="B40" s="23"/>
      <c r="C40" s="20" t="s">
        <v>39</v>
      </c>
      <c r="D40" s="21"/>
      <c r="E40" s="28"/>
      <c r="F40" s="75"/>
      <c r="G40" s="23"/>
      <c r="H40" s="59"/>
      <c r="I40" s="59"/>
      <c r="J40" s="76"/>
      <c r="K40" s="77"/>
      <c r="L40" s="58"/>
    </row>
    <row r="41" spans="1:12" s="26" customFormat="1" ht="12" customHeight="1" x14ac:dyDescent="0.2">
      <c r="A41" s="56"/>
      <c r="B41" s="23"/>
      <c r="C41" s="59" t="s">
        <v>38</v>
      </c>
      <c r="D41" s="67"/>
      <c r="E41" s="68"/>
      <c r="F41" s="75"/>
      <c r="G41" s="23"/>
      <c r="H41" s="23"/>
      <c r="I41" s="23"/>
      <c r="J41" s="23"/>
      <c r="K41" s="23"/>
      <c r="L41" s="58"/>
    </row>
    <row r="42" spans="1:12" s="26" customFormat="1" ht="12" customHeight="1" x14ac:dyDescent="0.2">
      <c r="A42" s="56"/>
      <c r="B42" s="23"/>
      <c r="C42" s="59"/>
      <c r="D42" s="67"/>
      <c r="E42" s="68"/>
      <c r="F42" s="75"/>
      <c r="G42" s="23"/>
      <c r="H42" s="23"/>
      <c r="I42" s="23"/>
      <c r="J42" s="23"/>
      <c r="K42" s="23"/>
      <c r="L42" s="58"/>
    </row>
    <row r="43" spans="1:12" s="33" customFormat="1" ht="15" customHeight="1" x14ac:dyDescent="0.2">
      <c r="A43" s="15"/>
      <c r="B43" s="40" t="s">
        <v>410</v>
      </c>
      <c r="C43" s="20"/>
      <c r="D43" s="45"/>
      <c r="E43" s="45"/>
      <c r="F43" s="45"/>
      <c r="G43" s="40" t="s">
        <v>411</v>
      </c>
      <c r="H43" s="41"/>
      <c r="I43" s="41"/>
      <c r="J43" s="45"/>
      <c r="K43" s="45"/>
      <c r="L43" s="18"/>
    </row>
    <row r="44" spans="1:12" s="26" customFormat="1" ht="12" customHeight="1" x14ac:dyDescent="0.2">
      <c r="A44" s="46"/>
      <c r="B44" s="23"/>
      <c r="C44" s="20" t="s">
        <v>40</v>
      </c>
      <c r="D44" s="21"/>
      <c r="E44" s="49"/>
      <c r="F44" s="74"/>
      <c r="G44" s="23"/>
      <c r="H44" s="20" t="s">
        <v>41</v>
      </c>
      <c r="I44" s="20"/>
      <c r="J44" s="21"/>
      <c r="K44" s="49"/>
      <c r="L44" s="50"/>
    </row>
    <row r="45" spans="1:12" s="26" customFormat="1" ht="12" customHeight="1" x14ac:dyDescent="0.2">
      <c r="A45" s="46"/>
      <c r="B45" s="23"/>
      <c r="C45" s="20" t="s">
        <v>42</v>
      </c>
      <c r="D45" s="21"/>
      <c r="E45" s="49"/>
      <c r="F45" s="74"/>
      <c r="G45" s="23"/>
      <c r="H45" s="20" t="s">
        <v>43</v>
      </c>
      <c r="I45" s="20"/>
      <c r="J45" s="21"/>
      <c r="K45" s="49"/>
      <c r="L45" s="50"/>
    </row>
    <row r="46" spans="1:12" s="26" customFormat="1" ht="12" customHeight="1" x14ac:dyDescent="0.2">
      <c r="A46" s="46"/>
      <c r="B46" s="23"/>
      <c r="C46" s="20" t="s">
        <v>44</v>
      </c>
      <c r="D46" s="21"/>
      <c r="E46" s="49"/>
      <c r="F46" s="74"/>
      <c r="G46" s="23"/>
      <c r="H46" s="20" t="s">
        <v>45</v>
      </c>
      <c r="I46" s="20"/>
      <c r="J46" s="21"/>
      <c r="K46" s="49"/>
      <c r="L46" s="50"/>
    </row>
    <row r="47" spans="1:12" s="26" customFormat="1" ht="12" customHeight="1" x14ac:dyDescent="0.2">
      <c r="A47" s="46"/>
      <c r="B47" s="23"/>
      <c r="C47" s="20" t="s">
        <v>46</v>
      </c>
      <c r="D47" s="21"/>
      <c r="E47" s="49"/>
      <c r="F47" s="74"/>
      <c r="G47" s="23"/>
      <c r="H47" s="20" t="s">
        <v>47</v>
      </c>
      <c r="I47" s="20"/>
      <c r="J47" s="21"/>
      <c r="K47" s="49"/>
      <c r="L47" s="50"/>
    </row>
    <row r="48" spans="1:12" s="26" customFormat="1" ht="12" customHeight="1" x14ac:dyDescent="0.2">
      <c r="A48" s="46"/>
      <c r="B48" s="23"/>
      <c r="C48" s="20" t="s">
        <v>48</v>
      </c>
      <c r="D48" s="21"/>
      <c r="E48" s="28"/>
      <c r="F48" s="74"/>
      <c r="G48" s="23"/>
      <c r="H48" s="20" t="s">
        <v>49</v>
      </c>
      <c r="I48" s="20"/>
      <c r="J48" s="21"/>
      <c r="K48" s="49"/>
      <c r="L48" s="50"/>
    </row>
    <row r="49" spans="1:14" s="26" customFormat="1" ht="12" customHeight="1" x14ac:dyDescent="0.2">
      <c r="A49" s="46"/>
      <c r="B49" s="23"/>
      <c r="C49" s="20" t="s">
        <v>50</v>
      </c>
      <c r="D49" s="21"/>
      <c r="E49" s="49"/>
      <c r="F49" s="74"/>
      <c r="G49" s="23"/>
      <c r="H49" s="59" t="s">
        <v>38</v>
      </c>
      <c r="I49" s="20"/>
      <c r="J49" s="67"/>
      <c r="K49" s="68"/>
      <c r="L49" s="50"/>
    </row>
    <row r="50" spans="1:14" s="26" customFormat="1" ht="12" customHeight="1" x14ac:dyDescent="0.2">
      <c r="A50" s="46"/>
      <c r="B50" s="23"/>
      <c r="C50" s="20" t="s">
        <v>51</v>
      </c>
      <c r="D50" s="21"/>
      <c r="E50" s="49"/>
      <c r="F50" s="78"/>
      <c r="G50" s="78"/>
      <c r="H50" s="78"/>
      <c r="I50" s="78"/>
      <c r="J50" s="78"/>
      <c r="K50" s="78"/>
      <c r="L50" s="50"/>
    </row>
    <row r="51" spans="1:14" s="26" customFormat="1" ht="12" customHeight="1" x14ac:dyDescent="0.2">
      <c r="A51" s="79"/>
      <c r="B51" s="23"/>
      <c r="C51" s="20" t="s">
        <v>52</v>
      </c>
      <c r="D51" s="21"/>
      <c r="E51" s="28"/>
      <c r="F51" s="74"/>
      <c r="G51" s="40" t="s">
        <v>412</v>
      </c>
      <c r="H51" s="47"/>
      <c r="I51" s="47"/>
      <c r="J51" s="80"/>
      <c r="K51" s="80"/>
      <c r="L51" s="81"/>
    </row>
    <row r="52" spans="1:14" s="26" customFormat="1" ht="12" customHeight="1" x14ac:dyDescent="0.2">
      <c r="A52" s="82"/>
      <c r="B52" s="23"/>
      <c r="C52" s="20" t="s">
        <v>53</v>
      </c>
      <c r="D52" s="21"/>
      <c r="E52" s="49"/>
      <c r="F52" s="74"/>
      <c r="G52" s="23"/>
      <c r="H52" s="20" t="s">
        <v>54</v>
      </c>
      <c r="I52" s="59"/>
      <c r="J52" s="21"/>
      <c r="K52" s="49"/>
      <c r="L52" s="83"/>
      <c r="M52" s="20"/>
    </row>
    <row r="53" spans="1:14" s="26" customFormat="1" ht="12" customHeight="1" x14ac:dyDescent="0.2">
      <c r="A53" s="84"/>
      <c r="B53" s="23"/>
      <c r="C53" s="20" t="s">
        <v>55</v>
      </c>
      <c r="D53" s="21"/>
      <c r="E53" s="49"/>
      <c r="F53" s="74"/>
      <c r="G53" s="23"/>
      <c r="H53" s="20" t="s">
        <v>56</v>
      </c>
      <c r="I53" s="59"/>
      <c r="J53" s="21"/>
      <c r="K53" s="49"/>
      <c r="L53" s="85"/>
    </row>
    <row r="54" spans="1:14" s="26" customFormat="1" ht="12" customHeight="1" x14ac:dyDescent="0.2">
      <c r="A54" s="19"/>
      <c r="B54" s="23"/>
      <c r="C54" s="20" t="s">
        <v>57</v>
      </c>
      <c r="D54" s="21"/>
      <c r="E54" s="28"/>
      <c r="F54" s="74"/>
      <c r="G54" s="78"/>
      <c r="H54" s="33" t="s">
        <v>388</v>
      </c>
      <c r="J54" s="21"/>
      <c r="K54" s="28"/>
      <c r="L54" s="25"/>
    </row>
    <row r="55" spans="1:14" s="26" customFormat="1" ht="12" customHeight="1" x14ac:dyDescent="0.2">
      <c r="A55" s="86"/>
      <c r="B55" s="23"/>
      <c r="C55" s="20" t="s">
        <v>59</v>
      </c>
      <c r="D55" s="21"/>
      <c r="E55" s="49"/>
      <c r="F55" s="87"/>
      <c r="G55" s="78"/>
      <c r="H55" s="59" t="s">
        <v>38</v>
      </c>
      <c r="I55" s="78"/>
      <c r="J55" s="67"/>
      <c r="K55" s="68"/>
      <c r="L55" s="88"/>
    </row>
    <row r="56" spans="1:14" s="26" customFormat="1" ht="12" customHeight="1" x14ac:dyDescent="0.2">
      <c r="A56" s="86"/>
      <c r="B56" s="23"/>
      <c r="C56" s="53" t="s">
        <v>421</v>
      </c>
      <c r="D56" s="21"/>
      <c r="E56" s="49"/>
      <c r="F56" s="89"/>
      <c r="G56" s="78"/>
      <c r="H56" s="78"/>
      <c r="I56" s="78"/>
      <c r="J56" s="78"/>
      <c r="K56" s="78"/>
      <c r="L56" s="88"/>
    </row>
    <row r="57" spans="1:14" ht="15" customHeight="1" x14ac:dyDescent="0.2">
      <c r="A57" s="90"/>
      <c r="B57" s="78"/>
      <c r="C57" s="59" t="s">
        <v>38</v>
      </c>
      <c r="D57" s="67"/>
      <c r="E57" s="68"/>
      <c r="F57" s="89"/>
      <c r="G57" s="40" t="s">
        <v>413</v>
      </c>
      <c r="H57" s="41"/>
      <c r="I57" s="47"/>
      <c r="J57" s="91"/>
      <c r="K57" s="22"/>
      <c r="L57" s="92"/>
    </row>
    <row r="58" spans="1:14" s="26" customFormat="1" ht="12" customHeight="1" x14ac:dyDescent="0.2">
      <c r="A58" s="46"/>
      <c r="B58" s="40"/>
      <c r="C58" s="78"/>
      <c r="D58" s="78"/>
      <c r="E58" s="78"/>
      <c r="F58" s="74"/>
      <c r="G58" s="40"/>
      <c r="H58" s="20" t="s">
        <v>60</v>
      </c>
      <c r="I58" s="20"/>
      <c r="J58" s="21"/>
      <c r="K58" s="49"/>
      <c r="L58" s="50"/>
      <c r="N58" s="20"/>
    </row>
    <row r="59" spans="1:14" s="26" customFormat="1" ht="12" customHeight="1" x14ac:dyDescent="0.2">
      <c r="A59" s="46"/>
      <c r="B59" s="40" t="s">
        <v>414</v>
      </c>
      <c r="C59" s="20"/>
      <c r="D59" s="42"/>
      <c r="E59" s="43"/>
      <c r="F59" s="74"/>
      <c r="G59" s="47"/>
      <c r="H59" s="20" t="s">
        <v>61</v>
      </c>
      <c r="I59" s="20"/>
      <c r="J59" s="21"/>
      <c r="K59" s="49"/>
      <c r="L59" s="50"/>
    </row>
    <row r="60" spans="1:14" s="26" customFormat="1" ht="13.5" customHeight="1" x14ac:dyDescent="0.2">
      <c r="A60" s="46"/>
      <c r="B60" s="47"/>
      <c r="C60" s="20" t="s">
        <v>5</v>
      </c>
      <c r="D60" s="21"/>
      <c r="E60" s="28"/>
      <c r="F60" s="74"/>
      <c r="G60" s="23"/>
      <c r="H60" s="20" t="s">
        <v>62</v>
      </c>
      <c r="I60" s="20"/>
      <c r="J60" s="21"/>
      <c r="K60" s="49"/>
      <c r="L60" s="50"/>
      <c r="N60" s="20"/>
    </row>
    <row r="61" spans="1:14" s="26" customFormat="1" ht="14.45" customHeight="1" x14ac:dyDescent="0.2">
      <c r="A61" s="46"/>
      <c r="C61" s="53" t="s">
        <v>7</v>
      </c>
      <c r="D61" s="21"/>
      <c r="E61" s="28"/>
      <c r="F61" s="74"/>
      <c r="G61" s="23"/>
      <c r="H61" s="20" t="s">
        <v>63</v>
      </c>
      <c r="I61" s="20"/>
      <c r="J61" s="21"/>
      <c r="K61" s="49"/>
      <c r="L61" s="50"/>
      <c r="N61" s="20"/>
    </row>
    <row r="62" spans="1:14" s="26" customFormat="1" ht="13.5" customHeight="1" x14ac:dyDescent="0.2">
      <c r="A62" s="46"/>
      <c r="C62" s="20" t="s">
        <v>9</v>
      </c>
      <c r="D62" s="21"/>
      <c r="E62" s="28"/>
      <c r="F62" s="74"/>
      <c r="G62" s="23"/>
      <c r="H62" s="20" t="s">
        <v>64</v>
      </c>
      <c r="I62" s="20"/>
      <c r="J62" s="21"/>
      <c r="K62" s="49"/>
      <c r="L62" s="50"/>
      <c r="N62" s="20"/>
    </row>
    <row r="63" spans="1:14" s="26" customFormat="1" ht="13.5" customHeight="1" x14ac:dyDescent="0.2">
      <c r="A63" s="46"/>
      <c r="B63" s="47"/>
      <c r="C63" s="20" t="s">
        <v>11</v>
      </c>
      <c r="D63" s="21"/>
      <c r="E63" s="28"/>
      <c r="F63" s="74"/>
      <c r="G63" s="23"/>
      <c r="H63" s="20" t="s">
        <v>65</v>
      </c>
      <c r="I63" s="20"/>
      <c r="J63" s="21"/>
      <c r="K63" s="49"/>
      <c r="L63" s="50"/>
      <c r="N63" s="20"/>
    </row>
    <row r="64" spans="1:14" s="26" customFormat="1" ht="13.5" customHeight="1" x14ac:dyDescent="0.2">
      <c r="A64" s="46"/>
      <c r="B64" s="47"/>
      <c r="C64" s="20" t="s">
        <v>13</v>
      </c>
      <c r="D64" s="21"/>
      <c r="E64" s="28"/>
      <c r="F64" s="74"/>
      <c r="G64" s="23"/>
      <c r="H64" s="20" t="s">
        <v>66</v>
      </c>
      <c r="I64" s="20"/>
      <c r="J64" s="21"/>
      <c r="K64" s="49"/>
      <c r="L64" s="50"/>
      <c r="N64" s="20"/>
    </row>
    <row r="65" spans="1:14" s="26" customFormat="1" ht="13.5" customHeight="1" x14ac:dyDescent="0.2">
      <c r="A65" s="46"/>
      <c r="B65" s="47"/>
      <c r="C65" s="20" t="s">
        <v>15</v>
      </c>
      <c r="D65" s="21"/>
      <c r="E65" s="28"/>
      <c r="F65" s="74"/>
      <c r="G65" s="23"/>
      <c r="H65" s="59" t="s">
        <v>38</v>
      </c>
      <c r="I65" s="20"/>
      <c r="J65" s="67"/>
      <c r="K65" s="68"/>
      <c r="L65" s="50"/>
      <c r="N65" s="20"/>
    </row>
    <row r="66" spans="1:14" s="26" customFormat="1" ht="13.5" customHeight="1" x14ac:dyDescent="0.2">
      <c r="A66" s="46"/>
      <c r="B66" s="47"/>
      <c r="C66" s="20" t="s">
        <v>17</v>
      </c>
      <c r="D66" s="21"/>
      <c r="E66" s="28"/>
      <c r="F66" s="74"/>
      <c r="G66" s="23"/>
      <c r="H66" s="93" t="s">
        <v>67</v>
      </c>
      <c r="L66" s="50"/>
      <c r="N66" s="20"/>
    </row>
    <row r="67" spans="1:14" s="26" customFormat="1" ht="12" customHeight="1" x14ac:dyDescent="0.2">
      <c r="A67" s="46"/>
      <c r="B67" s="47"/>
      <c r="C67" s="20" t="s">
        <v>19</v>
      </c>
      <c r="D67" s="21"/>
      <c r="E67" s="28"/>
      <c r="F67" s="74"/>
      <c r="G67" s="23"/>
      <c r="H67" s="93"/>
      <c r="I67" s="78"/>
      <c r="J67" s="78"/>
      <c r="K67" s="78"/>
      <c r="L67" s="50"/>
      <c r="M67" s="20"/>
      <c r="N67" s="20"/>
    </row>
    <row r="68" spans="1:14" s="26" customFormat="1" ht="12" customHeight="1" x14ac:dyDescent="0.2">
      <c r="A68" s="46"/>
      <c r="B68" s="47"/>
      <c r="C68" s="59" t="s">
        <v>38</v>
      </c>
      <c r="D68" s="67"/>
      <c r="E68" s="61"/>
      <c r="F68" s="74"/>
      <c r="G68" s="94" t="s">
        <v>68</v>
      </c>
      <c r="I68" s="78"/>
      <c r="J68" s="78"/>
      <c r="K68" s="78"/>
      <c r="L68" s="50"/>
      <c r="M68" s="20"/>
      <c r="N68" s="20"/>
    </row>
    <row r="69" spans="1:14" s="26" customFormat="1" ht="12" customHeight="1" x14ac:dyDescent="0.2">
      <c r="A69" s="46"/>
      <c r="B69" s="47"/>
      <c r="C69" s="63" t="s">
        <v>25</v>
      </c>
      <c r="D69" s="95"/>
      <c r="E69" s="96"/>
      <c r="F69" s="74"/>
      <c r="G69" s="97" t="s">
        <v>69</v>
      </c>
      <c r="I69" s="78"/>
      <c r="J69" s="78"/>
      <c r="K69" s="78"/>
      <c r="L69" s="50"/>
      <c r="M69" s="20"/>
      <c r="N69" s="20"/>
    </row>
    <row r="70" spans="1:14" s="26" customFormat="1" ht="12" customHeight="1" x14ac:dyDescent="0.2">
      <c r="A70" s="56"/>
      <c r="B70" s="40"/>
      <c r="C70" s="66" t="s">
        <v>27</v>
      </c>
      <c r="D70" s="34"/>
      <c r="E70" s="64"/>
      <c r="F70" s="74"/>
      <c r="G70" s="94" t="s">
        <v>70</v>
      </c>
      <c r="I70" s="78"/>
      <c r="J70" s="78"/>
      <c r="K70" s="78"/>
      <c r="L70" s="50"/>
    </row>
    <row r="71" spans="1:14" s="26" customFormat="1" ht="6" customHeight="1" x14ac:dyDescent="0.2">
      <c r="A71" s="98"/>
      <c r="B71" s="99"/>
      <c r="C71" s="100"/>
      <c r="D71" s="101"/>
      <c r="E71" s="102"/>
      <c r="F71" s="103"/>
      <c r="G71" s="104"/>
      <c r="H71" s="105"/>
      <c r="I71" s="104"/>
      <c r="J71" s="104"/>
      <c r="K71" s="104"/>
      <c r="L71" s="106"/>
    </row>
    <row r="72" spans="1:14" s="26" customFormat="1" ht="15.75" x14ac:dyDescent="0.2">
      <c r="A72" s="10"/>
      <c r="B72" s="1077" t="s">
        <v>71</v>
      </c>
      <c r="C72" s="1077"/>
      <c r="D72" s="1077"/>
      <c r="E72" s="1077"/>
      <c r="F72" s="1077"/>
      <c r="G72" s="1077"/>
      <c r="H72" s="1077"/>
      <c r="I72" s="1077"/>
      <c r="J72" s="1077"/>
      <c r="K72" s="1077"/>
      <c r="L72" s="1078"/>
    </row>
    <row r="73" spans="1:14" s="26" customFormat="1" ht="12" customHeight="1" x14ac:dyDescent="0.2">
      <c r="A73" s="46"/>
      <c r="B73" s="40" t="s">
        <v>409</v>
      </c>
      <c r="C73" s="107"/>
      <c r="D73" s="43"/>
      <c r="E73" s="24"/>
      <c r="F73" s="24"/>
      <c r="G73" s="40" t="s">
        <v>408</v>
      </c>
      <c r="H73" s="23"/>
      <c r="I73" s="23"/>
      <c r="J73" s="23"/>
      <c r="K73" s="45"/>
      <c r="L73" s="18"/>
    </row>
    <row r="74" spans="1:14" ht="12" customHeight="1" x14ac:dyDescent="0.2">
      <c r="A74" s="46"/>
      <c r="B74" s="41"/>
      <c r="C74" s="20" t="s">
        <v>29</v>
      </c>
      <c r="D74" s="21"/>
      <c r="E74" s="49"/>
      <c r="F74" s="74"/>
      <c r="G74" s="23"/>
      <c r="H74" s="20" t="s">
        <v>30</v>
      </c>
      <c r="I74" s="20"/>
      <c r="J74" s="21"/>
      <c r="K74" s="49"/>
      <c r="L74" s="50"/>
    </row>
    <row r="75" spans="1:14" ht="12" customHeight="1" x14ac:dyDescent="0.2">
      <c r="A75" s="46"/>
      <c r="B75" s="41"/>
      <c r="C75" s="20" t="s">
        <v>31</v>
      </c>
      <c r="D75" s="21"/>
      <c r="E75" s="49"/>
      <c r="F75" s="74"/>
      <c r="G75" s="41"/>
      <c r="H75" s="20" t="s">
        <v>32</v>
      </c>
      <c r="I75" s="20"/>
      <c r="J75" s="21"/>
      <c r="K75" s="49"/>
      <c r="L75" s="50"/>
    </row>
    <row r="76" spans="1:14" ht="12" customHeight="1" x14ac:dyDescent="0.2">
      <c r="A76" s="46"/>
      <c r="B76" s="41"/>
      <c r="C76" s="20" t="s">
        <v>33</v>
      </c>
      <c r="D76" s="21"/>
      <c r="E76" s="49"/>
      <c r="F76" s="74"/>
      <c r="G76" s="20"/>
      <c r="H76" s="20" t="s">
        <v>34</v>
      </c>
      <c r="I76" s="20"/>
      <c r="J76" s="21"/>
      <c r="K76" s="49"/>
      <c r="L76" s="50"/>
    </row>
    <row r="77" spans="1:14" s="26" customFormat="1" ht="12" customHeight="1" x14ac:dyDescent="0.2">
      <c r="A77" s="46"/>
      <c r="B77" s="23"/>
      <c r="C77" s="20" t="s">
        <v>35</v>
      </c>
      <c r="D77" s="21"/>
      <c r="E77" s="49"/>
      <c r="F77" s="74"/>
      <c r="G77" s="41"/>
      <c r="H77" s="20" t="s">
        <v>36</v>
      </c>
      <c r="I77" s="20"/>
      <c r="J77" s="21"/>
      <c r="K77" s="49"/>
      <c r="L77" s="50"/>
    </row>
    <row r="78" spans="1:14" s="26" customFormat="1" ht="12" customHeight="1" x14ac:dyDescent="0.2">
      <c r="A78" s="54"/>
      <c r="B78" s="23"/>
      <c r="C78" s="20" t="s">
        <v>37</v>
      </c>
      <c r="D78" s="21"/>
      <c r="E78" s="49"/>
      <c r="F78" s="74"/>
      <c r="G78" s="23"/>
      <c r="H78" s="20" t="s">
        <v>58</v>
      </c>
      <c r="I78" s="20"/>
      <c r="J78" s="21"/>
      <c r="K78" s="28"/>
      <c r="L78" s="50"/>
    </row>
    <row r="79" spans="1:14" s="26" customFormat="1" ht="12" customHeight="1" x14ac:dyDescent="0.2">
      <c r="A79" s="54"/>
      <c r="B79" s="23"/>
      <c r="C79" s="20" t="s">
        <v>39</v>
      </c>
      <c r="D79" s="21"/>
      <c r="E79" s="28"/>
      <c r="F79" s="75"/>
      <c r="G79" s="23"/>
      <c r="H79" s="59" t="s">
        <v>72</v>
      </c>
      <c r="I79" s="59"/>
      <c r="J79" s="67"/>
      <c r="K79" s="68"/>
      <c r="L79" s="55"/>
    </row>
    <row r="80" spans="1:14" s="26" customFormat="1" ht="12" customHeight="1" x14ac:dyDescent="0.2">
      <c r="A80" s="19"/>
      <c r="B80" s="41"/>
      <c r="C80" s="59" t="s">
        <v>72</v>
      </c>
      <c r="D80" s="67"/>
      <c r="E80" s="68"/>
      <c r="F80" s="75"/>
      <c r="G80" s="23"/>
      <c r="H80" s="59"/>
      <c r="I80" s="59"/>
      <c r="J80" s="108"/>
      <c r="K80" s="109"/>
      <c r="L80" s="55"/>
    </row>
    <row r="81" spans="1:12" s="26" customFormat="1" ht="6" customHeight="1" x14ac:dyDescent="0.2">
      <c r="A81" s="98"/>
      <c r="B81" s="104"/>
      <c r="C81" s="104"/>
      <c r="D81" s="110"/>
      <c r="E81" s="104"/>
      <c r="F81" s="104"/>
      <c r="G81" s="111"/>
      <c r="H81" s="104"/>
      <c r="I81" s="104"/>
      <c r="J81" s="104"/>
      <c r="K81" s="110"/>
      <c r="L81" s="112"/>
    </row>
    <row r="82" spans="1:12" s="26" customFormat="1" x14ac:dyDescent="0.2">
      <c r="A82" s="78"/>
      <c r="B82" s="23"/>
      <c r="C82" s="113"/>
      <c r="D82" s="114"/>
      <c r="E82" s="114"/>
      <c r="F82" s="114"/>
      <c r="G82" s="113"/>
      <c r="H82" s="41"/>
      <c r="I82" s="41"/>
      <c r="J82" s="45"/>
      <c r="K82" s="78"/>
      <c r="L82" s="78"/>
    </row>
    <row r="83" spans="1:12" s="26" customFormat="1" ht="6" customHeight="1" x14ac:dyDescent="0.2">
      <c r="A83" s="78"/>
      <c r="B83" s="23"/>
      <c r="C83" s="113"/>
      <c r="D83" s="114"/>
      <c r="E83" s="114"/>
      <c r="F83" s="114"/>
      <c r="G83" s="113"/>
      <c r="H83" s="113"/>
      <c r="I83" s="113"/>
      <c r="J83" s="114"/>
      <c r="K83" s="78"/>
      <c r="L83" s="78"/>
    </row>
    <row r="84" spans="1:12" x14ac:dyDescent="0.2">
      <c r="A84" s="78"/>
      <c r="K84" s="78"/>
      <c r="L84" s="78"/>
    </row>
    <row r="85" spans="1:12" x14ac:dyDescent="0.2">
      <c r="K85" s="78"/>
      <c r="L85" s="78"/>
    </row>
  </sheetData>
  <mergeCells count="3">
    <mergeCell ref="B18:K18"/>
    <mergeCell ref="B33:K33"/>
    <mergeCell ref="B72:L72"/>
  </mergeCells>
  <printOptions horizontalCentered="1" verticalCentered="1"/>
  <pageMargins left="0.25" right="0.1" top="0.17" bottom="0.17" header="0.17" footer="0.17"/>
  <pageSetup scale="80" orientation="portrait" r:id="rId1"/>
  <headerFooter alignWithMargins="0">
    <oddHeader>&amp;C&amp;"Arial,Bold"&amp;12MASSACHUSETTS DEPARTMENT OF CHILDREN AND FAMILIES ANNUAL PROFILE</oddHeader>
    <oddFooter>&amp;L&amp;"Arial,Italic"&amp;9Office of  Management, Planning and Analysis, Massachusetts Department of Children and Families&amp;R
&amp;"Arial,Italic"&amp;9Source: FamilyNet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N86"/>
  <sheetViews>
    <sheetView view="pageBreakPreview" zoomScaleNormal="100" zoomScaleSheetLayoutView="100" workbookViewId="0">
      <selection activeCell="C42" sqref="C42"/>
    </sheetView>
  </sheetViews>
  <sheetFormatPr defaultColWidth="9.140625" defaultRowHeight="12.75" x14ac:dyDescent="0.2"/>
  <cols>
    <col min="1" max="1" width="1.42578125" style="283" customWidth="1"/>
    <col min="2" max="2" width="5.28515625" style="282" customWidth="1"/>
    <col min="3" max="3" width="47.140625" style="282" customWidth="1"/>
    <col min="4" max="4" width="6.5703125" style="283" customWidth="1"/>
    <col min="5" max="5" width="7" style="283" customWidth="1"/>
    <col min="6" max="6" width="2.140625" style="283" customWidth="1"/>
    <col min="7" max="7" width="4.140625" style="282" customWidth="1"/>
    <col min="8" max="8" width="25.7109375" style="282" customWidth="1"/>
    <col min="9" max="9" width="20.42578125" style="282" customWidth="1"/>
    <col min="10" max="11" width="7" style="283" customWidth="1"/>
    <col min="12" max="12" width="1.42578125" style="283" customWidth="1"/>
    <col min="13" max="16384" width="9.140625" style="204"/>
  </cols>
  <sheetData>
    <row r="1" spans="1:13" ht="16.5" customHeight="1" x14ac:dyDescent="0.2">
      <c r="A1" s="201"/>
      <c r="B1" s="318"/>
      <c r="C1" s="284" t="s">
        <v>100</v>
      </c>
      <c r="D1" s="285"/>
      <c r="E1" s="202"/>
      <c r="F1" s="286"/>
      <c r="G1" s="287"/>
      <c r="H1" s="284"/>
      <c r="I1" s="288" t="s">
        <v>101</v>
      </c>
      <c r="J1" s="202"/>
      <c r="K1" s="202"/>
      <c r="L1" s="203"/>
    </row>
    <row r="2" spans="1:13" ht="15.75" hidden="1" x14ac:dyDescent="0.2">
      <c r="A2" s="205"/>
      <c r="B2" s="206"/>
      <c r="C2" s="206"/>
      <c r="D2" s="207"/>
      <c r="E2" s="208"/>
      <c r="F2" s="208"/>
      <c r="G2" s="206"/>
      <c r="H2" s="206" t="s">
        <v>0</v>
      </c>
      <c r="I2" s="206"/>
      <c r="J2" s="208"/>
      <c r="K2" s="207" t="s">
        <v>1</v>
      </c>
      <c r="L2" s="209"/>
    </row>
    <row r="3" spans="1:13" ht="5.0999999999999996" customHeight="1" x14ac:dyDescent="0.2">
      <c r="A3" s="210"/>
      <c r="B3" s="211"/>
      <c r="C3" s="211"/>
      <c r="D3" s="212"/>
      <c r="E3" s="212"/>
      <c r="F3" s="212"/>
      <c r="G3" s="211"/>
      <c r="H3" s="211"/>
      <c r="I3" s="211"/>
      <c r="J3" s="212"/>
      <c r="K3" s="212"/>
      <c r="L3" s="213"/>
    </row>
    <row r="4" spans="1:13" s="200" customFormat="1" ht="12" customHeight="1" x14ac:dyDescent="0.2">
      <c r="A4" s="214"/>
      <c r="B4" s="215" t="str">
        <f>Data!B4</f>
        <v>51A Reports (Q3, FY'2017)</v>
      </c>
      <c r="C4" s="215"/>
      <c r="D4" s="21">
        <f>BostonRegionCalculations!C7</f>
        <v>663</v>
      </c>
      <c r="E4" s="216"/>
      <c r="F4" s="216"/>
      <c r="G4" s="217"/>
      <c r="H4" s="215" t="str">
        <f>Data!H4</f>
        <v>Children &lt;18 Pending Response (03/31/2017)</v>
      </c>
      <c r="I4" s="215"/>
      <c r="J4" s="551">
        <f>VLOOKUP(I1,ChildrenPendingResponse!$A$1:$C$42,3,FALSE)</f>
        <v>166</v>
      </c>
      <c r="K4" s="218"/>
      <c r="L4" s="219"/>
      <c r="M4" s="116"/>
    </row>
    <row r="5" spans="1:13" s="200" customFormat="1" ht="12" customHeight="1" x14ac:dyDescent="0.2">
      <c r="A5" s="214"/>
      <c r="B5" s="215" t="str">
        <f>Data!B5</f>
        <v>% Screened-In for Response (Q3, FY'2017)</v>
      </c>
      <c r="C5" s="220"/>
      <c r="D5" s="28">
        <f>(BostonRegionCalculations!C29+BostonRegionCalculations!C18)/BostonRegionCalculations!C7</f>
        <v>0.71493212669683259</v>
      </c>
      <c r="E5" s="216"/>
      <c r="F5" s="216"/>
      <c r="G5" s="217"/>
      <c r="H5" s="215" t="str">
        <f>Data!H5</f>
        <v>Children Under 18 in Caseload (03/31/2017)</v>
      </c>
      <c r="I5" s="215"/>
      <c r="J5" s="551">
        <f>BostonRegionCalculations!C105</f>
        <v>1313</v>
      </c>
      <c r="K5" s="218"/>
      <c r="L5" s="219"/>
    </row>
    <row r="6" spans="1:13" s="200" customFormat="1" ht="12" customHeight="1" x14ac:dyDescent="0.2">
      <c r="A6" s="214"/>
      <c r="B6" s="215"/>
      <c r="C6" s="215"/>
      <c r="D6" s="28"/>
      <c r="E6" s="221"/>
      <c r="F6" s="221"/>
      <c r="G6" s="217"/>
      <c r="H6" s="215" t="str">
        <f>Data!H6</f>
        <v>Children Under 18 in Placement (03/31/2017)</v>
      </c>
      <c r="I6" s="215"/>
      <c r="J6" s="551">
        <f>BostonRegionCalculations!C105-BostonRegionCalculations!C111</f>
        <v>308</v>
      </c>
      <c r="K6" s="218"/>
      <c r="L6" s="219"/>
    </row>
    <row r="7" spans="1:13" s="200" customFormat="1" ht="3" customHeight="1" x14ac:dyDescent="0.2">
      <c r="A7" s="214"/>
      <c r="B7" s="217"/>
      <c r="C7" s="217"/>
      <c r="D7" s="199"/>
      <c r="E7" s="221"/>
      <c r="F7" s="221"/>
      <c r="G7" s="217"/>
      <c r="H7" s="215">
        <f>Data!H7</f>
        <v>0</v>
      </c>
      <c r="I7" s="215"/>
      <c r="J7" s="837"/>
      <c r="K7" s="218"/>
      <c r="L7" s="219"/>
    </row>
    <row r="8" spans="1:13" s="200" customFormat="1" ht="12" customHeight="1" x14ac:dyDescent="0.2">
      <c r="A8" s="214"/>
      <c r="B8" s="215" t="str">
        <f>Data!B8</f>
        <v>Responses (Q3, FY'2017) (includes Hotline)</v>
      </c>
      <c r="C8" s="215"/>
      <c r="D8" s="21">
        <f>BostonRegionCalculations!C156</f>
        <v>294</v>
      </c>
      <c r="E8" s="221"/>
      <c r="F8" s="221"/>
      <c r="G8" s="217"/>
      <c r="H8" s="215" t="str">
        <f>Data!H8</f>
        <v>% of Child Caseload in Placement</v>
      </c>
      <c r="I8" s="215"/>
      <c r="J8" s="838">
        <f>J6/J5</f>
        <v>0.23457730388423459</v>
      </c>
      <c r="K8" s="218"/>
      <c r="L8" s="219"/>
    </row>
    <row r="9" spans="1:13" s="200" customFormat="1" ht="12" customHeight="1" x14ac:dyDescent="0.2">
      <c r="A9" s="214"/>
      <c r="B9" s="215" t="str">
        <f>Data!B9</f>
        <v>% Supported Responses (Q3, FY'2017)</v>
      </c>
      <c r="C9" s="215"/>
      <c r="D9" s="28">
        <f>BostonRegionCalculations!C70/D4</f>
        <v>0.23227752639517346</v>
      </c>
      <c r="E9" s="221"/>
      <c r="F9" s="221"/>
      <c r="G9" s="217"/>
      <c r="H9" s="215" t="str">
        <f>Data!H9</f>
        <v>Clinical Cases (03/31/2017)</v>
      </c>
      <c r="I9" s="215"/>
      <c r="J9" s="551">
        <f>BostonRegionCalculations!C121+BostonRegionCalculations!C122</f>
        <v>715</v>
      </c>
      <c r="K9" s="218"/>
      <c r="L9" s="219"/>
      <c r="M9" s="290"/>
    </row>
    <row r="10" spans="1:13" s="200" customFormat="1" ht="3" customHeight="1" x14ac:dyDescent="0.2">
      <c r="A10" s="214"/>
      <c r="E10" s="221"/>
      <c r="F10" s="221"/>
      <c r="G10" s="217"/>
      <c r="H10" s="215"/>
      <c r="I10" s="215"/>
      <c r="J10" s="839"/>
      <c r="K10" s="218"/>
      <c r="L10" s="219"/>
    </row>
    <row r="11" spans="1:13" s="200" customFormat="1" ht="12" customHeight="1" x14ac:dyDescent="0.2">
      <c r="A11" s="214"/>
      <c r="B11" s="215" t="str">
        <f>Data!B11</f>
        <v>Substantiated Concern (Q3, FY'2017)</v>
      </c>
      <c r="C11" s="215"/>
      <c r="D11" s="21">
        <f>BostonRegionCalculations!C148</f>
        <v>38</v>
      </c>
      <c r="E11" s="221"/>
      <c r="F11" s="221"/>
      <c r="G11" s="217"/>
      <c r="H11" s="215" t="str">
        <f>Data!H11</f>
        <v>Adoption Cases (03/31/2017)</v>
      </c>
      <c r="I11" s="215"/>
      <c r="J11" s="551">
        <f>BostonRegionCalculations!C120</f>
        <v>74</v>
      </c>
      <c r="K11" s="218"/>
      <c r="L11" s="219"/>
    </row>
    <row r="12" spans="1:13" s="200" customFormat="1" ht="12" customHeight="1" x14ac:dyDescent="0.2">
      <c r="A12" s="214"/>
      <c r="B12" s="253"/>
      <c r="C12" s="215"/>
      <c r="D12" s="28"/>
      <c r="E12" s="221"/>
      <c r="F12" s="221"/>
      <c r="G12" s="217"/>
      <c r="H12" s="215" t="str">
        <f>Data!H12</f>
        <v>Clinical Cases w/Child &lt;18 in Plcme (03/31/2017)</v>
      </c>
      <c r="I12" s="215"/>
      <c r="J12" s="551">
        <f>BostonRegionCalculations!C129</f>
        <v>157</v>
      </c>
      <c r="K12" s="218"/>
      <c r="L12" s="219"/>
    </row>
    <row r="13" spans="1:13" s="200" customFormat="1" ht="12" customHeight="1" x14ac:dyDescent="0.2">
      <c r="A13" s="214"/>
      <c r="E13" s="221"/>
      <c r="F13" s="221"/>
      <c r="G13" s="217"/>
      <c r="H13" s="215" t="str">
        <f>Data!H13</f>
        <v>% Clinical Cases that are Placement Cases</v>
      </c>
      <c r="I13" s="215"/>
      <c r="J13" s="838">
        <f>J12/J9</f>
        <v>0.21958041958041957</v>
      </c>
      <c r="K13" s="218"/>
      <c r="L13" s="219"/>
    </row>
    <row r="14" spans="1:13" s="200" customFormat="1" ht="3" customHeight="1" x14ac:dyDescent="0.2">
      <c r="A14" s="214"/>
      <c r="B14" s="215"/>
      <c r="C14" s="215"/>
      <c r="D14" s="34"/>
      <c r="E14" s="221"/>
      <c r="F14" s="221"/>
      <c r="G14" s="217"/>
      <c r="H14" s="215"/>
      <c r="I14" s="215"/>
      <c r="J14" s="838"/>
      <c r="K14" s="218"/>
      <c r="L14" s="219"/>
    </row>
    <row r="15" spans="1:13" s="200" customFormat="1" ht="12" customHeight="1" x14ac:dyDescent="0.2">
      <c r="A15" s="214"/>
      <c r="B15" s="215" t="str">
        <f>Data!B15</f>
        <v>Ave. Clinical Cases Opened per Month (Jan - Mar 2017)</v>
      </c>
      <c r="C15" s="215"/>
      <c r="D15" s="21">
        <f>BostonRegionCalculations!C94</f>
        <v>46.333333333333336</v>
      </c>
      <c r="E15" s="221"/>
      <c r="F15" s="221"/>
      <c r="G15" s="217"/>
      <c r="H15" s="215" t="str">
        <f>Data!H15</f>
        <v>Adoptions Legalized (Q3, FY'2017)</v>
      </c>
      <c r="I15" s="215"/>
      <c r="J15" s="551">
        <f>BostonRegionCalculations!C137</f>
        <v>29</v>
      </c>
      <c r="K15" s="218"/>
      <c r="L15" s="219"/>
    </row>
    <row r="16" spans="1:13" s="200" customFormat="1" ht="12" customHeight="1" x14ac:dyDescent="0.2">
      <c r="A16" s="214"/>
      <c r="B16" s="215" t="str">
        <f>Data!B16</f>
        <v>Ave. Clinical Cases Closed Per Month (Jan - Mar 2017)</v>
      </c>
      <c r="C16" s="215"/>
      <c r="D16" s="21">
        <f>BostonRegionCalculations!C83</f>
        <v>35</v>
      </c>
      <c r="E16" s="221"/>
      <c r="F16" s="221"/>
      <c r="G16" s="217"/>
      <c r="H16" s="215" t="str">
        <f>Data!H16</f>
        <v>Guardianships Legalized (Q3, FY'2017)</v>
      </c>
      <c r="I16" s="215"/>
      <c r="J16" s="551">
        <f>BostonRegionCalculations!D137</f>
        <v>12</v>
      </c>
      <c r="K16" s="218"/>
      <c r="L16" s="219"/>
    </row>
    <row r="17" spans="1:12" ht="6" customHeight="1" x14ac:dyDescent="0.2">
      <c r="A17" s="223"/>
      <c r="B17" s="206"/>
      <c r="C17" s="206"/>
      <c r="D17" s="207"/>
      <c r="E17" s="208"/>
      <c r="F17" s="208"/>
      <c r="G17" s="206"/>
      <c r="H17" s="206"/>
      <c r="I17" s="206"/>
      <c r="J17" s="208"/>
      <c r="K17" s="208"/>
      <c r="L17" s="224"/>
    </row>
    <row r="18" spans="1:12" s="227" customFormat="1" ht="15.75" customHeight="1" x14ac:dyDescent="0.2">
      <c r="A18" s="225"/>
      <c r="B18" s="1079" t="s">
        <v>4</v>
      </c>
      <c r="C18" s="1079"/>
      <c r="D18" s="1079"/>
      <c r="E18" s="1079"/>
      <c r="F18" s="1079"/>
      <c r="G18" s="1079"/>
      <c r="H18" s="1079"/>
      <c r="I18" s="1079"/>
      <c r="J18" s="1079"/>
      <c r="K18" s="1079"/>
      <c r="L18" s="226"/>
    </row>
    <row r="19" spans="1:12" ht="15" customHeight="1" x14ac:dyDescent="0.2">
      <c r="A19" s="210"/>
      <c r="B19" s="228" t="str">
        <f>Data!B19</f>
        <v>Race (03/31/2017)</v>
      </c>
      <c r="C19" s="229"/>
      <c r="D19" s="230"/>
      <c r="E19" s="231"/>
      <c r="F19" s="232"/>
      <c r="G19" s="228" t="str">
        <f>Data!G19</f>
        <v>Primary Language  (03/31/2017)</v>
      </c>
      <c r="H19" s="229"/>
      <c r="I19" s="229"/>
      <c r="J19" s="233"/>
      <c r="K19" s="233"/>
      <c r="L19" s="213"/>
    </row>
    <row r="20" spans="1:12" s="200" customFormat="1" ht="13.5" customHeight="1" x14ac:dyDescent="0.2">
      <c r="A20" s="234"/>
      <c r="B20" s="235"/>
      <c r="C20" s="215" t="s">
        <v>5</v>
      </c>
      <c r="D20" s="21">
        <f>BostonRegionCalculations!K14</f>
        <v>253</v>
      </c>
      <c r="E20" s="28">
        <f>IF(D20/$D$29&lt;0.01,"*",D20/$D$29)</f>
        <v>9.7796675686122922E-2</v>
      </c>
      <c r="F20" s="236"/>
      <c r="G20" s="235"/>
      <c r="H20" s="215" t="str">
        <f>Data!H20</f>
        <v>Spanish</v>
      </c>
      <c r="I20" s="215"/>
      <c r="J20" s="21">
        <f>BostonRegionCalculations!K35</f>
        <v>204</v>
      </c>
      <c r="K20" s="49">
        <f>IF(J20/$J$31&lt;0.01,"*",J20/$J$31)</f>
        <v>7.885581754928489E-2</v>
      </c>
      <c r="L20" s="237"/>
    </row>
    <row r="21" spans="1:12" s="200" customFormat="1" ht="14.45" customHeight="1" x14ac:dyDescent="0.2">
      <c r="A21" s="234"/>
      <c r="B21" s="235"/>
      <c r="C21" s="238" t="s">
        <v>7</v>
      </c>
      <c r="D21" s="21">
        <f>BostonRegionCalculations!K10</f>
        <v>884</v>
      </c>
      <c r="E21" s="28">
        <f t="shared" ref="E21:E28" si="0">IF(D21/$D$29&lt;0.01,"*",D21/$D$29)</f>
        <v>0.34170854271356782</v>
      </c>
      <c r="F21" s="236"/>
      <c r="G21" s="235"/>
      <c r="H21" s="215" t="str">
        <f>Data!H21</f>
        <v>Khmer (Cambodian)</v>
      </c>
      <c r="I21" s="215"/>
      <c r="J21" s="21">
        <f>BostonRegionCalculations!K29</f>
        <v>1</v>
      </c>
      <c r="K21" s="49" t="str">
        <f t="shared" ref="K21:K31" si="1">IF(J21/$J$31&lt;0.01,"*",J21/$J$31)</f>
        <v>*</v>
      </c>
      <c r="L21" s="237"/>
    </row>
    <row r="22" spans="1:12" s="200" customFormat="1" ht="13.5" customHeight="1" x14ac:dyDescent="0.2">
      <c r="A22" s="234"/>
      <c r="B22" s="235"/>
      <c r="C22" s="215" t="s">
        <v>9</v>
      </c>
      <c r="D22" s="21">
        <f>BostonRegionCalculations!K8</f>
        <v>1010</v>
      </c>
      <c r="E22" s="28">
        <f t="shared" si="0"/>
        <v>0.39041360649400852</v>
      </c>
      <c r="F22" s="236"/>
      <c r="G22" s="235"/>
      <c r="H22" s="52" t="str">
        <f>Data!H22</f>
        <v xml:space="preserve">Portuguese                                                                      </v>
      </c>
      <c r="I22" s="215"/>
      <c r="J22" s="21">
        <f>BostonRegionCalculations!K33</f>
        <v>19</v>
      </c>
      <c r="K22" s="28" t="str">
        <f t="shared" si="1"/>
        <v>*</v>
      </c>
      <c r="L22" s="237"/>
    </row>
    <row r="23" spans="1:12" s="200" customFormat="1" ht="13.5" customHeight="1" x14ac:dyDescent="0.2">
      <c r="A23" s="234"/>
      <c r="B23" s="235"/>
      <c r="C23" s="215" t="s">
        <v>11</v>
      </c>
      <c r="D23" s="21">
        <f>BostonRegionCalculations!K7</f>
        <v>33</v>
      </c>
      <c r="E23" s="28">
        <f t="shared" si="0"/>
        <v>1.2756088132972555E-2</v>
      </c>
      <c r="F23" s="236"/>
      <c r="G23" s="235"/>
      <c r="H23" s="215" t="str">
        <f>Data!H23</f>
        <v>Haitian Creole</v>
      </c>
      <c r="I23" s="215"/>
      <c r="J23" s="21">
        <f>BostonRegionCalculations!K27</f>
        <v>23</v>
      </c>
      <c r="K23" s="49" t="str">
        <f t="shared" si="1"/>
        <v>*</v>
      </c>
      <c r="L23" s="237"/>
    </row>
    <row r="24" spans="1:12" s="200" customFormat="1" ht="13.5" customHeight="1" x14ac:dyDescent="0.2">
      <c r="A24" s="234"/>
      <c r="B24" s="235"/>
      <c r="C24" s="215" t="s">
        <v>13</v>
      </c>
      <c r="D24" s="21">
        <f>BostonRegionCalculations!K6</f>
        <v>6</v>
      </c>
      <c r="E24" s="28" t="str">
        <f t="shared" si="0"/>
        <v>*</v>
      </c>
      <c r="F24" s="236"/>
      <c r="G24" s="235"/>
      <c r="H24" s="238" t="str">
        <f>Data!H24</f>
        <v>Cape Verdean Creole</v>
      </c>
      <c r="I24" s="238"/>
      <c r="J24" s="21">
        <f>BostonRegionCalculations!K22</f>
        <v>12</v>
      </c>
      <c r="K24" s="49" t="str">
        <f t="shared" si="1"/>
        <v>*</v>
      </c>
      <c r="L24" s="237"/>
    </row>
    <row r="25" spans="1:12" s="200" customFormat="1" ht="13.5" customHeight="1" x14ac:dyDescent="0.2">
      <c r="A25" s="234"/>
      <c r="B25" s="235"/>
      <c r="C25" s="215" t="s">
        <v>15</v>
      </c>
      <c r="D25" s="21">
        <f>BostonRegionCalculations!K12</f>
        <v>0</v>
      </c>
      <c r="E25" s="28" t="str">
        <f t="shared" si="0"/>
        <v>*</v>
      </c>
      <c r="F25" s="236"/>
      <c r="G25" s="235"/>
      <c r="H25" s="238" t="str">
        <f>Data!H25</f>
        <v>Vietnamese</v>
      </c>
      <c r="I25" s="238"/>
      <c r="J25" s="21">
        <f>BostonRegionCalculations!K38</f>
        <v>7</v>
      </c>
      <c r="K25" s="28" t="str">
        <f t="shared" si="1"/>
        <v>*</v>
      </c>
      <c r="L25" s="237"/>
    </row>
    <row r="26" spans="1:12" s="200" customFormat="1" ht="13.5" customHeight="1" x14ac:dyDescent="0.2">
      <c r="A26" s="239"/>
      <c r="B26" s="235"/>
      <c r="C26" s="215" t="s">
        <v>17</v>
      </c>
      <c r="D26" s="21">
        <f>BostonRegionCalculations!K11</f>
        <v>46</v>
      </c>
      <c r="E26" s="28">
        <f t="shared" si="0"/>
        <v>1.778121376111326E-2</v>
      </c>
      <c r="F26" s="236"/>
      <c r="G26" s="235"/>
      <c r="H26" s="238" t="str">
        <f>Data!H26</f>
        <v>Chinese</v>
      </c>
      <c r="I26" s="238"/>
      <c r="J26" s="21">
        <f>BostonRegionCalculations!K23</f>
        <v>6</v>
      </c>
      <c r="K26" s="28" t="str">
        <f t="shared" si="1"/>
        <v>*</v>
      </c>
      <c r="L26" s="240"/>
    </row>
    <row r="27" spans="1:12" s="200" customFormat="1" ht="12" customHeight="1" x14ac:dyDescent="0.2">
      <c r="A27" s="239"/>
      <c r="B27" s="235"/>
      <c r="C27" s="215" t="str">
        <f>Data!C27</f>
        <v>Unable to Determine</v>
      </c>
      <c r="D27" s="21">
        <f>BostonRegionCalculations!K13</f>
        <v>140</v>
      </c>
      <c r="E27" s="28">
        <f t="shared" si="0"/>
        <v>5.4116737533822963E-2</v>
      </c>
      <c r="F27" s="236"/>
      <c r="G27" s="235"/>
      <c r="H27" s="238" t="str">
        <f>Data!H27</f>
        <v>Lao</v>
      </c>
      <c r="I27" s="238"/>
      <c r="J27" s="21">
        <f>BostonRegionCalculations!K30</f>
        <v>0</v>
      </c>
      <c r="K27" s="49" t="str">
        <f t="shared" si="1"/>
        <v>*</v>
      </c>
      <c r="L27" s="240"/>
    </row>
    <row r="28" spans="1:12" s="200" customFormat="1" ht="12" customHeight="1" x14ac:dyDescent="0.2">
      <c r="A28" s="241"/>
      <c r="B28" s="235"/>
      <c r="C28" s="215" t="str">
        <f>Data!C28</f>
        <v>Missing</v>
      </c>
      <c r="D28" s="21">
        <f>BostonRegionCalculations!K15+BostonRegionCalculations!K9</f>
        <v>215</v>
      </c>
      <c r="E28" s="28">
        <f t="shared" si="0"/>
        <v>8.3107846926942411E-2</v>
      </c>
      <c r="F28" s="242"/>
      <c r="G28" s="235"/>
      <c r="H28" s="238" t="str">
        <f>Data!H28</f>
        <v>American Sign Language</v>
      </c>
      <c r="I28" s="238"/>
      <c r="J28" s="21">
        <f>BostonRegionCalculations!K21</f>
        <v>2</v>
      </c>
      <c r="K28" s="28" t="str">
        <f t="shared" si="1"/>
        <v>*</v>
      </c>
      <c r="L28" s="243"/>
    </row>
    <row r="29" spans="1:12" s="200" customFormat="1" ht="15" customHeight="1" x14ac:dyDescent="0.2">
      <c r="A29" s="214"/>
      <c r="B29" s="228"/>
      <c r="C29" s="244" t="s">
        <v>23</v>
      </c>
      <c r="D29" s="67">
        <f>SUM(D20:D28)</f>
        <v>2587</v>
      </c>
      <c r="E29" s="61">
        <f>IF(D29/$D$29&lt;0.01,"*",D29/$D$29)</f>
        <v>1</v>
      </c>
      <c r="F29" s="217"/>
      <c r="G29" s="235"/>
      <c r="H29" s="215" t="str">
        <f>Data!H29</f>
        <v>Other</v>
      </c>
      <c r="I29" s="215"/>
      <c r="J29" s="21">
        <f>BostonRegionCalculations!K25+BostonRegionCalculations!K26+BostonRegionCalculations!K28+BostonRegionCalculations!K31+BostonRegionCalculations!K32+BostonRegionCalculations!K34+BostonRegionCalculations!K36+BostonRegionCalculations!K39</f>
        <v>52</v>
      </c>
      <c r="K29" s="49">
        <f t="shared" si="1"/>
        <v>2.0100502512562814E-2</v>
      </c>
      <c r="L29" s="219"/>
    </row>
    <row r="30" spans="1:12" ht="12" customHeight="1" x14ac:dyDescent="0.2">
      <c r="A30" s="245"/>
      <c r="B30" s="228"/>
      <c r="C30" s="246" t="s">
        <v>239</v>
      </c>
      <c r="D30" s="34"/>
      <c r="E30" s="64"/>
      <c r="F30" s="242"/>
      <c r="G30" s="215"/>
      <c r="H30" s="215" t="str">
        <f>Data!H30</f>
        <v>English/Unspecified</v>
      </c>
      <c r="I30" s="215"/>
      <c r="J30" s="21">
        <f>BostonRegionCalculations!K24+BostonRegionCalculations!K37</f>
        <v>2261</v>
      </c>
      <c r="K30" s="49">
        <f t="shared" si="1"/>
        <v>0.87398531117124079</v>
      </c>
      <c r="L30" s="247"/>
    </row>
    <row r="31" spans="1:12" ht="12" customHeight="1" x14ac:dyDescent="0.2">
      <c r="A31" s="245"/>
      <c r="B31" s="228"/>
      <c r="C31" s="66" t="s">
        <v>240</v>
      </c>
      <c r="D31" s="34"/>
      <c r="E31" s="64"/>
      <c r="F31" s="242"/>
      <c r="G31" s="215"/>
      <c r="H31" s="220" t="s">
        <v>23</v>
      </c>
      <c r="I31" s="220"/>
      <c r="J31" s="67">
        <f>SUM(J20:J30)</f>
        <v>2587</v>
      </c>
      <c r="K31" s="68">
        <f t="shared" si="1"/>
        <v>1</v>
      </c>
      <c r="L31" s="247"/>
    </row>
    <row r="32" spans="1:12" ht="6" customHeight="1" x14ac:dyDescent="0.2">
      <c r="A32" s="248"/>
      <c r="B32" s="249"/>
      <c r="C32" s="229"/>
      <c r="D32" s="250"/>
      <c r="E32" s="242"/>
      <c r="F32" s="242"/>
      <c r="G32" s="215"/>
      <c r="H32" s="215"/>
      <c r="I32" s="215"/>
      <c r="J32" s="251"/>
      <c r="K32" s="251"/>
      <c r="L32" s="252"/>
    </row>
    <row r="33" spans="1:12" s="227" customFormat="1" ht="14.25" customHeight="1" x14ac:dyDescent="0.2">
      <c r="A33" s="225"/>
      <c r="B33" s="1080" t="s">
        <v>28</v>
      </c>
      <c r="C33" s="1079"/>
      <c r="D33" s="1079"/>
      <c r="E33" s="1079"/>
      <c r="F33" s="1079"/>
      <c r="G33" s="1079"/>
      <c r="H33" s="1079"/>
      <c r="I33" s="1079"/>
      <c r="J33" s="1079"/>
      <c r="K33" s="1079"/>
      <c r="L33" s="226"/>
    </row>
    <row r="34" spans="1:12" s="253" customFormat="1" ht="15" customHeight="1" x14ac:dyDescent="0.2">
      <c r="A34" s="245"/>
      <c r="B34" s="228" t="str">
        <f>Data!B34</f>
        <v>Most Recent Intake  (03/31/2017)</v>
      </c>
      <c r="C34" s="229"/>
      <c r="D34" s="231"/>
      <c r="E34" s="218"/>
      <c r="F34" s="218"/>
      <c r="G34" s="228" t="str">
        <f>Data!G34</f>
        <v>Age Groups  (03/31/2017)</v>
      </c>
      <c r="H34" s="215"/>
      <c r="I34" s="215"/>
      <c r="J34" s="251"/>
      <c r="K34" s="251"/>
      <c r="L34" s="247"/>
    </row>
    <row r="35" spans="1:12" s="200" customFormat="1" ht="12" customHeight="1" x14ac:dyDescent="0.2">
      <c r="A35" s="234"/>
      <c r="B35" s="217"/>
      <c r="C35" s="215" t="str">
        <f>Data!C35</f>
        <v>Protective</v>
      </c>
      <c r="D35" s="21">
        <f>BostonRegionCalculations!K57+BostonRegionCalculations!Q57</f>
        <v>282</v>
      </c>
      <c r="E35" s="49">
        <f>IF(D35/$D$41&lt;0.01,"*",D35/$D$41)</f>
        <v>0.91558441558441561</v>
      </c>
      <c r="F35" s="254"/>
      <c r="G35" s="217"/>
      <c r="H35" s="215" t="str">
        <f>Data!H35</f>
        <v>0 - 2 Years Old</v>
      </c>
      <c r="I35" s="215"/>
      <c r="J35" s="21">
        <f>BostonRegionCalculations!K65</f>
        <v>68</v>
      </c>
      <c r="K35" s="49">
        <f>IF(J35/$J$39&lt;0.01,"*",J35/$J$39)</f>
        <v>0.22077922077922077</v>
      </c>
      <c r="L35" s="237"/>
    </row>
    <row r="36" spans="1:12" s="200" customFormat="1" ht="12" customHeight="1" x14ac:dyDescent="0.2">
      <c r="A36" s="234"/>
      <c r="B36" s="229"/>
      <c r="C36" s="215" t="str">
        <f>Data!C36</f>
        <v>Alternative Response</v>
      </c>
      <c r="D36" s="21">
        <f>BostonRegionCalculations!L57</f>
        <v>4</v>
      </c>
      <c r="E36" s="49">
        <f t="shared" ref="E36:E41" si="2">IF(D36/$D$41&lt;0.01,"*",D36/$D$41)</f>
        <v>1.2987012987012988E-2</v>
      </c>
      <c r="F36" s="254"/>
      <c r="G36" s="217"/>
      <c r="H36" s="215" t="str">
        <f>Data!H36</f>
        <v>3 - 5 Years Old</v>
      </c>
      <c r="I36" s="215"/>
      <c r="J36" s="21">
        <f>BostonRegionCalculations!L65</f>
        <v>51</v>
      </c>
      <c r="K36" s="49">
        <f t="shared" ref="K36:K39" si="3">IF(J36/$J$39&lt;0.01,"*",J36/$J$39)</f>
        <v>0.16558441558441558</v>
      </c>
      <c r="L36" s="237"/>
    </row>
    <row r="37" spans="1:12" s="200" customFormat="1" ht="12" customHeight="1" x14ac:dyDescent="0.2">
      <c r="A37" s="234"/>
      <c r="B37" s="229"/>
      <c r="C37" s="215" t="str">
        <f>Data!C37</f>
        <v>Voluntary Request</v>
      </c>
      <c r="D37" s="21">
        <f>BostonRegionCalculations!S57+BostonRegionCalculations!T57</f>
        <v>3</v>
      </c>
      <c r="E37" s="49" t="str">
        <f t="shared" si="2"/>
        <v>*</v>
      </c>
      <c r="F37" s="254"/>
      <c r="G37" s="217"/>
      <c r="H37" s="215" t="str">
        <f>Data!H37</f>
        <v>6 - 11 Years Old</v>
      </c>
      <c r="I37" s="215"/>
      <c r="J37" s="21">
        <f>BostonRegionCalculations!M65</f>
        <v>81</v>
      </c>
      <c r="K37" s="49">
        <f t="shared" si="3"/>
        <v>0.26298701298701299</v>
      </c>
      <c r="L37" s="237"/>
    </row>
    <row r="38" spans="1:12" s="200" customFormat="1" ht="12" customHeight="1" x14ac:dyDescent="0.2">
      <c r="A38" s="234"/>
      <c r="B38" s="229"/>
      <c r="C38" s="215" t="str">
        <f>Data!C38</f>
        <v>CRA Referral (Children Requiring Assistance)</v>
      </c>
      <c r="D38" s="21">
        <f>BostonRegionCalculations!M57+BostonRegionCalculations!N57</f>
        <v>15</v>
      </c>
      <c r="E38" s="49">
        <f t="shared" si="2"/>
        <v>4.8701298701298704E-2</v>
      </c>
      <c r="F38" s="254"/>
      <c r="G38" s="217"/>
      <c r="H38" s="215" t="str">
        <f>Data!H38</f>
        <v>12 - 17 Years Old</v>
      </c>
      <c r="I38" s="215"/>
      <c r="J38" s="21">
        <f>BostonRegionCalculations!N65</f>
        <v>108</v>
      </c>
      <c r="K38" s="49">
        <f t="shared" si="3"/>
        <v>0.35064935064935066</v>
      </c>
      <c r="L38" s="237"/>
    </row>
    <row r="39" spans="1:12" s="200" customFormat="1" ht="12" customHeight="1" x14ac:dyDescent="0.2">
      <c r="A39" s="239"/>
      <c r="B39" s="229"/>
      <c r="C39" s="215" t="str">
        <f>Data!C39</f>
        <v>Court Referral</v>
      </c>
      <c r="D39" s="21">
        <f>BostonRegionCalculations!O57</f>
        <v>2</v>
      </c>
      <c r="E39" s="49" t="str">
        <f t="shared" si="2"/>
        <v>*</v>
      </c>
      <c r="F39" s="254"/>
      <c r="G39" s="217"/>
      <c r="H39" s="244" t="s">
        <v>38</v>
      </c>
      <c r="I39" s="244"/>
      <c r="J39" s="67">
        <f>SUM(J35:J38)</f>
        <v>308</v>
      </c>
      <c r="K39" s="68">
        <f t="shared" si="3"/>
        <v>1</v>
      </c>
      <c r="L39" s="240"/>
    </row>
    <row r="40" spans="1:12" s="200" customFormat="1" ht="12" customHeight="1" x14ac:dyDescent="0.2">
      <c r="A40" s="241"/>
      <c r="B40" s="217"/>
      <c r="C40" s="215" t="str">
        <f>Data!C40</f>
        <v>Other/Unspecified</v>
      </c>
      <c r="D40" s="21">
        <f>BostonRegionCalculations!P57+BostonRegionCalculations!R57+BostonRegionCalculations!U57</f>
        <v>2</v>
      </c>
      <c r="E40" s="28" t="str">
        <f t="shared" si="2"/>
        <v>*</v>
      </c>
      <c r="F40" s="255"/>
      <c r="G40" s="217"/>
      <c r="H40" s="244"/>
      <c r="I40" s="244"/>
      <c r="J40" s="76"/>
      <c r="K40" s="77"/>
      <c r="L40" s="243"/>
    </row>
    <row r="41" spans="1:12" s="200" customFormat="1" ht="12" customHeight="1" x14ac:dyDescent="0.2">
      <c r="A41" s="241"/>
      <c r="B41" s="217"/>
      <c r="C41" s="244" t="s">
        <v>38</v>
      </c>
      <c r="D41" s="67">
        <f>SUM(D35:D40)</f>
        <v>308</v>
      </c>
      <c r="E41" s="61">
        <f t="shared" si="2"/>
        <v>1</v>
      </c>
      <c r="F41" s="255"/>
      <c r="G41" s="217"/>
      <c r="H41" s="217"/>
      <c r="I41" s="217"/>
      <c r="J41" s="217"/>
      <c r="K41" s="217"/>
      <c r="L41" s="243"/>
    </row>
    <row r="42" spans="1:12" s="200" customFormat="1" ht="12" customHeight="1" x14ac:dyDescent="0.2">
      <c r="A42" s="241"/>
      <c r="B42" s="217"/>
      <c r="C42" s="244"/>
      <c r="D42" s="67"/>
      <c r="E42" s="68"/>
      <c r="F42" s="255"/>
      <c r="G42" s="217"/>
      <c r="H42" s="217"/>
      <c r="I42" s="217"/>
      <c r="J42" s="217"/>
      <c r="K42" s="217"/>
      <c r="L42" s="243"/>
    </row>
    <row r="43" spans="1:12" s="253" customFormat="1" ht="15" customHeight="1" x14ac:dyDescent="0.2">
      <c r="A43" s="210"/>
      <c r="B43" s="228" t="str">
        <f>Data!B43</f>
        <v>Placement Type  (03/31/2017)</v>
      </c>
      <c r="C43" s="215"/>
      <c r="D43" s="233"/>
      <c r="E43" s="233"/>
      <c r="F43" s="233"/>
      <c r="G43" s="228" t="str">
        <f>Data!G43</f>
        <v>Continuous Time in Placement  (03/31/2017)</v>
      </c>
      <c r="H43" s="229"/>
      <c r="I43" s="229"/>
      <c r="J43" s="233"/>
      <c r="K43" s="233"/>
      <c r="L43" s="213"/>
    </row>
    <row r="44" spans="1:12" s="200" customFormat="1" ht="12" customHeight="1" x14ac:dyDescent="0.2">
      <c r="A44" s="234"/>
      <c r="B44" s="217"/>
      <c r="C44" s="215" t="str">
        <f>Data!C44</f>
        <v>Foster Care - Kinship</v>
      </c>
      <c r="D44" s="21">
        <f>BostonRegionCalculations!AL84</f>
        <v>80</v>
      </c>
      <c r="E44" s="49">
        <f>IF(D44/$D$57&lt;0.01,"*",D44/$D$57)</f>
        <v>0.25974025974025972</v>
      </c>
      <c r="F44" s="254"/>
      <c r="G44" s="217"/>
      <c r="H44" s="215" t="str">
        <f>Data!H44</f>
        <v>.5 Years or Less</v>
      </c>
      <c r="I44" s="215"/>
      <c r="J44" s="21">
        <f>BostonRegionCalculations!K74</f>
        <v>88</v>
      </c>
      <c r="K44" s="49">
        <f>IF(J44/$J$49&lt;0.01,"*",J44/$J$49)</f>
        <v>0.2857142857142857</v>
      </c>
      <c r="L44" s="237"/>
    </row>
    <row r="45" spans="1:12" s="200" customFormat="1" ht="12" customHeight="1" x14ac:dyDescent="0.2">
      <c r="A45" s="234"/>
      <c r="B45" s="217"/>
      <c r="C45" s="215" t="str">
        <f>Data!C45</f>
        <v>Foster Care - Child-Specific</v>
      </c>
      <c r="D45" s="21">
        <f>BostonRegionCalculations!AJ84</f>
        <v>14</v>
      </c>
      <c r="E45" s="49">
        <f t="shared" ref="E45:E57" si="4">IF(D45/$D$57&lt;0.01,"*",D45/$D$57)</f>
        <v>4.5454545454545456E-2</v>
      </c>
      <c r="F45" s="254"/>
      <c r="G45" s="217"/>
      <c r="H45" s="215" t="str">
        <f>Data!H45</f>
        <v>&gt;.5 Years - 1 Year</v>
      </c>
      <c r="I45" s="215"/>
      <c r="J45" s="21">
        <f>BostonRegionCalculations!L74</f>
        <v>46</v>
      </c>
      <c r="K45" s="49">
        <f t="shared" ref="K45:K48" si="5">IF(J45/$J$49&lt;0.01,"*",J45/$J$49)</f>
        <v>0.14935064935064934</v>
      </c>
      <c r="L45" s="237"/>
    </row>
    <row r="46" spans="1:12" s="200" customFormat="1" ht="12" customHeight="1" x14ac:dyDescent="0.2">
      <c r="A46" s="234"/>
      <c r="B46" s="217"/>
      <c r="C46" s="215" t="str">
        <f>Data!C46</f>
        <v>Foster Care - Unrestricted</v>
      </c>
      <c r="D46" s="21">
        <f>BostonRegionCalculations!AN84</f>
        <v>49</v>
      </c>
      <c r="E46" s="49">
        <f t="shared" si="4"/>
        <v>0.15909090909090909</v>
      </c>
      <c r="F46" s="254"/>
      <c r="G46" s="217"/>
      <c r="H46" s="215" t="str">
        <f>Data!H46</f>
        <v>&gt;1 Year - 2 Years</v>
      </c>
      <c r="I46" s="215"/>
      <c r="J46" s="21">
        <f>BostonRegionCalculations!M74+BostonRegionCalculations!N74</f>
        <v>79</v>
      </c>
      <c r="K46" s="49">
        <f t="shared" si="5"/>
        <v>0.2564935064935065</v>
      </c>
      <c r="L46" s="237"/>
    </row>
    <row r="47" spans="1:12" s="200" customFormat="1" ht="12" customHeight="1" x14ac:dyDescent="0.2">
      <c r="A47" s="234"/>
      <c r="B47" s="217"/>
      <c r="C47" s="215" t="str">
        <f>Data!C47</f>
        <v>Foster Care - Pre-adoptive</v>
      </c>
      <c r="D47" s="21">
        <f>BostonRegionCalculations!AM84</f>
        <v>11</v>
      </c>
      <c r="E47" s="49">
        <f t="shared" si="4"/>
        <v>3.5714285714285712E-2</v>
      </c>
      <c r="F47" s="254"/>
      <c r="G47" s="217"/>
      <c r="H47" s="215" t="str">
        <f>Data!H47</f>
        <v>&gt;2 Years - 4 Years</v>
      </c>
      <c r="I47" s="215"/>
      <c r="J47" s="21">
        <f>BostonRegionCalculations!O74</f>
        <v>58</v>
      </c>
      <c r="K47" s="49">
        <f t="shared" si="5"/>
        <v>0.18831168831168832</v>
      </c>
      <c r="L47" s="237"/>
    </row>
    <row r="48" spans="1:12" s="200" customFormat="1" ht="12" customHeight="1" x14ac:dyDescent="0.2">
      <c r="A48" s="234"/>
      <c r="B48" s="217"/>
      <c r="C48" s="215" t="str">
        <f>Data!C48</f>
        <v>Foster Care - Independent Living</v>
      </c>
      <c r="D48" s="21">
        <f>BostonRegionCalculations!AK84</f>
        <v>0</v>
      </c>
      <c r="E48" s="28" t="str">
        <f t="shared" si="4"/>
        <v>*</v>
      </c>
      <c r="F48" s="254"/>
      <c r="G48" s="217"/>
      <c r="H48" s="215" t="str">
        <f>Data!H48</f>
        <v>&gt;4 Years</v>
      </c>
      <c r="I48" s="215"/>
      <c r="J48" s="21">
        <f>BostonRegionCalculations!P74</f>
        <v>37</v>
      </c>
      <c r="K48" s="49">
        <f t="shared" si="5"/>
        <v>0.12012987012987013</v>
      </c>
      <c r="L48" s="237"/>
    </row>
    <row r="49" spans="1:14" s="200" customFormat="1" ht="12" customHeight="1" x14ac:dyDescent="0.2">
      <c r="A49" s="234"/>
      <c r="B49" s="217"/>
      <c r="C49" s="215" t="str">
        <f>Data!C49</f>
        <v>Foster Care - IFC (Contracted)</v>
      </c>
      <c r="D49" s="21">
        <f>SUM(BostonRegionCalculations!Y84:AI84)</f>
        <v>59</v>
      </c>
      <c r="E49" s="49">
        <f t="shared" si="4"/>
        <v>0.19155844155844157</v>
      </c>
      <c r="F49" s="254"/>
      <c r="G49" s="217"/>
      <c r="H49" s="244" t="s">
        <v>38</v>
      </c>
      <c r="I49" s="215"/>
      <c r="J49" s="67">
        <f>SUM(J44:J48)</f>
        <v>308</v>
      </c>
      <c r="K49" s="68">
        <v>1</v>
      </c>
      <c r="L49" s="237"/>
    </row>
    <row r="50" spans="1:14" s="200" customFormat="1" ht="12" customHeight="1" x14ac:dyDescent="0.2">
      <c r="A50" s="234"/>
      <c r="B50" s="217"/>
      <c r="C50" s="215" t="str">
        <f>Data!C50</f>
        <v>Congregate Care - Group Home</v>
      </c>
      <c r="D50" s="21">
        <f>SUM(BostonRegionCalculations!J84:P84)</f>
        <v>39</v>
      </c>
      <c r="E50" s="49">
        <f t="shared" si="4"/>
        <v>0.12662337662337661</v>
      </c>
      <c r="F50" s="180"/>
      <c r="G50" s="180"/>
      <c r="H50" s="180"/>
      <c r="I50" s="180"/>
      <c r="J50" s="180"/>
      <c r="K50" s="180"/>
      <c r="L50" s="237"/>
    </row>
    <row r="51" spans="1:14" s="200" customFormat="1" ht="12" customHeight="1" x14ac:dyDescent="0.2">
      <c r="A51" s="256"/>
      <c r="B51" s="217"/>
      <c r="C51" s="215" t="str">
        <f>Data!C51</f>
        <v>Congregate Care - Continuum</v>
      </c>
      <c r="D51" s="21">
        <f>SUM(BostonRegionCalculations!V84:X84)</f>
        <v>3</v>
      </c>
      <c r="E51" s="49" t="str">
        <f t="shared" si="4"/>
        <v>*</v>
      </c>
      <c r="F51" s="254"/>
      <c r="G51" s="228" t="str">
        <f>Data!G51</f>
        <v>Gender  (03/31/2017)</v>
      </c>
      <c r="H51" s="235"/>
      <c r="I51" s="235"/>
      <c r="J51" s="257"/>
      <c r="K51" s="257"/>
      <c r="L51" s="258"/>
    </row>
    <row r="52" spans="1:14" s="200" customFormat="1" ht="12" customHeight="1" x14ac:dyDescent="0.2">
      <c r="A52" s="259"/>
      <c r="B52" s="217"/>
      <c r="C52" s="215" t="str">
        <f>Data!C52</f>
        <v>Congregate Care - Residential</v>
      </c>
      <c r="D52" s="21">
        <f>BostonRegionCalculations!Q84</f>
        <v>19</v>
      </c>
      <c r="E52" s="49">
        <f>IF(D52/$D$57&lt;0.01,"*",D52/$D$57)</f>
        <v>6.1688311688311688E-2</v>
      </c>
      <c r="F52" s="254"/>
      <c r="G52" s="217"/>
      <c r="H52" s="215" t="str">
        <f>Data!H52</f>
        <v>Male</v>
      </c>
      <c r="I52" s="244"/>
      <c r="J52" s="21">
        <f>BostonRegionCalculations!L94</f>
        <v>163</v>
      </c>
      <c r="K52" s="49">
        <f>IF(J52/$J$55&lt;0.01,"*",J52/$J$55)</f>
        <v>0.52922077922077926</v>
      </c>
      <c r="L52" s="260"/>
      <c r="M52" s="215"/>
    </row>
    <row r="53" spans="1:14" s="200" customFormat="1" ht="12" customHeight="1" x14ac:dyDescent="0.2">
      <c r="A53" s="261"/>
      <c r="B53" s="217"/>
      <c r="C53" s="215" t="str">
        <f>Data!C53</f>
        <v>Congregate  Care - STARR (short-term residential)</v>
      </c>
      <c r="D53" s="21">
        <f>BostonRegionCalculations!R84</f>
        <v>14</v>
      </c>
      <c r="E53" s="49">
        <f t="shared" si="4"/>
        <v>4.5454545454545456E-2</v>
      </c>
      <c r="F53" s="254"/>
      <c r="G53" s="217"/>
      <c r="H53" s="215" t="str">
        <f>Data!H53</f>
        <v>Female</v>
      </c>
      <c r="I53" s="244"/>
      <c r="J53" s="21">
        <f>BostonRegionCalculations!K94</f>
        <v>145</v>
      </c>
      <c r="K53" s="49">
        <f t="shared" ref="K53:K55" si="6">IF(J53/$J$55&lt;0.01,"*",J53/$J$55)</f>
        <v>0.4707792207792208</v>
      </c>
      <c r="L53" s="262"/>
    </row>
    <row r="54" spans="1:14" s="200" customFormat="1" ht="12" customHeight="1" x14ac:dyDescent="0.2">
      <c r="A54" s="214"/>
      <c r="B54" s="217"/>
      <c r="C54" s="215" t="str">
        <f>Data!C54</f>
        <v>Congregate Care - Teen Parenting</v>
      </c>
      <c r="D54" s="21">
        <f>BostonRegionCalculations!S84+BostonRegionCalculations!T84+BostonRegionCalculations!U84</f>
        <v>2</v>
      </c>
      <c r="E54" s="49" t="str">
        <f t="shared" si="4"/>
        <v>*</v>
      </c>
      <c r="F54" s="254"/>
      <c r="G54" s="180"/>
      <c r="H54" s="253" t="str">
        <f>Data!H54</f>
        <v>Intersex</v>
      </c>
      <c r="J54" s="21">
        <f>BostonRegionCalculations!M94</f>
        <v>0</v>
      </c>
      <c r="K54" s="49" t="str">
        <f t="shared" si="6"/>
        <v>*</v>
      </c>
      <c r="L54" s="219"/>
    </row>
    <row r="55" spans="1:14" s="200" customFormat="1" ht="12" customHeight="1" x14ac:dyDescent="0.2">
      <c r="A55" s="263"/>
      <c r="B55" s="217"/>
      <c r="C55" s="215" t="str">
        <f>Data!C55</f>
        <v>Non-Referral Location</v>
      </c>
      <c r="D55" s="21">
        <f>SUM(BostonRegionCalculations!AO84:AS84)</f>
        <v>10</v>
      </c>
      <c r="E55" s="49">
        <f t="shared" si="4"/>
        <v>3.2467532467532464E-2</v>
      </c>
      <c r="F55" s="264"/>
      <c r="G55" s="180"/>
      <c r="H55" s="244" t="s">
        <v>38</v>
      </c>
      <c r="I55" s="180"/>
      <c r="J55" s="67">
        <f>SUM(J52:J54)</f>
        <v>308</v>
      </c>
      <c r="K55" s="68">
        <f t="shared" si="6"/>
        <v>1</v>
      </c>
      <c r="L55" s="265"/>
    </row>
    <row r="56" spans="1:14" s="200" customFormat="1" ht="12" customHeight="1" x14ac:dyDescent="0.2">
      <c r="A56" s="263"/>
      <c r="B56" s="217"/>
      <c r="C56" s="238" t="str">
        <f>Data!C56</f>
        <v>Missing/Absent from Approved Placement</v>
      </c>
      <c r="D56" s="21">
        <f>BostonRegionCalculations!AT84</f>
        <v>8</v>
      </c>
      <c r="E56" s="49">
        <f t="shared" si="4"/>
        <v>2.5974025974025976E-2</v>
      </c>
      <c r="F56" s="266"/>
      <c r="G56" s="180"/>
      <c r="H56" s="180"/>
      <c r="I56" s="180"/>
      <c r="J56" s="180"/>
      <c r="K56" s="180"/>
      <c r="L56" s="265"/>
    </row>
    <row r="57" spans="1:14" ht="15" customHeight="1" x14ac:dyDescent="0.2">
      <c r="A57" s="267"/>
      <c r="B57" s="180"/>
      <c r="C57" s="244" t="s">
        <v>38</v>
      </c>
      <c r="D57" s="67">
        <f>SUM(D44:D56)</f>
        <v>308</v>
      </c>
      <c r="E57" s="68">
        <f t="shared" si="4"/>
        <v>1</v>
      </c>
      <c r="F57" s="266"/>
      <c r="G57" s="228" t="str">
        <f>Data!G57</f>
        <v>Service Plan Goal  (03/31/2017)</v>
      </c>
      <c r="H57" s="229"/>
      <c r="I57" s="235"/>
      <c r="J57" s="181"/>
      <c r="K57" s="216"/>
      <c r="L57" s="268"/>
    </row>
    <row r="58" spans="1:14" s="200" customFormat="1" ht="12" customHeight="1" x14ac:dyDescent="0.2">
      <c r="A58" s="234"/>
      <c r="B58" s="228"/>
      <c r="C58" s="180"/>
      <c r="D58" s="180"/>
      <c r="E58" s="180"/>
      <c r="F58" s="254"/>
      <c r="G58" s="228"/>
      <c r="H58" s="215" t="str">
        <f>Data!H58</f>
        <v>Family Reunification</v>
      </c>
      <c r="I58" s="215"/>
      <c r="J58" s="21">
        <f>BostonRegionCalculations!O116</f>
        <v>125</v>
      </c>
      <c r="K58" s="49">
        <f>IF(J58/$J$65&lt;0.01,"*",J58/$J$65)</f>
        <v>0.40584415584415584</v>
      </c>
      <c r="L58" s="237"/>
      <c r="N58" s="215"/>
    </row>
    <row r="59" spans="1:14" s="200" customFormat="1" ht="12" customHeight="1" x14ac:dyDescent="0.2">
      <c r="A59" s="234"/>
      <c r="B59" s="228" t="str">
        <f>Data!B59</f>
        <v>Race  (03/31/2017)</v>
      </c>
      <c r="C59" s="215"/>
      <c r="D59" s="230"/>
      <c r="E59" s="231"/>
      <c r="F59" s="254"/>
      <c r="G59" s="235"/>
      <c r="H59" s="215" t="str">
        <f>Data!H59</f>
        <v>Adoption</v>
      </c>
      <c r="I59" s="215"/>
      <c r="J59" s="21">
        <f>BostonRegionCalculations!L116</f>
        <v>87</v>
      </c>
      <c r="K59" s="49">
        <f t="shared" ref="K59:K65" si="7">IF(J59/$J$65&lt;0.01,"*",J59/$J$65)</f>
        <v>0.28246753246753248</v>
      </c>
      <c r="L59" s="237"/>
    </row>
    <row r="60" spans="1:14" s="200" customFormat="1" ht="13.5" customHeight="1" x14ac:dyDescent="0.2">
      <c r="A60" s="234"/>
      <c r="B60" s="235"/>
      <c r="C60" s="215" t="s">
        <v>371</v>
      </c>
      <c r="D60" s="21">
        <f>BostonRegionCalculations!S105</f>
        <v>33</v>
      </c>
      <c r="E60" s="28">
        <f>IF(D60/$D$68&lt;0.01,"*",D60/$D$68)</f>
        <v>0.10714285714285714</v>
      </c>
      <c r="F60" s="254"/>
      <c r="G60" s="217"/>
      <c r="H60" s="215" t="str">
        <f>Data!H60</f>
        <v>Guardianship</v>
      </c>
      <c r="I60" s="215"/>
      <c r="J60" s="21">
        <f>BostonRegionCalculations!N116</f>
        <v>22</v>
      </c>
      <c r="K60" s="49">
        <f t="shared" si="7"/>
        <v>7.1428571428571425E-2</v>
      </c>
      <c r="L60" s="237"/>
      <c r="N60" s="215"/>
    </row>
    <row r="61" spans="1:14" s="200" customFormat="1" ht="14.45" customHeight="1" x14ac:dyDescent="0.2">
      <c r="A61" s="234"/>
      <c r="C61" s="238" t="s">
        <v>7</v>
      </c>
      <c r="D61" s="21">
        <f>BostonRegionCalculations!O105</f>
        <v>84</v>
      </c>
      <c r="E61" s="28">
        <f t="shared" ref="E61:E68" si="8">IF(D61/$D$68&lt;0.01,"*",D61/$D$68)</f>
        <v>0.27272727272727271</v>
      </c>
      <c r="F61" s="254"/>
      <c r="G61" s="217"/>
      <c r="H61" s="215" t="s">
        <v>63</v>
      </c>
      <c r="I61" s="215"/>
      <c r="J61" s="21">
        <f>BostonRegionCalculations!K116</f>
        <v>21</v>
      </c>
      <c r="K61" s="49">
        <f t="shared" si="7"/>
        <v>6.8181818181818177E-2</v>
      </c>
      <c r="L61" s="237"/>
      <c r="N61" s="215"/>
    </row>
    <row r="62" spans="1:14" s="200" customFormat="1" ht="13.5" customHeight="1" x14ac:dyDescent="0.2">
      <c r="A62" s="234"/>
      <c r="C62" s="215" t="s">
        <v>9</v>
      </c>
      <c r="D62" s="21">
        <f>BostonRegionCalculations!M105</f>
        <v>152</v>
      </c>
      <c r="E62" s="28">
        <f t="shared" si="8"/>
        <v>0.4935064935064935</v>
      </c>
      <c r="F62" s="254"/>
      <c r="G62" s="217"/>
      <c r="H62" s="215" t="str">
        <f>Data!H62</f>
        <v>Permanent Care with Kin</v>
      </c>
      <c r="I62" s="215"/>
      <c r="J62" s="21">
        <f>BostonRegionCalculations!M116</f>
        <v>9</v>
      </c>
      <c r="K62" s="49">
        <f t="shared" si="7"/>
        <v>2.922077922077922E-2</v>
      </c>
      <c r="L62" s="237"/>
      <c r="N62" s="215"/>
    </row>
    <row r="63" spans="1:14" s="200" customFormat="1" ht="13.5" customHeight="1" x14ac:dyDescent="0.2">
      <c r="A63" s="234"/>
      <c r="B63" s="235"/>
      <c r="C63" s="215" t="s">
        <v>11</v>
      </c>
      <c r="D63" s="21">
        <f>BostonRegionCalculations!L105</f>
        <v>2</v>
      </c>
      <c r="E63" s="28" t="str">
        <f t="shared" si="8"/>
        <v>*</v>
      </c>
      <c r="F63" s="254"/>
      <c r="G63" s="217"/>
      <c r="H63" s="215" t="str">
        <f>Data!H63</f>
        <v>Stabilize Intact Family</v>
      </c>
      <c r="I63" s="215"/>
      <c r="J63" s="21">
        <f>BostonRegionCalculations!P116</f>
        <v>23</v>
      </c>
      <c r="K63" s="49">
        <f t="shared" si="7"/>
        <v>7.4675324675324672E-2</v>
      </c>
      <c r="L63" s="237"/>
      <c r="N63" s="215"/>
    </row>
    <row r="64" spans="1:14" s="200" customFormat="1" ht="13.5" customHeight="1" x14ac:dyDescent="0.2">
      <c r="A64" s="234"/>
      <c r="B64" s="235"/>
      <c r="C64" s="215" t="s">
        <v>13</v>
      </c>
      <c r="D64" s="21">
        <f>BostonRegionCalculations!K105</f>
        <v>2</v>
      </c>
      <c r="E64" s="28" t="str">
        <f t="shared" si="8"/>
        <v>*</v>
      </c>
      <c r="F64" s="254"/>
      <c r="G64" s="217"/>
      <c r="H64" s="215" t="str">
        <f>Data!H64</f>
        <v>Unspecified as of run-date</v>
      </c>
      <c r="I64" s="215"/>
      <c r="J64" s="21">
        <f>BostonRegionCalculations!Q116</f>
        <v>21</v>
      </c>
      <c r="K64" s="49">
        <f t="shared" si="7"/>
        <v>6.8181818181818177E-2</v>
      </c>
      <c r="L64" s="237"/>
      <c r="N64" s="215"/>
    </row>
    <row r="65" spans="1:14" s="200" customFormat="1" ht="13.5" customHeight="1" x14ac:dyDescent="0.2">
      <c r="A65" s="234"/>
      <c r="B65" s="235"/>
      <c r="C65" s="215" t="s">
        <v>15</v>
      </c>
      <c r="D65" s="21">
        <f>BostonRegionCalculations!Q105</f>
        <v>0</v>
      </c>
      <c r="E65" s="28" t="str">
        <f t="shared" si="8"/>
        <v>*</v>
      </c>
      <c r="F65" s="254"/>
      <c r="G65" s="217"/>
      <c r="H65" s="244" t="s">
        <v>38</v>
      </c>
      <c r="I65" s="215"/>
      <c r="J65" s="67">
        <f>SUM(J58:J64)</f>
        <v>308</v>
      </c>
      <c r="K65" s="68">
        <f t="shared" si="7"/>
        <v>1</v>
      </c>
      <c r="L65" s="237"/>
      <c r="N65" s="215"/>
    </row>
    <row r="66" spans="1:14" s="200" customFormat="1" ht="13.5" customHeight="1" x14ac:dyDescent="0.2">
      <c r="A66" s="234"/>
      <c r="B66" s="235"/>
      <c r="C66" s="215" t="s">
        <v>17</v>
      </c>
      <c r="D66" s="21">
        <f>BostonRegionCalculations!P105</f>
        <v>10</v>
      </c>
      <c r="E66" s="28">
        <f t="shared" si="8"/>
        <v>3.2467532467532464E-2</v>
      </c>
      <c r="F66" s="254"/>
      <c r="G66" s="217"/>
      <c r="H66" s="269" t="s">
        <v>241</v>
      </c>
      <c r="L66" s="237"/>
      <c r="N66" s="215"/>
    </row>
    <row r="67" spans="1:14" s="200" customFormat="1" ht="12" customHeight="1" x14ac:dyDescent="0.2">
      <c r="A67" s="234"/>
      <c r="B67" s="235"/>
      <c r="C67" s="215" t="str">
        <f>Data!C67</f>
        <v>Unable to Determine</v>
      </c>
      <c r="D67" s="21">
        <f>BostonRegionCalculations!R105+BostonRegionCalculations!N105+BostonRegionCalculations!T105</f>
        <v>25</v>
      </c>
      <c r="E67" s="28">
        <f t="shared" si="8"/>
        <v>8.1168831168831168E-2</v>
      </c>
      <c r="F67" s="254"/>
      <c r="G67" s="217"/>
      <c r="H67" s="269"/>
      <c r="I67" s="180"/>
      <c r="J67" s="180"/>
      <c r="K67" s="180"/>
      <c r="L67" s="237"/>
      <c r="M67" s="215"/>
      <c r="N67" s="215"/>
    </row>
    <row r="68" spans="1:14" s="200" customFormat="1" ht="12" customHeight="1" x14ac:dyDescent="0.2">
      <c r="A68" s="234"/>
      <c r="B68" s="235"/>
      <c r="C68" s="244" t="s">
        <v>38</v>
      </c>
      <c r="D68" s="67">
        <f>SUM(D60:D67)</f>
        <v>308</v>
      </c>
      <c r="E68" s="61">
        <f t="shared" si="8"/>
        <v>1</v>
      </c>
      <c r="F68" s="254"/>
      <c r="G68" s="270" t="s">
        <v>68</v>
      </c>
      <c r="I68" s="180"/>
      <c r="J68" s="180"/>
      <c r="K68" s="180"/>
      <c r="L68" s="237"/>
      <c r="M68" s="215"/>
      <c r="N68" s="215"/>
    </row>
    <row r="69" spans="1:14" s="200" customFormat="1" ht="12" customHeight="1" x14ac:dyDescent="0.2">
      <c r="A69" s="234"/>
      <c r="B69" s="235"/>
      <c r="C69" s="246" t="s">
        <v>239</v>
      </c>
      <c r="D69" s="95"/>
      <c r="E69" s="96"/>
      <c r="F69" s="254"/>
      <c r="G69" s="271" t="s">
        <v>69</v>
      </c>
      <c r="I69" s="180"/>
      <c r="J69" s="180"/>
      <c r="K69" s="180"/>
      <c r="L69" s="237"/>
      <c r="M69" s="215"/>
      <c r="N69" s="215"/>
    </row>
    <row r="70" spans="1:14" s="200" customFormat="1" ht="12" customHeight="1" x14ac:dyDescent="0.2">
      <c r="A70" s="241"/>
      <c r="B70" s="228"/>
      <c r="C70" s="66" t="s">
        <v>240</v>
      </c>
      <c r="D70" s="34"/>
      <c r="E70" s="64"/>
      <c r="F70" s="254"/>
      <c r="G70" s="270" t="s">
        <v>70</v>
      </c>
      <c r="I70" s="180"/>
      <c r="J70" s="180"/>
      <c r="K70" s="180"/>
      <c r="L70" s="237"/>
    </row>
    <row r="71" spans="1:14" s="200" customFormat="1" ht="6" customHeight="1" x14ac:dyDescent="0.2">
      <c r="A71" s="272"/>
      <c r="B71" s="273"/>
      <c r="C71" s="100"/>
      <c r="D71" s="101"/>
      <c r="E71" s="102"/>
      <c r="F71" s="274"/>
      <c r="G71" s="275"/>
      <c r="H71" s="276"/>
      <c r="I71" s="275"/>
      <c r="J71" s="275"/>
      <c r="K71" s="275"/>
      <c r="L71" s="277"/>
    </row>
    <row r="72" spans="1:14" s="200" customFormat="1" ht="15.75" x14ac:dyDescent="0.2">
      <c r="A72" s="205"/>
      <c r="B72" s="1080" t="s">
        <v>71</v>
      </c>
      <c r="C72" s="1080"/>
      <c r="D72" s="1080"/>
      <c r="E72" s="1080"/>
      <c r="F72" s="1080"/>
      <c r="G72" s="1080"/>
      <c r="H72" s="1080"/>
      <c r="I72" s="1080"/>
      <c r="J72" s="1080"/>
      <c r="K72" s="1080"/>
      <c r="L72" s="1081"/>
    </row>
    <row r="73" spans="1:14" s="200" customFormat="1" ht="14.25" customHeight="1" x14ac:dyDescent="0.2">
      <c r="A73" s="234"/>
      <c r="B73" s="228" t="str">
        <f>Data!B73</f>
        <v>Most Recent Intake  (03/31/2017)</v>
      </c>
      <c r="C73" s="278"/>
      <c r="D73" s="231"/>
      <c r="E73" s="218"/>
      <c r="F73" s="218"/>
      <c r="G73" s="244" t="str">
        <f>Data!G73</f>
        <v>Age Groups  (03/31/2017)</v>
      </c>
      <c r="H73" s="215"/>
      <c r="I73" s="217"/>
      <c r="J73" s="217"/>
      <c r="K73" s="233"/>
      <c r="L73" s="213"/>
    </row>
    <row r="74" spans="1:14" ht="12" customHeight="1" x14ac:dyDescent="0.2">
      <c r="A74" s="234"/>
      <c r="B74" s="229"/>
      <c r="C74" s="215" t="str">
        <f>Data!C74</f>
        <v>Protective</v>
      </c>
      <c r="D74" s="21">
        <f>BostonRegionCalculations!K134+BostonRegionCalculations!Q134</f>
        <v>921</v>
      </c>
      <c r="E74" s="49">
        <f>IF(D74/$D$80&lt;0.01,"*",D74/$D$80)</f>
        <v>0.91641791044776122</v>
      </c>
      <c r="F74" s="254"/>
      <c r="G74" s="217"/>
      <c r="H74" s="215" t="str">
        <f>Data!H74</f>
        <v>0 - 2 Years Old</v>
      </c>
      <c r="I74" s="215"/>
      <c r="J74" s="21">
        <f>SUM(BostonRegionCalculations!K125:M125)</f>
        <v>197</v>
      </c>
      <c r="K74" s="49">
        <f>IF(J74/$J$79&lt;0.01,"*",J74/$J$79)</f>
        <v>0.19601990049751244</v>
      </c>
      <c r="L74" s="237"/>
    </row>
    <row r="75" spans="1:14" ht="12" customHeight="1" x14ac:dyDescent="0.2">
      <c r="A75" s="234"/>
      <c r="B75" s="229"/>
      <c r="C75" s="215" t="str">
        <f>Data!C75</f>
        <v>Alternative Response</v>
      </c>
      <c r="D75" s="21">
        <f>BostonRegionCalculations!L134</f>
        <v>19</v>
      </c>
      <c r="E75" s="49">
        <f t="shared" ref="E75:E80" si="9">IF(D75/$D$80&lt;0.01,"*",D75/$D$80)</f>
        <v>1.8905472636815919E-2</v>
      </c>
      <c r="F75" s="254"/>
      <c r="G75" s="229"/>
      <c r="H75" s="215" t="str">
        <f>Data!H75</f>
        <v>3 - 5 Years Old</v>
      </c>
      <c r="I75" s="215"/>
      <c r="J75" s="21">
        <f>SUM(BostonRegionCalculations!N125:P125)</f>
        <v>155</v>
      </c>
      <c r="K75" s="49">
        <f t="shared" ref="K75:K79" si="10">IF(J75/$J$79&lt;0.01,"*",J75/$J$79)</f>
        <v>0.15422885572139303</v>
      </c>
      <c r="L75" s="237"/>
    </row>
    <row r="76" spans="1:14" ht="12" customHeight="1" x14ac:dyDescent="0.2">
      <c r="A76" s="234"/>
      <c r="B76" s="229"/>
      <c r="C76" s="215" t="str">
        <f>Data!C76</f>
        <v>Voluntary Request</v>
      </c>
      <c r="D76" s="21">
        <f>BostonRegionCalculations!T134+BostonRegionCalculations!S134</f>
        <v>0</v>
      </c>
      <c r="E76" s="49" t="str">
        <f t="shared" si="9"/>
        <v>*</v>
      </c>
      <c r="F76" s="254"/>
      <c r="G76" s="215"/>
      <c r="H76" s="215" t="str">
        <f>Data!H76</f>
        <v>6 - 11 Years Old</v>
      </c>
      <c r="I76" s="215"/>
      <c r="J76" s="21">
        <f>SUM(BostonRegionCalculations!Q125:V125)</f>
        <v>315</v>
      </c>
      <c r="K76" s="49">
        <f t="shared" si="10"/>
        <v>0.31343283582089554</v>
      </c>
      <c r="L76" s="237"/>
    </row>
    <row r="77" spans="1:14" s="200" customFormat="1" ht="12" customHeight="1" x14ac:dyDescent="0.2">
      <c r="A77" s="234"/>
      <c r="B77" s="217"/>
      <c r="C77" s="215" t="str">
        <f>Data!C77</f>
        <v>CRA Referral (Children Requiring Assistance)</v>
      </c>
      <c r="D77" s="21">
        <f>BostonRegionCalculations!N134+BostonRegionCalculations!M134</f>
        <v>47</v>
      </c>
      <c r="E77" s="49">
        <f t="shared" si="9"/>
        <v>4.6766169154228855E-2</v>
      </c>
      <c r="F77" s="254"/>
      <c r="G77" s="229"/>
      <c r="H77" s="215" t="str">
        <f>Data!H77</f>
        <v>12 - 17 Years Old</v>
      </c>
      <c r="I77" s="215"/>
      <c r="J77" s="21">
        <f>SUM(BostonRegionCalculations!W125:AB125)</f>
        <v>338</v>
      </c>
      <c r="K77" s="49">
        <f t="shared" si="10"/>
        <v>0.33631840796019902</v>
      </c>
      <c r="L77" s="237"/>
    </row>
    <row r="78" spans="1:14" s="200" customFormat="1" ht="12" customHeight="1" x14ac:dyDescent="0.2">
      <c r="A78" s="239"/>
      <c r="B78" s="217"/>
      <c r="C78" s="215" t="str">
        <f>Data!C78</f>
        <v>Court Referral</v>
      </c>
      <c r="D78" s="21">
        <f>BostonRegionCalculations!O134</f>
        <v>8</v>
      </c>
      <c r="E78" s="28" t="str">
        <f t="shared" si="9"/>
        <v>*</v>
      </c>
      <c r="F78" s="254"/>
      <c r="G78" s="217"/>
      <c r="H78" s="215" t="str">
        <f>Data!H78</f>
        <v>Unspecified</v>
      </c>
      <c r="I78" s="215"/>
      <c r="J78" s="21">
        <f>BostonRegionCalculations!AC125</f>
        <v>0</v>
      </c>
      <c r="K78" s="49" t="str">
        <f t="shared" si="10"/>
        <v>*</v>
      </c>
      <c r="L78" s="237"/>
    </row>
    <row r="79" spans="1:14" s="200" customFormat="1" ht="12" customHeight="1" x14ac:dyDescent="0.2">
      <c r="A79" s="239"/>
      <c r="B79" s="217"/>
      <c r="C79" s="215" t="str">
        <f>Data!C79</f>
        <v>Other/Unspecified</v>
      </c>
      <c r="D79" s="21">
        <f>BostonRegionCalculations!P134+BostonRegionCalculations!U134+BostonRegionCalculations!R134</f>
        <v>10</v>
      </c>
      <c r="E79" s="49" t="str">
        <f t="shared" si="9"/>
        <v>*</v>
      </c>
      <c r="F79" s="255"/>
      <c r="G79" s="217"/>
      <c r="H79" s="244" t="s">
        <v>72</v>
      </c>
      <c r="I79" s="244"/>
      <c r="J79" s="67">
        <f>SUM(J74:J78)</f>
        <v>1005</v>
      </c>
      <c r="K79" s="68">
        <f t="shared" si="10"/>
        <v>1</v>
      </c>
      <c r="L79" s="240"/>
    </row>
    <row r="80" spans="1:14" s="200" customFormat="1" ht="12" customHeight="1" x14ac:dyDescent="0.2">
      <c r="A80" s="214"/>
      <c r="B80" s="229"/>
      <c r="C80" s="244" t="s">
        <v>72</v>
      </c>
      <c r="D80" s="67">
        <f>SUM(D74:D79)</f>
        <v>1005</v>
      </c>
      <c r="E80" s="68">
        <f t="shared" si="9"/>
        <v>1</v>
      </c>
      <c r="F80" s="255"/>
      <c r="G80" s="217"/>
      <c r="H80" s="244"/>
      <c r="I80" s="244"/>
      <c r="J80" s="108"/>
      <c r="K80" s="109"/>
      <c r="L80" s="240"/>
    </row>
    <row r="81" spans="1:12" s="200" customFormat="1" ht="5.45" customHeight="1" x14ac:dyDescent="0.2">
      <c r="A81" s="214"/>
      <c r="B81" s="229"/>
      <c r="C81" s="244"/>
      <c r="D81" s="67"/>
      <c r="E81" s="68"/>
      <c r="F81" s="255"/>
      <c r="G81" s="217"/>
      <c r="H81" s="244"/>
      <c r="I81" s="244"/>
      <c r="J81" s="108"/>
      <c r="K81" s="109"/>
      <c r="L81" s="240"/>
    </row>
    <row r="82" spans="1:12" s="200" customFormat="1" ht="13.9" customHeight="1" x14ac:dyDescent="0.2">
      <c r="A82" s="272"/>
      <c r="B82" s="366"/>
      <c r="C82" s="275"/>
      <c r="D82" s="279"/>
      <c r="E82" s="275"/>
      <c r="F82" s="275"/>
      <c r="G82" s="280"/>
      <c r="H82" s="275"/>
      <c r="I82" s="275"/>
      <c r="J82" s="275"/>
      <c r="K82" s="279"/>
      <c r="L82" s="281"/>
    </row>
    <row r="83" spans="1:12" s="200" customFormat="1" x14ac:dyDescent="0.2">
      <c r="A83" s="180"/>
      <c r="B83" s="217"/>
      <c r="C83" s="282"/>
      <c r="D83" s="283"/>
      <c r="E83" s="283"/>
      <c r="F83" s="283"/>
      <c r="G83" s="282"/>
      <c r="H83" s="229"/>
      <c r="I83" s="229"/>
      <c r="J83" s="233"/>
      <c r="K83" s="180"/>
      <c r="L83" s="180"/>
    </row>
    <row r="84" spans="1:12" s="200" customFormat="1" ht="6" customHeight="1" x14ac:dyDescent="0.2">
      <c r="A84" s="180"/>
      <c r="B84" s="217"/>
      <c r="C84" s="282"/>
      <c r="D84" s="283"/>
      <c r="E84" s="283"/>
      <c r="F84" s="283"/>
      <c r="G84" s="282"/>
      <c r="H84" s="282"/>
      <c r="I84" s="282"/>
      <c r="J84" s="283"/>
      <c r="K84" s="180"/>
      <c r="L84" s="180"/>
    </row>
    <row r="85" spans="1:12" x14ac:dyDescent="0.2">
      <c r="A85" s="180"/>
      <c r="K85" s="180"/>
      <c r="L85" s="180"/>
    </row>
    <row r="86" spans="1:12" x14ac:dyDescent="0.2">
      <c r="K86" s="180"/>
      <c r="L86" s="180"/>
    </row>
  </sheetData>
  <mergeCells count="3">
    <mergeCell ref="B18:K18"/>
    <mergeCell ref="B33:K33"/>
    <mergeCell ref="B72:L72"/>
  </mergeCells>
  <printOptions horizontalCentered="1" verticalCentered="1"/>
  <pageMargins left="0.04" right="0.04" top="0.04" bottom="0.03" header="0.04" footer="0.03"/>
  <pageSetup scale="75" orientation="portrait" r:id="rId1"/>
  <headerFooter alignWithMargins="0">
    <oddHeader>&amp;C&amp;"Arial,Bold"&amp;12MASSACHUSETTS DEPARTMENT OF CHILDREN AND FAMILIES QUARTERLY PROFILE
FY 2017, Quarter 3 (January 1, 2017 – March 31, 2017)</oddHeader>
    <oddFooter>&amp;L&amp;"Arial,Italic"MA DCF: CQI/OMPA&amp;R
&amp;"Arial,Italic"Source: FamilyNet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N86"/>
  <sheetViews>
    <sheetView view="pageBreakPreview" zoomScaleNormal="100" zoomScaleSheetLayoutView="100" workbookViewId="0">
      <selection activeCell="C42" sqref="C42"/>
    </sheetView>
  </sheetViews>
  <sheetFormatPr defaultColWidth="9.140625" defaultRowHeight="12.75" x14ac:dyDescent="0.2"/>
  <cols>
    <col min="1" max="1" width="1.42578125" style="283" customWidth="1"/>
    <col min="2" max="2" width="5.28515625" style="282" customWidth="1"/>
    <col min="3" max="3" width="47" style="282" customWidth="1"/>
    <col min="4" max="4" width="6.5703125" style="283" customWidth="1"/>
    <col min="5" max="5" width="7" style="283" customWidth="1"/>
    <col min="6" max="6" width="2.140625" style="283" customWidth="1"/>
    <col min="7" max="7" width="4.140625" style="282" customWidth="1"/>
    <col min="8" max="8" width="25.7109375" style="282" customWidth="1"/>
    <col min="9" max="9" width="21" style="282" customWidth="1"/>
    <col min="10" max="11" width="7" style="283" customWidth="1"/>
    <col min="12" max="12" width="1.42578125" style="283" customWidth="1"/>
    <col min="13" max="16384" width="9.140625" style="204"/>
  </cols>
  <sheetData>
    <row r="1" spans="1:13" ht="16.5" customHeight="1" x14ac:dyDescent="0.2">
      <c r="A1" s="201"/>
      <c r="B1" s="318"/>
      <c r="C1" s="284" t="s">
        <v>100</v>
      </c>
      <c r="D1" s="285"/>
      <c r="E1" s="202"/>
      <c r="F1" s="286"/>
      <c r="G1" s="287"/>
      <c r="H1" s="284"/>
      <c r="I1" s="288" t="s">
        <v>102</v>
      </c>
      <c r="J1" s="202"/>
      <c r="K1" s="202"/>
      <c r="L1" s="203"/>
    </row>
    <row r="2" spans="1:13" ht="15.75" hidden="1" x14ac:dyDescent="0.2">
      <c r="A2" s="205"/>
      <c r="B2" s="206"/>
      <c r="C2" s="206"/>
      <c r="D2" s="207"/>
      <c r="E2" s="208"/>
      <c r="F2" s="208"/>
      <c r="G2" s="206"/>
      <c r="H2" s="206" t="s">
        <v>0</v>
      </c>
      <c r="I2" s="206"/>
      <c r="J2" s="208"/>
      <c r="K2" s="207" t="s">
        <v>1</v>
      </c>
      <c r="L2" s="209"/>
    </row>
    <row r="3" spans="1:13" ht="5.0999999999999996" customHeight="1" x14ac:dyDescent="0.2">
      <c r="A3" s="210"/>
      <c r="B3" s="211"/>
      <c r="C3" s="211"/>
      <c r="D3" s="212"/>
      <c r="E3" s="212"/>
      <c r="F3" s="212"/>
      <c r="G3" s="211"/>
      <c r="H3" s="211"/>
      <c r="I3" s="211"/>
      <c r="J3" s="212"/>
      <c r="K3" s="212"/>
      <c r="L3" s="213"/>
    </row>
    <row r="4" spans="1:13" s="200" customFormat="1" ht="12" customHeight="1" x14ac:dyDescent="0.2">
      <c r="A4" s="214"/>
      <c r="B4" s="215" t="str">
        <f>Data!B4</f>
        <v>51A Reports (Q3, FY'2017)</v>
      </c>
      <c r="C4" s="215"/>
      <c r="D4" s="21">
        <f>BostonRegionCalculations!C8</f>
        <v>562</v>
      </c>
      <c r="E4" s="216"/>
      <c r="F4" s="216"/>
      <c r="G4" s="217"/>
      <c r="H4" s="215" t="str">
        <f>Data!H4</f>
        <v>Children &lt;18 Pending Response (03/31/2017)</v>
      </c>
      <c r="I4" s="215"/>
      <c r="J4" s="551">
        <f>VLOOKUP(I1,ChildrenPendingResponse!$A$1:$C$42,3,FALSE)</f>
        <v>85</v>
      </c>
      <c r="K4" s="218"/>
      <c r="L4" s="219"/>
      <c r="M4" s="116"/>
    </row>
    <row r="5" spans="1:13" s="200" customFormat="1" ht="12" customHeight="1" x14ac:dyDescent="0.2">
      <c r="A5" s="214"/>
      <c r="B5" s="215" t="str">
        <f>Data!B5</f>
        <v>% Screened-In for Response (Q3, FY'2017)</v>
      </c>
      <c r="C5" s="220"/>
      <c r="D5" s="28">
        <f>(BostonRegionCalculations!C30+BostonRegionCalculations!C19)/BostonRegionCalculations!C8</f>
        <v>0.6512455516014235</v>
      </c>
      <c r="E5" s="216"/>
      <c r="F5" s="216"/>
      <c r="G5" s="217"/>
      <c r="H5" s="215" t="str">
        <f>Data!H5</f>
        <v>Children Under 18 in Caseload (03/31/2017)</v>
      </c>
      <c r="I5" s="215"/>
      <c r="J5" s="551">
        <f>BostonRegionCalculations!D105</f>
        <v>1828</v>
      </c>
      <c r="K5" s="218"/>
      <c r="L5" s="219"/>
    </row>
    <row r="6" spans="1:13" s="200" customFormat="1" ht="12" customHeight="1" x14ac:dyDescent="0.2">
      <c r="A6" s="214"/>
      <c r="B6" s="215"/>
      <c r="C6" s="215"/>
      <c r="D6" s="28"/>
      <c r="E6" s="221"/>
      <c r="F6" s="221"/>
      <c r="G6" s="217"/>
      <c r="H6" s="215" t="str">
        <f>Data!H6</f>
        <v>Children Under 18 in Placement (03/31/2017)</v>
      </c>
      <c r="I6" s="215"/>
      <c r="J6" s="551">
        <f>BostonRegionCalculations!D105-BostonRegionCalculations!D111</f>
        <v>288</v>
      </c>
      <c r="K6" s="218"/>
      <c r="L6" s="219"/>
    </row>
    <row r="7" spans="1:13" s="200" customFormat="1" ht="3" customHeight="1" x14ac:dyDescent="0.2">
      <c r="A7" s="214"/>
      <c r="B7" s="217"/>
      <c r="C7" s="217"/>
      <c r="D7" s="199"/>
      <c r="E7" s="221"/>
      <c r="F7" s="221"/>
      <c r="G7" s="217"/>
      <c r="H7" s="215">
        <f>Data!H7</f>
        <v>0</v>
      </c>
      <c r="I7" s="215"/>
      <c r="J7" s="837"/>
      <c r="K7" s="218"/>
      <c r="L7" s="219"/>
    </row>
    <row r="8" spans="1:13" s="200" customFormat="1" ht="12" customHeight="1" x14ac:dyDescent="0.2">
      <c r="A8" s="214"/>
      <c r="B8" s="215" t="str">
        <f>Data!B8</f>
        <v>Responses (Q3, FY'2017) (includes Hotline)</v>
      </c>
      <c r="C8" s="215"/>
      <c r="D8" s="21">
        <f>BostonRegionCalculations!C157</f>
        <v>278</v>
      </c>
      <c r="E8" s="221"/>
      <c r="F8" s="221"/>
      <c r="G8" s="217"/>
      <c r="H8" s="215" t="str">
        <f>Data!H8</f>
        <v>% of Child Caseload in Placement</v>
      </c>
      <c r="I8" s="215"/>
      <c r="J8" s="838">
        <f>J6/J5</f>
        <v>0.1575492341356674</v>
      </c>
      <c r="K8" s="218"/>
      <c r="L8" s="219"/>
    </row>
    <row r="9" spans="1:13" s="200" customFormat="1" ht="12" customHeight="1" x14ac:dyDescent="0.2">
      <c r="A9" s="214"/>
      <c r="B9" s="215" t="str">
        <f>Data!B9</f>
        <v>% Supported Responses (Q3, FY'2017)</v>
      </c>
      <c r="C9" s="215"/>
      <c r="D9" s="28">
        <f>BostonRegionCalculations!C71/D4</f>
        <v>0.27402135231316727</v>
      </c>
      <c r="E9" s="221"/>
      <c r="F9" s="221"/>
      <c r="G9" s="217"/>
      <c r="H9" s="215" t="str">
        <f>Data!H9</f>
        <v>Clinical Cases (03/31/2017)</v>
      </c>
      <c r="I9" s="215"/>
      <c r="J9" s="551">
        <f>BostonRegionCalculations!D121</f>
        <v>990</v>
      </c>
      <c r="K9" s="218"/>
      <c r="L9" s="219"/>
      <c r="M9" s="290"/>
    </row>
    <row r="10" spans="1:13" s="200" customFormat="1" ht="3" customHeight="1" x14ac:dyDescent="0.2">
      <c r="A10" s="214"/>
      <c r="E10" s="221"/>
      <c r="F10" s="221"/>
      <c r="G10" s="217"/>
      <c r="H10" s="215"/>
      <c r="I10" s="215"/>
      <c r="J10" s="839"/>
      <c r="K10" s="218"/>
      <c r="L10" s="219"/>
    </row>
    <row r="11" spans="1:13" s="200" customFormat="1" ht="12" customHeight="1" x14ac:dyDescent="0.2">
      <c r="A11" s="214"/>
      <c r="B11" s="215" t="str">
        <f>Data!B11</f>
        <v>Substantiated Concern (Q3, FY'2017)</v>
      </c>
      <c r="C11" s="215"/>
      <c r="D11" s="21">
        <f>BostonRegionCalculations!C149</f>
        <v>27</v>
      </c>
      <c r="E11" s="221"/>
      <c r="F11" s="221"/>
      <c r="G11" s="217"/>
      <c r="H11" s="215" t="str">
        <f>Data!H11</f>
        <v>Adoption Cases (03/31/2017)</v>
      </c>
      <c r="I11" s="215"/>
      <c r="J11" s="551">
        <f>BostonRegionCalculations!D120</f>
        <v>71</v>
      </c>
      <c r="K11" s="218"/>
      <c r="L11" s="219"/>
    </row>
    <row r="12" spans="1:13" s="200" customFormat="1" ht="12" customHeight="1" x14ac:dyDescent="0.2">
      <c r="A12" s="214"/>
      <c r="B12" s="253"/>
      <c r="C12" s="215"/>
      <c r="D12" s="28"/>
      <c r="E12" s="221"/>
      <c r="F12" s="221"/>
      <c r="G12" s="217"/>
      <c r="H12" s="215" t="str">
        <f>Data!H12</f>
        <v>Clinical Cases w/Child &lt;18 in Plcme (03/31/2017)</v>
      </c>
      <c r="I12" s="215"/>
      <c r="J12" s="551">
        <f>BostonRegionCalculations!D129</f>
        <v>131</v>
      </c>
      <c r="K12" s="218"/>
      <c r="L12" s="219"/>
    </row>
    <row r="13" spans="1:13" s="200" customFormat="1" ht="12" customHeight="1" x14ac:dyDescent="0.2">
      <c r="A13" s="214"/>
      <c r="E13" s="221"/>
      <c r="F13" s="221"/>
      <c r="G13" s="217"/>
      <c r="H13" s="215" t="str">
        <f>Data!H13</f>
        <v>% Clinical Cases that are Placement Cases</v>
      </c>
      <c r="I13" s="215"/>
      <c r="J13" s="838">
        <f>J12/J9</f>
        <v>0.13232323232323231</v>
      </c>
      <c r="K13" s="218"/>
      <c r="L13" s="219"/>
    </row>
    <row r="14" spans="1:13" s="200" customFormat="1" ht="3" customHeight="1" x14ac:dyDescent="0.2">
      <c r="A14" s="214"/>
      <c r="B14" s="215"/>
      <c r="C14" s="215"/>
      <c r="D14" s="34"/>
      <c r="E14" s="221"/>
      <c r="F14" s="221"/>
      <c r="G14" s="217"/>
      <c r="H14" s="215"/>
      <c r="I14" s="215"/>
      <c r="J14" s="838"/>
      <c r="K14" s="218"/>
      <c r="L14" s="219"/>
    </row>
    <row r="15" spans="1:13" s="200" customFormat="1" ht="12" customHeight="1" x14ac:dyDescent="0.2">
      <c r="A15" s="214"/>
      <c r="B15" s="215" t="str">
        <f>Data!B15</f>
        <v>Ave. Clinical Cases Opened per Month (Jan - Mar 2017)</v>
      </c>
      <c r="C15" s="215"/>
      <c r="D15" s="21">
        <f>BostonRegionCalculations!C95</f>
        <v>50.666666666666664</v>
      </c>
      <c r="E15" s="221"/>
      <c r="F15" s="221"/>
      <c r="G15" s="217"/>
      <c r="H15" s="215" t="str">
        <f>Data!H15</f>
        <v>Adoptions Legalized (Q3, FY'2017)</v>
      </c>
      <c r="I15" s="215"/>
      <c r="J15" s="551">
        <f>BostonRegionCalculations!C138</f>
        <v>14</v>
      </c>
      <c r="K15" s="218"/>
      <c r="L15" s="219"/>
    </row>
    <row r="16" spans="1:13" s="200" customFormat="1" ht="12" customHeight="1" x14ac:dyDescent="0.2">
      <c r="A16" s="214"/>
      <c r="B16" s="215" t="str">
        <f>Data!B16</f>
        <v>Ave. Clinical Cases Closed Per Month (Jan - Mar 2017)</v>
      </c>
      <c r="C16" s="215"/>
      <c r="D16" s="21">
        <f>BostonRegionCalculations!C84</f>
        <v>70</v>
      </c>
      <c r="E16" s="221"/>
      <c r="F16" s="221"/>
      <c r="G16" s="217"/>
      <c r="H16" s="215" t="str">
        <f>Data!H16</f>
        <v>Guardianships Legalized (Q3, FY'2017)</v>
      </c>
      <c r="I16" s="215"/>
      <c r="J16" s="551">
        <f>BostonRegionCalculations!D138</f>
        <v>8</v>
      </c>
      <c r="K16" s="218"/>
      <c r="L16" s="219"/>
    </row>
    <row r="17" spans="1:12" ht="6" customHeight="1" x14ac:dyDescent="0.2">
      <c r="A17" s="223"/>
      <c r="B17" s="206"/>
      <c r="C17" s="206"/>
      <c r="D17" s="207"/>
      <c r="E17" s="208"/>
      <c r="F17" s="208"/>
      <c r="G17" s="206"/>
      <c r="H17" s="206"/>
      <c r="I17" s="206"/>
      <c r="J17" s="208"/>
      <c r="K17" s="208"/>
      <c r="L17" s="224"/>
    </row>
    <row r="18" spans="1:12" s="227" customFormat="1" ht="15.75" customHeight="1" x14ac:dyDescent="0.2">
      <c r="A18" s="225"/>
      <c r="B18" s="1079" t="s">
        <v>4</v>
      </c>
      <c r="C18" s="1079"/>
      <c r="D18" s="1079"/>
      <c r="E18" s="1079"/>
      <c r="F18" s="1079"/>
      <c r="G18" s="1079"/>
      <c r="H18" s="1079"/>
      <c r="I18" s="1079"/>
      <c r="J18" s="1079"/>
      <c r="K18" s="1079"/>
      <c r="L18" s="226"/>
    </row>
    <row r="19" spans="1:12" ht="15" customHeight="1" x14ac:dyDescent="0.2">
      <c r="A19" s="210"/>
      <c r="B19" s="228" t="str">
        <f>Data!B19</f>
        <v>Race (03/31/2017)</v>
      </c>
      <c r="C19" s="229"/>
      <c r="D19" s="230"/>
      <c r="E19" s="231"/>
      <c r="F19" s="232"/>
      <c r="G19" s="228" t="str">
        <f>Data!G19</f>
        <v>Primary Language  (03/31/2017)</v>
      </c>
      <c r="H19" s="229"/>
      <c r="I19" s="229"/>
      <c r="J19" s="233"/>
      <c r="K19" s="233"/>
      <c r="L19" s="213"/>
    </row>
    <row r="20" spans="1:12" s="200" customFormat="1" ht="13.5" customHeight="1" x14ac:dyDescent="0.2">
      <c r="A20" s="234"/>
      <c r="B20" s="235"/>
      <c r="C20" s="215" t="s">
        <v>5</v>
      </c>
      <c r="D20" s="21">
        <f>BostonRegionCalculations!L14</f>
        <v>862</v>
      </c>
      <c r="E20" s="28">
        <f>IF(D20/$D$29&lt;0.01,"*",D20/$D$29)</f>
        <v>0.23392130257801899</v>
      </c>
      <c r="F20" s="236"/>
      <c r="G20" s="235"/>
      <c r="H20" s="215" t="str">
        <f>Data!H20</f>
        <v>Spanish</v>
      </c>
      <c r="I20" s="215"/>
      <c r="J20" s="21">
        <f>BostonRegionCalculations!L35</f>
        <v>757</v>
      </c>
      <c r="K20" s="49">
        <f>IF(J20/$J$31&lt;0.01,"*",J20/$J$31)</f>
        <v>0.20542740841248303</v>
      </c>
      <c r="L20" s="237"/>
    </row>
    <row r="21" spans="1:12" s="200" customFormat="1" ht="14.45" customHeight="1" x14ac:dyDescent="0.2">
      <c r="A21" s="234"/>
      <c r="B21" s="235"/>
      <c r="C21" s="238" t="s">
        <v>7</v>
      </c>
      <c r="D21" s="21">
        <f>BostonRegionCalculations!L10</f>
        <v>1626</v>
      </c>
      <c r="E21" s="28">
        <f t="shared" ref="E21:E28" si="0">IF(D21/$D$29&lt;0.01,"*",D21/$D$29)</f>
        <v>0.44124830393487108</v>
      </c>
      <c r="F21" s="236"/>
      <c r="G21" s="235"/>
      <c r="H21" s="215" t="str">
        <f>Data!H21</f>
        <v>Khmer (Cambodian)</v>
      </c>
      <c r="I21" s="215"/>
      <c r="J21" s="21">
        <f>BostonRegionCalculations!L29</f>
        <v>4</v>
      </c>
      <c r="K21" s="28" t="str">
        <f t="shared" ref="K21:K31" si="1">IF(J21/$J$31&lt;0.01,"*",J21/$J$31)</f>
        <v>*</v>
      </c>
      <c r="L21" s="237"/>
    </row>
    <row r="22" spans="1:12" s="200" customFormat="1" ht="13.5" customHeight="1" x14ac:dyDescent="0.2">
      <c r="A22" s="234"/>
      <c r="B22" s="235"/>
      <c r="C22" s="215" t="s">
        <v>9</v>
      </c>
      <c r="D22" s="21">
        <f>BostonRegionCalculations!L8</f>
        <v>462</v>
      </c>
      <c r="E22" s="28">
        <f t="shared" si="0"/>
        <v>0.1253731343283582</v>
      </c>
      <c r="F22" s="236"/>
      <c r="G22" s="235"/>
      <c r="H22" s="52" t="str">
        <f>Data!H22</f>
        <v xml:space="preserve">Portuguese                                                                      </v>
      </c>
      <c r="I22" s="215"/>
      <c r="J22" s="21">
        <f>BostonRegionCalculations!L33</f>
        <v>29</v>
      </c>
      <c r="K22" s="49" t="str">
        <f t="shared" si="1"/>
        <v>*</v>
      </c>
      <c r="L22" s="237"/>
    </row>
    <row r="23" spans="1:12" s="200" customFormat="1" ht="13.5" customHeight="1" x14ac:dyDescent="0.2">
      <c r="A23" s="234"/>
      <c r="B23" s="235"/>
      <c r="C23" s="215" t="s">
        <v>11</v>
      </c>
      <c r="D23" s="21">
        <f>BostonRegionCalculations!L7</f>
        <v>55</v>
      </c>
      <c r="E23" s="28">
        <f t="shared" si="0"/>
        <v>1.4925373134328358E-2</v>
      </c>
      <c r="F23" s="236"/>
      <c r="G23" s="235"/>
      <c r="H23" s="215" t="str">
        <f>Data!H23</f>
        <v>Haitian Creole</v>
      </c>
      <c r="I23" s="215"/>
      <c r="J23" s="21">
        <f>BostonRegionCalculations!L27</f>
        <v>11</v>
      </c>
      <c r="K23" s="28" t="str">
        <f t="shared" si="1"/>
        <v>*</v>
      </c>
      <c r="L23" s="237"/>
    </row>
    <row r="24" spans="1:12" s="200" customFormat="1" ht="13.5" customHeight="1" x14ac:dyDescent="0.2">
      <c r="A24" s="234"/>
      <c r="B24" s="235"/>
      <c r="C24" s="215" t="s">
        <v>13</v>
      </c>
      <c r="D24" s="21">
        <f>BostonRegionCalculations!L6</f>
        <v>5</v>
      </c>
      <c r="E24" s="28" t="str">
        <f t="shared" si="0"/>
        <v>*</v>
      </c>
      <c r="F24" s="236"/>
      <c r="G24" s="235"/>
      <c r="H24" s="238" t="str">
        <f>Data!H24</f>
        <v>Cape Verdean Creole</v>
      </c>
      <c r="I24" s="238"/>
      <c r="J24" s="21">
        <f>BostonRegionCalculations!L22</f>
        <v>1</v>
      </c>
      <c r="K24" s="28" t="str">
        <f t="shared" si="1"/>
        <v>*</v>
      </c>
      <c r="L24" s="237"/>
    </row>
    <row r="25" spans="1:12" s="200" customFormat="1" ht="13.5" customHeight="1" x14ac:dyDescent="0.2">
      <c r="A25" s="234"/>
      <c r="B25" s="235"/>
      <c r="C25" s="215" t="s">
        <v>15</v>
      </c>
      <c r="D25" s="21">
        <f>BostonRegionCalculations!L12</f>
        <v>1</v>
      </c>
      <c r="E25" s="28" t="str">
        <f t="shared" si="0"/>
        <v>*</v>
      </c>
      <c r="F25" s="236"/>
      <c r="G25" s="235"/>
      <c r="H25" s="238" t="str">
        <f>Data!H25</f>
        <v>Vietnamese</v>
      </c>
      <c r="I25" s="238"/>
      <c r="J25" s="21">
        <f>BostonRegionCalculations!L38</f>
        <v>4</v>
      </c>
      <c r="K25" s="28" t="str">
        <f t="shared" si="1"/>
        <v>*</v>
      </c>
      <c r="L25" s="237"/>
    </row>
    <row r="26" spans="1:12" s="200" customFormat="1" ht="13.5" customHeight="1" x14ac:dyDescent="0.2">
      <c r="A26" s="239"/>
      <c r="B26" s="235"/>
      <c r="C26" s="215" t="s">
        <v>17</v>
      </c>
      <c r="D26" s="21">
        <f>BostonRegionCalculations!L11</f>
        <v>70</v>
      </c>
      <c r="E26" s="28">
        <f t="shared" si="0"/>
        <v>1.8995929443690638E-2</v>
      </c>
      <c r="F26" s="236"/>
      <c r="G26" s="235"/>
      <c r="H26" s="238" t="str">
        <f>Data!H26</f>
        <v>Chinese</v>
      </c>
      <c r="I26" s="238"/>
      <c r="J26" s="21">
        <f>BostonRegionCalculations!L23</f>
        <v>3</v>
      </c>
      <c r="K26" s="28" t="str">
        <f t="shared" si="1"/>
        <v>*</v>
      </c>
      <c r="L26" s="240"/>
    </row>
    <row r="27" spans="1:12" s="200" customFormat="1" ht="12" customHeight="1" x14ac:dyDescent="0.2">
      <c r="A27" s="239"/>
      <c r="B27" s="235"/>
      <c r="C27" s="215" t="str">
        <f>Data!C27</f>
        <v>Unable to Determine</v>
      </c>
      <c r="D27" s="21">
        <f>BostonRegionCalculations!L13</f>
        <v>142</v>
      </c>
      <c r="E27" s="28">
        <f t="shared" si="0"/>
        <v>3.8534599728629576E-2</v>
      </c>
      <c r="F27" s="236"/>
      <c r="G27" s="235"/>
      <c r="H27" s="238" t="str">
        <f>Data!H27</f>
        <v>Lao</v>
      </c>
      <c r="I27" s="238"/>
      <c r="J27" s="21">
        <f>BostonRegionCalculations!L30</f>
        <v>0</v>
      </c>
      <c r="K27" s="49" t="str">
        <f t="shared" si="1"/>
        <v>*</v>
      </c>
      <c r="L27" s="240"/>
    </row>
    <row r="28" spans="1:12" s="200" customFormat="1" ht="12" customHeight="1" x14ac:dyDescent="0.2">
      <c r="A28" s="241"/>
      <c r="B28" s="235"/>
      <c r="C28" s="215" t="str">
        <f>Data!C28</f>
        <v>Missing</v>
      </c>
      <c r="D28" s="21">
        <f>BostonRegionCalculations!L15+BostonRegionCalculations!L9</f>
        <v>462</v>
      </c>
      <c r="E28" s="28">
        <f t="shared" si="0"/>
        <v>0.1253731343283582</v>
      </c>
      <c r="F28" s="242"/>
      <c r="G28" s="235"/>
      <c r="H28" s="238" t="str">
        <f>Data!H28</f>
        <v>American Sign Language</v>
      </c>
      <c r="I28" s="238"/>
      <c r="J28" s="21">
        <f>BostonRegionCalculations!L21</f>
        <v>1</v>
      </c>
      <c r="K28" s="28" t="str">
        <f t="shared" si="1"/>
        <v>*</v>
      </c>
      <c r="L28" s="243"/>
    </row>
    <row r="29" spans="1:12" s="200" customFormat="1" ht="15" customHeight="1" x14ac:dyDescent="0.2">
      <c r="A29" s="214"/>
      <c r="B29" s="228"/>
      <c r="C29" s="244" t="s">
        <v>23</v>
      </c>
      <c r="D29" s="67">
        <f>SUM(D20:D28)</f>
        <v>3685</v>
      </c>
      <c r="E29" s="61">
        <f>IF(D29/$D$29&lt;0.01,"*",D29/$D$29)</f>
        <v>1</v>
      </c>
      <c r="F29" s="217"/>
      <c r="G29" s="235"/>
      <c r="H29" s="215" t="str">
        <f>Data!H29</f>
        <v>Other</v>
      </c>
      <c r="I29" s="215"/>
      <c r="J29" s="21">
        <f>BostonRegionCalculations!L25+BostonRegionCalculations!L26+BostonRegionCalculations!L28+BostonRegionCalculations!L31+BostonRegionCalculations!L32+BostonRegionCalculations!L34+BostonRegionCalculations!L36+BostonRegionCalculations!L39</f>
        <v>51</v>
      </c>
      <c r="K29" s="49">
        <f t="shared" si="1"/>
        <v>1.3839891451831751E-2</v>
      </c>
      <c r="L29" s="219"/>
    </row>
    <row r="30" spans="1:12" ht="12" customHeight="1" x14ac:dyDescent="0.2">
      <c r="A30" s="245"/>
      <c r="B30" s="228"/>
      <c r="C30" s="246" t="s">
        <v>239</v>
      </c>
      <c r="D30" s="34"/>
      <c r="E30" s="64"/>
      <c r="F30" s="242"/>
      <c r="G30" s="215"/>
      <c r="H30" s="215" t="str">
        <f>Data!H30</f>
        <v>English/Unspecified</v>
      </c>
      <c r="I30" s="215"/>
      <c r="J30" s="21">
        <f>BostonRegionCalculations!L24+BostonRegionCalculations!L37</f>
        <v>2824</v>
      </c>
      <c r="K30" s="49">
        <f t="shared" si="1"/>
        <v>0.76635006784260518</v>
      </c>
      <c r="L30" s="247"/>
    </row>
    <row r="31" spans="1:12" ht="12" customHeight="1" x14ac:dyDescent="0.2">
      <c r="A31" s="245"/>
      <c r="B31" s="228"/>
      <c r="C31" s="66" t="s">
        <v>240</v>
      </c>
      <c r="D31" s="34"/>
      <c r="E31" s="64"/>
      <c r="F31" s="242"/>
      <c r="G31" s="215"/>
      <c r="H31" s="220" t="s">
        <v>23</v>
      </c>
      <c r="I31" s="220"/>
      <c r="J31" s="67">
        <f>SUM(J20:J30)</f>
        <v>3685</v>
      </c>
      <c r="K31" s="68">
        <f t="shared" si="1"/>
        <v>1</v>
      </c>
      <c r="L31" s="247"/>
    </row>
    <row r="32" spans="1:12" ht="6" customHeight="1" x14ac:dyDescent="0.2">
      <c r="A32" s="248"/>
      <c r="B32" s="249"/>
      <c r="C32" s="229"/>
      <c r="D32" s="250"/>
      <c r="E32" s="242"/>
      <c r="F32" s="242"/>
      <c r="G32" s="215"/>
      <c r="H32" s="215"/>
      <c r="I32" s="215"/>
      <c r="J32" s="251"/>
      <c r="K32" s="251"/>
      <c r="L32" s="252"/>
    </row>
    <row r="33" spans="1:14" s="227" customFormat="1" ht="14.25" customHeight="1" x14ac:dyDescent="0.2">
      <c r="A33" s="225"/>
      <c r="B33" s="1080" t="s">
        <v>28</v>
      </c>
      <c r="C33" s="1079"/>
      <c r="D33" s="1079"/>
      <c r="E33" s="1079"/>
      <c r="F33" s="1079"/>
      <c r="G33" s="1079"/>
      <c r="H33" s="1079"/>
      <c r="I33" s="1079"/>
      <c r="J33" s="1079"/>
      <c r="K33" s="1079"/>
      <c r="L33" s="226"/>
    </row>
    <row r="34" spans="1:14" s="253" customFormat="1" ht="15" customHeight="1" x14ac:dyDescent="0.2">
      <c r="A34" s="245"/>
      <c r="B34" s="228" t="str">
        <f>Data!B34</f>
        <v>Most Recent Intake  (03/31/2017)</v>
      </c>
      <c r="C34" s="229"/>
      <c r="D34" s="231"/>
      <c r="E34" s="218"/>
      <c r="F34" s="218"/>
      <c r="G34" s="228" t="str">
        <f>Data!G34</f>
        <v>Age Groups  (03/31/2017)</v>
      </c>
      <c r="H34" s="215"/>
      <c r="I34" s="215"/>
      <c r="J34" s="251"/>
      <c r="K34" s="251"/>
      <c r="L34" s="247"/>
    </row>
    <row r="35" spans="1:14" s="200" customFormat="1" ht="12" customHeight="1" x14ac:dyDescent="0.2">
      <c r="A35" s="234"/>
      <c r="B35" s="217"/>
      <c r="C35" s="215" t="str">
        <f>Data!C35</f>
        <v>Protective</v>
      </c>
      <c r="D35" s="21">
        <f>BostonRegionCalculations!K58+BostonRegionCalculations!Q58</f>
        <v>267</v>
      </c>
      <c r="E35" s="49">
        <f>IF(D35/$D$41&lt;0.01,"*",D35/$D$41)</f>
        <v>0.92708333333333337</v>
      </c>
      <c r="F35" s="254"/>
      <c r="G35" s="217"/>
      <c r="H35" s="215" t="str">
        <f>Data!H35</f>
        <v>0 - 2 Years Old</v>
      </c>
      <c r="I35" s="215"/>
      <c r="J35" s="21">
        <f>BostonRegionCalculations!K66</f>
        <v>50</v>
      </c>
      <c r="K35" s="49">
        <f>IF(J35/$J$39&lt;0.01,"*",J35/$J$39)</f>
        <v>0.1736111111111111</v>
      </c>
      <c r="L35" s="237"/>
    </row>
    <row r="36" spans="1:14" s="200" customFormat="1" ht="12" customHeight="1" x14ac:dyDescent="0.2">
      <c r="A36" s="234"/>
      <c r="B36" s="229"/>
      <c r="C36" s="215" t="str">
        <f>Data!C36</f>
        <v>Alternative Response</v>
      </c>
      <c r="D36" s="21">
        <f>BostonRegionCalculations!L58</f>
        <v>13</v>
      </c>
      <c r="E36" s="49">
        <f t="shared" ref="E36:E41" si="2">IF(D36/$D$41&lt;0.01,"*",D36/$D$41)</f>
        <v>4.5138888888888888E-2</v>
      </c>
      <c r="F36" s="254"/>
      <c r="G36" s="217"/>
      <c r="H36" s="215" t="str">
        <f>Data!H36</f>
        <v>3 - 5 Years Old</v>
      </c>
      <c r="I36" s="215"/>
      <c r="J36" s="21">
        <f>BostonRegionCalculations!L66</f>
        <v>40</v>
      </c>
      <c r="K36" s="49">
        <f t="shared" ref="K36:K39" si="3">IF(J36/$J$39&lt;0.01,"*",J36/$J$39)</f>
        <v>0.1388888888888889</v>
      </c>
      <c r="L36" s="237"/>
    </row>
    <row r="37" spans="1:14" s="200" customFormat="1" ht="12" customHeight="1" x14ac:dyDescent="0.2">
      <c r="A37" s="234"/>
      <c r="B37" s="229"/>
      <c r="C37" s="215" t="str">
        <f>Data!C37</f>
        <v>Voluntary Request</v>
      </c>
      <c r="D37" s="21">
        <f>BostonRegionCalculations!S58+BostonRegionCalculations!T58</f>
        <v>2</v>
      </c>
      <c r="E37" s="49" t="str">
        <f t="shared" si="2"/>
        <v>*</v>
      </c>
      <c r="F37" s="254"/>
      <c r="G37" s="217"/>
      <c r="H37" s="215" t="str">
        <f>Data!H37</f>
        <v>6 - 11 Years Old</v>
      </c>
      <c r="I37" s="215"/>
      <c r="J37" s="21">
        <f>BostonRegionCalculations!M66</f>
        <v>81</v>
      </c>
      <c r="K37" s="49">
        <f t="shared" si="3"/>
        <v>0.28125</v>
      </c>
      <c r="L37" s="237"/>
    </row>
    <row r="38" spans="1:14" s="200" customFormat="1" ht="12" customHeight="1" x14ac:dyDescent="0.2">
      <c r="A38" s="234"/>
      <c r="B38" s="229"/>
      <c r="C38" s="215" t="str">
        <f>Data!C38</f>
        <v>CRA Referral (Children Requiring Assistance)</v>
      </c>
      <c r="D38" s="21">
        <f>BostonRegionCalculations!M58+BostonRegionCalculations!N58</f>
        <v>6</v>
      </c>
      <c r="E38" s="49">
        <f t="shared" si="2"/>
        <v>2.0833333333333332E-2</v>
      </c>
      <c r="F38" s="254"/>
      <c r="G38" s="217"/>
      <c r="H38" s="215" t="str">
        <f>Data!H38</f>
        <v>12 - 17 Years Old</v>
      </c>
      <c r="I38" s="215"/>
      <c r="J38" s="21">
        <f>BostonRegionCalculations!N66</f>
        <v>117</v>
      </c>
      <c r="K38" s="49">
        <f t="shared" si="3"/>
        <v>0.40625</v>
      </c>
      <c r="L38" s="237"/>
    </row>
    <row r="39" spans="1:14" s="200" customFormat="1" ht="12" customHeight="1" x14ac:dyDescent="0.2">
      <c r="A39" s="239"/>
      <c r="B39" s="229"/>
      <c r="C39" s="215" t="str">
        <f>Data!C39</f>
        <v>Court Referral</v>
      </c>
      <c r="D39" s="21">
        <f>BostonRegionCalculations!O58</f>
        <v>0</v>
      </c>
      <c r="E39" s="49" t="str">
        <f t="shared" si="2"/>
        <v>*</v>
      </c>
      <c r="F39" s="254"/>
      <c r="G39" s="217"/>
      <c r="H39" s="244" t="s">
        <v>38</v>
      </c>
      <c r="I39" s="244"/>
      <c r="J39" s="67">
        <f>SUM(J35:J38)</f>
        <v>288</v>
      </c>
      <c r="K39" s="68">
        <f t="shared" si="3"/>
        <v>1</v>
      </c>
      <c r="L39" s="240"/>
    </row>
    <row r="40" spans="1:14" s="200" customFormat="1" ht="12" customHeight="1" x14ac:dyDescent="0.2">
      <c r="A40" s="241"/>
      <c r="B40" s="217"/>
      <c r="C40" s="215" t="str">
        <f>Data!C40</f>
        <v>Other/Unspecified</v>
      </c>
      <c r="D40" s="21">
        <f>BostonRegionCalculations!P58+BostonRegionCalculations!R58+BostonRegionCalculations!U58</f>
        <v>0</v>
      </c>
      <c r="E40" s="49" t="str">
        <f t="shared" si="2"/>
        <v>*</v>
      </c>
      <c r="F40" s="255"/>
      <c r="G40" s="217"/>
      <c r="H40" s="244"/>
      <c r="I40" s="244"/>
      <c r="J40" s="76"/>
      <c r="K40" s="77"/>
      <c r="L40" s="243"/>
    </row>
    <row r="41" spans="1:14" s="200" customFormat="1" ht="12" customHeight="1" x14ac:dyDescent="0.2">
      <c r="A41" s="241"/>
      <c r="B41" s="217"/>
      <c r="C41" s="244" t="s">
        <v>38</v>
      </c>
      <c r="D41" s="67">
        <f>SUM(D35:D40)</f>
        <v>288</v>
      </c>
      <c r="E41" s="68">
        <f t="shared" si="2"/>
        <v>1</v>
      </c>
      <c r="F41" s="255"/>
      <c r="G41" s="217"/>
      <c r="H41" s="217"/>
      <c r="I41" s="217"/>
      <c r="J41" s="217"/>
      <c r="K41" s="217"/>
      <c r="L41" s="243"/>
    </row>
    <row r="42" spans="1:14" s="200" customFormat="1" ht="12" customHeight="1" x14ac:dyDescent="0.2">
      <c r="A42" s="241"/>
      <c r="B42" s="217"/>
      <c r="C42" s="244"/>
      <c r="D42" s="67"/>
      <c r="E42" s="68"/>
      <c r="F42" s="255"/>
      <c r="G42" s="217"/>
      <c r="H42" s="217"/>
      <c r="I42" s="217"/>
      <c r="J42" s="217"/>
      <c r="K42" s="217"/>
      <c r="L42" s="243"/>
    </row>
    <row r="43" spans="1:14" s="253" customFormat="1" ht="15" customHeight="1" x14ac:dyDescent="0.2">
      <c r="A43" s="210"/>
      <c r="B43" s="228" t="str">
        <f>Data!B43</f>
        <v>Placement Type  (03/31/2017)</v>
      </c>
      <c r="C43" s="215"/>
      <c r="D43" s="233"/>
      <c r="E43" s="233"/>
      <c r="F43" s="233"/>
      <c r="G43" s="228" t="str">
        <f>Data!G43</f>
        <v>Continuous Time in Placement  (03/31/2017)</v>
      </c>
      <c r="H43" s="229"/>
      <c r="I43" s="229"/>
      <c r="J43" s="233"/>
      <c r="K43" s="233"/>
      <c r="L43" s="213"/>
      <c r="N43" s="1088"/>
    </row>
    <row r="44" spans="1:14" s="200" customFormat="1" ht="12" customHeight="1" x14ac:dyDescent="0.2">
      <c r="A44" s="234"/>
      <c r="B44" s="217"/>
      <c r="C44" s="215" t="str">
        <f>Data!C44</f>
        <v>Foster Care - Kinship</v>
      </c>
      <c r="D44" s="21">
        <f>BostonRegionCalculations!AL85</f>
        <v>91</v>
      </c>
      <c r="E44" s="49">
        <f>IF(D44/$D$57&lt;0.01,"*",D44/$D$57)</f>
        <v>0.31597222222222221</v>
      </c>
      <c r="F44" s="254"/>
      <c r="G44" s="217"/>
      <c r="H44" s="215" t="str">
        <f>Data!H44</f>
        <v>.5 Years or Less</v>
      </c>
      <c r="I44" s="215"/>
      <c r="J44" s="21">
        <f>BostonRegionCalculations!K75</f>
        <v>64</v>
      </c>
      <c r="K44" s="49">
        <f>IF(J44/$J$49&lt;0.01,"*",J44/$J$49)</f>
        <v>0.22222222222222221</v>
      </c>
      <c r="L44" s="237"/>
    </row>
    <row r="45" spans="1:14" s="200" customFormat="1" ht="12" customHeight="1" x14ac:dyDescent="0.2">
      <c r="A45" s="234"/>
      <c r="B45" s="217"/>
      <c r="C45" s="215" t="str">
        <f>Data!C45</f>
        <v>Foster Care - Child-Specific</v>
      </c>
      <c r="D45" s="21">
        <f>BostonRegionCalculations!AJ85</f>
        <v>12</v>
      </c>
      <c r="E45" s="49">
        <f t="shared" ref="E45:E57" si="4">IF(D45/$D$57&lt;0.01,"*",D45/$D$57)</f>
        <v>4.1666666666666664E-2</v>
      </c>
      <c r="F45" s="254"/>
      <c r="G45" s="217"/>
      <c r="H45" s="215" t="str">
        <f>Data!H45</f>
        <v>&gt;.5 Years - 1 Year</v>
      </c>
      <c r="I45" s="215"/>
      <c r="J45" s="21">
        <f>BostonRegionCalculations!L75</f>
        <v>54</v>
      </c>
      <c r="K45" s="49">
        <f t="shared" ref="K45:K48" si="5">IF(J45/$J$49&lt;0.01,"*",J45/$J$49)</f>
        <v>0.1875</v>
      </c>
      <c r="L45" s="237"/>
    </row>
    <row r="46" spans="1:14" s="200" customFormat="1" ht="12" customHeight="1" x14ac:dyDescent="0.2">
      <c r="A46" s="234"/>
      <c r="B46" s="217"/>
      <c r="C46" s="215" t="str">
        <f>Data!C46</f>
        <v>Foster Care - Unrestricted</v>
      </c>
      <c r="D46" s="21">
        <f>BostonRegionCalculations!AN85</f>
        <v>45</v>
      </c>
      <c r="E46" s="49">
        <f t="shared" si="4"/>
        <v>0.15625</v>
      </c>
      <c r="F46" s="254"/>
      <c r="G46" s="217"/>
      <c r="H46" s="215" t="str">
        <f>Data!H46</f>
        <v>&gt;1 Year - 2 Years</v>
      </c>
      <c r="I46" s="215"/>
      <c r="J46" s="21">
        <f>BostonRegionCalculations!M75+BostonRegionCalculations!N75</f>
        <v>73</v>
      </c>
      <c r="K46" s="49">
        <f t="shared" si="5"/>
        <v>0.25347222222222221</v>
      </c>
      <c r="L46" s="237"/>
    </row>
    <row r="47" spans="1:14" s="200" customFormat="1" ht="12" customHeight="1" x14ac:dyDescent="0.2">
      <c r="A47" s="234"/>
      <c r="B47" s="217"/>
      <c r="C47" s="215" t="str">
        <f>Data!C47</f>
        <v>Foster Care - Pre-adoptive</v>
      </c>
      <c r="D47" s="21">
        <f>BostonRegionCalculations!AM85</f>
        <v>7</v>
      </c>
      <c r="E47" s="49">
        <f t="shared" si="4"/>
        <v>2.4305555555555556E-2</v>
      </c>
      <c r="F47" s="254"/>
      <c r="G47" s="217"/>
      <c r="H47" s="215" t="str">
        <f>Data!H47</f>
        <v>&gt;2 Years - 4 Years</v>
      </c>
      <c r="I47" s="215"/>
      <c r="J47" s="21">
        <f>BostonRegionCalculations!O75</f>
        <v>72</v>
      </c>
      <c r="K47" s="49">
        <f t="shared" si="5"/>
        <v>0.25</v>
      </c>
      <c r="L47" s="237"/>
    </row>
    <row r="48" spans="1:14" s="200" customFormat="1" ht="12" customHeight="1" x14ac:dyDescent="0.2">
      <c r="A48" s="234"/>
      <c r="B48" s="217"/>
      <c r="C48" s="215" t="str">
        <f>Data!C48</f>
        <v>Foster Care - Independent Living</v>
      </c>
      <c r="D48" s="21">
        <f>BostonRegionCalculations!AK85</f>
        <v>0</v>
      </c>
      <c r="E48" s="28" t="str">
        <f t="shared" si="4"/>
        <v>*</v>
      </c>
      <c r="F48" s="254"/>
      <c r="G48" s="217"/>
      <c r="H48" s="215" t="str">
        <f>Data!H48</f>
        <v>&gt;4 Years</v>
      </c>
      <c r="I48" s="215"/>
      <c r="J48" s="21">
        <f>BostonRegionCalculations!P75</f>
        <v>25</v>
      </c>
      <c r="K48" s="49">
        <f t="shared" si="5"/>
        <v>8.6805555555555552E-2</v>
      </c>
      <c r="L48" s="237"/>
    </row>
    <row r="49" spans="1:14" s="200" customFormat="1" ht="12" customHeight="1" x14ac:dyDescent="0.2">
      <c r="A49" s="234"/>
      <c r="B49" s="217"/>
      <c r="C49" s="215" t="str">
        <f>Data!C49</f>
        <v>Foster Care - IFC (Contracted)</v>
      </c>
      <c r="D49" s="21">
        <f>SUM(BostonRegionCalculations!Y85:AI85)</f>
        <v>56</v>
      </c>
      <c r="E49" s="49">
        <f t="shared" si="4"/>
        <v>0.19444444444444445</v>
      </c>
      <c r="F49" s="254"/>
      <c r="G49" s="217"/>
      <c r="H49" s="244" t="s">
        <v>38</v>
      </c>
      <c r="I49" s="215"/>
      <c r="J49" s="67">
        <f>SUM(J44:J48)</f>
        <v>288</v>
      </c>
      <c r="K49" s="68">
        <v>1</v>
      </c>
      <c r="L49" s="237"/>
    </row>
    <row r="50" spans="1:14" s="200" customFormat="1" ht="12" customHeight="1" x14ac:dyDescent="0.2">
      <c r="A50" s="234"/>
      <c r="B50" s="217"/>
      <c r="C50" s="215" t="str">
        <f>Data!C50</f>
        <v>Congregate Care - Group Home</v>
      </c>
      <c r="D50" s="21">
        <f>SUM(BostonRegionCalculations!J85:P85)</f>
        <v>27</v>
      </c>
      <c r="E50" s="49">
        <f t="shared" si="4"/>
        <v>9.375E-2</v>
      </c>
      <c r="F50" s="180"/>
      <c r="G50" s="180"/>
      <c r="H50" s="180"/>
      <c r="I50" s="180"/>
      <c r="J50" s="180"/>
      <c r="K50" s="180"/>
      <c r="L50" s="237"/>
    </row>
    <row r="51" spans="1:14" s="200" customFormat="1" ht="12" customHeight="1" x14ac:dyDescent="0.2">
      <c r="A51" s="256"/>
      <c r="B51" s="217"/>
      <c r="C51" s="215" t="str">
        <f>Data!C51</f>
        <v>Congregate Care - Continuum</v>
      </c>
      <c r="D51" s="21">
        <f>SUM(BostonRegionCalculations!V85:X85)</f>
        <v>2</v>
      </c>
      <c r="E51" s="28" t="str">
        <f t="shared" si="4"/>
        <v>*</v>
      </c>
      <c r="F51" s="254"/>
      <c r="G51" s="228" t="str">
        <f>Data!G51</f>
        <v>Gender  (03/31/2017)</v>
      </c>
      <c r="H51" s="235"/>
      <c r="I51" s="235"/>
      <c r="J51" s="257"/>
      <c r="K51" s="257"/>
      <c r="L51" s="258"/>
    </row>
    <row r="52" spans="1:14" s="200" customFormat="1" ht="12" customHeight="1" x14ac:dyDescent="0.2">
      <c r="A52" s="259"/>
      <c r="B52" s="217"/>
      <c r="C52" s="215" t="str">
        <f>Data!C52</f>
        <v>Congregate Care - Residential</v>
      </c>
      <c r="D52" s="21">
        <f>BostonRegionCalculations!Q85</f>
        <v>21</v>
      </c>
      <c r="E52" s="49">
        <f>IF(D52/$D$57&lt;0.01,"*",D52/$D$57)</f>
        <v>7.2916666666666671E-2</v>
      </c>
      <c r="F52" s="254"/>
      <c r="G52" s="217"/>
      <c r="H52" s="215" t="str">
        <f>Data!H52</f>
        <v>Male</v>
      </c>
      <c r="I52" s="244"/>
      <c r="J52" s="21">
        <f>BostonRegionCalculations!L95</f>
        <v>146</v>
      </c>
      <c r="K52" s="49">
        <f>IF(J52/$J$55&lt;0.01,"*",J52/$J$55)</f>
        <v>0.50694444444444442</v>
      </c>
      <c r="L52" s="260"/>
      <c r="M52" s="215"/>
    </row>
    <row r="53" spans="1:14" s="200" customFormat="1" ht="12" customHeight="1" x14ac:dyDescent="0.2">
      <c r="A53" s="261"/>
      <c r="B53" s="217"/>
      <c r="C53" s="215" t="str">
        <f>Data!C53</f>
        <v>Congregate  Care - STARR (short-term residential)</v>
      </c>
      <c r="D53" s="21">
        <f>BostonRegionCalculations!R85</f>
        <v>14</v>
      </c>
      <c r="E53" s="49">
        <f t="shared" si="4"/>
        <v>4.8611111111111112E-2</v>
      </c>
      <c r="F53" s="254"/>
      <c r="G53" s="217"/>
      <c r="H53" s="215" t="str">
        <f>Data!H53</f>
        <v>Female</v>
      </c>
      <c r="I53" s="244"/>
      <c r="J53" s="21">
        <f>BostonRegionCalculations!K95</f>
        <v>142</v>
      </c>
      <c r="K53" s="49">
        <f t="shared" ref="K53:K55" si="6">IF(J53/$J$55&lt;0.01,"*",J53/$J$55)</f>
        <v>0.49305555555555558</v>
      </c>
      <c r="L53" s="262"/>
    </row>
    <row r="54" spans="1:14" s="200" customFormat="1" ht="12" customHeight="1" x14ac:dyDescent="0.2">
      <c r="A54" s="214"/>
      <c r="B54" s="217"/>
      <c r="C54" s="215" t="str">
        <f>Data!C54</f>
        <v>Congregate Care - Teen Parenting</v>
      </c>
      <c r="D54" s="21">
        <f>BostonRegionCalculations!S85+BostonRegionCalculations!T85+BostonRegionCalculations!U85</f>
        <v>1</v>
      </c>
      <c r="E54" s="49" t="str">
        <f t="shared" si="4"/>
        <v>*</v>
      </c>
      <c r="F54" s="254"/>
      <c r="G54" s="180"/>
      <c r="H54" s="253" t="str">
        <f>Data!H54</f>
        <v>Intersex</v>
      </c>
      <c r="J54" s="21">
        <f>BostonRegionCalculations!M95</f>
        <v>0</v>
      </c>
      <c r="K54" s="49" t="str">
        <f t="shared" si="6"/>
        <v>*</v>
      </c>
      <c r="L54" s="219"/>
    </row>
    <row r="55" spans="1:14" s="200" customFormat="1" ht="12" customHeight="1" x14ac:dyDescent="0.2">
      <c r="A55" s="263"/>
      <c r="B55" s="217"/>
      <c r="C55" s="215" t="str">
        <f>Data!C55</f>
        <v>Non-Referral Location</v>
      </c>
      <c r="D55" s="21">
        <f>SUM(BostonRegionCalculations!AO85:AS85)</f>
        <v>6</v>
      </c>
      <c r="E55" s="49">
        <f t="shared" si="4"/>
        <v>2.0833333333333332E-2</v>
      </c>
      <c r="F55" s="264"/>
      <c r="G55" s="180"/>
      <c r="H55" s="244" t="s">
        <v>38</v>
      </c>
      <c r="I55" s="180"/>
      <c r="J55" s="67">
        <f>SUM(J52:J54)</f>
        <v>288</v>
      </c>
      <c r="K55" s="68">
        <f t="shared" si="6"/>
        <v>1</v>
      </c>
      <c r="L55" s="265"/>
    </row>
    <row r="56" spans="1:14" s="200" customFormat="1" ht="12" customHeight="1" x14ac:dyDescent="0.2">
      <c r="A56" s="263"/>
      <c r="B56" s="217"/>
      <c r="C56" s="238" t="str">
        <f>Data!C56</f>
        <v>Missing/Absent from Approved Placement</v>
      </c>
      <c r="D56" s="21">
        <f>BostonRegionCalculations!AT85</f>
        <v>6</v>
      </c>
      <c r="E56" s="49">
        <f t="shared" si="4"/>
        <v>2.0833333333333332E-2</v>
      </c>
      <c r="F56" s="266"/>
      <c r="G56" s="180"/>
      <c r="H56" s="180"/>
      <c r="I56" s="180"/>
      <c r="J56" s="180"/>
      <c r="K56" s="180"/>
      <c r="L56" s="265"/>
    </row>
    <row r="57" spans="1:14" ht="15" customHeight="1" x14ac:dyDescent="0.2">
      <c r="A57" s="267"/>
      <c r="B57" s="180"/>
      <c r="C57" s="244" t="s">
        <v>38</v>
      </c>
      <c r="D57" s="67">
        <f>SUM(D44:D56)</f>
        <v>288</v>
      </c>
      <c r="E57" s="68">
        <f t="shared" si="4"/>
        <v>1</v>
      </c>
      <c r="F57" s="266"/>
      <c r="G57" s="228" t="str">
        <f>Data!G57</f>
        <v>Service Plan Goal  (03/31/2017)</v>
      </c>
      <c r="H57" s="229"/>
      <c r="I57" s="235"/>
      <c r="J57" s="181"/>
      <c r="K57" s="216"/>
      <c r="L57" s="268"/>
    </row>
    <row r="58" spans="1:14" s="200" customFormat="1" ht="12" customHeight="1" x14ac:dyDescent="0.2">
      <c r="A58" s="234"/>
      <c r="B58" s="228"/>
      <c r="C58" s="180"/>
      <c r="D58" s="180"/>
      <c r="E58" s="180"/>
      <c r="F58" s="254"/>
      <c r="G58" s="228"/>
      <c r="H58" s="215" t="str">
        <f>Data!H58</f>
        <v>Family Reunification</v>
      </c>
      <c r="I58" s="215"/>
      <c r="J58" s="21">
        <f>BostonRegionCalculations!O117</f>
        <v>97</v>
      </c>
      <c r="K58" s="49">
        <f>IF(J58/$J$65&lt;0.01,"*",J58/$J$65)</f>
        <v>0.33680555555555558</v>
      </c>
      <c r="L58" s="237"/>
      <c r="N58" s="215"/>
    </row>
    <row r="59" spans="1:14" s="200" customFormat="1" ht="12" customHeight="1" x14ac:dyDescent="0.2">
      <c r="A59" s="234"/>
      <c r="B59" s="228" t="str">
        <f>Data!B59</f>
        <v>Race  (03/31/2017)</v>
      </c>
      <c r="C59" s="215"/>
      <c r="D59" s="230"/>
      <c r="E59" s="231"/>
      <c r="F59" s="254"/>
      <c r="G59" s="235"/>
      <c r="H59" s="215" t="str">
        <f>Data!H59</f>
        <v>Adoption</v>
      </c>
      <c r="I59" s="215"/>
      <c r="J59" s="21">
        <f>BostonRegionCalculations!L117</f>
        <v>106</v>
      </c>
      <c r="K59" s="49">
        <f t="shared" ref="K59:K65" si="7">IF(J59/$J$65&lt;0.01,"*",J59/$J$65)</f>
        <v>0.36805555555555558</v>
      </c>
      <c r="L59" s="237"/>
    </row>
    <row r="60" spans="1:14" s="200" customFormat="1" ht="13.5" customHeight="1" x14ac:dyDescent="0.2">
      <c r="A60" s="234"/>
      <c r="B60" s="235"/>
      <c r="C60" s="215" t="s">
        <v>5</v>
      </c>
      <c r="D60" s="21">
        <f>BostonRegionCalculations!S106</f>
        <v>84</v>
      </c>
      <c r="E60" s="28">
        <f>IF(D60/$D$68&lt;0.01,"*",D60/$D$68)</f>
        <v>0.29166666666666669</v>
      </c>
      <c r="F60" s="254"/>
      <c r="G60" s="217"/>
      <c r="H60" s="215" t="str">
        <f>Data!H60</f>
        <v>Guardianship</v>
      </c>
      <c r="I60" s="215"/>
      <c r="J60" s="21">
        <f>BostonRegionCalculations!N117</f>
        <v>27</v>
      </c>
      <c r="K60" s="49">
        <f t="shared" si="7"/>
        <v>9.375E-2</v>
      </c>
      <c r="L60" s="237"/>
      <c r="N60" s="215"/>
    </row>
    <row r="61" spans="1:14" s="200" customFormat="1" ht="14.45" customHeight="1" x14ac:dyDescent="0.2">
      <c r="A61" s="234"/>
      <c r="C61" s="238" t="s">
        <v>7</v>
      </c>
      <c r="D61" s="21">
        <f>BostonRegionCalculations!O106</f>
        <v>118</v>
      </c>
      <c r="E61" s="28">
        <f t="shared" ref="E61:E68" si="8">IF(D61/$D$68&lt;0.01,"*",D61/$D$68)</f>
        <v>0.40972222222222221</v>
      </c>
      <c r="F61" s="254"/>
      <c r="G61" s="217"/>
      <c r="H61" s="215" t="s">
        <v>63</v>
      </c>
      <c r="I61" s="215"/>
      <c r="J61" s="21">
        <f>BostonRegionCalculations!K117</f>
        <v>6</v>
      </c>
      <c r="K61" s="49">
        <f t="shared" si="7"/>
        <v>2.0833333333333332E-2</v>
      </c>
      <c r="L61" s="237"/>
      <c r="N61" s="215"/>
    </row>
    <row r="62" spans="1:14" s="200" customFormat="1" ht="13.5" customHeight="1" x14ac:dyDescent="0.2">
      <c r="A62" s="234"/>
      <c r="C62" s="215" t="s">
        <v>9</v>
      </c>
      <c r="D62" s="21">
        <f>BostonRegionCalculations!M106</f>
        <v>57</v>
      </c>
      <c r="E62" s="28">
        <f t="shared" si="8"/>
        <v>0.19791666666666666</v>
      </c>
      <c r="F62" s="254"/>
      <c r="G62" s="217"/>
      <c r="H62" s="215" t="str">
        <f>Data!H62</f>
        <v>Permanent Care with Kin</v>
      </c>
      <c r="I62" s="215"/>
      <c r="J62" s="21">
        <f>BostonRegionCalculations!M117</f>
        <v>7</v>
      </c>
      <c r="K62" s="49">
        <f t="shared" si="7"/>
        <v>2.4305555555555556E-2</v>
      </c>
      <c r="L62" s="237"/>
      <c r="N62" s="215"/>
    </row>
    <row r="63" spans="1:14" s="200" customFormat="1" ht="13.5" customHeight="1" x14ac:dyDescent="0.2">
      <c r="A63" s="234"/>
      <c r="B63" s="235"/>
      <c r="C63" s="215" t="s">
        <v>11</v>
      </c>
      <c r="D63" s="21">
        <f>BostonRegionCalculations!L106</f>
        <v>3</v>
      </c>
      <c r="E63" s="28">
        <f t="shared" si="8"/>
        <v>1.0416666666666666E-2</v>
      </c>
      <c r="F63" s="254"/>
      <c r="G63" s="217"/>
      <c r="H63" s="215" t="str">
        <f>Data!H63</f>
        <v>Stabilize Intact Family</v>
      </c>
      <c r="I63" s="215"/>
      <c r="J63" s="21">
        <f>BostonRegionCalculations!P117</f>
        <v>27</v>
      </c>
      <c r="K63" s="49">
        <f t="shared" si="7"/>
        <v>9.375E-2</v>
      </c>
      <c r="L63" s="237"/>
      <c r="N63" s="215"/>
    </row>
    <row r="64" spans="1:14" s="200" customFormat="1" ht="13.5" customHeight="1" x14ac:dyDescent="0.2">
      <c r="A64" s="234"/>
      <c r="B64" s="235"/>
      <c r="C64" s="215" t="s">
        <v>13</v>
      </c>
      <c r="D64" s="21">
        <f>BostonRegionCalculations!K106</f>
        <v>0</v>
      </c>
      <c r="E64" s="28" t="str">
        <f t="shared" si="8"/>
        <v>*</v>
      </c>
      <c r="F64" s="254"/>
      <c r="G64" s="217"/>
      <c r="H64" s="215" t="str">
        <f>Data!H64</f>
        <v>Unspecified as of run-date</v>
      </c>
      <c r="I64" s="215"/>
      <c r="J64" s="21">
        <f>BostonRegionCalculations!Q117</f>
        <v>18</v>
      </c>
      <c r="K64" s="49">
        <f t="shared" si="7"/>
        <v>6.25E-2</v>
      </c>
      <c r="L64" s="237"/>
      <c r="N64" s="215"/>
    </row>
    <row r="65" spans="1:14" s="200" customFormat="1" ht="13.5" customHeight="1" x14ac:dyDescent="0.2">
      <c r="A65" s="234"/>
      <c r="B65" s="235"/>
      <c r="C65" s="215" t="s">
        <v>15</v>
      </c>
      <c r="D65" s="21">
        <f>BostonRegionCalculations!Q106</f>
        <v>0</v>
      </c>
      <c r="E65" s="28" t="str">
        <f t="shared" si="8"/>
        <v>*</v>
      </c>
      <c r="F65" s="254"/>
      <c r="G65" s="217"/>
      <c r="H65" s="244" t="s">
        <v>38</v>
      </c>
      <c r="I65" s="215"/>
      <c r="J65" s="67">
        <f>SUM(J58:J64)</f>
        <v>288</v>
      </c>
      <c r="K65" s="68">
        <f t="shared" si="7"/>
        <v>1</v>
      </c>
      <c r="L65" s="237"/>
      <c r="N65" s="215"/>
    </row>
    <row r="66" spans="1:14" s="200" customFormat="1" ht="13.5" customHeight="1" x14ac:dyDescent="0.2">
      <c r="A66" s="234"/>
      <c r="B66" s="235"/>
      <c r="C66" s="215" t="s">
        <v>17</v>
      </c>
      <c r="D66" s="21">
        <f>BostonRegionCalculations!P106</f>
        <v>10</v>
      </c>
      <c r="E66" s="28">
        <f t="shared" si="8"/>
        <v>3.4722222222222224E-2</v>
      </c>
      <c r="F66" s="254"/>
      <c r="G66" s="217"/>
      <c r="H66" s="269" t="s">
        <v>241</v>
      </c>
      <c r="L66" s="237"/>
      <c r="N66" s="215"/>
    </row>
    <row r="67" spans="1:14" s="200" customFormat="1" ht="12" customHeight="1" x14ac:dyDescent="0.2">
      <c r="A67" s="234"/>
      <c r="B67" s="235"/>
      <c r="C67" s="215" t="str">
        <f>Data!C67</f>
        <v>Unable to Determine</v>
      </c>
      <c r="D67" s="21">
        <f>BostonRegionCalculations!R106+BostonRegionCalculations!N106+BostonRegionCalculations!T106</f>
        <v>16</v>
      </c>
      <c r="E67" s="28">
        <f t="shared" si="8"/>
        <v>5.5555555555555552E-2</v>
      </c>
      <c r="F67" s="254"/>
      <c r="G67" s="217"/>
      <c r="H67" s="269"/>
      <c r="I67" s="180"/>
      <c r="J67" s="180"/>
      <c r="K67" s="180"/>
      <c r="L67" s="237"/>
      <c r="M67" s="215"/>
      <c r="N67" s="215"/>
    </row>
    <row r="68" spans="1:14" s="200" customFormat="1" ht="12" customHeight="1" x14ac:dyDescent="0.2">
      <c r="A68" s="234"/>
      <c r="B68" s="235"/>
      <c r="C68" s="244" t="s">
        <v>38</v>
      </c>
      <c r="D68" s="67">
        <f>SUM(D60:D67)</f>
        <v>288</v>
      </c>
      <c r="E68" s="61">
        <f t="shared" si="8"/>
        <v>1</v>
      </c>
      <c r="F68" s="254"/>
      <c r="G68" s="270" t="s">
        <v>68</v>
      </c>
      <c r="I68" s="180"/>
      <c r="J68" s="180"/>
      <c r="K68" s="180"/>
      <c r="L68" s="237"/>
      <c r="M68" s="215"/>
      <c r="N68" s="215"/>
    </row>
    <row r="69" spans="1:14" s="200" customFormat="1" ht="12" customHeight="1" x14ac:dyDescent="0.2">
      <c r="A69" s="234"/>
      <c r="B69" s="235"/>
      <c r="C69" s="246" t="s">
        <v>239</v>
      </c>
      <c r="D69" s="95"/>
      <c r="E69" s="96"/>
      <c r="F69" s="254"/>
      <c r="G69" s="271" t="s">
        <v>69</v>
      </c>
      <c r="I69" s="180"/>
      <c r="J69" s="180"/>
      <c r="K69" s="180"/>
      <c r="L69" s="237"/>
      <c r="M69" s="215"/>
      <c r="N69" s="215"/>
    </row>
    <row r="70" spans="1:14" s="200" customFormat="1" ht="12" customHeight="1" x14ac:dyDescent="0.2">
      <c r="A70" s="241"/>
      <c r="B70" s="228"/>
      <c r="C70" s="66" t="s">
        <v>240</v>
      </c>
      <c r="D70" s="34"/>
      <c r="E70" s="64"/>
      <c r="F70" s="254"/>
      <c r="G70" s="270" t="s">
        <v>70</v>
      </c>
      <c r="I70" s="180"/>
      <c r="J70" s="180"/>
      <c r="K70" s="180"/>
      <c r="L70" s="237"/>
    </row>
    <row r="71" spans="1:14" s="200" customFormat="1" ht="6" customHeight="1" x14ac:dyDescent="0.2">
      <c r="A71" s="272"/>
      <c r="B71" s="273"/>
      <c r="C71" s="100"/>
      <c r="D71" s="101"/>
      <c r="E71" s="102"/>
      <c r="F71" s="274"/>
      <c r="G71" s="275"/>
      <c r="H71" s="276"/>
      <c r="I71" s="275"/>
      <c r="J71" s="275"/>
      <c r="K71" s="275"/>
      <c r="L71" s="277"/>
    </row>
    <row r="72" spans="1:14" s="200" customFormat="1" ht="15.75" x14ac:dyDescent="0.2">
      <c r="A72" s="205"/>
      <c r="B72" s="1080" t="s">
        <v>71</v>
      </c>
      <c r="C72" s="1080"/>
      <c r="D72" s="1080"/>
      <c r="E72" s="1080"/>
      <c r="F72" s="1080"/>
      <c r="G72" s="1080"/>
      <c r="H72" s="1080"/>
      <c r="I72" s="1080"/>
      <c r="J72" s="1080"/>
      <c r="K72" s="1080"/>
      <c r="L72" s="1081"/>
    </row>
    <row r="73" spans="1:14" s="200" customFormat="1" ht="14.25" customHeight="1" x14ac:dyDescent="0.2">
      <c r="A73" s="234"/>
      <c r="B73" s="228" t="str">
        <f>Data!B73</f>
        <v>Most Recent Intake  (03/31/2017)</v>
      </c>
      <c r="C73" s="278"/>
      <c r="D73" s="231"/>
      <c r="E73" s="218"/>
      <c r="F73" s="218"/>
      <c r="G73" s="244" t="str">
        <f>Data!G73</f>
        <v>Age Groups  (03/31/2017)</v>
      </c>
      <c r="H73" s="215"/>
      <c r="I73" s="217"/>
      <c r="J73" s="217"/>
      <c r="K73" s="233"/>
      <c r="L73" s="213"/>
    </row>
    <row r="74" spans="1:14" ht="12" customHeight="1" x14ac:dyDescent="0.2">
      <c r="A74" s="234"/>
      <c r="B74" s="229"/>
      <c r="C74" s="215" t="str">
        <f>Data!C74</f>
        <v>Protective</v>
      </c>
      <c r="D74" s="21">
        <f>BostonRegionCalculations!K135+BostonRegionCalculations!Q135</f>
        <v>1396</v>
      </c>
      <c r="E74" s="49">
        <f>IF(D74/$D$80&lt;0.01,"*",D74/$D$80)</f>
        <v>0.90649350649350646</v>
      </c>
      <c r="F74" s="254"/>
      <c r="G74" s="217"/>
      <c r="H74" s="215" t="str">
        <f>Data!H74</f>
        <v>0 - 2 Years Old</v>
      </c>
      <c r="I74" s="215"/>
      <c r="J74" s="21">
        <f>SUM(BostonRegionCalculations!K126:M126)</f>
        <v>259</v>
      </c>
      <c r="K74" s="49">
        <f>IF(J74/$J$79&lt;0.01,"*",J74/$J$79)</f>
        <v>0.16818181818181818</v>
      </c>
      <c r="L74" s="237"/>
    </row>
    <row r="75" spans="1:14" ht="12" customHeight="1" x14ac:dyDescent="0.2">
      <c r="A75" s="234"/>
      <c r="B75" s="229"/>
      <c r="C75" s="215" t="str">
        <f>Data!C75</f>
        <v>Alternative Response</v>
      </c>
      <c r="D75" s="21">
        <f>BostonRegionCalculations!L135</f>
        <v>71</v>
      </c>
      <c r="E75" s="49">
        <f t="shared" ref="E75:E80" si="9">IF(D75/$D$80&lt;0.01,"*",D75/$D$80)</f>
        <v>4.6103896103896105E-2</v>
      </c>
      <c r="F75" s="254"/>
      <c r="G75" s="229"/>
      <c r="H75" s="215" t="str">
        <f>Data!H75</f>
        <v>3 - 5 Years Old</v>
      </c>
      <c r="I75" s="215"/>
      <c r="J75" s="21">
        <f>SUM(BostonRegionCalculations!N126:P126)</f>
        <v>280</v>
      </c>
      <c r="K75" s="49">
        <f t="shared" ref="K75:K79" si="10">IF(J75/$J$79&lt;0.01,"*",J75/$J$79)</f>
        <v>0.18181818181818182</v>
      </c>
      <c r="L75" s="237"/>
    </row>
    <row r="76" spans="1:14" ht="12" customHeight="1" x14ac:dyDescent="0.2">
      <c r="A76" s="234"/>
      <c r="B76" s="229"/>
      <c r="C76" s="215" t="str">
        <f>Data!C76</f>
        <v>Voluntary Request</v>
      </c>
      <c r="D76" s="21">
        <f>BostonRegionCalculations!T135+BostonRegionCalculations!S135</f>
        <v>0</v>
      </c>
      <c r="E76" s="49" t="str">
        <f t="shared" si="9"/>
        <v>*</v>
      </c>
      <c r="F76" s="254"/>
      <c r="G76" s="215"/>
      <c r="H76" s="215" t="str">
        <f>Data!H76</f>
        <v>6 - 11 Years Old</v>
      </c>
      <c r="I76" s="215"/>
      <c r="J76" s="21">
        <f>SUM(BostonRegionCalculations!Q126:V126)</f>
        <v>552</v>
      </c>
      <c r="K76" s="49">
        <f t="shared" si="10"/>
        <v>0.35844155844155845</v>
      </c>
      <c r="L76" s="237"/>
    </row>
    <row r="77" spans="1:14" s="200" customFormat="1" ht="12" customHeight="1" x14ac:dyDescent="0.2">
      <c r="A77" s="234"/>
      <c r="B77" s="217"/>
      <c r="C77" s="215" t="str">
        <f>Data!C77</f>
        <v>CRA Referral (Children Requiring Assistance)</v>
      </c>
      <c r="D77" s="21">
        <f>BostonRegionCalculations!N135+BostonRegionCalculations!M135</f>
        <v>59</v>
      </c>
      <c r="E77" s="49">
        <f t="shared" si="9"/>
        <v>3.8311688311688311E-2</v>
      </c>
      <c r="F77" s="254"/>
      <c r="G77" s="229"/>
      <c r="H77" s="215" t="str">
        <f>Data!H77</f>
        <v>12 - 17 Years Old</v>
      </c>
      <c r="I77" s="215"/>
      <c r="J77" s="21">
        <f>SUM(BostonRegionCalculations!W126:AB126)</f>
        <v>448</v>
      </c>
      <c r="K77" s="49">
        <f t="shared" si="10"/>
        <v>0.29090909090909089</v>
      </c>
      <c r="L77" s="237"/>
    </row>
    <row r="78" spans="1:14" s="200" customFormat="1" ht="12" customHeight="1" x14ac:dyDescent="0.2">
      <c r="A78" s="239"/>
      <c r="B78" s="217"/>
      <c r="C78" s="215" t="str">
        <f>Data!C78</f>
        <v>Court Referral</v>
      </c>
      <c r="D78" s="21">
        <f>BostonRegionCalculations!O135</f>
        <v>1</v>
      </c>
      <c r="E78" s="49" t="str">
        <f t="shared" si="9"/>
        <v>*</v>
      </c>
      <c r="F78" s="254"/>
      <c r="G78" s="217"/>
      <c r="H78" s="215" t="str">
        <f>Data!H78</f>
        <v>Unspecified</v>
      </c>
      <c r="I78" s="215"/>
      <c r="J78" s="21">
        <f>BostonRegionCalculations!AC126</f>
        <v>1</v>
      </c>
      <c r="K78" s="49" t="str">
        <f t="shared" si="10"/>
        <v>*</v>
      </c>
      <c r="L78" s="237"/>
    </row>
    <row r="79" spans="1:14" s="200" customFormat="1" ht="12" customHeight="1" x14ac:dyDescent="0.2">
      <c r="A79" s="239"/>
      <c r="B79" s="217"/>
      <c r="C79" s="215" t="str">
        <f>Data!C79</f>
        <v>Other/Unspecified</v>
      </c>
      <c r="D79" s="21">
        <f>BostonRegionCalculations!P135+BostonRegionCalculations!U135+BostonRegionCalculations!R135</f>
        <v>13</v>
      </c>
      <c r="E79" s="28" t="str">
        <f t="shared" si="9"/>
        <v>*</v>
      </c>
      <c r="F79" s="255"/>
      <c r="G79" s="217"/>
      <c r="H79" s="244" t="s">
        <v>72</v>
      </c>
      <c r="I79" s="244"/>
      <c r="J79" s="67">
        <f>SUM(J74:J78)</f>
        <v>1540</v>
      </c>
      <c r="K79" s="68">
        <f t="shared" si="10"/>
        <v>1</v>
      </c>
      <c r="L79" s="240"/>
    </row>
    <row r="80" spans="1:14" s="200" customFormat="1" ht="12" customHeight="1" x14ac:dyDescent="0.2">
      <c r="A80" s="214"/>
      <c r="B80" s="229"/>
      <c r="C80" s="244" t="s">
        <v>72</v>
      </c>
      <c r="D80" s="67">
        <f>SUM(D74:D79)</f>
        <v>1540</v>
      </c>
      <c r="E80" s="68">
        <f t="shared" si="9"/>
        <v>1</v>
      </c>
      <c r="F80" s="255"/>
      <c r="G80" s="217"/>
      <c r="H80" s="244"/>
      <c r="I80" s="244"/>
      <c r="J80" s="108"/>
      <c r="K80" s="109"/>
      <c r="L80" s="240"/>
    </row>
    <row r="81" spans="1:12" s="200" customFormat="1" ht="4.1500000000000004" customHeight="1" x14ac:dyDescent="0.2">
      <c r="A81" s="214"/>
      <c r="B81" s="229"/>
      <c r="C81" s="244"/>
      <c r="D81" s="67"/>
      <c r="E81" s="68"/>
      <c r="F81" s="255"/>
      <c r="G81" s="217"/>
      <c r="H81" s="244"/>
      <c r="I81" s="244"/>
      <c r="J81" s="108"/>
      <c r="K81" s="109"/>
      <c r="L81" s="240"/>
    </row>
    <row r="82" spans="1:12" s="200" customFormat="1" ht="12.6" customHeight="1" x14ac:dyDescent="0.2">
      <c r="A82" s="272"/>
      <c r="B82" s="366"/>
      <c r="C82" s="275"/>
      <c r="D82" s="279"/>
      <c r="E82" s="275"/>
      <c r="F82" s="275"/>
      <c r="G82" s="280"/>
      <c r="H82" s="275"/>
      <c r="I82" s="275"/>
      <c r="J82" s="275"/>
      <c r="K82" s="279"/>
      <c r="L82" s="281"/>
    </row>
    <row r="83" spans="1:12" s="200" customFormat="1" x14ac:dyDescent="0.2">
      <c r="A83" s="180"/>
      <c r="B83" s="217"/>
      <c r="C83" s="282"/>
      <c r="D83" s="283"/>
      <c r="E83" s="283"/>
      <c r="F83" s="283"/>
      <c r="G83" s="282"/>
      <c r="H83" s="229"/>
      <c r="I83" s="229"/>
      <c r="J83" s="233"/>
      <c r="K83" s="180"/>
      <c r="L83" s="180"/>
    </row>
    <row r="84" spans="1:12" s="200" customFormat="1" ht="6" customHeight="1" x14ac:dyDescent="0.2">
      <c r="A84" s="180"/>
      <c r="B84" s="217"/>
      <c r="C84" s="282"/>
      <c r="D84" s="283"/>
      <c r="E84" s="283"/>
      <c r="F84" s="283"/>
      <c r="G84" s="282"/>
      <c r="H84" s="282"/>
      <c r="I84" s="282"/>
      <c r="J84" s="283"/>
      <c r="K84" s="180"/>
      <c r="L84" s="180"/>
    </row>
    <row r="85" spans="1:12" x14ac:dyDescent="0.2">
      <c r="A85" s="180"/>
      <c r="K85" s="180"/>
      <c r="L85" s="180"/>
    </row>
    <row r="86" spans="1:12" x14ac:dyDescent="0.2">
      <c r="K86" s="180"/>
      <c r="L86" s="180"/>
    </row>
  </sheetData>
  <mergeCells count="3">
    <mergeCell ref="B18:K18"/>
    <mergeCell ref="B33:K33"/>
    <mergeCell ref="B72:L72"/>
  </mergeCells>
  <printOptions horizontalCentered="1" verticalCentered="1"/>
  <pageMargins left="0.04" right="0.04" top="0.04" bottom="0.03" header="0.04" footer="0.03"/>
  <pageSetup scale="75" orientation="portrait" r:id="rId1"/>
  <headerFooter alignWithMargins="0">
    <oddHeader>&amp;C&amp;"Arial,Bold"&amp;12MASSACHUSETTS DEPARTMENT OF CHILDREN AND FAMILIES QUARTERLY PROFILE
FY 2017, Quarter 3 (January 1, 2017 – March 31, 2017)</oddHeader>
    <oddFooter>&amp;L&amp;"Arial,Italic"MA DCF: CQI/OMPA&amp;R
&amp;"Arial,Italic"Source: FamilyNet</oddFooter>
  </headerFooter>
  <ignoredErrors>
    <ignoredError sqref="J74:J77" formulaRange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N86"/>
  <sheetViews>
    <sheetView view="pageBreakPreview" zoomScaleNormal="100" zoomScaleSheetLayoutView="100" workbookViewId="0">
      <selection activeCell="C42" sqref="C42"/>
    </sheetView>
  </sheetViews>
  <sheetFormatPr defaultColWidth="9.140625" defaultRowHeight="12.75" x14ac:dyDescent="0.2"/>
  <cols>
    <col min="1" max="1" width="1.42578125" style="283" customWidth="1"/>
    <col min="2" max="2" width="5.28515625" style="282" customWidth="1"/>
    <col min="3" max="3" width="47.42578125" style="282" customWidth="1"/>
    <col min="4" max="4" width="7.42578125" style="283" customWidth="1"/>
    <col min="5" max="5" width="7" style="283" customWidth="1"/>
    <col min="6" max="6" width="2.140625" style="283" customWidth="1"/>
    <col min="7" max="7" width="4.140625" style="282" customWidth="1"/>
    <col min="8" max="8" width="25.7109375" style="282" customWidth="1"/>
    <col min="9" max="9" width="20.5703125" style="282" customWidth="1"/>
    <col min="10" max="10" width="7.28515625" style="283" customWidth="1"/>
    <col min="11" max="11" width="7" style="283" customWidth="1"/>
    <col min="12" max="12" width="1.42578125" style="283" customWidth="1"/>
    <col min="13" max="16384" width="9.140625" style="204"/>
  </cols>
  <sheetData>
    <row r="1" spans="1:13" ht="16.5" customHeight="1" x14ac:dyDescent="0.2">
      <c r="A1" s="201"/>
      <c r="B1" s="318"/>
      <c r="C1" s="284" t="s">
        <v>100</v>
      </c>
      <c r="D1" s="285"/>
      <c r="E1" s="202"/>
      <c r="F1" s="286"/>
      <c r="G1" s="287"/>
      <c r="H1" s="284"/>
      <c r="I1" s="288" t="s">
        <v>103</v>
      </c>
      <c r="J1" s="202"/>
      <c r="K1" s="202"/>
      <c r="L1" s="203"/>
    </row>
    <row r="2" spans="1:13" ht="15.75" hidden="1" x14ac:dyDescent="0.2">
      <c r="A2" s="205"/>
      <c r="B2" s="206"/>
      <c r="C2" s="206"/>
      <c r="D2" s="207"/>
      <c r="E2" s="208"/>
      <c r="F2" s="208"/>
      <c r="G2" s="206"/>
      <c r="H2" s="206" t="s">
        <v>0</v>
      </c>
      <c r="I2" s="206"/>
      <c r="J2" s="208"/>
      <c r="K2" s="207" t="s">
        <v>1</v>
      </c>
      <c r="L2" s="209"/>
    </row>
    <row r="3" spans="1:13" ht="5.0999999999999996" customHeight="1" x14ac:dyDescent="0.2">
      <c r="A3" s="210"/>
      <c r="B3" s="211"/>
      <c r="C3" s="211"/>
      <c r="D3" s="212"/>
      <c r="E3" s="212"/>
      <c r="F3" s="212"/>
      <c r="G3" s="211"/>
      <c r="H3" s="211"/>
      <c r="I3" s="211"/>
      <c r="J3" s="212"/>
      <c r="K3" s="212"/>
      <c r="L3" s="213"/>
    </row>
    <row r="4" spans="1:13" s="200" customFormat="1" ht="12" customHeight="1" x14ac:dyDescent="0.2">
      <c r="A4" s="214"/>
      <c r="B4" s="215" t="str">
        <f>Data!B4</f>
        <v>51A Reports (Q3, FY'2017)</v>
      </c>
      <c r="C4" s="215"/>
      <c r="D4" s="21">
        <f>BostonRegionCalculations!C9</f>
        <v>632</v>
      </c>
      <c r="E4" s="216"/>
      <c r="F4" s="216"/>
      <c r="G4" s="217"/>
      <c r="H4" s="215" t="str">
        <f>Data!H4</f>
        <v>Children &lt;18 Pending Response (03/31/2017)</v>
      </c>
      <c r="I4" s="215"/>
      <c r="J4" s="551">
        <f>VLOOKUP(I1,ChildrenPendingResponse!$A$1:$C$42,3,FALSE)</f>
        <v>132</v>
      </c>
      <c r="K4" s="218"/>
      <c r="L4" s="219"/>
      <c r="M4" s="116"/>
    </row>
    <row r="5" spans="1:13" s="200" customFormat="1" ht="12" customHeight="1" x14ac:dyDescent="0.2">
      <c r="A5" s="214"/>
      <c r="B5" s="215" t="str">
        <f>Data!B5</f>
        <v>% Screened-In for Response (Q3, FY'2017)</v>
      </c>
      <c r="C5" s="220"/>
      <c r="D5" s="28">
        <f>(BostonRegionCalculations!C31+BostonRegionCalculations!C20)/BostonRegionCalculations!C9</f>
        <v>0.70569620253164556</v>
      </c>
      <c r="E5" s="216"/>
      <c r="F5" s="216"/>
      <c r="G5" s="217"/>
      <c r="H5" s="215" t="str">
        <f>Data!H5</f>
        <v>Children Under 18 in Caseload (03/31/2017)</v>
      </c>
      <c r="I5" s="215"/>
      <c r="J5" s="551">
        <f>BostonRegionCalculations!E105</f>
        <v>1613</v>
      </c>
      <c r="K5" s="218"/>
      <c r="L5" s="219"/>
    </row>
    <row r="6" spans="1:13" s="200" customFormat="1" ht="12" customHeight="1" x14ac:dyDescent="0.2">
      <c r="A6" s="214"/>
      <c r="B6" s="215"/>
      <c r="C6" s="215"/>
      <c r="D6" s="28"/>
      <c r="E6" s="221"/>
      <c r="F6" s="221"/>
      <c r="G6" s="217"/>
      <c r="H6" s="215" t="str">
        <f>Data!H6</f>
        <v>Children Under 18 in Placement (03/31/2017)</v>
      </c>
      <c r="I6" s="215"/>
      <c r="J6" s="551">
        <f>BostonRegionCalculations!E105-BostonRegionCalculations!E111</f>
        <v>289</v>
      </c>
      <c r="K6" s="218"/>
      <c r="L6" s="219"/>
    </row>
    <row r="7" spans="1:13" s="200" customFormat="1" ht="3" customHeight="1" x14ac:dyDescent="0.2">
      <c r="A7" s="214"/>
      <c r="B7" s="217"/>
      <c r="C7" s="217"/>
      <c r="D7" s="199"/>
      <c r="E7" s="221"/>
      <c r="F7" s="221"/>
      <c r="G7" s="217"/>
      <c r="H7" s="215">
        <f>Data!H7</f>
        <v>0</v>
      </c>
      <c r="I7" s="215"/>
      <c r="J7" s="837"/>
      <c r="K7" s="218"/>
      <c r="L7" s="219"/>
    </row>
    <row r="8" spans="1:13" s="200" customFormat="1" ht="12" customHeight="1" x14ac:dyDescent="0.2">
      <c r="A8" s="214"/>
      <c r="B8" s="215" t="str">
        <f>Data!B8</f>
        <v>Responses (Q3, FY'2017) (includes Hotline)</v>
      </c>
      <c r="C8" s="215"/>
      <c r="D8" s="21">
        <f>BostonRegionCalculations!C158</f>
        <v>326</v>
      </c>
      <c r="E8" s="221"/>
      <c r="F8" s="221"/>
      <c r="G8" s="217"/>
      <c r="H8" s="215" t="str">
        <f>Data!H8</f>
        <v>% of Child Caseload in Placement</v>
      </c>
      <c r="I8" s="215"/>
      <c r="J8" s="838">
        <f>J6/J5</f>
        <v>0.17916924984500929</v>
      </c>
      <c r="K8" s="218"/>
      <c r="L8" s="219"/>
    </row>
    <row r="9" spans="1:13" s="200" customFormat="1" ht="12" customHeight="1" x14ac:dyDescent="0.2">
      <c r="A9" s="214"/>
      <c r="B9" s="215" t="str">
        <f>Data!B9</f>
        <v>% Supported Responses (Q3, FY'2017)</v>
      </c>
      <c r="C9" s="215"/>
      <c r="D9" s="28">
        <f>BostonRegionCalculations!C72/D4</f>
        <v>0.185126582278481</v>
      </c>
      <c r="E9" s="221"/>
      <c r="F9" s="221"/>
      <c r="G9" s="217"/>
      <c r="H9" s="215" t="str">
        <f>Data!H9</f>
        <v>Clinical Cases (03/31/2017)</v>
      </c>
      <c r="I9" s="215"/>
      <c r="J9" s="551">
        <f>BostonRegionCalculations!E121</f>
        <v>877</v>
      </c>
      <c r="K9" s="218"/>
      <c r="L9" s="219"/>
      <c r="M9" s="290"/>
    </row>
    <row r="10" spans="1:13" s="200" customFormat="1" ht="3" customHeight="1" x14ac:dyDescent="0.2">
      <c r="A10" s="214"/>
      <c r="E10" s="221"/>
      <c r="F10" s="221"/>
      <c r="G10" s="217"/>
      <c r="H10" s="215"/>
      <c r="I10" s="215"/>
      <c r="J10" s="839"/>
      <c r="K10" s="218"/>
      <c r="L10" s="219"/>
    </row>
    <row r="11" spans="1:13" s="200" customFormat="1" ht="12" customHeight="1" x14ac:dyDescent="0.2">
      <c r="A11" s="214"/>
      <c r="B11" s="215" t="str">
        <f>Data!B11</f>
        <v>Substantiated Concern (Q3, FY'2017)</v>
      </c>
      <c r="C11" s="215"/>
      <c r="D11" s="21">
        <f>BostonRegionCalculations!C150</f>
        <v>87</v>
      </c>
      <c r="E11" s="221"/>
      <c r="F11" s="221"/>
      <c r="G11" s="217"/>
      <c r="H11" s="215" t="str">
        <f>Data!H11</f>
        <v>Adoption Cases (03/31/2017)</v>
      </c>
      <c r="I11" s="215"/>
      <c r="J11" s="551">
        <f>BostonRegionCalculations!E120</f>
        <v>14</v>
      </c>
      <c r="K11" s="218"/>
      <c r="L11" s="219"/>
    </row>
    <row r="12" spans="1:13" s="200" customFormat="1" ht="12" customHeight="1" x14ac:dyDescent="0.2">
      <c r="A12" s="214"/>
      <c r="B12" s="253"/>
      <c r="C12" s="215"/>
      <c r="D12" s="28"/>
      <c r="E12" s="221"/>
      <c r="F12" s="221"/>
      <c r="G12" s="217"/>
      <c r="H12" s="215" t="str">
        <f>Data!H12</f>
        <v>Clinical Cases w/Child &lt;18 in Plcme (03/31/2017)</v>
      </c>
      <c r="I12" s="215"/>
      <c r="J12" s="551">
        <f>BostonRegionCalculations!E129</f>
        <v>175</v>
      </c>
      <c r="K12" s="218"/>
      <c r="L12" s="219"/>
    </row>
    <row r="13" spans="1:13" s="200" customFormat="1" ht="12" customHeight="1" x14ac:dyDescent="0.2">
      <c r="A13" s="214"/>
      <c r="E13" s="221"/>
      <c r="F13" s="221"/>
      <c r="G13" s="217"/>
      <c r="H13" s="215" t="str">
        <f>Data!H13</f>
        <v>% Clinical Cases that are Placement Cases</v>
      </c>
      <c r="I13" s="215"/>
      <c r="J13" s="838">
        <f>J12/J9</f>
        <v>0.19954389965792474</v>
      </c>
      <c r="K13" s="218"/>
      <c r="L13" s="219"/>
    </row>
    <row r="14" spans="1:13" s="200" customFormat="1" ht="3" customHeight="1" x14ac:dyDescent="0.2">
      <c r="A14" s="214"/>
      <c r="B14" s="215"/>
      <c r="C14" s="215"/>
      <c r="D14" s="34"/>
      <c r="E14" s="221"/>
      <c r="F14" s="221"/>
      <c r="G14" s="217"/>
      <c r="H14" s="215"/>
      <c r="I14" s="215"/>
      <c r="J14" s="838"/>
      <c r="K14" s="218"/>
      <c r="L14" s="219"/>
    </row>
    <row r="15" spans="1:13" s="200" customFormat="1" ht="12" customHeight="1" x14ac:dyDescent="0.2">
      <c r="A15" s="214"/>
      <c r="B15" s="215" t="str">
        <f>Data!B15</f>
        <v>Ave. Clinical Cases Opened per Month (Jan - Mar 2017)</v>
      </c>
      <c r="C15" s="215"/>
      <c r="D15" s="21">
        <f>BostonRegionCalculations!C96</f>
        <v>63.666666666666664</v>
      </c>
      <c r="E15" s="221"/>
      <c r="F15" s="221"/>
      <c r="G15" s="217"/>
      <c r="H15" s="215" t="str">
        <f>Data!H15</f>
        <v>Adoptions Legalized (Q3, FY'2017)</v>
      </c>
      <c r="I15" s="215"/>
      <c r="J15" s="551">
        <f>BostonRegionCalculations!C139</f>
        <v>0</v>
      </c>
      <c r="K15" s="218"/>
      <c r="L15" s="219"/>
    </row>
    <row r="16" spans="1:13" s="200" customFormat="1" ht="12" customHeight="1" x14ac:dyDescent="0.2">
      <c r="A16" s="214"/>
      <c r="B16" s="215" t="str">
        <f>Data!B16</f>
        <v>Ave. Clinical Cases Closed Per Month (Jan - Mar 2017)</v>
      </c>
      <c r="C16" s="215"/>
      <c r="D16" s="21">
        <f>BostonRegionCalculations!C85</f>
        <v>58.666666666666664</v>
      </c>
      <c r="E16" s="221"/>
      <c r="F16" s="221"/>
      <c r="G16" s="217"/>
      <c r="H16" s="215" t="str">
        <f>Data!H16</f>
        <v>Guardianships Legalized (Q3, FY'2017)</v>
      </c>
      <c r="I16" s="215"/>
      <c r="J16" s="551">
        <f>BostonRegionCalculations!D139</f>
        <v>8</v>
      </c>
      <c r="K16" s="218"/>
      <c r="L16" s="219"/>
    </row>
    <row r="17" spans="1:12" ht="6" customHeight="1" x14ac:dyDescent="0.2">
      <c r="A17" s="223"/>
      <c r="B17" s="206"/>
      <c r="C17" s="206"/>
      <c r="D17" s="207"/>
      <c r="E17" s="208"/>
      <c r="F17" s="208"/>
      <c r="G17" s="206"/>
      <c r="H17" s="206"/>
      <c r="I17" s="206"/>
      <c r="J17" s="208"/>
      <c r="K17" s="208"/>
      <c r="L17" s="224"/>
    </row>
    <row r="18" spans="1:12" s="227" customFormat="1" ht="15.75" customHeight="1" x14ac:dyDescent="0.2">
      <c r="A18" s="225"/>
      <c r="B18" s="1079" t="s">
        <v>4</v>
      </c>
      <c r="C18" s="1079"/>
      <c r="D18" s="1079"/>
      <c r="E18" s="1079"/>
      <c r="F18" s="1079"/>
      <c r="G18" s="1079"/>
      <c r="H18" s="1079"/>
      <c r="I18" s="1079"/>
      <c r="J18" s="1079"/>
      <c r="K18" s="1079"/>
      <c r="L18" s="226"/>
    </row>
    <row r="19" spans="1:12" ht="15" customHeight="1" x14ac:dyDescent="0.2">
      <c r="A19" s="210"/>
      <c r="B19" s="228" t="str">
        <f>Data!B19</f>
        <v>Race (03/31/2017)</v>
      </c>
      <c r="C19" s="229"/>
      <c r="D19" s="230"/>
      <c r="E19" s="231"/>
      <c r="F19" s="232"/>
      <c r="G19" s="228" t="str">
        <f>Data!G19</f>
        <v>Primary Language  (03/31/2017)</v>
      </c>
      <c r="H19" s="229"/>
      <c r="I19" s="229"/>
      <c r="J19" s="233"/>
      <c r="K19" s="233"/>
      <c r="L19" s="213"/>
    </row>
    <row r="20" spans="1:12" s="200" customFormat="1" ht="13.5" customHeight="1" x14ac:dyDescent="0.2">
      <c r="A20" s="234"/>
      <c r="B20" s="235"/>
      <c r="C20" s="215" t="s">
        <v>5</v>
      </c>
      <c r="D20" s="21">
        <f>BostonRegionCalculations!M14</f>
        <v>293</v>
      </c>
      <c r="E20" s="28">
        <f>IF(D20/$D$29&lt;0.01,"*",D20/$D$29)</f>
        <v>9.0237141977209737E-2</v>
      </c>
      <c r="F20" s="236"/>
      <c r="G20" s="235"/>
      <c r="H20" s="215" t="str">
        <f>Data!H20</f>
        <v>Spanish</v>
      </c>
      <c r="I20" s="215"/>
      <c r="J20" s="21">
        <f>BostonRegionCalculations!M35</f>
        <v>159</v>
      </c>
      <c r="K20" s="49">
        <f>IF(J20/$J$31&lt;0.01,"*",J20/$J$31)</f>
        <v>4.8968278410840775E-2</v>
      </c>
      <c r="L20" s="237"/>
    </row>
    <row r="21" spans="1:12" s="200" customFormat="1" ht="14.45" customHeight="1" x14ac:dyDescent="0.2">
      <c r="A21" s="234"/>
      <c r="B21" s="235"/>
      <c r="C21" s="238" t="s">
        <v>7</v>
      </c>
      <c r="D21" s="21">
        <f>BostonRegionCalculations!M10</f>
        <v>700</v>
      </c>
      <c r="E21" s="28">
        <f t="shared" ref="E21:E28" si="0">IF(D21/$D$29&lt;0.01,"*",D21/$D$29)</f>
        <v>0.21558361564521097</v>
      </c>
      <c r="F21" s="236"/>
      <c r="G21" s="235"/>
      <c r="H21" s="215" t="str">
        <f>Data!H21</f>
        <v>Khmer (Cambodian)</v>
      </c>
      <c r="I21" s="215"/>
      <c r="J21" s="21">
        <f>BostonRegionCalculations!M29</f>
        <v>1</v>
      </c>
      <c r="K21" s="28" t="str">
        <f t="shared" ref="K21:K31" si="1">IF(J21/$J$31&lt;0.01,"*",J21/$J$31)</f>
        <v>*</v>
      </c>
      <c r="L21" s="237"/>
    </row>
    <row r="22" spans="1:12" s="200" customFormat="1" ht="13.5" customHeight="1" x14ac:dyDescent="0.2">
      <c r="A22" s="234"/>
      <c r="B22" s="235"/>
      <c r="C22" s="215" t="s">
        <v>9</v>
      </c>
      <c r="D22" s="21">
        <f>BostonRegionCalculations!M8</f>
        <v>1627</v>
      </c>
      <c r="E22" s="28">
        <f t="shared" si="0"/>
        <v>0.5010779180782261</v>
      </c>
      <c r="F22" s="236"/>
      <c r="G22" s="235"/>
      <c r="H22" s="52" t="str">
        <f>Data!H22</f>
        <v xml:space="preserve">Portuguese                                                                      </v>
      </c>
      <c r="I22" s="215"/>
      <c r="J22" s="21">
        <f>BostonRegionCalculations!M33</f>
        <v>6</v>
      </c>
      <c r="K22" s="28" t="str">
        <f t="shared" si="1"/>
        <v>*</v>
      </c>
      <c r="L22" s="237"/>
    </row>
    <row r="23" spans="1:12" s="200" customFormat="1" ht="13.5" customHeight="1" x14ac:dyDescent="0.2">
      <c r="A23" s="234"/>
      <c r="B23" s="235"/>
      <c r="C23" s="215" t="s">
        <v>11</v>
      </c>
      <c r="D23" s="21">
        <f>BostonRegionCalculations!M7</f>
        <v>14</v>
      </c>
      <c r="E23" s="28" t="str">
        <f t="shared" si="0"/>
        <v>*</v>
      </c>
      <c r="F23" s="236"/>
      <c r="G23" s="235"/>
      <c r="H23" s="215" t="str">
        <f>Data!H23</f>
        <v>Haitian Creole</v>
      </c>
      <c r="I23" s="215"/>
      <c r="J23" s="21">
        <f>BostonRegionCalculations!M27</f>
        <v>80</v>
      </c>
      <c r="K23" s="49">
        <f t="shared" si="1"/>
        <v>2.4638127502309825E-2</v>
      </c>
      <c r="L23" s="237"/>
    </row>
    <row r="24" spans="1:12" s="200" customFormat="1" ht="13.5" customHeight="1" x14ac:dyDescent="0.2">
      <c r="A24" s="234"/>
      <c r="B24" s="235"/>
      <c r="C24" s="215" t="s">
        <v>13</v>
      </c>
      <c r="D24" s="21">
        <f>BostonRegionCalculations!M6</f>
        <v>2</v>
      </c>
      <c r="E24" s="28" t="str">
        <f t="shared" si="0"/>
        <v>*</v>
      </c>
      <c r="F24" s="236"/>
      <c r="G24" s="235"/>
      <c r="H24" s="238" t="str">
        <f>Data!H24</f>
        <v>Cape Verdean Creole</v>
      </c>
      <c r="I24" s="238"/>
      <c r="J24" s="21">
        <f>BostonRegionCalculations!M22</f>
        <v>16</v>
      </c>
      <c r="K24" s="49" t="str">
        <f t="shared" si="1"/>
        <v>*</v>
      </c>
      <c r="L24" s="237"/>
    </row>
    <row r="25" spans="1:12" s="200" customFormat="1" ht="13.5" customHeight="1" x14ac:dyDescent="0.2">
      <c r="A25" s="234"/>
      <c r="B25" s="235"/>
      <c r="C25" s="215" t="s">
        <v>15</v>
      </c>
      <c r="D25" s="21">
        <f>BostonRegionCalculations!M12</f>
        <v>3</v>
      </c>
      <c r="E25" s="28" t="str">
        <f t="shared" si="0"/>
        <v>*</v>
      </c>
      <c r="F25" s="236"/>
      <c r="G25" s="235"/>
      <c r="H25" s="238" t="str">
        <f>Data!H25</f>
        <v>Vietnamese</v>
      </c>
      <c r="I25" s="238"/>
      <c r="J25" s="21">
        <f>BostonRegionCalculations!M38</f>
        <v>7</v>
      </c>
      <c r="K25" s="28" t="str">
        <f t="shared" si="1"/>
        <v>*</v>
      </c>
      <c r="L25" s="237"/>
    </row>
    <row r="26" spans="1:12" s="200" customFormat="1" ht="13.5" customHeight="1" x14ac:dyDescent="0.2">
      <c r="A26" s="239"/>
      <c r="B26" s="235"/>
      <c r="C26" s="215" t="s">
        <v>17</v>
      </c>
      <c r="D26" s="21">
        <f>BostonRegionCalculations!M11</f>
        <v>50</v>
      </c>
      <c r="E26" s="28">
        <f t="shared" si="0"/>
        <v>1.5398829688943641E-2</v>
      </c>
      <c r="F26" s="236"/>
      <c r="G26" s="235"/>
      <c r="H26" s="238" t="str">
        <f>Data!H26</f>
        <v>Chinese</v>
      </c>
      <c r="I26" s="238"/>
      <c r="J26" s="21">
        <f>BostonRegionCalculations!M23</f>
        <v>0</v>
      </c>
      <c r="K26" s="28" t="str">
        <f t="shared" si="1"/>
        <v>*</v>
      </c>
      <c r="L26" s="240"/>
    </row>
    <row r="27" spans="1:12" s="200" customFormat="1" ht="12" customHeight="1" x14ac:dyDescent="0.2">
      <c r="A27" s="239"/>
      <c r="B27" s="235"/>
      <c r="C27" s="215" t="str">
        <f>Data!C27</f>
        <v>Unable to Determine</v>
      </c>
      <c r="D27" s="21">
        <f>BostonRegionCalculations!M13</f>
        <v>146</v>
      </c>
      <c r="E27" s="28">
        <f t="shared" si="0"/>
        <v>4.4964582691715431E-2</v>
      </c>
      <c r="F27" s="236"/>
      <c r="G27" s="235"/>
      <c r="H27" s="238" t="str">
        <f>Data!H27</f>
        <v>Lao</v>
      </c>
      <c r="I27" s="238"/>
      <c r="J27" s="21">
        <f>BostonRegionCalculations!M30</f>
        <v>0</v>
      </c>
      <c r="K27" s="49" t="str">
        <f t="shared" si="1"/>
        <v>*</v>
      </c>
      <c r="L27" s="240"/>
    </row>
    <row r="28" spans="1:12" s="200" customFormat="1" ht="12" customHeight="1" x14ac:dyDescent="0.2">
      <c r="A28" s="241"/>
      <c r="B28" s="235"/>
      <c r="C28" s="215" t="str">
        <f>Data!C28</f>
        <v>Missing</v>
      </c>
      <c r="D28" s="21">
        <f>BostonRegionCalculations!M15+BostonRegionCalculations!M9</f>
        <v>412</v>
      </c>
      <c r="E28" s="28">
        <f t="shared" si="0"/>
        <v>0.1268863566368956</v>
      </c>
      <c r="F28" s="242"/>
      <c r="G28" s="235"/>
      <c r="H28" s="238" t="str">
        <f>Data!H28</f>
        <v>American Sign Language</v>
      </c>
      <c r="I28" s="238"/>
      <c r="J28" s="21">
        <f>BostonRegionCalculations!M21</f>
        <v>0</v>
      </c>
      <c r="K28" s="28" t="str">
        <f t="shared" si="1"/>
        <v>*</v>
      </c>
      <c r="L28" s="243"/>
    </row>
    <row r="29" spans="1:12" s="200" customFormat="1" ht="15" customHeight="1" x14ac:dyDescent="0.2">
      <c r="A29" s="214"/>
      <c r="B29" s="228"/>
      <c r="C29" s="244" t="s">
        <v>23</v>
      </c>
      <c r="D29" s="67">
        <f>SUM(D20:D28)</f>
        <v>3247</v>
      </c>
      <c r="E29" s="61">
        <f>IF(D29/$D$29&lt;0.01,"*",D29/$D$29)</f>
        <v>1</v>
      </c>
      <c r="F29" s="217"/>
      <c r="G29" s="235"/>
      <c r="H29" s="215" t="str">
        <f>Data!H29</f>
        <v>Other</v>
      </c>
      <c r="I29" s="215"/>
      <c r="J29" s="21">
        <f>BostonRegionCalculations!M25+BostonRegionCalculations!M26+BostonRegionCalculations!M28+BostonRegionCalculations!M31+BostonRegionCalculations!M32+BostonRegionCalculations!M34+BostonRegionCalculations!M36+BostonRegionCalculations!M39</f>
        <v>44</v>
      </c>
      <c r="K29" s="49">
        <f t="shared" si="1"/>
        <v>1.3550970126270403E-2</v>
      </c>
      <c r="L29" s="219"/>
    </row>
    <row r="30" spans="1:12" ht="12" customHeight="1" x14ac:dyDescent="0.2">
      <c r="A30" s="245"/>
      <c r="B30" s="228"/>
      <c r="C30" s="246" t="s">
        <v>239</v>
      </c>
      <c r="D30" s="34"/>
      <c r="E30" s="64"/>
      <c r="F30" s="242"/>
      <c r="G30" s="215"/>
      <c r="H30" s="215" t="str">
        <f>Data!H30</f>
        <v>English/Unspecified</v>
      </c>
      <c r="I30" s="215"/>
      <c r="J30" s="21">
        <f>BostonRegionCalculations!M24+BostonRegionCalculations!M37</f>
        <v>2934</v>
      </c>
      <c r="K30" s="49">
        <f t="shared" si="1"/>
        <v>0.90360332614721284</v>
      </c>
      <c r="L30" s="247"/>
    </row>
    <row r="31" spans="1:12" ht="12" customHeight="1" x14ac:dyDescent="0.2">
      <c r="A31" s="245"/>
      <c r="B31" s="228"/>
      <c r="C31" s="66" t="s">
        <v>240</v>
      </c>
      <c r="D31" s="34"/>
      <c r="E31" s="64"/>
      <c r="F31" s="242"/>
      <c r="G31" s="215"/>
      <c r="H31" s="220" t="s">
        <v>23</v>
      </c>
      <c r="I31" s="220"/>
      <c r="J31" s="67">
        <f>SUM(J20:J30)</f>
        <v>3247</v>
      </c>
      <c r="K31" s="68">
        <f t="shared" si="1"/>
        <v>1</v>
      </c>
      <c r="L31" s="247"/>
    </row>
    <row r="32" spans="1:12" ht="6" customHeight="1" x14ac:dyDescent="0.2">
      <c r="A32" s="248"/>
      <c r="B32" s="249"/>
      <c r="C32" s="229"/>
      <c r="D32" s="250"/>
      <c r="E32" s="242"/>
      <c r="F32" s="242"/>
      <c r="G32" s="215"/>
      <c r="H32" s="215"/>
      <c r="I32" s="215"/>
      <c r="J32" s="251"/>
      <c r="K32" s="251"/>
      <c r="L32" s="252"/>
    </row>
    <row r="33" spans="1:12" s="227" customFormat="1" ht="14.25" customHeight="1" x14ac:dyDescent="0.2">
      <c r="A33" s="225"/>
      <c r="B33" s="1080" t="s">
        <v>28</v>
      </c>
      <c r="C33" s="1079"/>
      <c r="D33" s="1079"/>
      <c r="E33" s="1079"/>
      <c r="F33" s="1079"/>
      <c r="G33" s="1079"/>
      <c r="H33" s="1079"/>
      <c r="I33" s="1079"/>
      <c r="J33" s="1079"/>
      <c r="K33" s="1079"/>
      <c r="L33" s="226"/>
    </row>
    <row r="34" spans="1:12" s="253" customFormat="1" ht="15" customHeight="1" x14ac:dyDescent="0.2">
      <c r="A34" s="245"/>
      <c r="B34" s="228" t="str">
        <f>Data!B34</f>
        <v>Most Recent Intake  (03/31/2017)</v>
      </c>
      <c r="C34" s="229"/>
      <c r="D34" s="231"/>
      <c r="E34" s="218"/>
      <c r="F34" s="218"/>
      <c r="G34" s="228" t="str">
        <f>Data!G34</f>
        <v>Age Groups  (03/31/2017)</v>
      </c>
      <c r="H34" s="215"/>
      <c r="I34" s="215"/>
      <c r="J34" s="251"/>
      <c r="K34" s="251"/>
      <c r="L34" s="247"/>
    </row>
    <row r="35" spans="1:12" s="200" customFormat="1" ht="12" customHeight="1" x14ac:dyDescent="0.2">
      <c r="A35" s="234"/>
      <c r="B35" s="217"/>
      <c r="C35" s="215" t="str">
        <f>Data!C35</f>
        <v>Protective</v>
      </c>
      <c r="D35" s="21">
        <f>BostonRegionCalculations!K59+BostonRegionCalculations!Q59</f>
        <v>271</v>
      </c>
      <c r="E35" s="49">
        <f>IF(D35/$D$41&lt;0.01,"*",D35/$D$41)</f>
        <v>0.93771626297577859</v>
      </c>
      <c r="F35" s="254"/>
      <c r="G35" s="217"/>
      <c r="H35" s="215" t="str">
        <f>Data!H35</f>
        <v>0 - 2 Years Old</v>
      </c>
      <c r="I35" s="215"/>
      <c r="J35" s="21">
        <f>BostonRegionCalculations!K67</f>
        <v>54</v>
      </c>
      <c r="K35" s="49">
        <f>IF(J35/$J$39&lt;0.01,"*",J35/$J$39)</f>
        <v>0.18685121107266436</v>
      </c>
      <c r="L35" s="237"/>
    </row>
    <row r="36" spans="1:12" s="200" customFormat="1" ht="12" customHeight="1" x14ac:dyDescent="0.2">
      <c r="A36" s="234"/>
      <c r="B36" s="229"/>
      <c r="C36" s="215" t="str">
        <f>Data!C36</f>
        <v>Alternative Response</v>
      </c>
      <c r="D36" s="21">
        <f>BostonRegionCalculations!L59</f>
        <v>0</v>
      </c>
      <c r="E36" s="49" t="str">
        <f t="shared" ref="E36:E41" si="2">IF(D36/$D$41&lt;0.01,"*",D36/$D$41)</f>
        <v>*</v>
      </c>
      <c r="F36" s="254"/>
      <c r="G36" s="217"/>
      <c r="H36" s="215" t="str">
        <f>Data!H36</f>
        <v>3 - 5 Years Old</v>
      </c>
      <c r="I36" s="215"/>
      <c r="J36" s="21">
        <f>BostonRegionCalculations!L67</f>
        <v>38</v>
      </c>
      <c r="K36" s="49">
        <f t="shared" ref="K36:K39" si="3">IF(J36/$J$39&lt;0.01,"*",J36/$J$39)</f>
        <v>0.13148788927335639</v>
      </c>
      <c r="L36" s="237"/>
    </row>
    <row r="37" spans="1:12" s="200" customFormat="1" ht="12" customHeight="1" x14ac:dyDescent="0.2">
      <c r="A37" s="234"/>
      <c r="B37" s="229"/>
      <c r="C37" s="215" t="str">
        <f>Data!C37</f>
        <v>Voluntary Request</v>
      </c>
      <c r="D37" s="21">
        <f>BostonRegionCalculations!S59+BostonRegionCalculations!T59</f>
        <v>3</v>
      </c>
      <c r="E37" s="49">
        <f t="shared" si="2"/>
        <v>1.0380622837370242E-2</v>
      </c>
      <c r="F37" s="254"/>
      <c r="G37" s="217"/>
      <c r="H37" s="215" t="str">
        <f>Data!H37</f>
        <v>6 - 11 Years Old</v>
      </c>
      <c r="I37" s="215"/>
      <c r="J37" s="21">
        <f>BostonRegionCalculations!M67</f>
        <v>81</v>
      </c>
      <c r="K37" s="49">
        <f t="shared" si="3"/>
        <v>0.28027681660899656</v>
      </c>
      <c r="L37" s="237"/>
    </row>
    <row r="38" spans="1:12" s="200" customFormat="1" ht="12" customHeight="1" x14ac:dyDescent="0.2">
      <c r="A38" s="234"/>
      <c r="B38" s="229"/>
      <c r="C38" s="215" t="str">
        <f>Data!C38</f>
        <v>CRA Referral (Children Requiring Assistance)</v>
      </c>
      <c r="D38" s="21">
        <f>BostonRegionCalculations!M59+BostonRegionCalculations!N59</f>
        <v>13</v>
      </c>
      <c r="E38" s="49">
        <f t="shared" si="2"/>
        <v>4.4982698961937718E-2</v>
      </c>
      <c r="F38" s="254"/>
      <c r="G38" s="217"/>
      <c r="H38" s="215" t="str">
        <f>Data!H38</f>
        <v>12 - 17 Years Old</v>
      </c>
      <c r="I38" s="215"/>
      <c r="J38" s="21">
        <f>BostonRegionCalculations!N67</f>
        <v>116</v>
      </c>
      <c r="K38" s="49">
        <f t="shared" si="3"/>
        <v>0.40138408304498269</v>
      </c>
      <c r="L38" s="237"/>
    </row>
    <row r="39" spans="1:12" s="200" customFormat="1" ht="12" customHeight="1" x14ac:dyDescent="0.2">
      <c r="A39" s="239"/>
      <c r="B39" s="229"/>
      <c r="C39" s="215" t="str">
        <f>Data!C39</f>
        <v>Court Referral</v>
      </c>
      <c r="D39" s="21">
        <f>BostonRegionCalculations!O59</f>
        <v>1</v>
      </c>
      <c r="E39" s="49" t="str">
        <f t="shared" si="2"/>
        <v>*</v>
      </c>
      <c r="F39" s="254"/>
      <c r="G39" s="217"/>
      <c r="H39" s="244" t="s">
        <v>38</v>
      </c>
      <c r="I39" s="244"/>
      <c r="J39" s="67">
        <f>SUM(J35:J38)</f>
        <v>289</v>
      </c>
      <c r="K39" s="68">
        <f t="shared" si="3"/>
        <v>1</v>
      </c>
      <c r="L39" s="240"/>
    </row>
    <row r="40" spans="1:12" s="200" customFormat="1" ht="12" customHeight="1" x14ac:dyDescent="0.2">
      <c r="A40" s="241"/>
      <c r="B40" s="217"/>
      <c r="C40" s="215" t="str">
        <f>Data!C40</f>
        <v>Other/Unspecified</v>
      </c>
      <c r="D40" s="21">
        <f>BostonRegionCalculations!P59+BostonRegionCalculations!R59+BostonRegionCalculations!U59</f>
        <v>1</v>
      </c>
      <c r="E40" s="28" t="str">
        <f t="shared" si="2"/>
        <v>*</v>
      </c>
      <c r="F40" s="255"/>
      <c r="G40" s="217"/>
      <c r="H40" s="244"/>
      <c r="I40" s="244"/>
      <c r="J40" s="76"/>
      <c r="K40" s="77"/>
      <c r="L40" s="243"/>
    </row>
    <row r="41" spans="1:12" s="200" customFormat="1" ht="12" customHeight="1" x14ac:dyDescent="0.2">
      <c r="A41" s="241"/>
      <c r="B41" s="217"/>
      <c r="C41" s="244" t="s">
        <v>38</v>
      </c>
      <c r="D41" s="67">
        <f>SUM(D35:D40)</f>
        <v>289</v>
      </c>
      <c r="E41" s="61">
        <f t="shared" si="2"/>
        <v>1</v>
      </c>
      <c r="F41" s="255"/>
      <c r="G41" s="217"/>
      <c r="H41" s="217"/>
      <c r="I41" s="217"/>
      <c r="J41" s="217"/>
      <c r="K41" s="217"/>
      <c r="L41" s="243"/>
    </row>
    <row r="42" spans="1:12" s="200" customFormat="1" ht="12" customHeight="1" x14ac:dyDescent="0.2">
      <c r="A42" s="241"/>
      <c r="B42" s="217"/>
      <c r="C42" s="244"/>
      <c r="D42" s="67"/>
      <c r="E42" s="68"/>
      <c r="F42" s="255"/>
      <c r="G42" s="217"/>
      <c r="H42" s="217"/>
      <c r="I42" s="217"/>
      <c r="J42" s="217"/>
      <c r="K42" s="217"/>
      <c r="L42" s="243"/>
    </row>
    <row r="43" spans="1:12" s="253" customFormat="1" ht="15" customHeight="1" x14ac:dyDescent="0.2">
      <c r="A43" s="210"/>
      <c r="B43" s="228" t="str">
        <f>Data!B43</f>
        <v>Placement Type  (03/31/2017)</v>
      </c>
      <c r="C43" s="215"/>
      <c r="D43" s="233"/>
      <c r="E43" s="233"/>
      <c r="F43" s="233"/>
      <c r="G43" s="228" t="str">
        <f>Data!G43</f>
        <v>Continuous Time in Placement  (03/31/2017)</v>
      </c>
      <c r="H43" s="229"/>
      <c r="I43" s="229"/>
      <c r="J43" s="233"/>
      <c r="K43" s="233"/>
      <c r="L43" s="213"/>
    </row>
    <row r="44" spans="1:12" s="200" customFormat="1" ht="12" customHeight="1" x14ac:dyDescent="0.2">
      <c r="A44" s="234"/>
      <c r="B44" s="217"/>
      <c r="C44" s="215" t="str">
        <f>Data!C44</f>
        <v>Foster Care - Kinship</v>
      </c>
      <c r="D44" s="21">
        <f>BostonRegionCalculations!AL86</f>
        <v>95</v>
      </c>
      <c r="E44" s="49">
        <f>IF(D44/$D$57&lt;0.01,"*",D44/$D$57)</f>
        <v>0.32871972318339099</v>
      </c>
      <c r="F44" s="254"/>
      <c r="G44" s="217"/>
      <c r="H44" s="215" t="str">
        <f>Data!H44</f>
        <v>.5 Years or Less</v>
      </c>
      <c r="I44" s="215"/>
      <c r="J44" s="21">
        <f>BostonRegionCalculations!K76</f>
        <v>84</v>
      </c>
      <c r="K44" s="49">
        <f>IF(J44/$J$49&lt;0.01,"*",J44/$J$49)</f>
        <v>0.29065743944636679</v>
      </c>
      <c r="L44" s="237"/>
    </row>
    <row r="45" spans="1:12" s="200" customFormat="1" ht="12" customHeight="1" x14ac:dyDescent="0.2">
      <c r="A45" s="234"/>
      <c r="B45" s="217"/>
      <c r="C45" s="215" t="str">
        <f>Data!C45</f>
        <v>Foster Care - Child-Specific</v>
      </c>
      <c r="D45" s="21">
        <f>BostonRegionCalculations!AJ86</f>
        <v>12</v>
      </c>
      <c r="E45" s="49">
        <f t="shared" ref="E45:E56" si="4">IF(D45/$D$57&lt;0.01,"*",D45/$D$57)</f>
        <v>4.1522491349480967E-2</v>
      </c>
      <c r="F45" s="254"/>
      <c r="G45" s="217"/>
      <c r="H45" s="215" t="str">
        <f>Data!H45</f>
        <v>&gt;.5 Years - 1 Year</v>
      </c>
      <c r="I45" s="215"/>
      <c r="J45" s="21">
        <f>BostonRegionCalculations!L76</f>
        <v>71</v>
      </c>
      <c r="K45" s="49">
        <f t="shared" ref="K45:K48" si="5">IF(J45/$J$49&lt;0.01,"*",J45/$J$49)</f>
        <v>0.24567474048442905</v>
      </c>
      <c r="L45" s="237"/>
    </row>
    <row r="46" spans="1:12" s="200" customFormat="1" ht="12" customHeight="1" x14ac:dyDescent="0.2">
      <c r="A46" s="234"/>
      <c r="B46" s="217"/>
      <c r="C46" s="215" t="str">
        <f>Data!C46</f>
        <v>Foster Care - Unrestricted</v>
      </c>
      <c r="D46" s="21">
        <f>BostonRegionCalculations!AN86</f>
        <v>70</v>
      </c>
      <c r="E46" s="49">
        <f t="shared" si="4"/>
        <v>0.24221453287197231</v>
      </c>
      <c r="F46" s="254"/>
      <c r="G46" s="217"/>
      <c r="H46" s="215" t="str">
        <f>Data!H46</f>
        <v>&gt;1 Year - 2 Years</v>
      </c>
      <c r="I46" s="215"/>
      <c r="J46" s="21">
        <f>BostonRegionCalculations!M76+BostonRegionCalculations!N76</f>
        <v>76</v>
      </c>
      <c r="K46" s="49">
        <f t="shared" si="5"/>
        <v>0.26297577854671278</v>
      </c>
      <c r="L46" s="237"/>
    </row>
    <row r="47" spans="1:12" s="200" customFormat="1" ht="12" customHeight="1" x14ac:dyDescent="0.2">
      <c r="A47" s="234"/>
      <c r="B47" s="217"/>
      <c r="C47" s="215" t="str">
        <f>Data!C47</f>
        <v>Foster Care - Pre-adoptive</v>
      </c>
      <c r="D47" s="21">
        <f>BostonRegionCalculations!AM86</f>
        <v>0</v>
      </c>
      <c r="E47" s="49" t="str">
        <f t="shared" si="4"/>
        <v>*</v>
      </c>
      <c r="F47" s="254"/>
      <c r="G47" s="217"/>
      <c r="H47" s="215" t="str">
        <f>Data!H47</f>
        <v>&gt;2 Years - 4 Years</v>
      </c>
      <c r="I47" s="215"/>
      <c r="J47" s="21">
        <f>BostonRegionCalculations!O76</f>
        <v>47</v>
      </c>
      <c r="K47" s="49">
        <f t="shared" si="5"/>
        <v>0.16262975778546712</v>
      </c>
      <c r="L47" s="237"/>
    </row>
    <row r="48" spans="1:12" s="200" customFormat="1" ht="12" customHeight="1" x14ac:dyDescent="0.2">
      <c r="A48" s="234"/>
      <c r="B48" s="217"/>
      <c r="C48" s="215" t="str">
        <f>Data!C48</f>
        <v>Foster Care - Independent Living</v>
      </c>
      <c r="D48" s="21">
        <f>BostonRegionCalculations!AK86</f>
        <v>0</v>
      </c>
      <c r="E48" s="28" t="str">
        <f t="shared" si="4"/>
        <v>*</v>
      </c>
      <c r="F48" s="254"/>
      <c r="G48" s="217"/>
      <c r="H48" s="215" t="str">
        <f>Data!H48</f>
        <v>&gt;4 Years</v>
      </c>
      <c r="I48" s="215"/>
      <c r="J48" s="21">
        <f>BostonRegionCalculations!P76</f>
        <v>11</v>
      </c>
      <c r="K48" s="49">
        <f t="shared" si="5"/>
        <v>3.8062283737024222E-2</v>
      </c>
      <c r="L48" s="237"/>
    </row>
    <row r="49" spans="1:14" s="200" customFormat="1" ht="12" customHeight="1" x14ac:dyDescent="0.2">
      <c r="A49" s="234"/>
      <c r="B49" s="217"/>
      <c r="C49" s="215" t="str">
        <f>Data!C49</f>
        <v>Foster Care - IFC (Contracted)</v>
      </c>
      <c r="D49" s="21">
        <f>SUM(BostonRegionCalculations!Y86:AI86)</f>
        <v>36</v>
      </c>
      <c r="E49" s="49">
        <f t="shared" si="4"/>
        <v>0.1245674740484429</v>
      </c>
      <c r="F49" s="254"/>
      <c r="G49" s="217"/>
      <c r="H49" s="244" t="s">
        <v>38</v>
      </c>
      <c r="I49" s="215"/>
      <c r="J49" s="67">
        <f>SUM(J44:J48)</f>
        <v>289</v>
      </c>
      <c r="K49" s="68">
        <v>1</v>
      </c>
      <c r="L49" s="237"/>
    </row>
    <row r="50" spans="1:14" s="200" customFormat="1" ht="12" customHeight="1" x14ac:dyDescent="0.2">
      <c r="A50" s="234"/>
      <c r="B50" s="217"/>
      <c r="C50" s="215" t="str">
        <f>Data!C50</f>
        <v>Congregate Care - Group Home</v>
      </c>
      <c r="D50" s="21">
        <f>SUM(BostonRegionCalculations!J86:P86)</f>
        <v>28</v>
      </c>
      <c r="E50" s="49">
        <f t="shared" si="4"/>
        <v>9.6885813148788927E-2</v>
      </c>
      <c r="F50" s="180"/>
      <c r="G50" s="180"/>
      <c r="H50" s="180"/>
      <c r="I50" s="180"/>
      <c r="J50" s="180"/>
      <c r="K50" s="180"/>
      <c r="L50" s="237"/>
    </row>
    <row r="51" spans="1:14" s="200" customFormat="1" ht="12" customHeight="1" x14ac:dyDescent="0.2">
      <c r="A51" s="256"/>
      <c r="B51" s="217"/>
      <c r="C51" s="215" t="str">
        <f>Data!C51</f>
        <v>Congregate Care - Continuum</v>
      </c>
      <c r="D51" s="21">
        <f>SUM(BostonRegionCalculations!V86:X86)</f>
        <v>1</v>
      </c>
      <c r="E51" s="49" t="str">
        <f t="shared" si="4"/>
        <v>*</v>
      </c>
      <c r="F51" s="254"/>
      <c r="G51" s="228" t="str">
        <f>Data!G51</f>
        <v>Gender  (03/31/2017)</v>
      </c>
      <c r="H51" s="235"/>
      <c r="I51" s="235"/>
      <c r="J51" s="257"/>
      <c r="K51" s="257"/>
      <c r="L51" s="258"/>
    </row>
    <row r="52" spans="1:14" s="200" customFormat="1" ht="12" customHeight="1" x14ac:dyDescent="0.2">
      <c r="A52" s="259"/>
      <c r="B52" s="217"/>
      <c r="C52" s="215" t="str">
        <f>Data!C52</f>
        <v>Congregate Care - Residential</v>
      </c>
      <c r="D52" s="21">
        <f>BostonRegionCalculations!Q86</f>
        <v>22</v>
      </c>
      <c r="E52" s="49">
        <f>IF(D52/$D$57&lt;0.01,"*",D52/$D$57)</f>
        <v>7.6124567474048443E-2</v>
      </c>
      <c r="F52" s="254"/>
      <c r="G52" s="217"/>
      <c r="H52" s="215" t="str">
        <f>Data!H52</f>
        <v>Male</v>
      </c>
      <c r="I52" s="244"/>
      <c r="J52" s="21">
        <f>BostonRegionCalculations!L96</f>
        <v>148</v>
      </c>
      <c r="K52" s="49">
        <f>IF(J52/$J$55&lt;0.01,"*",J52/$J$55)</f>
        <v>0.51211072664359858</v>
      </c>
      <c r="L52" s="260"/>
      <c r="M52" s="215"/>
    </row>
    <row r="53" spans="1:14" s="200" customFormat="1" ht="12" customHeight="1" x14ac:dyDescent="0.2">
      <c r="A53" s="261"/>
      <c r="B53" s="217"/>
      <c r="C53" s="215" t="str">
        <f>Data!C53</f>
        <v>Congregate  Care - STARR (short-term residential)</v>
      </c>
      <c r="D53" s="21">
        <f>BostonRegionCalculations!R86</f>
        <v>8</v>
      </c>
      <c r="E53" s="49">
        <f t="shared" si="4"/>
        <v>2.768166089965398E-2</v>
      </c>
      <c r="F53" s="254"/>
      <c r="G53" s="217"/>
      <c r="H53" s="215" t="str">
        <f>Data!H53</f>
        <v>Female</v>
      </c>
      <c r="I53" s="244"/>
      <c r="J53" s="21">
        <f>BostonRegionCalculations!K96</f>
        <v>141</v>
      </c>
      <c r="K53" s="49">
        <f t="shared" ref="K53:K55" si="6">IF(J53/$J$55&lt;0.01,"*",J53/$J$55)</f>
        <v>0.48788927335640137</v>
      </c>
      <c r="L53" s="262"/>
    </row>
    <row r="54" spans="1:14" s="200" customFormat="1" ht="12" customHeight="1" x14ac:dyDescent="0.2">
      <c r="A54" s="214"/>
      <c r="B54" s="217"/>
      <c r="C54" s="215" t="str">
        <f>Data!C54</f>
        <v>Congregate Care - Teen Parenting</v>
      </c>
      <c r="D54" s="21">
        <f>BostonRegionCalculations!S86+BostonRegionCalculations!T86+BostonRegionCalculations!U86</f>
        <v>1</v>
      </c>
      <c r="E54" s="49" t="str">
        <f t="shared" si="4"/>
        <v>*</v>
      </c>
      <c r="F54" s="254"/>
      <c r="G54" s="180"/>
      <c r="H54" s="253" t="str">
        <f>Data!H54</f>
        <v>Intersex</v>
      </c>
      <c r="J54" s="21">
        <f>BostonRegionCalculations!M96</f>
        <v>0</v>
      </c>
      <c r="K54" s="49" t="str">
        <f t="shared" si="6"/>
        <v>*</v>
      </c>
      <c r="L54" s="219"/>
    </row>
    <row r="55" spans="1:14" s="200" customFormat="1" ht="12" customHeight="1" x14ac:dyDescent="0.2">
      <c r="A55" s="263"/>
      <c r="B55" s="217"/>
      <c r="C55" s="215" t="str">
        <f>Data!C55</f>
        <v>Non-Referral Location</v>
      </c>
      <c r="D55" s="21">
        <f>SUM(BostonRegionCalculations!AO86:AS86)</f>
        <v>7</v>
      </c>
      <c r="E55" s="49">
        <f t="shared" si="4"/>
        <v>2.4221453287197232E-2</v>
      </c>
      <c r="F55" s="264"/>
      <c r="G55" s="180"/>
      <c r="H55" s="244" t="s">
        <v>38</v>
      </c>
      <c r="I55" s="180"/>
      <c r="J55" s="67">
        <f>SUM(J52:J54)</f>
        <v>289</v>
      </c>
      <c r="K55" s="68">
        <f t="shared" si="6"/>
        <v>1</v>
      </c>
      <c r="L55" s="265"/>
    </row>
    <row r="56" spans="1:14" s="200" customFormat="1" ht="12" customHeight="1" x14ac:dyDescent="0.2">
      <c r="A56" s="263"/>
      <c r="B56" s="217"/>
      <c r="C56" s="238" t="str">
        <f>Data!C56</f>
        <v>Missing/Absent from Approved Placement</v>
      </c>
      <c r="D56" s="21">
        <f>BostonRegionCalculations!AT86</f>
        <v>9</v>
      </c>
      <c r="E56" s="49">
        <f t="shared" si="4"/>
        <v>3.1141868512110725E-2</v>
      </c>
      <c r="F56" s="266"/>
      <c r="G56" s="180"/>
      <c r="H56" s="180"/>
      <c r="I56" s="180"/>
      <c r="J56" s="180"/>
      <c r="K56" s="180"/>
      <c r="L56" s="265"/>
    </row>
    <row r="57" spans="1:14" ht="15" customHeight="1" x14ac:dyDescent="0.2">
      <c r="A57" s="267"/>
      <c r="B57" s="180"/>
      <c r="C57" s="244" t="s">
        <v>38</v>
      </c>
      <c r="D57" s="67">
        <f>SUM(D44:D56)</f>
        <v>289</v>
      </c>
      <c r="E57" s="68">
        <v>1</v>
      </c>
      <c r="F57" s="266"/>
      <c r="G57" s="228" t="str">
        <f>Data!G57</f>
        <v>Service Plan Goal  (03/31/2017)</v>
      </c>
      <c r="H57" s="229"/>
      <c r="I57" s="235"/>
      <c r="J57" s="181"/>
      <c r="K57" s="216"/>
      <c r="L57" s="268"/>
    </row>
    <row r="58" spans="1:14" s="200" customFormat="1" ht="12" customHeight="1" x14ac:dyDescent="0.2">
      <c r="A58" s="234"/>
      <c r="B58" s="228"/>
      <c r="C58" s="180"/>
      <c r="D58" s="180"/>
      <c r="E58" s="180"/>
      <c r="F58" s="254"/>
      <c r="G58" s="228"/>
      <c r="H58" s="215" t="str">
        <f>Data!H58</f>
        <v>Family Reunification</v>
      </c>
      <c r="I58" s="215"/>
      <c r="J58" s="21">
        <f>BostonRegionCalculations!O118</f>
        <v>184</v>
      </c>
      <c r="K58" s="49">
        <f>IF(J58/$J$65&lt;0.01,"*",J58/$J$65)</f>
        <v>0.63667820069204151</v>
      </c>
      <c r="L58" s="237"/>
      <c r="N58" s="215"/>
    </row>
    <row r="59" spans="1:14" s="200" customFormat="1" ht="12" customHeight="1" x14ac:dyDescent="0.2">
      <c r="A59" s="234"/>
      <c r="B59" s="228" t="str">
        <f>Data!B59</f>
        <v>Race  (03/31/2017)</v>
      </c>
      <c r="C59" s="215"/>
      <c r="D59" s="230"/>
      <c r="E59" s="231"/>
      <c r="F59" s="254"/>
      <c r="G59" s="235"/>
      <c r="H59" s="215" t="str">
        <f>Data!H59</f>
        <v>Adoption</v>
      </c>
      <c r="I59" s="215"/>
      <c r="J59" s="21">
        <f>BostonRegionCalculations!L118</f>
        <v>14</v>
      </c>
      <c r="K59" s="49">
        <f t="shared" ref="K59:K65" si="7">IF(J59/$J$65&lt;0.01,"*",J59/$J$65)</f>
        <v>4.8442906574394463E-2</v>
      </c>
      <c r="L59" s="237"/>
    </row>
    <row r="60" spans="1:14" s="200" customFormat="1" ht="13.5" customHeight="1" x14ac:dyDescent="0.2">
      <c r="A60" s="234"/>
      <c r="B60" s="235"/>
      <c r="C60" s="215" t="s">
        <v>5</v>
      </c>
      <c r="D60" s="21">
        <f>BostonRegionCalculations!S107</f>
        <v>34</v>
      </c>
      <c r="E60" s="28">
        <f>IF(D60/$D$68&lt;0.01,"*",D60/$D$68)</f>
        <v>0.11764705882352941</v>
      </c>
      <c r="F60" s="254"/>
      <c r="G60" s="217"/>
      <c r="H60" s="215" t="str">
        <f>Data!H60</f>
        <v>Guardianship</v>
      </c>
      <c r="I60" s="215"/>
      <c r="J60" s="21">
        <f>BostonRegionCalculations!N118</f>
        <v>29</v>
      </c>
      <c r="K60" s="49">
        <f t="shared" si="7"/>
        <v>0.10034602076124567</v>
      </c>
      <c r="L60" s="237"/>
      <c r="N60" s="215"/>
    </row>
    <row r="61" spans="1:14" s="200" customFormat="1" ht="14.45" customHeight="1" x14ac:dyDescent="0.2">
      <c r="A61" s="234"/>
      <c r="C61" s="238" t="s">
        <v>7</v>
      </c>
      <c r="D61" s="21">
        <f>BostonRegionCalculations!O107</f>
        <v>63</v>
      </c>
      <c r="E61" s="28">
        <f t="shared" ref="E61:E68" si="8">IF(D61/$D$68&lt;0.01,"*",D61/$D$68)</f>
        <v>0.2179930795847751</v>
      </c>
      <c r="F61" s="254"/>
      <c r="G61" s="217"/>
      <c r="H61" s="215" t="s">
        <v>63</v>
      </c>
      <c r="I61" s="215"/>
      <c r="J61" s="21">
        <f>BostonRegionCalculations!K118</f>
        <v>13</v>
      </c>
      <c r="K61" s="49">
        <f t="shared" si="7"/>
        <v>4.4982698961937718E-2</v>
      </c>
      <c r="L61" s="237"/>
      <c r="N61" s="215"/>
    </row>
    <row r="62" spans="1:14" s="200" customFormat="1" ht="13.5" customHeight="1" x14ac:dyDescent="0.2">
      <c r="A62" s="234"/>
      <c r="C62" s="215" t="s">
        <v>9</v>
      </c>
      <c r="D62" s="21">
        <f>BostonRegionCalculations!M107</f>
        <v>170</v>
      </c>
      <c r="E62" s="28">
        <f t="shared" si="8"/>
        <v>0.58823529411764708</v>
      </c>
      <c r="F62" s="254"/>
      <c r="G62" s="217"/>
      <c r="H62" s="215" t="str">
        <f>Data!H62</f>
        <v>Permanent Care with Kin</v>
      </c>
      <c r="I62" s="215"/>
      <c r="J62" s="21">
        <f>BostonRegionCalculations!M118</f>
        <v>10</v>
      </c>
      <c r="K62" s="49">
        <f t="shared" si="7"/>
        <v>3.4602076124567477E-2</v>
      </c>
      <c r="L62" s="237"/>
      <c r="N62" s="215"/>
    </row>
    <row r="63" spans="1:14" s="200" customFormat="1" ht="13.5" customHeight="1" x14ac:dyDescent="0.2">
      <c r="A63" s="234"/>
      <c r="B63" s="235"/>
      <c r="C63" s="215" t="s">
        <v>11</v>
      </c>
      <c r="D63" s="21">
        <f>BostonRegionCalculations!L107</f>
        <v>0</v>
      </c>
      <c r="E63" s="28" t="str">
        <f t="shared" si="8"/>
        <v>*</v>
      </c>
      <c r="F63" s="254"/>
      <c r="G63" s="217"/>
      <c r="H63" s="215" t="str">
        <f>Data!H63</f>
        <v>Stabilize Intact Family</v>
      </c>
      <c r="I63" s="215"/>
      <c r="J63" s="21">
        <f>BostonRegionCalculations!P118</f>
        <v>24</v>
      </c>
      <c r="K63" s="49">
        <f t="shared" si="7"/>
        <v>8.3044982698961933E-2</v>
      </c>
      <c r="L63" s="237"/>
      <c r="N63" s="215"/>
    </row>
    <row r="64" spans="1:14" s="200" customFormat="1" ht="13.5" customHeight="1" x14ac:dyDescent="0.2">
      <c r="A64" s="234"/>
      <c r="B64" s="235"/>
      <c r="C64" s="215" t="s">
        <v>13</v>
      </c>
      <c r="D64" s="21">
        <f>BostonRegionCalculations!K107</f>
        <v>1</v>
      </c>
      <c r="E64" s="28" t="str">
        <f t="shared" si="8"/>
        <v>*</v>
      </c>
      <c r="F64" s="254"/>
      <c r="G64" s="217"/>
      <c r="H64" s="215" t="str">
        <f>Data!H64</f>
        <v>Unspecified as of run-date</v>
      </c>
      <c r="I64" s="215"/>
      <c r="J64" s="21">
        <f>BostonRegionCalculations!Q118</f>
        <v>15</v>
      </c>
      <c r="K64" s="49">
        <f t="shared" si="7"/>
        <v>5.1903114186851208E-2</v>
      </c>
      <c r="L64" s="237"/>
      <c r="N64" s="215"/>
    </row>
    <row r="65" spans="1:14" s="200" customFormat="1" ht="13.5" customHeight="1" x14ac:dyDescent="0.2">
      <c r="A65" s="234"/>
      <c r="B65" s="235"/>
      <c r="C65" s="215" t="s">
        <v>15</v>
      </c>
      <c r="D65" s="21">
        <f>BostonRegionCalculations!Q107</f>
        <v>0</v>
      </c>
      <c r="E65" s="28" t="str">
        <f t="shared" si="8"/>
        <v>*</v>
      </c>
      <c r="F65" s="254"/>
      <c r="G65" s="217"/>
      <c r="H65" s="244" t="s">
        <v>38</v>
      </c>
      <c r="I65" s="215"/>
      <c r="J65" s="67">
        <f>SUM(J58:J64)</f>
        <v>289</v>
      </c>
      <c r="K65" s="68">
        <f t="shared" si="7"/>
        <v>1</v>
      </c>
      <c r="L65" s="237"/>
      <c r="N65" s="215"/>
    </row>
    <row r="66" spans="1:14" s="200" customFormat="1" ht="13.5" customHeight="1" x14ac:dyDescent="0.2">
      <c r="A66" s="234"/>
      <c r="B66" s="235"/>
      <c r="C66" s="215" t="s">
        <v>17</v>
      </c>
      <c r="D66" s="21">
        <f>BostonRegionCalculations!P107</f>
        <v>10</v>
      </c>
      <c r="E66" s="28">
        <f t="shared" si="8"/>
        <v>3.4602076124567477E-2</v>
      </c>
      <c r="F66" s="254"/>
      <c r="G66" s="217"/>
      <c r="H66" s="269" t="s">
        <v>241</v>
      </c>
      <c r="L66" s="237"/>
      <c r="N66" s="215"/>
    </row>
    <row r="67" spans="1:14" s="200" customFormat="1" ht="12" customHeight="1" x14ac:dyDescent="0.2">
      <c r="A67" s="234"/>
      <c r="B67" s="235"/>
      <c r="C67" s="215" t="str">
        <f>Data!C67</f>
        <v>Unable to Determine</v>
      </c>
      <c r="D67" s="21">
        <f>BostonRegionCalculations!R107+BostonRegionCalculations!N107+BostonRegionCalculations!T107</f>
        <v>11</v>
      </c>
      <c r="E67" s="28">
        <f t="shared" si="8"/>
        <v>3.8062283737024222E-2</v>
      </c>
      <c r="F67" s="254"/>
      <c r="G67" s="217"/>
      <c r="H67" s="269"/>
      <c r="I67" s="180"/>
      <c r="J67" s="180"/>
      <c r="K67" s="180"/>
      <c r="L67" s="237"/>
      <c r="M67" s="215"/>
      <c r="N67" s="215"/>
    </row>
    <row r="68" spans="1:14" s="200" customFormat="1" ht="12" customHeight="1" x14ac:dyDescent="0.2">
      <c r="A68" s="234"/>
      <c r="B68" s="235"/>
      <c r="C68" s="244" t="s">
        <v>38</v>
      </c>
      <c r="D68" s="67">
        <f>SUM(D60:D67)</f>
        <v>289</v>
      </c>
      <c r="E68" s="61">
        <f t="shared" si="8"/>
        <v>1</v>
      </c>
      <c r="F68" s="254"/>
      <c r="G68" s="270" t="s">
        <v>68</v>
      </c>
      <c r="I68" s="180"/>
      <c r="J68" s="180"/>
      <c r="K68" s="180"/>
      <c r="L68" s="237"/>
      <c r="M68" s="215"/>
      <c r="N68" s="215"/>
    </row>
    <row r="69" spans="1:14" s="200" customFormat="1" ht="12" customHeight="1" x14ac:dyDescent="0.2">
      <c r="A69" s="234"/>
      <c r="B69" s="235"/>
      <c r="C69" s="246" t="s">
        <v>239</v>
      </c>
      <c r="D69" s="95"/>
      <c r="E69" s="96"/>
      <c r="F69" s="254"/>
      <c r="G69" s="271" t="s">
        <v>69</v>
      </c>
      <c r="I69" s="180"/>
      <c r="J69" s="180"/>
      <c r="K69" s="180"/>
      <c r="L69" s="237"/>
      <c r="M69" s="215"/>
      <c r="N69" s="215"/>
    </row>
    <row r="70" spans="1:14" s="200" customFormat="1" ht="12" customHeight="1" x14ac:dyDescent="0.2">
      <c r="A70" s="241"/>
      <c r="B70" s="228"/>
      <c r="C70" s="66" t="s">
        <v>240</v>
      </c>
      <c r="D70" s="34"/>
      <c r="E70" s="64"/>
      <c r="F70" s="254"/>
      <c r="G70" s="270" t="s">
        <v>70</v>
      </c>
      <c r="I70" s="180"/>
      <c r="J70" s="180"/>
      <c r="K70" s="180"/>
      <c r="L70" s="237"/>
    </row>
    <row r="71" spans="1:14" s="200" customFormat="1" ht="6" customHeight="1" x14ac:dyDescent="0.2">
      <c r="A71" s="272"/>
      <c r="B71" s="273"/>
      <c r="C71" s="100"/>
      <c r="D71" s="101"/>
      <c r="E71" s="102"/>
      <c r="F71" s="274"/>
      <c r="G71" s="275"/>
      <c r="H71" s="276"/>
      <c r="I71" s="275"/>
      <c r="J71" s="275"/>
      <c r="K71" s="275"/>
      <c r="L71" s="277"/>
    </row>
    <row r="72" spans="1:14" s="200" customFormat="1" ht="15.75" x14ac:dyDescent="0.2">
      <c r="A72" s="205"/>
      <c r="B72" s="1080" t="s">
        <v>71</v>
      </c>
      <c r="C72" s="1080"/>
      <c r="D72" s="1080"/>
      <c r="E72" s="1080"/>
      <c r="F72" s="1080"/>
      <c r="G72" s="1080"/>
      <c r="H72" s="1080"/>
      <c r="I72" s="1080"/>
      <c r="J72" s="1080"/>
      <c r="K72" s="1080"/>
      <c r="L72" s="1081"/>
    </row>
    <row r="73" spans="1:14" s="200" customFormat="1" ht="14.25" customHeight="1" x14ac:dyDescent="0.2">
      <c r="A73" s="234"/>
      <c r="B73" s="228" t="str">
        <f>Data!B73</f>
        <v>Most Recent Intake  (03/31/2017)</v>
      </c>
      <c r="C73" s="278"/>
      <c r="D73" s="231"/>
      <c r="E73" s="218"/>
      <c r="F73" s="218"/>
      <c r="G73" s="244" t="str">
        <f>Data!G73</f>
        <v>Age Groups  (03/31/2017)</v>
      </c>
      <c r="H73" s="215"/>
      <c r="I73" s="217"/>
      <c r="J73" s="217"/>
      <c r="K73" s="233"/>
      <c r="L73" s="213"/>
    </row>
    <row r="74" spans="1:14" ht="12" customHeight="1" x14ac:dyDescent="0.2">
      <c r="A74" s="234"/>
      <c r="B74" s="229"/>
      <c r="C74" s="215" t="str">
        <f>Data!C74</f>
        <v>Protective</v>
      </c>
      <c r="D74" s="21">
        <f>BostonRegionCalculations!K136+BostonRegionCalculations!Q136</f>
        <v>1247</v>
      </c>
      <c r="E74" s="49">
        <f>IF(D74/$D$80&lt;0.01,"*",D74/$D$80)</f>
        <v>0.94184290030211482</v>
      </c>
      <c r="F74" s="254"/>
      <c r="G74" s="217"/>
      <c r="H74" s="215" t="str">
        <f>Data!H74</f>
        <v>0 - 2 Years Old</v>
      </c>
      <c r="I74" s="215"/>
      <c r="J74" s="21">
        <f>SUM(BostonRegionCalculations!K127:M127)</f>
        <v>252</v>
      </c>
      <c r="K74" s="49">
        <f>IF(J74/$J$79&lt;0.01,"*",J74/$J$79)</f>
        <v>0.19033232628398791</v>
      </c>
      <c r="L74" s="237"/>
    </row>
    <row r="75" spans="1:14" ht="12" customHeight="1" x14ac:dyDescent="0.2">
      <c r="A75" s="234"/>
      <c r="B75" s="229"/>
      <c r="C75" s="215" t="str">
        <f>Data!C75</f>
        <v>Alternative Response</v>
      </c>
      <c r="D75" s="21">
        <f>BostonRegionCalculations!L136</f>
        <v>27</v>
      </c>
      <c r="E75" s="49">
        <f t="shared" ref="E75:E80" si="9">IF(D75/$D$80&lt;0.01,"*",D75/$D$80)</f>
        <v>2.0392749244712991E-2</v>
      </c>
      <c r="F75" s="254"/>
      <c r="G75" s="229"/>
      <c r="H75" s="215" t="str">
        <f>Data!H75</f>
        <v>3 - 5 Years Old</v>
      </c>
      <c r="I75" s="215"/>
      <c r="J75" s="21">
        <f>SUM(BostonRegionCalculations!N127:P127)</f>
        <v>214</v>
      </c>
      <c r="K75" s="49">
        <f t="shared" ref="K75:K79" si="10">IF(J75/$J$79&lt;0.01,"*",J75/$J$79)</f>
        <v>0.16163141993957703</v>
      </c>
      <c r="L75" s="237"/>
    </row>
    <row r="76" spans="1:14" ht="12" customHeight="1" x14ac:dyDescent="0.2">
      <c r="A76" s="234"/>
      <c r="B76" s="229"/>
      <c r="C76" s="215" t="str">
        <f>Data!C76</f>
        <v>Voluntary Request</v>
      </c>
      <c r="D76" s="21">
        <f>BostonRegionCalculations!T136+BostonRegionCalculations!S136</f>
        <v>0</v>
      </c>
      <c r="E76" s="49" t="str">
        <f t="shared" si="9"/>
        <v>*</v>
      </c>
      <c r="F76" s="254"/>
      <c r="G76" s="215"/>
      <c r="H76" s="215" t="str">
        <f>Data!H76</f>
        <v>6 - 11 Years Old</v>
      </c>
      <c r="I76" s="215"/>
      <c r="J76" s="21">
        <f>SUM(BostonRegionCalculations!Q127:V127)</f>
        <v>430</v>
      </c>
      <c r="K76" s="49">
        <f t="shared" si="10"/>
        <v>0.32477341389728098</v>
      </c>
      <c r="L76" s="237"/>
    </row>
    <row r="77" spans="1:14" s="200" customFormat="1" ht="12" customHeight="1" x14ac:dyDescent="0.2">
      <c r="A77" s="234"/>
      <c r="B77" s="217"/>
      <c r="C77" s="215" t="str">
        <f>Data!C77</f>
        <v>CRA Referral (Children Requiring Assistance)</v>
      </c>
      <c r="D77" s="21">
        <f>BostonRegionCalculations!N136+BostonRegionCalculations!M136</f>
        <v>37</v>
      </c>
      <c r="E77" s="49">
        <f t="shared" si="9"/>
        <v>2.7945619335347432E-2</v>
      </c>
      <c r="F77" s="254"/>
      <c r="G77" s="229"/>
      <c r="H77" s="215" t="str">
        <f>Data!H77</f>
        <v>12 - 17 Years Old</v>
      </c>
      <c r="I77" s="215"/>
      <c r="J77" s="21">
        <f>SUM(BostonRegionCalculations!W127:AB127)</f>
        <v>428</v>
      </c>
      <c r="K77" s="49">
        <f t="shared" si="10"/>
        <v>0.32326283987915405</v>
      </c>
      <c r="L77" s="237"/>
    </row>
    <row r="78" spans="1:14" s="200" customFormat="1" ht="12" customHeight="1" x14ac:dyDescent="0.2">
      <c r="A78" s="239"/>
      <c r="B78" s="217"/>
      <c r="C78" s="215" t="str">
        <f>Data!C78</f>
        <v>Court Referral</v>
      </c>
      <c r="D78" s="21">
        <f>BostonRegionCalculations!O136</f>
        <v>4</v>
      </c>
      <c r="E78" s="49" t="str">
        <f t="shared" si="9"/>
        <v>*</v>
      </c>
      <c r="F78" s="254"/>
      <c r="G78" s="217"/>
      <c r="H78" s="215" t="str">
        <f>Data!H78</f>
        <v>Unspecified</v>
      </c>
      <c r="I78" s="215"/>
      <c r="J78" s="21">
        <f>BostonRegionCalculations!AC127</f>
        <v>0</v>
      </c>
      <c r="K78" s="49" t="str">
        <f t="shared" si="10"/>
        <v>*</v>
      </c>
      <c r="L78" s="237"/>
    </row>
    <row r="79" spans="1:14" s="200" customFormat="1" ht="12" customHeight="1" x14ac:dyDescent="0.2">
      <c r="A79" s="239"/>
      <c r="B79" s="217"/>
      <c r="C79" s="215" t="str">
        <f>Data!C79</f>
        <v>Other/Unspecified</v>
      </c>
      <c r="D79" s="21">
        <f>BostonRegionCalculations!P136+BostonRegionCalculations!U136+BostonRegionCalculations!R136</f>
        <v>9</v>
      </c>
      <c r="E79" s="49" t="str">
        <f t="shared" si="9"/>
        <v>*</v>
      </c>
      <c r="F79" s="255"/>
      <c r="G79" s="217"/>
      <c r="H79" s="244" t="s">
        <v>72</v>
      </c>
      <c r="I79" s="244"/>
      <c r="J79" s="67">
        <f>SUM(J74:J78)</f>
        <v>1324</v>
      </c>
      <c r="K79" s="68">
        <f t="shared" si="10"/>
        <v>1</v>
      </c>
      <c r="L79" s="240"/>
    </row>
    <row r="80" spans="1:14" s="200" customFormat="1" ht="12" customHeight="1" x14ac:dyDescent="0.2">
      <c r="A80" s="214"/>
      <c r="B80" s="229"/>
      <c r="C80" s="244" t="s">
        <v>72</v>
      </c>
      <c r="D80" s="67">
        <f>SUM(D74:D79)</f>
        <v>1324</v>
      </c>
      <c r="E80" s="68">
        <f t="shared" si="9"/>
        <v>1</v>
      </c>
      <c r="F80" s="255"/>
      <c r="G80" s="217"/>
      <c r="H80" s="244"/>
      <c r="I80" s="244"/>
      <c r="J80" s="108"/>
      <c r="K80" s="109"/>
      <c r="L80" s="240"/>
    </row>
    <row r="81" spans="1:12" s="200" customFormat="1" ht="4.1500000000000004" customHeight="1" x14ac:dyDescent="0.2">
      <c r="A81" s="214"/>
      <c r="B81" s="229"/>
      <c r="C81" s="244"/>
      <c r="D81" s="67"/>
      <c r="E81" s="68"/>
      <c r="F81" s="255"/>
      <c r="G81" s="217"/>
      <c r="H81" s="244"/>
      <c r="I81" s="244"/>
      <c r="J81" s="108"/>
      <c r="K81" s="109"/>
      <c r="L81" s="240"/>
    </row>
    <row r="82" spans="1:12" s="200" customFormat="1" ht="11.45" customHeight="1" x14ac:dyDescent="0.2">
      <c r="A82" s="272"/>
      <c r="B82" s="366"/>
      <c r="C82" s="275"/>
      <c r="D82" s="279"/>
      <c r="E82" s="275"/>
      <c r="F82" s="275"/>
      <c r="G82" s="280"/>
      <c r="H82" s="275"/>
      <c r="I82" s="275"/>
      <c r="J82" s="275"/>
      <c r="K82" s="279"/>
      <c r="L82" s="281"/>
    </row>
    <row r="83" spans="1:12" s="200" customFormat="1" x14ac:dyDescent="0.2">
      <c r="A83" s="180"/>
      <c r="B83" s="217"/>
      <c r="C83" s="282"/>
      <c r="D83" s="283"/>
      <c r="E83" s="283"/>
      <c r="F83" s="283"/>
      <c r="G83" s="282"/>
      <c r="H83" s="229"/>
      <c r="I83" s="229"/>
      <c r="J83" s="233"/>
      <c r="K83" s="180"/>
      <c r="L83" s="180"/>
    </row>
    <row r="84" spans="1:12" s="200" customFormat="1" ht="6" customHeight="1" x14ac:dyDescent="0.2">
      <c r="A84" s="180"/>
      <c r="B84" s="217"/>
      <c r="C84" s="282"/>
      <c r="D84" s="283"/>
      <c r="E84" s="283"/>
      <c r="F84" s="283"/>
      <c r="G84" s="282"/>
      <c r="H84" s="282"/>
      <c r="I84" s="282"/>
      <c r="J84" s="283"/>
      <c r="K84" s="180"/>
      <c r="L84" s="180"/>
    </row>
    <row r="85" spans="1:12" x14ac:dyDescent="0.2">
      <c r="A85" s="180"/>
      <c r="K85" s="180"/>
      <c r="L85" s="180"/>
    </row>
    <row r="86" spans="1:12" x14ac:dyDescent="0.2">
      <c r="K86" s="180"/>
      <c r="L86" s="180"/>
    </row>
  </sheetData>
  <mergeCells count="3">
    <mergeCell ref="B18:K18"/>
    <mergeCell ref="B33:K33"/>
    <mergeCell ref="B72:L72"/>
  </mergeCells>
  <printOptions horizontalCentered="1" verticalCentered="1"/>
  <pageMargins left="0.04" right="0.04" top="0.04" bottom="0.03" header="0.04" footer="0.03"/>
  <pageSetup scale="75" orientation="portrait" r:id="rId1"/>
  <headerFooter alignWithMargins="0">
    <oddHeader>&amp;C&amp;"Arial,Bold"&amp;12MASSACHUSETTS DEPARTMENT OF CHILDREN AND FAMILIES QUARTERLY PROFILE
FY 2017, Quarter 3 (January 1, 2017 – March 31, 2017)</oddHeader>
    <oddFooter>&amp;L&amp;"Arial,Italic"MA DCF: CQI/OMPA&amp;R
&amp;"Arial,Italic"Source: FamilyNet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N86"/>
  <sheetViews>
    <sheetView view="pageBreakPreview" topLeftCell="A7" zoomScaleNormal="100" zoomScaleSheetLayoutView="100" workbookViewId="0">
      <selection activeCell="C42" sqref="C42"/>
    </sheetView>
  </sheetViews>
  <sheetFormatPr defaultColWidth="9.140625" defaultRowHeight="12.75" x14ac:dyDescent="0.2"/>
  <cols>
    <col min="1" max="1" width="1.42578125" style="283" customWidth="1"/>
    <col min="2" max="2" width="5.28515625" style="282" customWidth="1"/>
    <col min="3" max="3" width="47.85546875" style="282" customWidth="1"/>
    <col min="4" max="4" width="6.5703125" style="283" customWidth="1"/>
    <col min="5" max="5" width="7" style="283" customWidth="1"/>
    <col min="6" max="6" width="2.140625" style="283" customWidth="1"/>
    <col min="7" max="7" width="4.140625" style="282" customWidth="1"/>
    <col min="8" max="8" width="25.7109375" style="282" customWidth="1"/>
    <col min="9" max="9" width="20.42578125" style="282" customWidth="1"/>
    <col min="10" max="11" width="7" style="283" customWidth="1"/>
    <col min="12" max="12" width="1.42578125" style="283" customWidth="1"/>
    <col min="13" max="16384" width="9.140625" style="204"/>
  </cols>
  <sheetData>
    <row r="1" spans="1:13" ht="16.5" customHeight="1" x14ac:dyDescent="0.2">
      <c r="A1" s="201"/>
      <c r="B1" s="318"/>
      <c r="C1" s="284" t="s">
        <v>100</v>
      </c>
      <c r="D1" s="285"/>
      <c r="E1" s="202"/>
      <c r="F1" s="286"/>
      <c r="G1" s="287"/>
      <c r="H1" s="284"/>
      <c r="I1" s="288" t="s">
        <v>104</v>
      </c>
      <c r="J1" s="202"/>
      <c r="K1" s="202"/>
      <c r="L1" s="203"/>
    </row>
    <row r="2" spans="1:13" ht="15.75" hidden="1" x14ac:dyDescent="0.2">
      <c r="A2" s="205"/>
      <c r="B2" s="206"/>
      <c r="C2" s="206"/>
      <c r="D2" s="207"/>
      <c r="E2" s="208"/>
      <c r="F2" s="208"/>
      <c r="G2" s="206"/>
      <c r="H2" s="206" t="s">
        <v>0</v>
      </c>
      <c r="I2" s="206"/>
      <c r="J2" s="208"/>
      <c r="K2" s="207" t="s">
        <v>1</v>
      </c>
      <c r="L2" s="209"/>
    </row>
    <row r="3" spans="1:13" ht="5.0999999999999996" customHeight="1" x14ac:dyDescent="0.2">
      <c r="A3" s="210"/>
      <c r="B3" s="211"/>
      <c r="C3" s="211"/>
      <c r="D3" s="212"/>
      <c r="E3" s="212"/>
      <c r="F3" s="212"/>
      <c r="G3" s="211"/>
      <c r="H3" s="211"/>
      <c r="I3" s="211"/>
      <c r="J3" s="212"/>
      <c r="K3" s="212"/>
      <c r="L3" s="213"/>
    </row>
    <row r="4" spans="1:13" s="200" customFormat="1" ht="12" customHeight="1" x14ac:dyDescent="0.2">
      <c r="A4" s="214"/>
      <c r="B4" s="215" t="str">
        <f>Data!B4</f>
        <v>51A Reports (Q3, FY'2017)</v>
      </c>
      <c r="C4" s="215"/>
      <c r="D4" s="21">
        <f>BostonRegionCalculations!C10</f>
        <v>692</v>
      </c>
      <c r="E4" s="216"/>
      <c r="F4" s="216"/>
      <c r="G4" s="217"/>
      <c r="H4" s="215" t="str">
        <f>Data!H4</f>
        <v>Children &lt;18 Pending Response (03/31/2017)</v>
      </c>
      <c r="I4" s="215"/>
      <c r="J4" s="551">
        <f>VLOOKUP(I1,ChildrenPendingResponse!$A$1:$C$42,3,FALSE)</f>
        <v>108</v>
      </c>
      <c r="K4" s="218"/>
      <c r="L4" s="219"/>
      <c r="M4" s="116"/>
    </row>
    <row r="5" spans="1:13" s="200" customFormat="1" ht="12" customHeight="1" x14ac:dyDescent="0.2">
      <c r="A5" s="214"/>
      <c r="B5" s="215" t="str">
        <f>Data!B5</f>
        <v>% Screened-In for Response (Q3, FY'2017)</v>
      </c>
      <c r="C5" s="220"/>
      <c r="D5" s="28">
        <f>(BostonRegionCalculations!C32+BostonRegionCalculations!C21)/BostonRegionCalculations!C10</f>
        <v>0.61127167630057799</v>
      </c>
      <c r="E5" s="216"/>
      <c r="F5" s="216"/>
      <c r="G5" s="217"/>
      <c r="H5" s="215" t="str">
        <f>Data!H5</f>
        <v>Children Under 18 in Caseload (03/31/2017)</v>
      </c>
      <c r="I5" s="215"/>
      <c r="J5" s="551">
        <f>BostonRegionCalculations!F105</f>
        <v>1857</v>
      </c>
      <c r="K5" s="218"/>
      <c r="L5" s="219"/>
    </row>
    <row r="6" spans="1:13" s="200" customFormat="1" ht="12" customHeight="1" x14ac:dyDescent="0.2">
      <c r="A6" s="214"/>
      <c r="B6" s="215"/>
      <c r="C6" s="215"/>
      <c r="D6" s="28"/>
      <c r="E6" s="221"/>
      <c r="F6" s="221"/>
      <c r="G6" s="217"/>
      <c r="H6" s="215" t="str">
        <f>Data!H6</f>
        <v>Children Under 18 in Placement (03/31/2017)</v>
      </c>
      <c r="I6" s="215"/>
      <c r="J6" s="551">
        <f>BostonRegionCalculations!F105-BostonRegionCalculations!F111</f>
        <v>352</v>
      </c>
      <c r="K6" s="218"/>
      <c r="L6" s="219"/>
    </row>
    <row r="7" spans="1:13" s="200" customFormat="1" ht="3" customHeight="1" x14ac:dyDescent="0.2">
      <c r="A7" s="214"/>
      <c r="B7" s="217"/>
      <c r="C7" s="217"/>
      <c r="D7" s="199"/>
      <c r="E7" s="221"/>
      <c r="F7" s="221"/>
      <c r="G7" s="217"/>
      <c r="H7" s="215">
        <f>Data!H7</f>
        <v>0</v>
      </c>
      <c r="I7" s="215"/>
      <c r="J7" s="837"/>
      <c r="K7" s="218"/>
      <c r="L7" s="219"/>
    </row>
    <row r="8" spans="1:13" s="200" customFormat="1" ht="12" customHeight="1" x14ac:dyDescent="0.2">
      <c r="A8" s="214"/>
      <c r="B8" s="215" t="str">
        <f>Data!B8</f>
        <v>Responses (Q3, FY'2017) (includes Hotline)</v>
      </c>
      <c r="C8" s="215"/>
      <c r="D8" s="21">
        <f>BostonRegionCalculations!C159</f>
        <v>295</v>
      </c>
      <c r="E8" s="221"/>
      <c r="F8" s="221"/>
      <c r="G8" s="217"/>
      <c r="H8" s="215" t="str">
        <f>Data!H8</f>
        <v>% of Child Caseload in Placement</v>
      </c>
      <c r="I8" s="215"/>
      <c r="J8" s="838">
        <f>J6/J5</f>
        <v>0.18955304254173397</v>
      </c>
      <c r="K8" s="218"/>
      <c r="L8" s="219"/>
    </row>
    <row r="9" spans="1:13" s="200" customFormat="1" ht="12" customHeight="1" x14ac:dyDescent="0.2">
      <c r="A9" s="214"/>
      <c r="B9" s="215" t="str">
        <f>Data!B9</f>
        <v>% Supported Responses (Q3, FY'2017)</v>
      </c>
      <c r="C9" s="215"/>
      <c r="D9" s="28">
        <f>BostonRegionCalculations!C73/D4</f>
        <v>0.2586705202312139</v>
      </c>
      <c r="E9" s="221"/>
      <c r="F9" s="221"/>
      <c r="G9" s="217"/>
      <c r="H9" s="215" t="str">
        <f>Data!H9</f>
        <v>Clinical Cases (03/31/2017)</v>
      </c>
      <c r="I9" s="215"/>
      <c r="J9" s="551">
        <f>BostonRegionCalculations!F121</f>
        <v>932</v>
      </c>
      <c r="K9" s="218"/>
      <c r="L9" s="219"/>
      <c r="M9" s="290"/>
    </row>
    <row r="10" spans="1:13" s="200" customFormat="1" ht="3" customHeight="1" x14ac:dyDescent="0.2">
      <c r="A10" s="214"/>
      <c r="E10" s="221"/>
      <c r="F10" s="221"/>
      <c r="G10" s="217"/>
      <c r="H10" s="215"/>
      <c r="I10" s="215"/>
      <c r="J10" s="839"/>
      <c r="K10" s="218"/>
      <c r="L10" s="219"/>
    </row>
    <row r="11" spans="1:13" s="200" customFormat="1" ht="12" customHeight="1" x14ac:dyDescent="0.2">
      <c r="A11" s="214"/>
      <c r="B11" s="215" t="str">
        <f>Data!B11</f>
        <v>Substantiated Concern (Q3, FY'2017)</v>
      </c>
      <c r="C11" s="215"/>
      <c r="D11" s="21">
        <f>BostonRegionCalculations!C151</f>
        <v>29</v>
      </c>
      <c r="E11" s="221"/>
      <c r="F11" s="221"/>
      <c r="G11" s="217"/>
      <c r="H11" s="215" t="str">
        <f>Data!H11</f>
        <v>Adoption Cases (03/31/2017)</v>
      </c>
      <c r="I11" s="215"/>
      <c r="J11" s="551">
        <f>BostonRegionCalculations!F120</f>
        <v>64</v>
      </c>
      <c r="K11" s="218"/>
      <c r="L11" s="219"/>
    </row>
    <row r="12" spans="1:13" s="200" customFormat="1" ht="12" customHeight="1" x14ac:dyDescent="0.2">
      <c r="A12" s="214"/>
      <c r="B12" s="253"/>
      <c r="C12" s="215"/>
      <c r="D12" s="28"/>
      <c r="E12" s="221"/>
      <c r="F12" s="221"/>
      <c r="G12" s="217"/>
      <c r="H12" s="215" t="str">
        <f>Data!H12</f>
        <v>Clinical Cases w/Child &lt;18 in Plcme (03/31/2017)</v>
      </c>
      <c r="I12" s="215"/>
      <c r="J12" s="551">
        <f>BostonRegionCalculations!F129</f>
        <v>182</v>
      </c>
      <c r="K12" s="218"/>
      <c r="L12" s="219"/>
    </row>
    <row r="13" spans="1:13" s="200" customFormat="1" ht="12" customHeight="1" x14ac:dyDescent="0.2">
      <c r="A13" s="214"/>
      <c r="E13" s="221"/>
      <c r="F13" s="221"/>
      <c r="G13" s="217"/>
      <c r="H13" s="215" t="str">
        <f>Data!H13</f>
        <v>% Clinical Cases that are Placement Cases</v>
      </c>
      <c r="I13" s="215"/>
      <c r="J13" s="838">
        <f>J12/J9</f>
        <v>0.19527896995708155</v>
      </c>
      <c r="K13" s="218"/>
      <c r="L13" s="219"/>
    </row>
    <row r="14" spans="1:13" s="200" customFormat="1" ht="3" customHeight="1" x14ac:dyDescent="0.2">
      <c r="A14" s="214"/>
      <c r="B14" s="215"/>
      <c r="C14" s="215"/>
      <c r="D14" s="34"/>
      <c r="E14" s="221"/>
      <c r="F14" s="221"/>
      <c r="G14" s="217"/>
      <c r="H14" s="215"/>
      <c r="I14" s="215"/>
      <c r="J14" s="838"/>
      <c r="K14" s="218"/>
      <c r="L14" s="219"/>
    </row>
    <row r="15" spans="1:13" s="200" customFormat="1" ht="12" customHeight="1" x14ac:dyDescent="0.2">
      <c r="A15" s="214"/>
      <c r="B15" s="215" t="str">
        <f>Data!B15</f>
        <v>Ave. Clinical Cases Opened per Month (Jan - Mar 2017)</v>
      </c>
      <c r="C15" s="215"/>
      <c r="D15" s="21">
        <f>BostonRegionCalculations!C97</f>
        <v>52.666666666666664</v>
      </c>
      <c r="E15" s="221"/>
      <c r="F15" s="221"/>
      <c r="G15" s="217"/>
      <c r="H15" s="215" t="str">
        <f>Data!H15</f>
        <v>Adoptions Legalized (Q3, FY'2017)</v>
      </c>
      <c r="I15" s="215"/>
      <c r="J15" s="551">
        <f>BostonRegionCalculations!C140</f>
        <v>17</v>
      </c>
      <c r="K15" s="218"/>
      <c r="L15" s="219"/>
    </row>
    <row r="16" spans="1:13" s="200" customFormat="1" ht="12" customHeight="1" x14ac:dyDescent="0.2">
      <c r="A16" s="214"/>
      <c r="B16" s="215" t="str">
        <f>Data!B16</f>
        <v>Ave. Clinical Cases Closed Per Month (Jan - Mar 2017)</v>
      </c>
      <c r="C16" s="215"/>
      <c r="D16" s="21">
        <f>BostonRegionCalculations!C86</f>
        <v>53</v>
      </c>
      <c r="E16" s="221"/>
      <c r="F16" s="221"/>
      <c r="G16" s="217"/>
      <c r="H16" s="215" t="str">
        <f>Data!H16</f>
        <v>Guardianships Legalized (Q3, FY'2017)</v>
      </c>
      <c r="I16" s="215"/>
      <c r="J16" s="551">
        <f>BostonRegionCalculations!D140</f>
        <v>15</v>
      </c>
      <c r="K16" s="218"/>
      <c r="L16" s="219"/>
    </row>
    <row r="17" spans="1:12" ht="6" customHeight="1" x14ac:dyDescent="0.2">
      <c r="A17" s="223"/>
      <c r="B17" s="206"/>
      <c r="C17" s="206"/>
      <c r="D17" s="207"/>
      <c r="E17" s="208"/>
      <c r="F17" s="208"/>
      <c r="G17" s="206"/>
      <c r="H17" s="206"/>
      <c r="I17" s="206"/>
      <c r="J17" s="208"/>
      <c r="K17" s="208"/>
      <c r="L17" s="224"/>
    </row>
    <row r="18" spans="1:12" s="227" customFormat="1" ht="15.75" customHeight="1" x14ac:dyDescent="0.2">
      <c r="A18" s="225"/>
      <c r="B18" s="1079" t="s">
        <v>4</v>
      </c>
      <c r="C18" s="1079"/>
      <c r="D18" s="1079"/>
      <c r="E18" s="1079"/>
      <c r="F18" s="1079"/>
      <c r="G18" s="1079"/>
      <c r="H18" s="1079"/>
      <c r="I18" s="1079"/>
      <c r="J18" s="1079"/>
      <c r="K18" s="1079"/>
      <c r="L18" s="226"/>
    </row>
    <row r="19" spans="1:12" ht="15" customHeight="1" x14ac:dyDescent="0.2">
      <c r="A19" s="210"/>
      <c r="B19" s="228" t="str">
        <f>Data!B19</f>
        <v>Race (03/31/2017)</v>
      </c>
      <c r="C19" s="229"/>
      <c r="D19" s="230"/>
      <c r="E19" s="231"/>
      <c r="F19" s="232"/>
      <c r="G19" s="228" t="str">
        <f>Data!G19</f>
        <v>Primary Language  (03/31/2017)</v>
      </c>
      <c r="H19" s="229"/>
      <c r="I19" s="229"/>
      <c r="J19" s="233"/>
      <c r="K19" s="233"/>
      <c r="L19" s="213"/>
    </row>
    <row r="20" spans="1:12" s="200" customFormat="1" ht="13.5" customHeight="1" x14ac:dyDescent="0.2">
      <c r="A20" s="234"/>
      <c r="B20" s="235"/>
      <c r="C20" s="215" t="s">
        <v>5</v>
      </c>
      <c r="D20" s="21">
        <f>BostonRegionCalculations!N14</f>
        <v>379</v>
      </c>
      <c r="E20" s="28">
        <f>IF(D20/$D$29&lt;0.01,"*",D20/$D$29)</f>
        <v>0.10507346825616856</v>
      </c>
      <c r="F20" s="236"/>
      <c r="G20" s="235"/>
      <c r="H20" s="215" t="str">
        <f>Data!H20</f>
        <v>Spanish</v>
      </c>
      <c r="I20" s="215"/>
      <c r="J20" s="21">
        <f>BostonRegionCalculations!N35</f>
        <v>175</v>
      </c>
      <c r="K20" s="49">
        <f>IF(J20/$J$31&lt;0.01,"*",J20/$J$31)</f>
        <v>4.8516772941502632E-2</v>
      </c>
      <c r="L20" s="237"/>
    </row>
    <row r="21" spans="1:12" s="200" customFormat="1" ht="14.45" customHeight="1" x14ac:dyDescent="0.2">
      <c r="A21" s="234"/>
      <c r="B21" s="235"/>
      <c r="C21" s="238" t="s">
        <v>7</v>
      </c>
      <c r="D21" s="21">
        <f>BostonRegionCalculations!N10</f>
        <v>826</v>
      </c>
      <c r="E21" s="28">
        <f t="shared" ref="E21:E28" si="0">IF(D21/$D$29&lt;0.01,"*",D21/$D$29)</f>
        <v>0.22899916828389244</v>
      </c>
      <c r="F21" s="236"/>
      <c r="G21" s="235"/>
      <c r="H21" s="215" t="str">
        <f>Data!H21</f>
        <v>Khmer (Cambodian)</v>
      </c>
      <c r="I21" s="215"/>
      <c r="J21" s="21">
        <f>BostonRegionCalculations!N29</f>
        <v>0</v>
      </c>
      <c r="K21" s="49" t="str">
        <f t="shared" ref="K21:K31" si="1">IF(J21/$J$31&lt;0.01,"*",J21/$J$31)</f>
        <v>*</v>
      </c>
      <c r="L21" s="237"/>
    </row>
    <row r="22" spans="1:12" s="200" customFormat="1" ht="13.5" customHeight="1" x14ac:dyDescent="0.2">
      <c r="A22" s="234"/>
      <c r="B22" s="235"/>
      <c r="C22" s="215" t="s">
        <v>9</v>
      </c>
      <c r="D22" s="21">
        <f>BostonRegionCalculations!N8</f>
        <v>1727</v>
      </c>
      <c r="E22" s="28">
        <f t="shared" si="0"/>
        <v>0.47879123925700029</v>
      </c>
      <c r="F22" s="236"/>
      <c r="G22" s="235"/>
      <c r="H22" s="52" t="str">
        <f>Data!H22</f>
        <v xml:space="preserve">Portuguese                                                                      </v>
      </c>
      <c r="I22" s="215"/>
      <c r="J22" s="21">
        <f>BostonRegionCalculations!N33</f>
        <v>2</v>
      </c>
      <c r="K22" s="28" t="str">
        <f t="shared" si="1"/>
        <v>*</v>
      </c>
      <c r="L22" s="237"/>
    </row>
    <row r="23" spans="1:12" s="200" customFormat="1" ht="13.5" customHeight="1" x14ac:dyDescent="0.2">
      <c r="A23" s="234"/>
      <c r="B23" s="235"/>
      <c r="C23" s="215" t="s">
        <v>11</v>
      </c>
      <c r="D23" s="21">
        <f>BostonRegionCalculations!N7</f>
        <v>94</v>
      </c>
      <c r="E23" s="28">
        <f t="shared" si="0"/>
        <v>2.6060438037149986E-2</v>
      </c>
      <c r="F23" s="236"/>
      <c r="G23" s="235"/>
      <c r="H23" s="215" t="str">
        <f>Data!H23</f>
        <v>Haitian Creole</v>
      </c>
      <c r="I23" s="215"/>
      <c r="J23" s="21">
        <f>BostonRegionCalculations!N27</f>
        <v>32</v>
      </c>
      <c r="K23" s="49" t="str">
        <f t="shared" si="1"/>
        <v>*</v>
      </c>
      <c r="L23" s="237"/>
    </row>
    <row r="24" spans="1:12" s="200" customFormat="1" ht="13.5" customHeight="1" x14ac:dyDescent="0.2">
      <c r="A24" s="234"/>
      <c r="B24" s="235"/>
      <c r="C24" s="215" t="s">
        <v>13</v>
      </c>
      <c r="D24" s="21">
        <f>BostonRegionCalculations!N6</f>
        <v>8</v>
      </c>
      <c r="E24" s="28" t="str">
        <f t="shared" si="0"/>
        <v>*</v>
      </c>
      <c r="F24" s="236"/>
      <c r="G24" s="235"/>
      <c r="H24" s="238" t="str">
        <f>Data!H24</f>
        <v>Cape Verdean Creole</v>
      </c>
      <c r="I24" s="238"/>
      <c r="J24" s="21">
        <f>BostonRegionCalculations!N22</f>
        <v>47</v>
      </c>
      <c r="K24" s="49">
        <f t="shared" si="1"/>
        <v>1.3030219018574993E-2</v>
      </c>
      <c r="L24" s="237"/>
    </row>
    <row r="25" spans="1:12" s="200" customFormat="1" ht="13.5" customHeight="1" x14ac:dyDescent="0.2">
      <c r="A25" s="234"/>
      <c r="B25" s="235"/>
      <c r="C25" s="215" t="s">
        <v>15</v>
      </c>
      <c r="D25" s="21">
        <f>BostonRegionCalculations!N12</f>
        <v>0</v>
      </c>
      <c r="E25" s="28" t="str">
        <f t="shared" si="0"/>
        <v>*</v>
      </c>
      <c r="F25" s="236"/>
      <c r="G25" s="235"/>
      <c r="H25" s="238" t="str">
        <f>Data!H25</f>
        <v>Vietnamese</v>
      </c>
      <c r="I25" s="238"/>
      <c r="J25" s="21">
        <f>BostonRegionCalculations!N38</f>
        <v>33</v>
      </c>
      <c r="K25" s="28" t="str">
        <f t="shared" si="1"/>
        <v>*</v>
      </c>
      <c r="L25" s="237"/>
    </row>
    <row r="26" spans="1:12" s="200" customFormat="1" ht="13.5" customHeight="1" x14ac:dyDescent="0.2">
      <c r="A26" s="239"/>
      <c r="B26" s="235"/>
      <c r="C26" s="215" t="s">
        <v>17</v>
      </c>
      <c r="D26" s="21">
        <f>BostonRegionCalculations!N11</f>
        <v>111</v>
      </c>
      <c r="E26" s="28">
        <f t="shared" si="0"/>
        <v>3.0773495980038812E-2</v>
      </c>
      <c r="F26" s="236"/>
      <c r="G26" s="235"/>
      <c r="H26" s="238" t="str">
        <f>Data!H26</f>
        <v>Chinese</v>
      </c>
      <c r="I26" s="238"/>
      <c r="J26" s="21">
        <f>BostonRegionCalculations!N23</f>
        <v>12</v>
      </c>
      <c r="K26" s="28" t="str">
        <f t="shared" si="1"/>
        <v>*</v>
      </c>
      <c r="L26" s="240"/>
    </row>
    <row r="27" spans="1:12" s="200" customFormat="1" ht="12" customHeight="1" x14ac:dyDescent="0.2">
      <c r="A27" s="239"/>
      <c r="B27" s="235"/>
      <c r="C27" s="215" t="str">
        <f>Data!C27</f>
        <v>Unable to Determine</v>
      </c>
      <c r="D27" s="21">
        <f>BostonRegionCalculations!N13</f>
        <v>198</v>
      </c>
      <c r="E27" s="28">
        <f t="shared" si="0"/>
        <v>5.4893263099528695E-2</v>
      </c>
      <c r="F27" s="236"/>
      <c r="G27" s="235"/>
      <c r="H27" s="238" t="str">
        <f>Data!H27</f>
        <v>Lao</v>
      </c>
      <c r="I27" s="238"/>
      <c r="J27" s="21">
        <f>BostonRegionCalculations!N30</f>
        <v>0</v>
      </c>
      <c r="K27" s="49" t="str">
        <f t="shared" si="1"/>
        <v>*</v>
      </c>
      <c r="L27" s="240"/>
    </row>
    <row r="28" spans="1:12" s="200" customFormat="1" ht="12" customHeight="1" x14ac:dyDescent="0.2">
      <c r="A28" s="241"/>
      <c r="B28" s="235"/>
      <c r="C28" s="215" t="str">
        <f>Data!C28</f>
        <v>Missing</v>
      </c>
      <c r="D28" s="21">
        <f>BostonRegionCalculations!N15+BostonRegionCalculations!N9</f>
        <v>264</v>
      </c>
      <c r="E28" s="28">
        <f t="shared" si="0"/>
        <v>7.3191017466038261E-2</v>
      </c>
      <c r="F28" s="242"/>
      <c r="G28" s="235"/>
      <c r="H28" s="238" t="str">
        <f>Data!H28</f>
        <v>American Sign Language</v>
      </c>
      <c r="I28" s="238"/>
      <c r="J28" s="21">
        <f>BostonRegionCalculations!N21</f>
        <v>5</v>
      </c>
      <c r="K28" s="28" t="str">
        <f t="shared" si="1"/>
        <v>*</v>
      </c>
      <c r="L28" s="243"/>
    </row>
    <row r="29" spans="1:12" s="200" customFormat="1" ht="15" customHeight="1" x14ac:dyDescent="0.2">
      <c r="A29" s="214"/>
      <c r="B29" s="228"/>
      <c r="C29" s="244" t="s">
        <v>23</v>
      </c>
      <c r="D29" s="67">
        <f>SUM(D20:D28)</f>
        <v>3607</v>
      </c>
      <c r="E29" s="61">
        <f>IF(D29/$D$29&lt;0.01,"*",D29/$D$29)</f>
        <v>1</v>
      </c>
      <c r="F29" s="217"/>
      <c r="G29" s="235"/>
      <c r="H29" s="215" t="str">
        <f>Data!H29</f>
        <v>Other</v>
      </c>
      <c r="I29" s="215"/>
      <c r="J29" s="21">
        <f>BostonRegionCalculations!N25+BostonRegionCalculations!N26+BostonRegionCalculations!N28+BostonRegionCalculations!N31+BostonRegionCalculations!N32+BostonRegionCalculations!N34+BostonRegionCalculations!N36+BostonRegionCalculations!N39</f>
        <v>32</v>
      </c>
      <c r="K29" s="49" t="str">
        <f t="shared" si="1"/>
        <v>*</v>
      </c>
      <c r="L29" s="219"/>
    </row>
    <row r="30" spans="1:12" ht="12" customHeight="1" x14ac:dyDescent="0.2">
      <c r="A30" s="245"/>
      <c r="B30" s="228"/>
      <c r="C30" s="246" t="s">
        <v>239</v>
      </c>
      <c r="D30" s="34"/>
      <c r="E30" s="64"/>
      <c r="F30" s="242"/>
      <c r="G30" s="215"/>
      <c r="H30" s="215" t="str">
        <f>Data!H30</f>
        <v>English/Unspecified</v>
      </c>
      <c r="I30" s="215"/>
      <c r="J30" s="21">
        <f>BostonRegionCalculations!N24+BostonRegionCalculations!N37</f>
        <v>3269</v>
      </c>
      <c r="K30" s="49">
        <f t="shared" si="1"/>
        <v>0.90629331854726924</v>
      </c>
      <c r="L30" s="247"/>
    </row>
    <row r="31" spans="1:12" ht="12" customHeight="1" x14ac:dyDescent="0.2">
      <c r="A31" s="245"/>
      <c r="B31" s="228"/>
      <c r="C31" s="66" t="s">
        <v>240</v>
      </c>
      <c r="D31" s="34"/>
      <c r="E31" s="64"/>
      <c r="F31" s="242"/>
      <c r="G31" s="215"/>
      <c r="H31" s="220" t="s">
        <v>23</v>
      </c>
      <c r="I31" s="220"/>
      <c r="J31" s="67">
        <f>SUM(J20:J30)</f>
        <v>3607</v>
      </c>
      <c r="K31" s="68">
        <f t="shared" si="1"/>
        <v>1</v>
      </c>
      <c r="L31" s="247"/>
    </row>
    <row r="32" spans="1:12" ht="6" customHeight="1" x14ac:dyDescent="0.2">
      <c r="A32" s="248"/>
      <c r="B32" s="249"/>
      <c r="C32" s="229"/>
      <c r="D32" s="250"/>
      <c r="E32" s="242"/>
      <c r="F32" s="242"/>
      <c r="G32" s="215"/>
      <c r="H32" s="215"/>
      <c r="I32" s="215"/>
      <c r="J32" s="251"/>
      <c r="K32" s="251"/>
      <c r="L32" s="252"/>
    </row>
    <row r="33" spans="1:12" s="227" customFormat="1" ht="14.25" customHeight="1" x14ac:dyDescent="0.2">
      <c r="A33" s="225"/>
      <c r="B33" s="1080" t="s">
        <v>28</v>
      </c>
      <c r="C33" s="1079"/>
      <c r="D33" s="1079"/>
      <c r="E33" s="1079"/>
      <c r="F33" s="1079"/>
      <c r="G33" s="1079"/>
      <c r="H33" s="1079"/>
      <c r="I33" s="1079"/>
      <c r="J33" s="1079"/>
      <c r="K33" s="1079"/>
      <c r="L33" s="226"/>
    </row>
    <row r="34" spans="1:12" s="253" customFormat="1" ht="15" customHeight="1" x14ac:dyDescent="0.2">
      <c r="A34" s="245"/>
      <c r="B34" s="228" t="str">
        <f>Data!B34</f>
        <v>Most Recent Intake  (03/31/2017)</v>
      </c>
      <c r="C34" s="229"/>
      <c r="D34" s="231"/>
      <c r="E34" s="218"/>
      <c r="F34" s="218"/>
      <c r="G34" s="228" t="str">
        <f>Data!G34</f>
        <v>Age Groups  (03/31/2017)</v>
      </c>
      <c r="H34" s="215"/>
      <c r="I34" s="215"/>
      <c r="J34" s="251"/>
      <c r="K34" s="251"/>
      <c r="L34" s="247"/>
    </row>
    <row r="35" spans="1:12" s="200" customFormat="1" ht="12" customHeight="1" x14ac:dyDescent="0.2">
      <c r="A35" s="234"/>
      <c r="B35" s="217"/>
      <c r="C35" s="215" t="str">
        <f>Data!C35</f>
        <v>Protective</v>
      </c>
      <c r="D35" s="21">
        <f>BostonRegionCalculations!K60+BostonRegionCalculations!Q60</f>
        <v>328</v>
      </c>
      <c r="E35" s="49">
        <f>IF(D35/$D$41&lt;0.01,"*",D35/$D$41)</f>
        <v>0.93181818181818177</v>
      </c>
      <c r="F35" s="254"/>
      <c r="G35" s="217"/>
      <c r="H35" s="215" t="str">
        <f>Data!H35</f>
        <v>0 - 2 Years Old</v>
      </c>
      <c r="I35" s="215"/>
      <c r="J35" s="21">
        <f>BostonRegionCalculations!K68</f>
        <v>68</v>
      </c>
      <c r="K35" s="49">
        <f>IF(J35/$J$39&lt;0.01,"*",J35/$J$39)</f>
        <v>0.19318181818181818</v>
      </c>
      <c r="L35" s="237"/>
    </row>
    <row r="36" spans="1:12" s="200" customFormat="1" ht="12" customHeight="1" x14ac:dyDescent="0.2">
      <c r="A36" s="234"/>
      <c r="B36" s="229"/>
      <c r="C36" s="215" t="str">
        <f>Data!C36</f>
        <v>Alternative Response</v>
      </c>
      <c r="D36" s="21">
        <f>BostonRegionCalculations!L60</f>
        <v>1</v>
      </c>
      <c r="E36" s="49" t="str">
        <f t="shared" ref="E36:E41" si="2">IF(D36/$D$41&lt;0.01,"*",D36/$D$41)</f>
        <v>*</v>
      </c>
      <c r="F36" s="254"/>
      <c r="G36" s="217"/>
      <c r="H36" s="215" t="str">
        <f>Data!H36</f>
        <v>3 - 5 Years Old</v>
      </c>
      <c r="I36" s="215"/>
      <c r="J36" s="21">
        <f>BostonRegionCalculations!L68</f>
        <v>57</v>
      </c>
      <c r="K36" s="49">
        <f t="shared" ref="K36:K39" si="3">IF(J36/$J$39&lt;0.01,"*",J36/$J$39)</f>
        <v>0.16193181818181818</v>
      </c>
      <c r="L36" s="237"/>
    </row>
    <row r="37" spans="1:12" s="200" customFormat="1" ht="12" customHeight="1" x14ac:dyDescent="0.2">
      <c r="A37" s="234"/>
      <c r="B37" s="229"/>
      <c r="C37" s="215" t="str">
        <f>Data!C37</f>
        <v>Voluntary Request</v>
      </c>
      <c r="D37" s="21">
        <f>BostonRegionCalculations!S60+BostonRegionCalculations!T60</f>
        <v>3</v>
      </c>
      <c r="E37" s="49" t="str">
        <f t="shared" si="2"/>
        <v>*</v>
      </c>
      <c r="F37" s="254"/>
      <c r="G37" s="217"/>
      <c r="H37" s="215" t="str">
        <f>Data!H37</f>
        <v>6 - 11 Years Old</v>
      </c>
      <c r="I37" s="215"/>
      <c r="J37" s="21">
        <f>BostonRegionCalculations!M68</f>
        <v>100</v>
      </c>
      <c r="K37" s="49">
        <f t="shared" si="3"/>
        <v>0.28409090909090912</v>
      </c>
      <c r="L37" s="237"/>
    </row>
    <row r="38" spans="1:12" s="200" customFormat="1" ht="12" customHeight="1" x14ac:dyDescent="0.2">
      <c r="A38" s="234"/>
      <c r="B38" s="229"/>
      <c r="C38" s="215" t="str">
        <f>Data!C38</f>
        <v>CRA Referral (Children Requiring Assistance)</v>
      </c>
      <c r="D38" s="21">
        <f>BostonRegionCalculations!M60+BostonRegionCalculations!N60</f>
        <v>10</v>
      </c>
      <c r="E38" s="49">
        <f t="shared" si="2"/>
        <v>2.8409090909090908E-2</v>
      </c>
      <c r="F38" s="254"/>
      <c r="G38" s="217"/>
      <c r="H38" s="215" t="str">
        <f>Data!H38</f>
        <v>12 - 17 Years Old</v>
      </c>
      <c r="I38" s="215"/>
      <c r="J38" s="21">
        <f>BostonRegionCalculations!N68</f>
        <v>127</v>
      </c>
      <c r="K38" s="49">
        <f t="shared" si="3"/>
        <v>0.36079545454545453</v>
      </c>
      <c r="L38" s="237"/>
    </row>
    <row r="39" spans="1:12" s="200" customFormat="1" ht="12" customHeight="1" x14ac:dyDescent="0.2">
      <c r="A39" s="239"/>
      <c r="B39" s="229"/>
      <c r="C39" s="215" t="str">
        <f>Data!C39</f>
        <v>Court Referral</v>
      </c>
      <c r="D39" s="21">
        <f>BostonRegionCalculations!O60</f>
        <v>8</v>
      </c>
      <c r="E39" s="49">
        <f t="shared" si="2"/>
        <v>2.2727272727272728E-2</v>
      </c>
      <c r="F39" s="254"/>
      <c r="G39" s="217"/>
      <c r="H39" s="244" t="s">
        <v>38</v>
      </c>
      <c r="I39" s="244"/>
      <c r="J39" s="67">
        <f>SUM(J35:J38)</f>
        <v>352</v>
      </c>
      <c r="K39" s="68">
        <f t="shared" si="3"/>
        <v>1</v>
      </c>
      <c r="L39" s="240"/>
    </row>
    <row r="40" spans="1:12" s="200" customFormat="1" ht="12" customHeight="1" x14ac:dyDescent="0.2">
      <c r="A40" s="241"/>
      <c r="B40" s="217"/>
      <c r="C40" s="215" t="str">
        <f>Data!C40</f>
        <v>Other/Unspecified</v>
      </c>
      <c r="D40" s="21">
        <f>BostonRegionCalculations!P60+BostonRegionCalculations!R60+BostonRegionCalculations!U60</f>
        <v>2</v>
      </c>
      <c r="E40" s="28" t="str">
        <f t="shared" si="2"/>
        <v>*</v>
      </c>
      <c r="F40" s="255"/>
      <c r="G40" s="217"/>
      <c r="H40" s="244"/>
      <c r="I40" s="244"/>
      <c r="J40" s="76"/>
      <c r="K40" s="77"/>
      <c r="L40" s="243"/>
    </row>
    <row r="41" spans="1:12" s="200" customFormat="1" ht="12" customHeight="1" x14ac:dyDescent="0.2">
      <c r="A41" s="241"/>
      <c r="B41" s="217"/>
      <c r="C41" s="244" t="s">
        <v>38</v>
      </c>
      <c r="D41" s="67">
        <f>SUM(D35:D40)</f>
        <v>352</v>
      </c>
      <c r="E41" s="61">
        <f t="shared" si="2"/>
        <v>1</v>
      </c>
      <c r="F41" s="255"/>
      <c r="G41" s="217"/>
      <c r="H41" s="217"/>
      <c r="I41" s="217"/>
      <c r="J41" s="217"/>
      <c r="K41" s="217"/>
      <c r="L41" s="243"/>
    </row>
    <row r="42" spans="1:12" s="200" customFormat="1" ht="12" customHeight="1" x14ac:dyDescent="0.2">
      <c r="A42" s="241"/>
      <c r="B42" s="217"/>
      <c r="C42" s="244"/>
      <c r="D42" s="67"/>
      <c r="E42" s="68"/>
      <c r="F42" s="255"/>
      <c r="G42" s="217"/>
      <c r="H42" s="217"/>
      <c r="I42" s="217"/>
      <c r="J42" s="217"/>
      <c r="K42" s="217"/>
      <c r="L42" s="243"/>
    </row>
    <row r="43" spans="1:12" s="253" customFormat="1" ht="15" customHeight="1" x14ac:dyDescent="0.2">
      <c r="A43" s="210"/>
      <c r="B43" s="228" t="str">
        <f>Data!B43</f>
        <v>Placement Type  (03/31/2017)</v>
      </c>
      <c r="C43" s="215"/>
      <c r="D43" s="233"/>
      <c r="E43" s="233"/>
      <c r="F43" s="233"/>
      <c r="G43" s="228" t="str">
        <f>Data!G43</f>
        <v>Continuous Time in Placement  (03/31/2017)</v>
      </c>
      <c r="H43" s="229"/>
      <c r="I43" s="229"/>
      <c r="J43" s="233"/>
      <c r="K43" s="233"/>
      <c r="L43" s="213"/>
    </row>
    <row r="44" spans="1:12" s="200" customFormat="1" ht="12" customHeight="1" x14ac:dyDescent="0.2">
      <c r="A44" s="234"/>
      <c r="B44" s="217"/>
      <c r="C44" s="215" t="str">
        <f>Data!C44</f>
        <v>Foster Care - Kinship</v>
      </c>
      <c r="D44" s="21">
        <f>BostonRegionCalculations!AL87</f>
        <v>112</v>
      </c>
      <c r="E44" s="49">
        <f>IF(D44/$D$57&lt;0.01,"*",D44/$D$57)</f>
        <v>0.31818181818181818</v>
      </c>
      <c r="F44" s="254"/>
      <c r="G44" s="217"/>
      <c r="H44" s="215" t="str">
        <f>Data!H44</f>
        <v>.5 Years or Less</v>
      </c>
      <c r="I44" s="215"/>
      <c r="J44" s="21">
        <f>BostonRegionCalculations!K77</f>
        <v>79</v>
      </c>
      <c r="K44" s="49">
        <f>IF(J44/$J$49&lt;0.01,"*",J44/$J$49)</f>
        <v>0.22443181818181818</v>
      </c>
      <c r="L44" s="237"/>
    </row>
    <row r="45" spans="1:12" s="200" customFormat="1" ht="12" customHeight="1" x14ac:dyDescent="0.2">
      <c r="A45" s="234"/>
      <c r="B45" s="217"/>
      <c r="C45" s="215" t="str">
        <f>Data!C45</f>
        <v>Foster Care - Child-Specific</v>
      </c>
      <c r="D45" s="21">
        <f>BostonRegionCalculations!AJ87</f>
        <v>17</v>
      </c>
      <c r="E45" s="49">
        <f t="shared" ref="E45:E57" si="4">IF(D45/$D$57&lt;0.01,"*",D45/$D$57)</f>
        <v>4.8295454545454544E-2</v>
      </c>
      <c r="F45" s="254"/>
      <c r="G45" s="217"/>
      <c r="H45" s="215" t="str">
        <f>Data!H45</f>
        <v>&gt;.5 Years - 1 Year</v>
      </c>
      <c r="I45" s="215"/>
      <c r="J45" s="21">
        <f>BostonRegionCalculations!L77</f>
        <v>52</v>
      </c>
      <c r="K45" s="49">
        <f t="shared" ref="K45:K49" si="5">IF(J45/$J$49&lt;0.01,"*",J45/$J$49)</f>
        <v>0.14772727272727273</v>
      </c>
      <c r="L45" s="237"/>
    </row>
    <row r="46" spans="1:12" s="200" customFormat="1" ht="12" customHeight="1" x14ac:dyDescent="0.2">
      <c r="A46" s="234"/>
      <c r="B46" s="217"/>
      <c r="C46" s="215" t="str">
        <f>Data!C46</f>
        <v>Foster Care - Unrestricted</v>
      </c>
      <c r="D46" s="21">
        <f>BostonRegionCalculations!AN87</f>
        <v>81</v>
      </c>
      <c r="E46" s="49">
        <f t="shared" si="4"/>
        <v>0.23011363636363635</v>
      </c>
      <c r="F46" s="254"/>
      <c r="G46" s="217"/>
      <c r="H46" s="215" t="str">
        <f>Data!H46</f>
        <v>&gt;1 Year - 2 Years</v>
      </c>
      <c r="I46" s="215"/>
      <c r="J46" s="21">
        <f>BostonRegionCalculations!M77+BostonRegionCalculations!N77</f>
        <v>114</v>
      </c>
      <c r="K46" s="49">
        <f t="shared" si="5"/>
        <v>0.32386363636363635</v>
      </c>
      <c r="L46" s="237"/>
    </row>
    <row r="47" spans="1:12" s="200" customFormat="1" ht="12" customHeight="1" x14ac:dyDescent="0.2">
      <c r="A47" s="234"/>
      <c r="B47" s="217"/>
      <c r="C47" s="215" t="str">
        <f>Data!C47</f>
        <v>Foster Care - Pre-adoptive</v>
      </c>
      <c r="D47" s="21">
        <f>BostonRegionCalculations!AM87</f>
        <v>5</v>
      </c>
      <c r="E47" s="49">
        <f t="shared" si="4"/>
        <v>1.4204545454545454E-2</v>
      </c>
      <c r="F47" s="254"/>
      <c r="G47" s="217"/>
      <c r="H47" s="215" t="str">
        <f>Data!H47</f>
        <v>&gt;2 Years - 4 Years</v>
      </c>
      <c r="I47" s="215"/>
      <c r="J47" s="21">
        <f>BostonRegionCalculations!O77</f>
        <v>85</v>
      </c>
      <c r="K47" s="49">
        <f t="shared" si="5"/>
        <v>0.24147727272727273</v>
      </c>
      <c r="L47" s="237"/>
    </row>
    <row r="48" spans="1:12" s="200" customFormat="1" ht="12" customHeight="1" x14ac:dyDescent="0.2">
      <c r="A48" s="234"/>
      <c r="B48" s="217"/>
      <c r="C48" s="215" t="str">
        <f>Data!C48</f>
        <v>Foster Care - Independent Living</v>
      </c>
      <c r="D48" s="21">
        <f>BostonRegionCalculations!AK87</f>
        <v>0</v>
      </c>
      <c r="E48" s="28" t="str">
        <f t="shared" si="4"/>
        <v>*</v>
      </c>
      <c r="F48" s="254"/>
      <c r="G48" s="217"/>
      <c r="H48" s="215" t="str">
        <f>Data!H48</f>
        <v>&gt;4 Years</v>
      </c>
      <c r="I48" s="215"/>
      <c r="J48" s="21">
        <f>BostonRegionCalculations!P77</f>
        <v>22</v>
      </c>
      <c r="K48" s="49">
        <f t="shared" si="5"/>
        <v>6.25E-2</v>
      </c>
      <c r="L48" s="237"/>
    </row>
    <row r="49" spans="1:14" s="200" customFormat="1" ht="12" customHeight="1" x14ac:dyDescent="0.2">
      <c r="A49" s="234"/>
      <c r="B49" s="217"/>
      <c r="C49" s="215" t="str">
        <f>Data!C49</f>
        <v>Foster Care - IFC (Contracted)</v>
      </c>
      <c r="D49" s="21">
        <f>SUM(BostonRegionCalculations!Y87:AI87)</f>
        <v>31</v>
      </c>
      <c r="E49" s="49">
        <f t="shared" si="4"/>
        <v>8.8068181818181823E-2</v>
      </c>
      <c r="F49" s="254"/>
      <c r="G49" s="217"/>
      <c r="H49" s="244" t="s">
        <v>38</v>
      </c>
      <c r="I49" s="215"/>
      <c r="J49" s="67">
        <f>SUM(J44:J48)</f>
        <v>352</v>
      </c>
      <c r="K49" s="68">
        <f t="shared" si="5"/>
        <v>1</v>
      </c>
      <c r="L49" s="237"/>
    </row>
    <row r="50" spans="1:14" s="200" customFormat="1" ht="12" customHeight="1" x14ac:dyDescent="0.2">
      <c r="A50" s="234"/>
      <c r="B50" s="217"/>
      <c r="C50" s="215" t="str">
        <f>Data!C50</f>
        <v>Congregate Care - Group Home</v>
      </c>
      <c r="D50" s="21">
        <f>SUM(BostonRegionCalculations!J87:P87)</f>
        <v>50</v>
      </c>
      <c r="E50" s="49">
        <f t="shared" si="4"/>
        <v>0.14204545454545456</v>
      </c>
      <c r="F50" s="180"/>
      <c r="G50" s="180"/>
      <c r="H50" s="180"/>
      <c r="I50" s="180"/>
      <c r="J50" s="180"/>
      <c r="K50" s="180"/>
      <c r="L50" s="237"/>
    </row>
    <row r="51" spans="1:14" s="200" customFormat="1" ht="12" customHeight="1" x14ac:dyDescent="0.2">
      <c r="A51" s="256"/>
      <c r="B51" s="217"/>
      <c r="C51" s="215" t="str">
        <f>Data!C51</f>
        <v>Congregate Care - Continuum</v>
      </c>
      <c r="D51" s="21">
        <f>SUM(BostonRegionCalculations!V87:X87)</f>
        <v>1</v>
      </c>
      <c r="E51" s="49" t="str">
        <f t="shared" si="4"/>
        <v>*</v>
      </c>
      <c r="F51" s="254"/>
      <c r="G51" s="228" t="str">
        <f>Data!G51</f>
        <v>Gender  (03/31/2017)</v>
      </c>
      <c r="H51" s="235"/>
      <c r="I51" s="235"/>
      <c r="J51" s="257"/>
      <c r="K51" s="257"/>
      <c r="L51" s="258"/>
    </row>
    <row r="52" spans="1:14" s="200" customFormat="1" ht="12" customHeight="1" x14ac:dyDescent="0.2">
      <c r="A52" s="259"/>
      <c r="B52" s="217"/>
      <c r="C52" s="215" t="str">
        <f>Data!C52</f>
        <v>Congregate Care - Residential</v>
      </c>
      <c r="D52" s="21">
        <f>BostonRegionCalculations!Q87</f>
        <v>23</v>
      </c>
      <c r="E52" s="49">
        <f>IF(D52/$D$57&lt;0.01,"*",D52/$D$57)</f>
        <v>6.5340909090909088E-2</v>
      </c>
      <c r="F52" s="254"/>
      <c r="G52" s="217"/>
      <c r="H52" s="215" t="str">
        <f>Data!H52</f>
        <v>Male</v>
      </c>
      <c r="I52" s="244"/>
      <c r="J52" s="21">
        <f>BostonRegionCalculations!L97</f>
        <v>190</v>
      </c>
      <c r="K52" s="49">
        <f>IF(J52/$J$55&lt;0.01,"*",J52/$J$55)</f>
        <v>0.53977272727272729</v>
      </c>
      <c r="L52" s="260"/>
      <c r="M52" s="215"/>
    </row>
    <row r="53" spans="1:14" s="200" customFormat="1" ht="12" customHeight="1" x14ac:dyDescent="0.2">
      <c r="A53" s="261"/>
      <c r="B53" s="217"/>
      <c r="C53" s="215" t="str">
        <f>Data!C53</f>
        <v>Congregate  Care - STARR (short-term residential)</v>
      </c>
      <c r="D53" s="21">
        <f>BostonRegionCalculations!R87</f>
        <v>14</v>
      </c>
      <c r="E53" s="49">
        <f t="shared" si="4"/>
        <v>3.9772727272727272E-2</v>
      </c>
      <c r="F53" s="254"/>
      <c r="G53" s="217"/>
      <c r="H53" s="215" t="str">
        <f>Data!H53</f>
        <v>Female</v>
      </c>
      <c r="I53" s="244"/>
      <c r="J53" s="21">
        <f>BostonRegionCalculations!K97</f>
        <v>162</v>
      </c>
      <c r="K53" s="49">
        <f t="shared" ref="K53:K55" si="6">IF(J53/$J$55&lt;0.01,"*",J53/$J$55)</f>
        <v>0.46022727272727271</v>
      </c>
      <c r="L53" s="262"/>
    </row>
    <row r="54" spans="1:14" s="200" customFormat="1" ht="12" customHeight="1" x14ac:dyDescent="0.2">
      <c r="A54" s="214"/>
      <c r="B54" s="217"/>
      <c r="C54" s="215" t="str">
        <f>Data!C54</f>
        <v>Congregate Care - Teen Parenting</v>
      </c>
      <c r="D54" s="21">
        <f>BostonRegionCalculations!S87+BostonRegionCalculations!T87+BostonRegionCalculations!U87</f>
        <v>0</v>
      </c>
      <c r="E54" s="49" t="str">
        <f t="shared" si="4"/>
        <v>*</v>
      </c>
      <c r="F54" s="254"/>
      <c r="G54" s="180"/>
      <c r="H54" s="253" t="str">
        <f>Data!H54</f>
        <v>Intersex</v>
      </c>
      <c r="J54" s="21">
        <f>BostonRegionCalculations!M97</f>
        <v>0</v>
      </c>
      <c r="K54" s="49" t="str">
        <f t="shared" si="6"/>
        <v>*</v>
      </c>
      <c r="L54" s="219"/>
    </row>
    <row r="55" spans="1:14" s="200" customFormat="1" ht="12" customHeight="1" x14ac:dyDescent="0.2">
      <c r="A55" s="263"/>
      <c r="B55" s="217"/>
      <c r="C55" s="215" t="str">
        <f>Data!C55</f>
        <v>Non-Referral Location</v>
      </c>
      <c r="D55" s="21">
        <f>SUM(BostonRegionCalculations!AO87:AS87)</f>
        <v>8</v>
      </c>
      <c r="E55" s="49">
        <f t="shared" si="4"/>
        <v>2.2727272727272728E-2</v>
      </c>
      <c r="F55" s="264"/>
      <c r="G55" s="180"/>
      <c r="H55" s="244" t="s">
        <v>38</v>
      </c>
      <c r="I55" s="180"/>
      <c r="J55" s="67">
        <f>SUM(J52:J54)</f>
        <v>352</v>
      </c>
      <c r="K55" s="68">
        <f t="shared" si="6"/>
        <v>1</v>
      </c>
      <c r="L55" s="265"/>
    </row>
    <row r="56" spans="1:14" s="200" customFormat="1" ht="12" customHeight="1" x14ac:dyDescent="0.2">
      <c r="A56" s="263"/>
      <c r="B56" s="217"/>
      <c r="C56" s="238" t="str">
        <f>Data!C56</f>
        <v>Missing/Absent from Approved Placement</v>
      </c>
      <c r="D56" s="21">
        <f>BostonRegionCalculations!AT87</f>
        <v>10</v>
      </c>
      <c r="E56" s="49">
        <f t="shared" si="4"/>
        <v>2.8409090909090908E-2</v>
      </c>
      <c r="F56" s="266"/>
      <c r="G56" s="180"/>
      <c r="H56" s="180"/>
      <c r="I56" s="180"/>
      <c r="J56" s="180"/>
      <c r="K56" s="180"/>
      <c r="L56" s="265"/>
    </row>
    <row r="57" spans="1:14" ht="15" customHeight="1" x14ac:dyDescent="0.2">
      <c r="A57" s="267"/>
      <c r="B57" s="180"/>
      <c r="C57" s="244" t="s">
        <v>38</v>
      </c>
      <c r="D57" s="67">
        <f>SUM(D44:D56)</f>
        <v>352</v>
      </c>
      <c r="E57" s="68">
        <f t="shared" si="4"/>
        <v>1</v>
      </c>
      <c r="F57" s="266"/>
      <c r="G57" s="228" t="str">
        <f>Data!G57</f>
        <v>Service Plan Goal  (03/31/2017)</v>
      </c>
      <c r="H57" s="229"/>
      <c r="I57" s="235"/>
      <c r="J57" s="181"/>
      <c r="K57" s="216"/>
      <c r="L57" s="268"/>
    </row>
    <row r="58" spans="1:14" s="200" customFormat="1" ht="12" customHeight="1" x14ac:dyDescent="0.2">
      <c r="A58" s="234"/>
      <c r="B58" s="228"/>
      <c r="C58" s="180"/>
      <c r="D58" s="180"/>
      <c r="E58" s="180"/>
      <c r="F58" s="254"/>
      <c r="G58" s="228"/>
      <c r="H58" s="215" t="str">
        <f>Data!H58</f>
        <v>Family Reunification</v>
      </c>
      <c r="I58" s="215"/>
      <c r="J58" s="21">
        <f>BostonRegionCalculations!O119</f>
        <v>170</v>
      </c>
      <c r="K58" s="49">
        <f>IF(J58/$J$65&lt;0.01,"*",J58/$J$65)</f>
        <v>0.48295454545454547</v>
      </c>
      <c r="L58" s="237"/>
      <c r="N58" s="215"/>
    </row>
    <row r="59" spans="1:14" s="200" customFormat="1" ht="12" customHeight="1" x14ac:dyDescent="0.2">
      <c r="A59" s="234"/>
      <c r="B59" s="228" t="str">
        <f>Data!B59</f>
        <v>Race  (03/31/2017)</v>
      </c>
      <c r="C59" s="215"/>
      <c r="D59" s="230"/>
      <c r="E59" s="231"/>
      <c r="F59" s="254"/>
      <c r="G59" s="235"/>
      <c r="H59" s="215" t="str">
        <f>Data!H59</f>
        <v>Adoption</v>
      </c>
      <c r="I59" s="215"/>
      <c r="J59" s="21">
        <f>BostonRegionCalculations!L119</f>
        <v>84</v>
      </c>
      <c r="K59" s="49">
        <f t="shared" ref="K59:K65" si="7">IF(J59/$J$65&lt;0.01,"*",J59/$J$65)</f>
        <v>0.23863636363636365</v>
      </c>
      <c r="L59" s="237"/>
    </row>
    <row r="60" spans="1:14" s="200" customFormat="1" ht="13.5" customHeight="1" x14ac:dyDescent="0.2">
      <c r="A60" s="234"/>
      <c r="B60" s="235"/>
      <c r="C60" s="215" t="s">
        <v>5</v>
      </c>
      <c r="D60" s="21">
        <f>BostonRegionCalculations!S108</f>
        <v>43</v>
      </c>
      <c r="E60" s="28">
        <f>IF(D60/$D$68&lt;0.01,"*",D60/$D$68)</f>
        <v>0.12215909090909091</v>
      </c>
      <c r="F60" s="254"/>
      <c r="G60" s="217"/>
      <c r="H60" s="215" t="str">
        <f>Data!H60</f>
        <v>Guardianship</v>
      </c>
      <c r="I60" s="215"/>
      <c r="J60" s="21">
        <f>BostonRegionCalculations!N119</f>
        <v>35</v>
      </c>
      <c r="K60" s="49">
        <f t="shared" si="7"/>
        <v>9.9431818181818177E-2</v>
      </c>
      <c r="L60" s="237"/>
      <c r="N60" s="215"/>
    </row>
    <row r="61" spans="1:14" s="200" customFormat="1" ht="14.45" customHeight="1" x14ac:dyDescent="0.2">
      <c r="A61" s="234"/>
      <c r="C61" s="238" t="s">
        <v>7</v>
      </c>
      <c r="D61" s="21">
        <f>BostonRegionCalculations!O108</f>
        <v>97</v>
      </c>
      <c r="E61" s="28">
        <f t="shared" ref="E61:E68" si="8">IF(D61/$D$68&lt;0.01,"*",D61/$D$68)</f>
        <v>0.27556818181818182</v>
      </c>
      <c r="F61" s="254"/>
      <c r="G61" s="217"/>
      <c r="H61" s="215" t="s">
        <v>372</v>
      </c>
      <c r="I61" s="215"/>
      <c r="J61" s="21">
        <f>BostonRegionCalculations!K119</f>
        <v>11</v>
      </c>
      <c r="K61" s="49">
        <f t="shared" si="7"/>
        <v>3.125E-2</v>
      </c>
      <c r="L61" s="237"/>
      <c r="N61" s="215"/>
    </row>
    <row r="62" spans="1:14" s="200" customFormat="1" ht="13.5" customHeight="1" x14ac:dyDescent="0.2">
      <c r="A62" s="234"/>
      <c r="C62" s="215" t="s">
        <v>9</v>
      </c>
      <c r="D62" s="21">
        <f>BostonRegionCalculations!M108</f>
        <v>165</v>
      </c>
      <c r="E62" s="28">
        <f t="shared" si="8"/>
        <v>0.46875</v>
      </c>
      <c r="F62" s="254"/>
      <c r="G62" s="217"/>
      <c r="H62" s="215" t="str">
        <f>Data!H62</f>
        <v>Permanent Care with Kin</v>
      </c>
      <c r="I62" s="215"/>
      <c r="J62" s="21">
        <f>BostonRegionCalculations!M119</f>
        <v>7</v>
      </c>
      <c r="K62" s="49">
        <f t="shared" si="7"/>
        <v>1.9886363636363636E-2</v>
      </c>
      <c r="L62" s="237"/>
      <c r="N62" s="215"/>
    </row>
    <row r="63" spans="1:14" s="200" customFormat="1" ht="13.5" customHeight="1" x14ac:dyDescent="0.2">
      <c r="A63" s="234"/>
      <c r="B63" s="235"/>
      <c r="C63" s="215" t="s">
        <v>11</v>
      </c>
      <c r="D63" s="21">
        <f>BostonRegionCalculations!L108</f>
        <v>3</v>
      </c>
      <c r="E63" s="28" t="str">
        <f t="shared" si="8"/>
        <v>*</v>
      </c>
      <c r="F63" s="254"/>
      <c r="G63" s="217"/>
      <c r="H63" s="215" t="str">
        <f>Data!H63</f>
        <v>Stabilize Intact Family</v>
      </c>
      <c r="I63" s="215"/>
      <c r="J63" s="21">
        <f>BostonRegionCalculations!P119</f>
        <v>21</v>
      </c>
      <c r="K63" s="49">
        <f t="shared" si="7"/>
        <v>5.9659090909090912E-2</v>
      </c>
      <c r="L63" s="237"/>
      <c r="N63" s="215"/>
    </row>
    <row r="64" spans="1:14" s="200" customFormat="1" ht="13.5" customHeight="1" x14ac:dyDescent="0.2">
      <c r="A64" s="234"/>
      <c r="B64" s="235"/>
      <c r="C64" s="215" t="s">
        <v>13</v>
      </c>
      <c r="D64" s="21">
        <f>BostonRegionCalculations!K108</f>
        <v>0</v>
      </c>
      <c r="E64" s="28" t="str">
        <f t="shared" si="8"/>
        <v>*</v>
      </c>
      <c r="F64" s="254"/>
      <c r="G64" s="217"/>
      <c r="H64" s="215" t="str">
        <f>Data!H64</f>
        <v>Unspecified as of run-date</v>
      </c>
      <c r="I64" s="215"/>
      <c r="J64" s="21">
        <f>BostonRegionCalculations!Q119</f>
        <v>24</v>
      </c>
      <c r="K64" s="49">
        <f t="shared" si="7"/>
        <v>6.8181818181818177E-2</v>
      </c>
      <c r="L64" s="237"/>
      <c r="N64" s="215"/>
    </row>
    <row r="65" spans="1:14" s="200" customFormat="1" ht="13.5" customHeight="1" x14ac:dyDescent="0.2">
      <c r="A65" s="234"/>
      <c r="B65" s="235"/>
      <c r="C65" s="215" t="s">
        <v>15</v>
      </c>
      <c r="D65" s="21">
        <f>BostonRegionCalculations!Q108</f>
        <v>0</v>
      </c>
      <c r="E65" s="28" t="str">
        <f t="shared" si="8"/>
        <v>*</v>
      </c>
      <c r="F65" s="254"/>
      <c r="G65" s="217"/>
      <c r="H65" s="244" t="s">
        <v>38</v>
      </c>
      <c r="I65" s="215"/>
      <c r="J65" s="67">
        <f>SUM(J58:J64)</f>
        <v>352</v>
      </c>
      <c r="K65" s="68">
        <f t="shared" si="7"/>
        <v>1</v>
      </c>
      <c r="L65" s="237"/>
      <c r="N65" s="215"/>
    </row>
    <row r="66" spans="1:14" s="200" customFormat="1" ht="13.5" customHeight="1" x14ac:dyDescent="0.2">
      <c r="A66" s="234"/>
      <c r="B66" s="235"/>
      <c r="C66" s="215" t="s">
        <v>17</v>
      </c>
      <c r="D66" s="21">
        <f>BostonRegionCalculations!P108</f>
        <v>22</v>
      </c>
      <c r="E66" s="28">
        <f t="shared" si="8"/>
        <v>6.25E-2</v>
      </c>
      <c r="F66" s="254"/>
      <c r="G66" s="217"/>
      <c r="H66" s="269" t="s">
        <v>241</v>
      </c>
      <c r="L66" s="237"/>
      <c r="N66" s="215"/>
    </row>
    <row r="67" spans="1:14" s="200" customFormat="1" ht="12" customHeight="1" x14ac:dyDescent="0.2">
      <c r="A67" s="234"/>
      <c r="B67" s="235"/>
      <c r="C67" s="215" t="str">
        <f>Data!C67</f>
        <v>Unable to Determine</v>
      </c>
      <c r="D67" s="21">
        <f>BostonRegionCalculations!R108+BostonRegionCalculations!N108+BostonRegionCalculations!T108</f>
        <v>22</v>
      </c>
      <c r="E67" s="28">
        <f t="shared" si="8"/>
        <v>6.25E-2</v>
      </c>
      <c r="F67" s="254"/>
      <c r="G67" s="217"/>
      <c r="H67" s="269"/>
      <c r="I67" s="180"/>
      <c r="J67" s="180"/>
      <c r="K67" s="180"/>
      <c r="L67" s="237"/>
      <c r="M67" s="215"/>
      <c r="N67" s="215"/>
    </row>
    <row r="68" spans="1:14" s="200" customFormat="1" ht="12" customHeight="1" x14ac:dyDescent="0.2">
      <c r="A68" s="234"/>
      <c r="B68" s="235"/>
      <c r="C68" s="244" t="s">
        <v>38</v>
      </c>
      <c r="D68" s="67">
        <f>SUM(D60:D67)</f>
        <v>352</v>
      </c>
      <c r="E68" s="61">
        <f t="shared" si="8"/>
        <v>1</v>
      </c>
      <c r="F68" s="254"/>
      <c r="G68" s="270" t="s">
        <v>68</v>
      </c>
      <c r="I68" s="180"/>
      <c r="J68" s="180"/>
      <c r="K68" s="180"/>
      <c r="L68" s="237"/>
      <c r="M68" s="215"/>
      <c r="N68" s="215"/>
    </row>
    <row r="69" spans="1:14" s="200" customFormat="1" ht="12" customHeight="1" x14ac:dyDescent="0.2">
      <c r="A69" s="234"/>
      <c r="B69" s="235"/>
      <c r="C69" s="246" t="s">
        <v>239</v>
      </c>
      <c r="D69" s="95"/>
      <c r="E69" s="96"/>
      <c r="F69" s="254"/>
      <c r="G69" s="271" t="s">
        <v>69</v>
      </c>
      <c r="I69" s="180"/>
      <c r="J69" s="180"/>
      <c r="K69" s="180"/>
      <c r="L69" s="237"/>
      <c r="M69" s="215"/>
      <c r="N69" s="215"/>
    </row>
    <row r="70" spans="1:14" s="200" customFormat="1" ht="12" customHeight="1" x14ac:dyDescent="0.2">
      <c r="A70" s="241"/>
      <c r="B70" s="228"/>
      <c r="C70" s="66" t="s">
        <v>240</v>
      </c>
      <c r="D70" s="34"/>
      <c r="E70" s="64"/>
      <c r="F70" s="254"/>
      <c r="G70" s="270" t="s">
        <v>70</v>
      </c>
      <c r="I70" s="180"/>
      <c r="J70" s="180"/>
      <c r="K70" s="180"/>
      <c r="L70" s="237"/>
    </row>
    <row r="71" spans="1:14" s="200" customFormat="1" ht="6" customHeight="1" x14ac:dyDescent="0.2">
      <c r="A71" s="272"/>
      <c r="B71" s="273"/>
      <c r="C71" s="100"/>
      <c r="D71" s="101"/>
      <c r="E71" s="102"/>
      <c r="F71" s="274"/>
      <c r="G71" s="275"/>
      <c r="H71" s="276"/>
      <c r="I71" s="275"/>
      <c r="J71" s="275"/>
      <c r="K71" s="275"/>
      <c r="L71" s="277"/>
    </row>
    <row r="72" spans="1:14" s="200" customFormat="1" ht="15.75" x14ac:dyDescent="0.2">
      <c r="A72" s="205"/>
      <c r="B72" s="1080" t="s">
        <v>71</v>
      </c>
      <c r="C72" s="1080"/>
      <c r="D72" s="1080"/>
      <c r="E72" s="1080"/>
      <c r="F72" s="1080"/>
      <c r="G72" s="1080"/>
      <c r="H72" s="1080"/>
      <c r="I72" s="1080"/>
      <c r="J72" s="1080"/>
      <c r="K72" s="1080"/>
      <c r="L72" s="1081"/>
    </row>
    <row r="73" spans="1:14" s="200" customFormat="1" ht="14.25" customHeight="1" x14ac:dyDescent="0.2">
      <c r="A73" s="234"/>
      <c r="B73" s="228" t="str">
        <f>Data!B73</f>
        <v>Most Recent Intake  (03/31/2017)</v>
      </c>
      <c r="C73" s="278"/>
      <c r="D73" s="231"/>
      <c r="E73" s="218"/>
      <c r="F73" s="218"/>
      <c r="G73" s="244" t="str">
        <f>Data!G73</f>
        <v>Age Groups  (03/31/2017)</v>
      </c>
      <c r="H73" s="215"/>
      <c r="I73" s="217"/>
      <c r="J73" s="217"/>
      <c r="K73" s="233"/>
      <c r="L73" s="213"/>
    </row>
    <row r="74" spans="1:14" ht="12" customHeight="1" x14ac:dyDescent="0.2">
      <c r="A74" s="234"/>
      <c r="B74" s="229"/>
      <c r="C74" s="215" t="str">
        <f>Data!C74</f>
        <v>Protective</v>
      </c>
      <c r="D74" s="21">
        <f>BostonRegionCalculations!K137+BostonRegionCalculations!Q137</f>
        <v>1391</v>
      </c>
      <c r="E74" s="49">
        <f>IF(D74/$D$80&lt;0.01,"*",D74/$D$80)</f>
        <v>0.9242524916943522</v>
      </c>
      <c r="F74" s="254"/>
      <c r="G74" s="217"/>
      <c r="H74" s="215" t="str">
        <f>Data!H74</f>
        <v>0 - 2 Years Old</v>
      </c>
      <c r="I74" s="215"/>
      <c r="J74" s="21">
        <f>SUM(BostonRegionCalculations!K128:M128)</f>
        <v>274</v>
      </c>
      <c r="K74" s="49">
        <f>IF(J74/$J$79&lt;0.01,"*",J74/$J$79)</f>
        <v>0.18205980066445182</v>
      </c>
      <c r="L74" s="237"/>
    </row>
    <row r="75" spans="1:14" ht="12" customHeight="1" x14ac:dyDescent="0.2">
      <c r="A75" s="234"/>
      <c r="B75" s="229"/>
      <c r="C75" s="215" t="str">
        <f>Data!C75</f>
        <v>Alternative Response</v>
      </c>
      <c r="D75" s="21">
        <f>BostonRegionCalculations!L137</f>
        <v>20</v>
      </c>
      <c r="E75" s="49">
        <f t="shared" ref="E75:E80" si="9">IF(D75/$D$80&lt;0.01,"*",D75/$D$80)</f>
        <v>1.3289036544850499E-2</v>
      </c>
      <c r="F75" s="254"/>
      <c r="G75" s="229"/>
      <c r="H75" s="215" t="str">
        <f>Data!H75</f>
        <v>3 - 5 Years Old</v>
      </c>
      <c r="I75" s="215"/>
      <c r="J75" s="21">
        <f>SUM(BostonRegionCalculations!N128:P128)</f>
        <v>276</v>
      </c>
      <c r="K75" s="49">
        <f t="shared" ref="K75:K79" si="10">IF(J75/$J$79&lt;0.01,"*",J75/$J$79)</f>
        <v>0.18338870431893689</v>
      </c>
      <c r="L75" s="237"/>
    </row>
    <row r="76" spans="1:14" ht="12" customHeight="1" x14ac:dyDescent="0.2">
      <c r="A76" s="234"/>
      <c r="B76" s="229"/>
      <c r="C76" s="215" t="str">
        <f>Data!C76</f>
        <v>Voluntary Request</v>
      </c>
      <c r="D76" s="21">
        <f>BostonRegionCalculations!T137+BostonRegionCalculations!S137</f>
        <v>0</v>
      </c>
      <c r="E76" s="49" t="str">
        <f t="shared" si="9"/>
        <v>*</v>
      </c>
      <c r="F76" s="254"/>
      <c r="G76" s="215"/>
      <c r="H76" s="215" t="str">
        <f>Data!H76</f>
        <v>6 - 11 Years Old</v>
      </c>
      <c r="I76" s="215"/>
      <c r="J76" s="21">
        <f>SUM(BostonRegionCalculations!Q128:V128)</f>
        <v>524</v>
      </c>
      <c r="K76" s="49">
        <f t="shared" si="10"/>
        <v>0.34817275747508308</v>
      </c>
      <c r="L76" s="237"/>
    </row>
    <row r="77" spans="1:14" s="200" customFormat="1" ht="12" customHeight="1" x14ac:dyDescent="0.2">
      <c r="A77" s="234"/>
      <c r="B77" s="217"/>
      <c r="C77" s="215" t="str">
        <f>Data!C77</f>
        <v>CRA Referral (Children Requiring Assistance)</v>
      </c>
      <c r="D77" s="21">
        <f>BostonRegionCalculations!N137+BostonRegionCalculations!M137</f>
        <v>55</v>
      </c>
      <c r="E77" s="49">
        <f t="shared" si="9"/>
        <v>3.6544850498338874E-2</v>
      </c>
      <c r="F77" s="254"/>
      <c r="G77" s="229"/>
      <c r="H77" s="215" t="str">
        <f>Data!H77</f>
        <v>12 - 17 Years Old</v>
      </c>
      <c r="I77" s="215"/>
      <c r="J77" s="21">
        <f>SUM(BostonRegionCalculations!W128:AB128)</f>
        <v>429</v>
      </c>
      <c r="K77" s="49">
        <f t="shared" si="10"/>
        <v>0.28504983388704319</v>
      </c>
      <c r="L77" s="237"/>
    </row>
    <row r="78" spans="1:14" s="200" customFormat="1" ht="12" customHeight="1" x14ac:dyDescent="0.2">
      <c r="A78" s="239"/>
      <c r="B78" s="217"/>
      <c r="C78" s="215" t="str">
        <f>Data!C78</f>
        <v>Court Referral</v>
      </c>
      <c r="D78" s="21">
        <f>BostonRegionCalculations!O137</f>
        <v>22</v>
      </c>
      <c r="E78" s="49">
        <f t="shared" si="9"/>
        <v>1.4617940199335547E-2</v>
      </c>
      <c r="F78" s="254"/>
      <c r="G78" s="217"/>
      <c r="H78" s="215" t="str">
        <f>Data!H78</f>
        <v>Unspecified</v>
      </c>
      <c r="I78" s="215"/>
      <c r="J78" s="21">
        <f>BostonRegionCalculations!AC128</f>
        <v>2</v>
      </c>
      <c r="K78" s="49" t="str">
        <f t="shared" si="10"/>
        <v>*</v>
      </c>
      <c r="L78" s="237"/>
    </row>
    <row r="79" spans="1:14" s="200" customFormat="1" ht="12" customHeight="1" x14ac:dyDescent="0.2">
      <c r="A79" s="239"/>
      <c r="B79" s="217"/>
      <c r="C79" s="215" t="str">
        <f>Data!C79</f>
        <v>Other/Unspecified</v>
      </c>
      <c r="D79" s="21">
        <f>BostonRegionCalculations!P137+BostonRegionCalculations!U137+BostonRegionCalculations!R137</f>
        <v>17</v>
      </c>
      <c r="E79" s="28">
        <f t="shared" si="9"/>
        <v>1.1295681063122924E-2</v>
      </c>
      <c r="F79" s="255"/>
      <c r="G79" s="217"/>
      <c r="H79" s="244" t="s">
        <v>72</v>
      </c>
      <c r="I79" s="244"/>
      <c r="J79" s="67">
        <f>SUM(J74:J78)</f>
        <v>1505</v>
      </c>
      <c r="K79" s="68">
        <f t="shared" si="10"/>
        <v>1</v>
      </c>
      <c r="L79" s="240"/>
    </row>
    <row r="80" spans="1:14" s="200" customFormat="1" ht="12" customHeight="1" x14ac:dyDescent="0.2">
      <c r="A80" s="214"/>
      <c r="B80" s="229"/>
      <c r="C80" s="244" t="s">
        <v>72</v>
      </c>
      <c r="D80" s="67">
        <f>SUM(D74:D79)</f>
        <v>1505</v>
      </c>
      <c r="E80" s="68">
        <f t="shared" si="9"/>
        <v>1</v>
      </c>
      <c r="F80" s="255"/>
      <c r="G80" s="217"/>
      <c r="H80" s="244"/>
      <c r="I80" s="244"/>
      <c r="J80" s="108"/>
      <c r="K80" s="109"/>
      <c r="L80" s="240"/>
    </row>
    <row r="81" spans="1:12" s="200" customFormat="1" ht="3.6" customHeight="1" x14ac:dyDescent="0.2">
      <c r="A81" s="214"/>
      <c r="B81" s="229"/>
      <c r="C81" s="244"/>
      <c r="D81" s="67"/>
      <c r="E81" s="68"/>
      <c r="F81" s="255"/>
      <c r="G81" s="217"/>
      <c r="H81" s="244"/>
      <c r="I81" s="244"/>
      <c r="J81" s="108"/>
      <c r="K81" s="109"/>
      <c r="L81" s="240"/>
    </row>
    <row r="82" spans="1:12" s="200" customFormat="1" ht="12" customHeight="1" x14ac:dyDescent="0.2">
      <c r="A82" s="272"/>
      <c r="B82" s="366"/>
      <c r="C82" s="275"/>
      <c r="D82" s="279"/>
      <c r="E82" s="275"/>
      <c r="F82" s="275"/>
      <c r="G82" s="280"/>
      <c r="H82" s="275"/>
      <c r="I82" s="275"/>
      <c r="J82" s="275"/>
      <c r="K82" s="279"/>
      <c r="L82" s="281"/>
    </row>
    <row r="83" spans="1:12" s="200" customFormat="1" x14ac:dyDescent="0.2">
      <c r="A83" s="180"/>
      <c r="B83" s="217"/>
      <c r="C83" s="282"/>
      <c r="D83" s="283"/>
      <c r="E83" s="283"/>
      <c r="F83" s="283"/>
      <c r="G83" s="282"/>
      <c r="H83" s="229"/>
      <c r="I83" s="229"/>
      <c r="J83" s="233"/>
      <c r="K83" s="180"/>
      <c r="L83" s="180"/>
    </row>
    <row r="84" spans="1:12" s="200" customFormat="1" ht="6" customHeight="1" x14ac:dyDescent="0.2">
      <c r="A84" s="180"/>
      <c r="B84" s="217"/>
      <c r="C84" s="282"/>
      <c r="D84" s="283"/>
      <c r="E84" s="283"/>
      <c r="F84" s="283"/>
      <c r="G84" s="282"/>
      <c r="H84" s="282"/>
      <c r="I84" s="282"/>
      <c r="J84" s="283"/>
      <c r="K84" s="180"/>
      <c r="L84" s="180"/>
    </row>
    <row r="85" spans="1:12" x14ac:dyDescent="0.2">
      <c r="A85" s="180"/>
      <c r="K85" s="180"/>
      <c r="L85" s="180"/>
    </row>
    <row r="86" spans="1:12" x14ac:dyDescent="0.2">
      <c r="K86" s="180"/>
      <c r="L86" s="180"/>
    </row>
  </sheetData>
  <mergeCells count="3">
    <mergeCell ref="B18:K18"/>
    <mergeCell ref="B33:K33"/>
    <mergeCell ref="B72:L72"/>
  </mergeCells>
  <printOptions horizontalCentered="1" verticalCentered="1"/>
  <pageMargins left="0.04" right="0.04" top="0.04" bottom="0.03" header="0.04" footer="0.03"/>
  <pageSetup scale="75" orientation="portrait" r:id="rId1"/>
  <headerFooter alignWithMargins="0">
    <oddHeader>&amp;C&amp;"Arial,Bold"&amp;12MASSACHUSETTS DEPARTMENT OF CHILDREN AND FAMILIES QUARTERLY PROFILE
FY 2017, Quarter 3 (January 1, 2017 – March 31, 2017)</oddHeader>
    <oddFooter>&amp;L&amp;"Arial,Italic"MA DCF: CQI/OMPA&amp;R
&amp;"Arial,Italic"Source: FamilyNet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3D99E"/>
  </sheetPr>
  <dimension ref="A1:M86"/>
  <sheetViews>
    <sheetView view="pageBreakPreview" zoomScaleNormal="86" zoomScaleSheetLayoutView="100" workbookViewId="0">
      <selection activeCell="C42" sqref="C42"/>
    </sheetView>
  </sheetViews>
  <sheetFormatPr defaultColWidth="9.140625" defaultRowHeight="12.75" x14ac:dyDescent="0.2"/>
  <cols>
    <col min="1" max="1" width="1.42578125" style="283" customWidth="1"/>
    <col min="2" max="2" width="5.28515625" style="282" customWidth="1"/>
    <col min="3" max="3" width="47.5703125" style="282" customWidth="1"/>
    <col min="4" max="4" width="8.5703125" style="283" bestFit="1" customWidth="1"/>
    <col min="5" max="5" width="8.7109375" style="283" customWidth="1"/>
    <col min="6" max="6" width="2.140625" style="283" customWidth="1"/>
    <col min="7" max="7" width="4.140625" style="282" customWidth="1"/>
    <col min="8" max="8" width="47.42578125" style="282" customWidth="1"/>
    <col min="9" max="9" width="10.42578125" style="283" customWidth="1"/>
    <col min="10" max="10" width="6.7109375" style="283" customWidth="1"/>
    <col min="11" max="11" width="1.85546875" style="283" customWidth="1"/>
    <col min="12" max="16384" width="9.140625" style="204"/>
  </cols>
  <sheetData>
    <row r="1" spans="1:12" ht="16.5" customHeight="1" x14ac:dyDescent="0.2">
      <c r="A1" s="201"/>
      <c r="B1" s="457" t="s">
        <v>356</v>
      </c>
      <c r="C1" s="375"/>
      <c r="D1" s="376"/>
      <c r="E1" s="377"/>
      <c r="F1" s="378"/>
      <c r="G1" s="374"/>
      <c r="H1" s="379"/>
      <c r="I1" s="387" t="s">
        <v>364</v>
      </c>
      <c r="J1" s="202"/>
      <c r="K1" s="203"/>
    </row>
    <row r="2" spans="1:12" ht="15.75" hidden="1" x14ac:dyDescent="0.2">
      <c r="A2" s="205"/>
      <c r="B2" s="206"/>
      <c r="C2" s="206"/>
      <c r="D2" s="207"/>
      <c r="E2" s="208"/>
      <c r="F2" s="208"/>
      <c r="G2" s="206"/>
      <c r="H2" s="206" t="s">
        <v>0</v>
      </c>
      <c r="I2" s="208"/>
      <c r="J2" s="207" t="s">
        <v>1</v>
      </c>
      <c r="K2" s="209"/>
    </row>
    <row r="3" spans="1:12" ht="5.0999999999999996" customHeight="1" x14ac:dyDescent="0.2">
      <c r="A3" s="210"/>
      <c r="B3" s="211"/>
      <c r="C3" s="211"/>
      <c r="D3" s="212"/>
      <c r="E3" s="212"/>
      <c r="F3" s="212"/>
      <c r="G3" s="211"/>
      <c r="H3" s="211"/>
      <c r="I3" s="212"/>
      <c r="J3" s="212"/>
      <c r="K3" s="213"/>
    </row>
    <row r="4" spans="1:12" s="200" customFormat="1" ht="12" customHeight="1" x14ac:dyDescent="0.2">
      <c r="A4" s="214"/>
      <c r="B4" s="215" t="str">
        <f>Data!B4</f>
        <v>51A Reports (Q3, FY'2017)</v>
      </c>
      <c r="C4" s="215"/>
      <c r="D4" s="21">
        <f>StateCalculations!D13</f>
        <v>3384</v>
      </c>
      <c r="E4" s="216"/>
      <c r="F4" s="216"/>
      <c r="G4" s="217"/>
      <c r="H4" s="215" t="str">
        <f>Data!H4</f>
        <v>Children &lt;18 Pending Response (03/31/2017)</v>
      </c>
      <c r="I4" s="21">
        <f>VLOOKUP(I1,ChildrenPendingResponse!$A$1:$C$42,3,FALSE)</f>
        <v>507</v>
      </c>
      <c r="J4" s="217"/>
      <c r="K4" s="219"/>
      <c r="L4" s="116"/>
    </row>
    <row r="5" spans="1:12" s="200" customFormat="1" ht="12" customHeight="1" x14ac:dyDescent="0.2">
      <c r="A5" s="214"/>
      <c r="B5" s="215" t="str">
        <f>Data!B5</f>
        <v>% Screened-In for Response (Q3, FY'2017)</v>
      </c>
      <c r="C5" s="220"/>
      <c r="D5" s="28">
        <f>(StateCalculations!D26+StateCalculations!D39)/StateCalculations!D13</f>
        <v>0.62884160756501184</v>
      </c>
      <c r="E5" s="216"/>
      <c r="F5" s="216"/>
      <c r="G5" s="217"/>
      <c r="H5" s="215" t="str">
        <f>Data!H5</f>
        <v>Children Under 18 in Caseload (03/31/2017)</v>
      </c>
      <c r="I5" s="21">
        <f>StateCalculations!J104</f>
        <v>8831</v>
      </c>
      <c r="J5" s="217"/>
      <c r="K5" s="219"/>
    </row>
    <row r="6" spans="1:12" s="200" customFormat="1" ht="12" customHeight="1" x14ac:dyDescent="0.2">
      <c r="A6" s="214"/>
      <c r="B6" s="215"/>
      <c r="C6" s="215"/>
      <c r="D6" s="28"/>
      <c r="E6" s="221"/>
      <c r="F6" s="221"/>
      <c r="G6" s="217"/>
      <c r="H6" s="215" t="str">
        <f>Data!H6</f>
        <v>Children Under 18 in Placement (03/31/2017)</v>
      </c>
      <c r="I6" s="21">
        <f>StateCalculations!J104-StateCalculations!J110</f>
        <v>1720</v>
      </c>
      <c r="J6" s="217"/>
      <c r="K6" s="219"/>
    </row>
    <row r="7" spans="1:12" s="200" customFormat="1" ht="3" customHeight="1" x14ac:dyDescent="0.2">
      <c r="A7" s="214"/>
      <c r="B7" s="217"/>
      <c r="C7" s="217"/>
      <c r="D7" s="199"/>
      <c r="E7" s="221"/>
      <c r="F7" s="221"/>
      <c r="G7" s="217"/>
      <c r="H7" s="215"/>
      <c r="I7" s="222"/>
      <c r="J7" s="217"/>
      <c r="K7" s="219"/>
    </row>
    <row r="8" spans="1:12" s="200" customFormat="1" ht="12" customHeight="1" x14ac:dyDescent="0.2">
      <c r="A8" s="214"/>
      <c r="B8" s="215" t="str">
        <f>Data!B8</f>
        <v>Responses (Q3, FY'2017) (includes Hotline)</v>
      </c>
      <c r="C8" s="215"/>
      <c r="D8" s="21">
        <f>StateCalculations!D159</f>
        <v>1602</v>
      </c>
      <c r="E8" s="221"/>
      <c r="F8" s="221"/>
      <c r="G8" s="217"/>
      <c r="H8" s="215" t="str">
        <f>Data!H8</f>
        <v>% of Child Caseload in Placement</v>
      </c>
      <c r="I8" s="28">
        <f>I6/I5</f>
        <v>0.19476842939644434</v>
      </c>
      <c r="J8" s="217"/>
      <c r="K8" s="219"/>
    </row>
    <row r="9" spans="1:12" s="200" customFormat="1" ht="12" customHeight="1" x14ac:dyDescent="0.2">
      <c r="A9" s="214"/>
      <c r="B9" s="215" t="str">
        <f>Data!B9</f>
        <v>% Supported Responses (Q3, FY'2017)</v>
      </c>
      <c r="C9" s="215"/>
      <c r="D9" s="28">
        <f>StateCalculations!D68/D4</f>
        <v>0.18764775413711585</v>
      </c>
      <c r="E9" s="221"/>
      <c r="F9" s="221"/>
      <c r="G9" s="217"/>
      <c r="H9" s="215" t="str">
        <f>Data!H9</f>
        <v>Clinical Cases (03/31/2017)</v>
      </c>
      <c r="I9" s="21">
        <f>StateCalculations!J120+StateCalculations!J121</f>
        <v>4540</v>
      </c>
      <c r="J9" s="217"/>
      <c r="K9" s="219"/>
    </row>
    <row r="10" spans="1:12" s="200" customFormat="1" ht="3" customHeight="1" x14ac:dyDescent="0.2">
      <c r="A10" s="214"/>
      <c r="E10" s="221"/>
      <c r="F10" s="221"/>
      <c r="G10" s="217"/>
      <c r="H10" s="215"/>
      <c r="I10" s="135"/>
      <c r="J10" s="217"/>
      <c r="K10" s="219"/>
    </row>
    <row r="11" spans="1:12" s="200" customFormat="1" ht="12" customHeight="1" x14ac:dyDescent="0.2">
      <c r="A11" s="214"/>
      <c r="B11" s="215" t="str">
        <f>Data!B11</f>
        <v>Substantiated Concern (Q3, FY'2017)</v>
      </c>
      <c r="C11" s="215"/>
      <c r="D11" s="21">
        <f>StateCalculations!D150</f>
        <v>473</v>
      </c>
      <c r="E11" s="221"/>
      <c r="F11" s="221"/>
      <c r="G11" s="217"/>
      <c r="H11" s="215" t="str">
        <f>Data!H11</f>
        <v>Adoption Cases (03/31/2017)</v>
      </c>
      <c r="I11" s="21">
        <f>StateCalculations!J119</f>
        <v>404</v>
      </c>
      <c r="J11" s="217"/>
      <c r="K11" s="219"/>
    </row>
    <row r="12" spans="1:12" s="200" customFormat="1" ht="12" customHeight="1" x14ac:dyDescent="0.2">
      <c r="A12" s="214"/>
      <c r="B12" s="253"/>
      <c r="C12" s="215"/>
      <c r="D12" s="28"/>
      <c r="E12" s="221"/>
      <c r="F12" s="221"/>
      <c r="G12" s="217"/>
      <c r="H12" s="215" t="str">
        <f>Data!H12</f>
        <v>Clinical Cases w/Child &lt;18 in Plcme (03/31/2017)</v>
      </c>
      <c r="I12" s="21">
        <f>StateCalculations!J127</f>
        <v>758</v>
      </c>
      <c r="J12" s="217"/>
      <c r="K12" s="219"/>
    </row>
    <row r="13" spans="1:12" s="200" customFormat="1" ht="12" customHeight="1" x14ac:dyDescent="0.2">
      <c r="A13" s="214"/>
      <c r="E13" s="221"/>
      <c r="F13" s="221"/>
      <c r="G13" s="217"/>
      <c r="H13" s="215" t="str">
        <f>Data!H13</f>
        <v>% Clinical Cases that are Placement Cases</v>
      </c>
      <c r="I13" s="28">
        <f>I12/I9</f>
        <v>0.16696035242290749</v>
      </c>
      <c r="J13" s="217"/>
      <c r="K13" s="219"/>
    </row>
    <row r="14" spans="1:12" s="200" customFormat="1" ht="3" customHeight="1" x14ac:dyDescent="0.2">
      <c r="A14" s="214"/>
      <c r="B14" s="215"/>
      <c r="C14" s="215"/>
      <c r="D14" s="34"/>
      <c r="E14" s="221"/>
      <c r="F14" s="221"/>
      <c r="G14" s="217"/>
      <c r="H14" s="215"/>
      <c r="I14" s="28"/>
      <c r="J14" s="217"/>
      <c r="K14" s="219"/>
    </row>
    <row r="15" spans="1:12" s="200" customFormat="1" ht="12" customHeight="1" x14ac:dyDescent="0.2">
      <c r="A15" s="214"/>
      <c r="B15" s="215" t="str">
        <f>Data!B15</f>
        <v>Ave. Clinical Cases Opened per Month (Jan - Mar 2017)</v>
      </c>
      <c r="C15" s="215"/>
      <c r="D15" s="21">
        <f>StateCalculations!D98</f>
        <v>274.66666666666669</v>
      </c>
      <c r="E15" s="221"/>
      <c r="F15" s="221"/>
      <c r="G15" s="217"/>
      <c r="H15" s="215" t="str">
        <f>Data!H15</f>
        <v>Adoptions Legalized (Q3, FY'2017)</v>
      </c>
      <c r="I15" s="21">
        <f>StateCalculations!D136</f>
        <v>94</v>
      </c>
      <c r="J15" s="217"/>
      <c r="K15" s="219"/>
    </row>
    <row r="16" spans="1:12" s="200" customFormat="1" ht="12" customHeight="1" x14ac:dyDescent="0.2">
      <c r="A16" s="214"/>
      <c r="B16" s="215" t="str">
        <f>Data!B16</f>
        <v>Ave. Clinical Cases Closed Per Month (Jan - Mar 2017)</v>
      </c>
      <c r="C16" s="215"/>
      <c r="D16" s="21">
        <f>StateCalculations!D78</f>
        <v>273.33333333333331</v>
      </c>
      <c r="E16" s="221"/>
      <c r="F16" s="221"/>
      <c r="G16" s="217"/>
      <c r="H16" s="215" t="str">
        <f>Data!H16</f>
        <v>Guardianships Legalized (Q3, FY'2017)</v>
      </c>
      <c r="I16" s="21">
        <f>StateCalculations!E136</f>
        <v>84</v>
      </c>
      <c r="J16" s="217"/>
      <c r="K16" s="219"/>
    </row>
    <row r="17" spans="1:11" ht="6" customHeight="1" x14ac:dyDescent="0.2">
      <c r="A17" s="223"/>
      <c r="B17" s="206"/>
      <c r="C17" s="206"/>
      <c r="D17" s="207"/>
      <c r="E17" s="208"/>
      <c r="F17" s="208"/>
      <c r="G17" s="206"/>
      <c r="H17" s="206"/>
      <c r="I17" s="208"/>
      <c r="J17" s="208"/>
      <c r="K17" s="224"/>
    </row>
    <row r="18" spans="1:11" s="227" customFormat="1" ht="15.75" customHeight="1" x14ac:dyDescent="0.2">
      <c r="A18" s="225"/>
      <c r="B18" s="1079" t="s">
        <v>4</v>
      </c>
      <c r="C18" s="1079"/>
      <c r="D18" s="1079"/>
      <c r="E18" s="1079"/>
      <c r="F18" s="1079"/>
      <c r="G18" s="1079"/>
      <c r="H18" s="1079"/>
      <c r="I18" s="1079"/>
      <c r="J18" s="1079"/>
      <c r="K18" s="226"/>
    </row>
    <row r="19" spans="1:11" ht="15" customHeight="1" x14ac:dyDescent="0.2">
      <c r="A19" s="210"/>
      <c r="B19" s="228" t="str">
        <f>Data!B19</f>
        <v>Race (03/31/2017)</v>
      </c>
      <c r="C19" s="229"/>
      <c r="D19" s="230"/>
      <c r="E19" s="231"/>
      <c r="F19" s="232"/>
      <c r="G19" s="228" t="str">
        <f>Data!G19</f>
        <v>Primary Language  (03/31/2017)</v>
      </c>
      <c r="H19" s="229"/>
      <c r="I19" s="233"/>
      <c r="J19" s="233"/>
      <c r="K19" s="213"/>
    </row>
    <row r="20" spans="1:11" s="200" customFormat="1" ht="13.5" customHeight="1" x14ac:dyDescent="0.2">
      <c r="A20" s="234"/>
      <c r="B20" s="235"/>
      <c r="C20" s="215" t="s">
        <v>5</v>
      </c>
      <c r="D20" s="21">
        <f>StateCalculations!S14</f>
        <v>8758</v>
      </c>
      <c r="E20" s="28">
        <f>IF(D20/$D$29&lt;0.01,"*",D20/$D$29)</f>
        <v>0.47225667295767054</v>
      </c>
      <c r="F20" s="236"/>
      <c r="G20" s="235"/>
      <c r="H20" s="215" t="str">
        <f>Data!H20</f>
        <v>Spanish</v>
      </c>
      <c r="I20" s="21">
        <f>StateCalculations!O36</f>
        <v>1172</v>
      </c>
      <c r="J20" s="49">
        <f>IF(I20/$I$31&lt;0.01,"*",I20/$I$31)</f>
        <v>6.3197627392828262E-2</v>
      </c>
      <c r="K20" s="237"/>
    </row>
    <row r="21" spans="1:11" s="200" customFormat="1" ht="14.45" customHeight="1" x14ac:dyDescent="0.2">
      <c r="A21" s="234"/>
      <c r="B21" s="235"/>
      <c r="C21" s="238" t="s">
        <v>7</v>
      </c>
      <c r="D21" s="21">
        <f>StateCalculations!S10</f>
        <v>5171</v>
      </c>
      <c r="E21" s="28">
        <f t="shared" ref="E21:E29" si="0">IF(D21/$D$29&lt;0.01,"*",D21/$D$29)</f>
        <v>0.27883526557023458</v>
      </c>
      <c r="F21" s="236"/>
      <c r="G21" s="235"/>
      <c r="H21" s="215" t="str">
        <f>Data!H21</f>
        <v>Khmer (Cambodian)</v>
      </c>
      <c r="I21" s="21">
        <f>StateCalculations!O30</f>
        <v>0</v>
      </c>
      <c r="J21" s="49" t="str">
        <f t="shared" ref="J21:J31" si="1">IF(I21/$I$31&lt;0.01,"*",I21/$I$31)</f>
        <v>*</v>
      </c>
      <c r="K21" s="237"/>
    </row>
    <row r="22" spans="1:11" s="200" customFormat="1" ht="13.5" customHeight="1" x14ac:dyDescent="0.2">
      <c r="A22" s="234"/>
      <c r="B22" s="235"/>
      <c r="C22" s="215" t="s">
        <v>9</v>
      </c>
      <c r="D22" s="21">
        <f>StateCalculations!S8</f>
        <v>1300</v>
      </c>
      <c r="E22" s="28">
        <f t="shared" si="0"/>
        <v>7.0099757346993793E-2</v>
      </c>
      <c r="F22" s="236"/>
      <c r="G22" s="235"/>
      <c r="H22" s="215" t="str">
        <f>Data!H22</f>
        <v xml:space="preserve">Portuguese                                                                      </v>
      </c>
      <c r="I22" s="21">
        <f>StateCalculations!O34</f>
        <v>74</v>
      </c>
      <c r="J22" s="49" t="str">
        <f t="shared" si="1"/>
        <v>*</v>
      </c>
      <c r="K22" s="237"/>
    </row>
    <row r="23" spans="1:11" s="200" customFormat="1" ht="13.5" customHeight="1" x14ac:dyDescent="0.2">
      <c r="A23" s="234"/>
      <c r="B23" s="235"/>
      <c r="C23" s="215" t="s">
        <v>11</v>
      </c>
      <c r="D23" s="21">
        <f>StateCalculations!S7</f>
        <v>167</v>
      </c>
      <c r="E23" s="28" t="str">
        <f t="shared" si="0"/>
        <v>*</v>
      </c>
      <c r="F23" s="236"/>
      <c r="G23" s="235"/>
      <c r="H23" s="215" t="str">
        <f>Data!H23</f>
        <v>Haitian Creole</v>
      </c>
      <c r="I23" s="21">
        <f>StateCalculations!O28</f>
        <v>30</v>
      </c>
      <c r="J23" s="49" t="str">
        <f t="shared" si="1"/>
        <v>*</v>
      </c>
      <c r="K23" s="237"/>
    </row>
    <row r="24" spans="1:11" s="200" customFormat="1" ht="13.5" customHeight="1" x14ac:dyDescent="0.2">
      <c r="A24" s="234"/>
      <c r="B24" s="235"/>
      <c r="C24" s="215" t="s">
        <v>13</v>
      </c>
      <c r="D24" s="21">
        <f>StateCalculations!S6</f>
        <v>22</v>
      </c>
      <c r="E24" s="28" t="str">
        <f t="shared" si="0"/>
        <v>*</v>
      </c>
      <c r="F24" s="236"/>
      <c r="G24" s="235"/>
      <c r="H24" s="215" t="str">
        <f>Data!H24</f>
        <v>Cape Verdean Creole</v>
      </c>
      <c r="I24" s="21">
        <f>StateCalculations!O22</f>
        <v>3</v>
      </c>
      <c r="J24" s="49" t="str">
        <f t="shared" si="1"/>
        <v>*</v>
      </c>
      <c r="K24" s="237"/>
    </row>
    <row r="25" spans="1:11" s="200" customFormat="1" ht="13.5" customHeight="1" x14ac:dyDescent="0.2">
      <c r="A25" s="234"/>
      <c r="B25" s="235"/>
      <c r="C25" s="215" t="s">
        <v>15</v>
      </c>
      <c r="D25" s="21">
        <f>StateCalculations!S12</f>
        <v>5</v>
      </c>
      <c r="E25" s="28" t="str">
        <f t="shared" si="0"/>
        <v>*</v>
      </c>
      <c r="F25" s="236"/>
      <c r="G25" s="235"/>
      <c r="H25" s="215" t="str">
        <f>Data!H25</f>
        <v>Vietnamese</v>
      </c>
      <c r="I25" s="21">
        <f>StateCalculations!O39</f>
        <v>28</v>
      </c>
      <c r="J25" s="49" t="str">
        <f t="shared" si="1"/>
        <v>*</v>
      </c>
      <c r="K25" s="237"/>
    </row>
    <row r="26" spans="1:11" s="200" customFormat="1" ht="13.5" customHeight="1" x14ac:dyDescent="0.2">
      <c r="A26" s="239"/>
      <c r="B26" s="235"/>
      <c r="C26" s="215" t="s">
        <v>17</v>
      </c>
      <c r="D26" s="21">
        <f>StateCalculations!S11</f>
        <v>519</v>
      </c>
      <c r="E26" s="28">
        <f t="shared" si="0"/>
        <v>2.79859800485306E-2</v>
      </c>
      <c r="F26" s="236"/>
      <c r="G26" s="235"/>
      <c r="H26" s="215" t="str">
        <f>Data!H26</f>
        <v>Chinese</v>
      </c>
      <c r="I26" s="21">
        <f>StateCalculations!O23</f>
        <v>3</v>
      </c>
      <c r="J26" s="49" t="str">
        <f t="shared" si="1"/>
        <v>*</v>
      </c>
      <c r="K26" s="240"/>
    </row>
    <row r="27" spans="1:11" s="200" customFormat="1" ht="12" customHeight="1" x14ac:dyDescent="0.2">
      <c r="A27" s="239"/>
      <c r="B27" s="235"/>
      <c r="C27" s="215" t="str">
        <f>Data!C27</f>
        <v>Unable to Determine</v>
      </c>
      <c r="D27" s="21">
        <f>StateCalculations!S13</f>
        <v>675</v>
      </c>
      <c r="E27" s="28">
        <f t="shared" si="0"/>
        <v>3.6397950930169856E-2</v>
      </c>
      <c r="F27" s="236"/>
      <c r="G27" s="235"/>
      <c r="H27" s="215" t="str">
        <f>Data!H27</f>
        <v>Lao</v>
      </c>
      <c r="I27" s="21">
        <f>StateCalculations!O31</f>
        <v>1</v>
      </c>
      <c r="J27" s="49" t="str">
        <f t="shared" si="1"/>
        <v>*</v>
      </c>
      <c r="K27" s="240"/>
    </row>
    <row r="28" spans="1:11" s="200" customFormat="1" ht="12" customHeight="1" x14ac:dyDescent="0.2">
      <c r="A28" s="241"/>
      <c r="B28" s="235"/>
      <c r="C28" s="215" t="str">
        <f>Data!C28</f>
        <v>Missing</v>
      </c>
      <c r="D28" s="21">
        <f>StateCalculations!S15+StateCalculations!S9</f>
        <v>1928</v>
      </c>
      <c r="E28" s="28">
        <f t="shared" si="0"/>
        <v>0.1039633324346185</v>
      </c>
      <c r="F28" s="242"/>
      <c r="G28" s="235"/>
      <c r="H28" s="215" t="str">
        <f>Data!H28</f>
        <v>American Sign Language</v>
      </c>
      <c r="I28" s="21">
        <f>StateCalculations!O21</f>
        <v>8</v>
      </c>
      <c r="J28" s="49" t="str">
        <f t="shared" si="1"/>
        <v>*</v>
      </c>
      <c r="K28" s="243"/>
    </row>
    <row r="29" spans="1:11" s="200" customFormat="1" ht="15" customHeight="1" x14ac:dyDescent="0.2">
      <c r="A29" s="214"/>
      <c r="B29" s="228"/>
      <c r="C29" s="244" t="s">
        <v>23</v>
      </c>
      <c r="D29" s="67">
        <f>SUM(D20:D28)</f>
        <v>18545</v>
      </c>
      <c r="E29" s="61">
        <f t="shared" si="0"/>
        <v>1</v>
      </c>
      <c r="F29" s="217"/>
      <c r="G29" s="235"/>
      <c r="H29" s="215" t="str">
        <f>Data!H29</f>
        <v>Other</v>
      </c>
      <c r="I29" s="21">
        <f>StateCalculations!O25+StateCalculations!O26+StateCalculations!O27+StateCalculations!O29+StateCalculations!O32+StateCalculations!O33+StateCalculations!O35+StateCalculations!O37+StateCalculations!O40</f>
        <v>300</v>
      </c>
      <c r="J29" s="49">
        <f t="shared" si="1"/>
        <v>1.6176867080075492E-2</v>
      </c>
      <c r="K29" s="219"/>
    </row>
    <row r="30" spans="1:11" ht="12" customHeight="1" x14ac:dyDescent="0.2">
      <c r="A30" s="245"/>
      <c r="B30" s="228"/>
      <c r="C30" s="246" t="s">
        <v>25</v>
      </c>
      <c r="D30" s="34"/>
      <c r="E30" s="64"/>
      <c r="F30" s="242"/>
      <c r="G30" s="215"/>
      <c r="H30" s="215" t="str">
        <f>Data!H30</f>
        <v>English/Unspecified</v>
      </c>
      <c r="I30" s="21">
        <f>StateCalculations!O24+StateCalculations!O38</f>
        <v>16926</v>
      </c>
      <c r="J30" s="49">
        <f t="shared" si="1"/>
        <v>0.91269884065785922</v>
      </c>
      <c r="K30" s="247"/>
    </row>
    <row r="31" spans="1:11" ht="12" customHeight="1" x14ac:dyDescent="0.2">
      <c r="A31" s="245"/>
      <c r="B31" s="228"/>
      <c r="C31" s="66" t="s">
        <v>27</v>
      </c>
      <c r="D31" s="34"/>
      <c r="E31" s="64"/>
      <c r="F31" s="242"/>
      <c r="G31" s="215"/>
      <c r="H31" s="220" t="s">
        <v>23</v>
      </c>
      <c r="I31" s="67">
        <f>SUM(I20:I30)</f>
        <v>18545</v>
      </c>
      <c r="J31" s="68">
        <f t="shared" si="1"/>
        <v>1</v>
      </c>
      <c r="K31" s="247"/>
    </row>
    <row r="32" spans="1:11" ht="6" customHeight="1" x14ac:dyDescent="0.2">
      <c r="A32" s="248"/>
      <c r="B32" s="249"/>
      <c r="C32" s="229"/>
      <c r="D32" s="250"/>
      <c r="E32" s="242"/>
      <c r="F32" s="242"/>
      <c r="G32" s="215"/>
      <c r="H32" s="215"/>
      <c r="I32" s="251"/>
      <c r="J32" s="251"/>
      <c r="K32" s="252"/>
    </row>
    <row r="33" spans="1:13" s="227" customFormat="1" ht="14.25" customHeight="1" x14ac:dyDescent="0.2">
      <c r="A33" s="225"/>
      <c r="B33" s="1080" t="s">
        <v>28</v>
      </c>
      <c r="C33" s="1079"/>
      <c r="D33" s="1079"/>
      <c r="E33" s="1079"/>
      <c r="F33" s="1079"/>
      <c r="G33" s="1079"/>
      <c r="H33" s="1079"/>
      <c r="I33" s="1079"/>
      <c r="J33" s="1079"/>
      <c r="K33" s="226"/>
    </row>
    <row r="34" spans="1:13" s="253" customFormat="1" ht="15" customHeight="1" x14ac:dyDescent="0.2">
      <c r="A34" s="245"/>
      <c r="B34" s="228" t="str">
        <f>Data!B34</f>
        <v>Most Recent Intake  (03/31/2017)</v>
      </c>
      <c r="C34" s="229"/>
      <c r="D34" s="231"/>
      <c r="E34" s="218"/>
      <c r="F34" s="218"/>
      <c r="G34" s="228" t="str">
        <f>Data!G34</f>
        <v>Age Groups  (03/31/2017)</v>
      </c>
      <c r="H34" s="215"/>
      <c r="I34" s="251"/>
      <c r="J34" s="251"/>
      <c r="K34" s="247"/>
    </row>
    <row r="35" spans="1:13" s="200" customFormat="1" ht="12" customHeight="1" x14ac:dyDescent="0.2">
      <c r="A35" s="234"/>
      <c r="B35" s="217"/>
      <c r="C35" s="215" t="str">
        <f>Data!C35</f>
        <v>Protective</v>
      </c>
      <c r="D35" s="21">
        <f>StateCalculations!R50+StateCalculations!L50</f>
        <v>1612</v>
      </c>
      <c r="E35" s="49">
        <f>IF(D35/$D$41&lt;0.01,"*",D35/$D$41)</f>
        <v>0.93720930232558142</v>
      </c>
      <c r="F35" s="254"/>
      <c r="G35" s="217"/>
      <c r="H35" s="215" t="str">
        <f>Data!H35</f>
        <v>0 - 2 Years Old</v>
      </c>
      <c r="I35" s="21">
        <f>StateCalculations!L60</f>
        <v>402</v>
      </c>
      <c r="J35" s="49">
        <f>IF(I35/$I$39&lt;0.01,"*",I35/$I$39)</f>
        <v>0.23372093023255813</v>
      </c>
      <c r="K35" s="237"/>
    </row>
    <row r="36" spans="1:13" s="200" customFormat="1" ht="12" customHeight="1" x14ac:dyDescent="0.2">
      <c r="A36" s="234"/>
      <c r="B36" s="229"/>
      <c r="C36" s="215" t="str">
        <f>Data!C36</f>
        <v>Alternative Response</v>
      </c>
      <c r="D36" s="21">
        <f>StateCalculations!M50</f>
        <v>19</v>
      </c>
      <c r="E36" s="49">
        <f t="shared" ref="E36:E41" si="2">IF(D36/$D$41&lt;0.01,"*",D36/$D$41)</f>
        <v>1.1046511627906977E-2</v>
      </c>
      <c r="F36" s="254"/>
      <c r="G36" s="217"/>
      <c r="H36" s="215" t="str">
        <f>Data!H36</f>
        <v>3 - 5 Years Old</v>
      </c>
      <c r="I36" s="21">
        <f>StateCalculations!M60</f>
        <v>332</v>
      </c>
      <c r="J36" s="49">
        <f>IF(I36/$I$39&lt;0.01,"*",I36/$I$39)</f>
        <v>0.19302325581395349</v>
      </c>
      <c r="K36" s="237"/>
    </row>
    <row r="37" spans="1:13" s="200" customFormat="1" ht="12" customHeight="1" x14ac:dyDescent="0.2">
      <c r="A37" s="234"/>
      <c r="B37" s="229"/>
      <c r="C37" s="215" t="str">
        <f>Data!C37</f>
        <v>Voluntary Request</v>
      </c>
      <c r="D37" s="21">
        <f>StateCalculations!T50+StateCalculations!U50</f>
        <v>23</v>
      </c>
      <c r="E37" s="49">
        <f t="shared" si="2"/>
        <v>1.3372093023255814E-2</v>
      </c>
      <c r="F37" s="254"/>
      <c r="G37" s="217"/>
      <c r="H37" s="215" t="str">
        <f>Data!H37</f>
        <v>6 - 11 Years Old</v>
      </c>
      <c r="I37" s="21">
        <f>StateCalculations!N60</f>
        <v>472</v>
      </c>
      <c r="J37" s="49">
        <f t="shared" ref="J37:J38" si="3">IF(I37/$I$39&lt;0.01,"*",I37/$I$39)</f>
        <v>0.2744186046511628</v>
      </c>
      <c r="K37" s="237"/>
    </row>
    <row r="38" spans="1:13" s="200" customFormat="1" ht="12" customHeight="1" x14ac:dyDescent="0.2">
      <c r="A38" s="234"/>
      <c r="B38" s="229"/>
      <c r="C38" s="215" t="str">
        <f>Data!C38</f>
        <v>CRA Referral (Children Requiring Assistance)</v>
      </c>
      <c r="D38" s="21">
        <f>StateCalculations!O50+StateCalculations!N50</f>
        <v>30</v>
      </c>
      <c r="E38" s="49">
        <f t="shared" si="2"/>
        <v>1.7441860465116279E-2</v>
      </c>
      <c r="F38" s="254"/>
      <c r="G38" s="217"/>
      <c r="H38" s="215" t="str">
        <f>Data!H38</f>
        <v>12 - 17 Years Old</v>
      </c>
      <c r="I38" s="21">
        <f>StateCalculations!O60</f>
        <v>514</v>
      </c>
      <c r="J38" s="49">
        <f t="shared" si="3"/>
        <v>0.2988372093023256</v>
      </c>
      <c r="K38" s="237"/>
      <c r="M38" s="361"/>
    </row>
    <row r="39" spans="1:13" s="200" customFormat="1" ht="12" customHeight="1" x14ac:dyDescent="0.2">
      <c r="A39" s="239"/>
      <c r="B39" s="229"/>
      <c r="C39" s="215" t="str">
        <f>Data!C39</f>
        <v>Court Referral</v>
      </c>
      <c r="D39" s="21">
        <f>StateCalculations!P50</f>
        <v>28</v>
      </c>
      <c r="E39" s="49">
        <f t="shared" si="2"/>
        <v>1.627906976744186E-2</v>
      </c>
      <c r="F39" s="254"/>
      <c r="G39" s="217"/>
      <c r="H39" s="244" t="s">
        <v>38</v>
      </c>
      <c r="I39" s="67">
        <f>SUM(I35:I38)</f>
        <v>1720</v>
      </c>
      <c r="J39" s="68">
        <f>IF(I39/$I$39&lt;0.01,"*",I39/$I$39)</f>
        <v>1</v>
      </c>
      <c r="K39" s="240"/>
    </row>
    <row r="40" spans="1:13" s="200" customFormat="1" ht="12" customHeight="1" x14ac:dyDescent="0.2">
      <c r="A40" s="241"/>
      <c r="B40" s="217"/>
      <c r="C40" s="215" t="str">
        <f>Data!C40</f>
        <v>Other/Unspecified</v>
      </c>
      <c r="D40" s="21">
        <f>StateCalculations!Q50+StateCalculations!S50+StateCalculations!V50</f>
        <v>8</v>
      </c>
      <c r="E40" s="49" t="str">
        <f t="shared" si="2"/>
        <v>*</v>
      </c>
      <c r="F40" s="255"/>
      <c r="G40" s="217"/>
      <c r="H40" s="244"/>
      <c r="I40" s="76"/>
      <c r="J40" s="77"/>
      <c r="K40" s="243"/>
    </row>
    <row r="41" spans="1:13" s="200" customFormat="1" ht="12" customHeight="1" x14ac:dyDescent="0.2">
      <c r="A41" s="241"/>
      <c r="B41" s="217"/>
      <c r="C41" s="244" t="s">
        <v>38</v>
      </c>
      <c r="D41" s="67">
        <f>SUM(D35:D40)</f>
        <v>1720</v>
      </c>
      <c r="E41" s="68">
        <f t="shared" si="2"/>
        <v>1</v>
      </c>
      <c r="F41" s="255"/>
      <c r="G41" s="217"/>
      <c r="H41" s="217"/>
      <c r="I41" s="217"/>
      <c r="J41" s="217"/>
      <c r="K41" s="243"/>
    </row>
    <row r="42" spans="1:13" s="200" customFormat="1" ht="12" customHeight="1" x14ac:dyDescent="0.2">
      <c r="A42" s="241"/>
      <c r="B42" s="217"/>
      <c r="C42" s="244"/>
      <c r="D42" s="67"/>
      <c r="E42" s="68"/>
      <c r="F42" s="255"/>
      <c r="G42" s="217"/>
      <c r="H42" s="217"/>
      <c r="I42" s="217"/>
      <c r="J42" s="217"/>
      <c r="K42" s="243"/>
    </row>
    <row r="43" spans="1:13" s="253" customFormat="1" ht="15" customHeight="1" x14ac:dyDescent="0.2">
      <c r="A43" s="210"/>
      <c r="B43" s="228" t="str">
        <f>Data!B43</f>
        <v>Placement Type  (03/31/2017)</v>
      </c>
      <c r="C43" s="215"/>
      <c r="D43" s="233"/>
      <c r="E43" s="233"/>
      <c r="F43" s="233"/>
      <c r="G43" s="228" t="str">
        <f>Data!G43</f>
        <v>Continuous Time in Placement  (03/31/2017)</v>
      </c>
      <c r="H43" s="229"/>
      <c r="I43" s="233"/>
      <c r="J43" s="233"/>
      <c r="K43" s="213"/>
    </row>
    <row r="44" spans="1:13" s="200" customFormat="1" ht="12" customHeight="1" x14ac:dyDescent="0.2">
      <c r="A44" s="234"/>
      <c r="B44" s="217"/>
      <c r="C44" s="215" t="str">
        <f>Data!C44</f>
        <v>Foster Care - Kinship</v>
      </c>
      <c r="D44" s="21">
        <f>StateCalculations!AP83</f>
        <v>524</v>
      </c>
      <c r="E44" s="49">
        <f>IF(D44/$D$57&lt;0.01,"*",D44/$D$57)</f>
        <v>0.30465116279069765</v>
      </c>
      <c r="F44" s="254"/>
      <c r="G44" s="217"/>
      <c r="H44" s="215" t="str">
        <f>Data!H44</f>
        <v>.5 Years or Less</v>
      </c>
      <c r="I44" s="21">
        <f>StateCalculations!L71</f>
        <v>432</v>
      </c>
      <c r="J44" s="49">
        <f>IF(I44/$I$49&lt;0.01,"*",I44/$I$49)</f>
        <v>0.25116279069767444</v>
      </c>
      <c r="K44" s="237"/>
    </row>
    <row r="45" spans="1:13" s="200" customFormat="1" ht="12" customHeight="1" x14ac:dyDescent="0.2">
      <c r="A45" s="234"/>
      <c r="B45" s="217"/>
      <c r="C45" s="215" t="str">
        <f>Data!C45</f>
        <v>Foster Care - Child-Specific</v>
      </c>
      <c r="D45" s="21">
        <f>StateCalculations!AN83</f>
        <v>116</v>
      </c>
      <c r="E45" s="49">
        <f t="shared" ref="E45:E57" si="4">IF(D45/$D$57&lt;0.01,"*",D45/$D$57)</f>
        <v>6.7441860465116285E-2</v>
      </c>
      <c r="F45" s="254"/>
      <c r="G45" s="217"/>
      <c r="H45" s="215" t="str">
        <f>Data!H45</f>
        <v>&gt;.5 Years - 1 Year</v>
      </c>
      <c r="I45" s="21">
        <f>StateCalculations!M71</f>
        <v>282</v>
      </c>
      <c r="J45" s="49">
        <f t="shared" ref="J45:J49" si="5">IF(I45/$I$49&lt;0.01,"*",I45/$I$49)</f>
        <v>0.16395348837209303</v>
      </c>
      <c r="K45" s="237"/>
    </row>
    <row r="46" spans="1:13" s="200" customFormat="1" ht="12" customHeight="1" x14ac:dyDescent="0.2">
      <c r="A46" s="234"/>
      <c r="B46" s="217"/>
      <c r="C46" s="215" t="str">
        <f>Data!C46</f>
        <v>Foster Care - Unrestricted</v>
      </c>
      <c r="D46" s="21">
        <f>StateCalculations!AR83</f>
        <v>386</v>
      </c>
      <c r="E46" s="49">
        <f t="shared" si="4"/>
        <v>0.22441860465116278</v>
      </c>
      <c r="F46" s="254"/>
      <c r="G46" s="217"/>
      <c r="H46" s="215" t="str">
        <f>Data!H46</f>
        <v>&gt;1 Year - 2 Years</v>
      </c>
      <c r="I46" s="21">
        <f>StateCalculations!N71+StateCalculations!O71</f>
        <v>487</v>
      </c>
      <c r="J46" s="49">
        <f t="shared" si="5"/>
        <v>0.28313953488372096</v>
      </c>
      <c r="K46" s="237"/>
    </row>
    <row r="47" spans="1:13" s="200" customFormat="1" ht="12" customHeight="1" x14ac:dyDescent="0.2">
      <c r="A47" s="234"/>
      <c r="B47" s="217"/>
      <c r="C47" s="215" t="str">
        <f>Data!C47</f>
        <v>Foster Care - Pre-adoptive</v>
      </c>
      <c r="D47" s="21">
        <f>StateCalculations!AQ83</f>
        <v>156</v>
      </c>
      <c r="E47" s="49">
        <f t="shared" si="4"/>
        <v>9.0697674418604657E-2</v>
      </c>
      <c r="F47" s="254"/>
      <c r="G47" s="217"/>
      <c r="H47" s="215" t="str">
        <f>Data!H47</f>
        <v>&gt;2 Years - 4 Years</v>
      </c>
      <c r="I47" s="21">
        <f>StateCalculations!P71</f>
        <v>417</v>
      </c>
      <c r="J47" s="49">
        <f t="shared" si="5"/>
        <v>0.24244186046511629</v>
      </c>
      <c r="K47" s="237"/>
    </row>
    <row r="48" spans="1:13" s="200" customFormat="1" ht="12" customHeight="1" x14ac:dyDescent="0.2">
      <c r="A48" s="234"/>
      <c r="B48" s="217"/>
      <c r="C48" s="215" t="str">
        <f>Data!C48</f>
        <v>Foster Care - Independent Living</v>
      </c>
      <c r="D48" s="21">
        <f>StateCalculations!AO83</f>
        <v>1</v>
      </c>
      <c r="E48" s="49" t="str">
        <f t="shared" si="4"/>
        <v>*</v>
      </c>
      <c r="F48" s="254"/>
      <c r="G48" s="217"/>
      <c r="H48" s="215" t="str">
        <f>Data!H48</f>
        <v>&gt;4 Years</v>
      </c>
      <c r="I48" s="21">
        <f>StateCalculations!Q71</f>
        <v>102</v>
      </c>
      <c r="J48" s="49">
        <f t="shared" si="5"/>
        <v>5.9302325581395351E-2</v>
      </c>
      <c r="K48" s="237"/>
    </row>
    <row r="49" spans="1:13" s="200" customFormat="1" ht="12" customHeight="1" x14ac:dyDescent="0.2">
      <c r="A49" s="234"/>
      <c r="B49" s="217"/>
      <c r="C49" s="215" t="str">
        <f>Data!C49</f>
        <v>Foster Care - IFC (Contracted)</v>
      </c>
      <c r="D49" s="21">
        <f>SUM(StateCalculations!Z83:AM83)</f>
        <v>255</v>
      </c>
      <c r="E49" s="49">
        <f t="shared" si="4"/>
        <v>0.14825581395348839</v>
      </c>
      <c r="F49" s="254"/>
      <c r="G49" s="217"/>
      <c r="H49" s="244" t="s">
        <v>38</v>
      </c>
      <c r="I49" s="67">
        <f>SUM(I44:I48)</f>
        <v>1720</v>
      </c>
      <c r="J49" s="68">
        <f t="shared" si="5"/>
        <v>1</v>
      </c>
      <c r="K49" s="237"/>
    </row>
    <row r="50" spans="1:13" s="200" customFormat="1" ht="12" customHeight="1" x14ac:dyDescent="0.2">
      <c r="A50" s="234"/>
      <c r="B50" s="217"/>
      <c r="C50" s="215" t="str">
        <f>Data!C50</f>
        <v>Congregate Care - Group Home</v>
      </c>
      <c r="D50" s="21">
        <f>SUM(StateCalculations!K83:Q83)</f>
        <v>122</v>
      </c>
      <c r="E50" s="49">
        <f t="shared" si="4"/>
        <v>7.093023255813953E-2</v>
      </c>
      <c r="F50" s="180"/>
      <c r="G50" s="180"/>
      <c r="H50" s="180"/>
      <c r="I50" s="180"/>
      <c r="J50" s="180"/>
      <c r="K50" s="237"/>
    </row>
    <row r="51" spans="1:13" s="200" customFormat="1" ht="12" customHeight="1" x14ac:dyDescent="0.2">
      <c r="A51" s="256"/>
      <c r="B51" s="217"/>
      <c r="C51" s="215" t="str">
        <f>Data!C51</f>
        <v>Congregate Care - Continuum</v>
      </c>
      <c r="D51" s="21">
        <f>SUM(StateCalculations!W83:Y83)</f>
        <v>13</v>
      </c>
      <c r="E51" s="49" t="str">
        <f t="shared" si="4"/>
        <v>*</v>
      </c>
      <c r="F51" s="254"/>
      <c r="G51" s="228" t="str">
        <f>Data!G51</f>
        <v>Gender  (03/31/2017)</v>
      </c>
      <c r="H51" s="235"/>
      <c r="I51" s="257"/>
      <c r="J51" s="257"/>
      <c r="K51" s="258"/>
    </row>
    <row r="52" spans="1:13" s="200" customFormat="1" ht="12" customHeight="1" x14ac:dyDescent="0.2">
      <c r="A52" s="259"/>
      <c r="B52" s="217"/>
      <c r="C52" s="215" t="str">
        <f>Data!C52</f>
        <v>Congregate Care - Residential</v>
      </c>
      <c r="D52" s="21">
        <f>StateCalculations!R83</f>
        <v>34</v>
      </c>
      <c r="E52" s="49">
        <f t="shared" si="4"/>
        <v>1.9767441860465116E-2</v>
      </c>
      <c r="F52" s="254"/>
      <c r="G52" s="217"/>
      <c r="H52" s="215" t="str">
        <f>Data!H52</f>
        <v>Male</v>
      </c>
      <c r="I52" s="21">
        <f>StateCalculations!O95</f>
        <v>855</v>
      </c>
      <c r="J52" s="49">
        <f>IF(I52/$I$55&lt;0.01,"*",I52/$I$55)</f>
        <v>0.49709302325581395</v>
      </c>
      <c r="K52" s="260"/>
      <c r="L52" s="215"/>
    </row>
    <row r="53" spans="1:13" s="200" customFormat="1" ht="12" customHeight="1" x14ac:dyDescent="0.2">
      <c r="A53" s="261"/>
      <c r="B53" s="217"/>
      <c r="C53" s="215" t="str">
        <f>Data!C53</f>
        <v>Congregate  Care - STARR (short-term residential)</v>
      </c>
      <c r="D53" s="21">
        <f>StateCalculations!S83</f>
        <v>70</v>
      </c>
      <c r="E53" s="49">
        <f t="shared" si="4"/>
        <v>4.0697674418604654E-2</v>
      </c>
      <c r="F53" s="254"/>
      <c r="G53" s="217"/>
      <c r="H53" s="215" t="str">
        <f>Data!H53</f>
        <v>Female</v>
      </c>
      <c r="I53" s="21">
        <f>StateCalculations!N95</f>
        <v>865</v>
      </c>
      <c r="J53" s="49">
        <f t="shared" ref="J53:J55" si="6">IF(I53/$I$55&lt;0.01,"*",I53/$I$55)</f>
        <v>0.50290697674418605</v>
      </c>
      <c r="K53" s="262"/>
    </row>
    <row r="54" spans="1:13" s="200" customFormat="1" ht="12" customHeight="1" x14ac:dyDescent="0.2">
      <c r="A54" s="214"/>
      <c r="B54" s="217"/>
      <c r="C54" s="215" t="str">
        <f>Data!C54</f>
        <v>Congregate Care - Teen Parenting</v>
      </c>
      <c r="D54" s="21">
        <f>StateCalculations!T83+StateCalculations!V83</f>
        <v>1</v>
      </c>
      <c r="E54" s="49" t="str">
        <f t="shared" si="4"/>
        <v>*</v>
      </c>
      <c r="F54" s="254"/>
      <c r="G54" s="180"/>
      <c r="H54" s="215" t="str">
        <f>Data!H54</f>
        <v>Intersex</v>
      </c>
      <c r="I54" s="21">
        <f>StateCalculations!P95</f>
        <v>0</v>
      </c>
      <c r="J54" s="49" t="str">
        <f t="shared" si="6"/>
        <v>*</v>
      </c>
      <c r="K54" s="219"/>
    </row>
    <row r="55" spans="1:13" s="200" customFormat="1" ht="12" customHeight="1" x14ac:dyDescent="0.2">
      <c r="A55" s="263"/>
      <c r="B55" s="217"/>
      <c r="C55" s="215" t="str">
        <f>Data!C55</f>
        <v>Non-Referral Location</v>
      </c>
      <c r="D55" s="21">
        <f>SUM(StateCalculations!AS83:AW83)</f>
        <v>30</v>
      </c>
      <c r="E55" s="49">
        <f t="shared" si="4"/>
        <v>1.7441860465116279E-2</v>
      </c>
      <c r="F55" s="264"/>
      <c r="G55" s="180"/>
      <c r="H55" s="244" t="s">
        <v>38</v>
      </c>
      <c r="I55" s="67">
        <f>SUM(I52:I54)</f>
        <v>1720</v>
      </c>
      <c r="J55" s="68">
        <f t="shared" si="6"/>
        <v>1</v>
      </c>
      <c r="K55" s="265"/>
    </row>
    <row r="56" spans="1:13" s="200" customFormat="1" ht="12" customHeight="1" x14ac:dyDescent="0.2">
      <c r="A56" s="263"/>
      <c r="B56" s="217"/>
      <c r="C56" s="215" t="str">
        <f>Data!C56</f>
        <v>Missing/Absent from Approved Placement</v>
      </c>
      <c r="D56" s="21">
        <f>StateCalculations!AX83</f>
        <v>12</v>
      </c>
      <c r="E56" s="49" t="str">
        <f t="shared" si="4"/>
        <v>*</v>
      </c>
      <c r="F56" s="266"/>
      <c r="G56" s="180"/>
      <c r="H56" s="180"/>
      <c r="I56" s="180"/>
      <c r="J56" s="180"/>
      <c r="K56" s="265"/>
    </row>
    <row r="57" spans="1:13" ht="15" customHeight="1" x14ac:dyDescent="0.2">
      <c r="A57" s="267"/>
      <c r="B57" s="180"/>
      <c r="C57" s="244" t="s">
        <v>38</v>
      </c>
      <c r="D57" s="67">
        <f>SUM(D44:D56)</f>
        <v>1720</v>
      </c>
      <c r="E57" s="68">
        <f t="shared" si="4"/>
        <v>1</v>
      </c>
      <c r="F57" s="266"/>
      <c r="G57" s="228" t="str">
        <f>Data!G57</f>
        <v>Service Plan Goal  (03/31/2017)</v>
      </c>
      <c r="H57" s="229"/>
      <c r="I57" s="181"/>
      <c r="J57" s="216"/>
      <c r="K57" s="268"/>
    </row>
    <row r="58" spans="1:13" s="200" customFormat="1" ht="12" customHeight="1" x14ac:dyDescent="0.2">
      <c r="A58" s="234"/>
      <c r="B58" s="228"/>
      <c r="C58" s="180"/>
      <c r="D58" s="180"/>
      <c r="E58" s="180"/>
      <c r="F58" s="254"/>
      <c r="G58" s="228"/>
      <c r="H58" s="215" t="str">
        <f>Data!H58</f>
        <v>Family Reunification</v>
      </c>
      <c r="I58" s="21">
        <f>StateCalculations!R117</f>
        <v>682</v>
      </c>
      <c r="J58" s="49">
        <f>IF(I58/$I$65&lt;0.01,"*",I58/$I$65)</f>
        <v>0.39651162790697675</v>
      </c>
      <c r="K58" s="237"/>
      <c r="M58" s="215"/>
    </row>
    <row r="59" spans="1:13" s="200" customFormat="1" ht="12" customHeight="1" x14ac:dyDescent="0.2">
      <c r="A59" s="234"/>
      <c r="B59" s="228" t="str">
        <f>Data!B59</f>
        <v>Race  (03/31/2017)</v>
      </c>
      <c r="C59" s="215"/>
      <c r="D59" s="230"/>
      <c r="E59" s="231"/>
      <c r="F59" s="254"/>
      <c r="G59" s="235"/>
      <c r="H59" s="215" t="str">
        <f>Data!H59</f>
        <v>Adoption</v>
      </c>
      <c r="I59" s="21">
        <f>StateCalculations!O117</f>
        <v>587</v>
      </c>
      <c r="J59" s="49">
        <f t="shared" ref="J59:J65" si="7">IF(I59/$I$65&lt;0.01,"*",I59/$I$65)</f>
        <v>0.34127906976744188</v>
      </c>
      <c r="K59" s="237"/>
    </row>
    <row r="60" spans="1:13" s="200" customFormat="1" ht="13.5" customHeight="1" x14ac:dyDescent="0.2">
      <c r="A60" s="234"/>
      <c r="B60" s="235"/>
      <c r="C60" s="215" t="s">
        <v>5</v>
      </c>
      <c r="D60" s="21">
        <f>StateCalculations!V106</f>
        <v>830</v>
      </c>
      <c r="E60" s="28">
        <f>IF(D60/$D$68&lt;0.01,"*",D60/$D$68)</f>
        <v>0.48255813953488375</v>
      </c>
      <c r="F60" s="254"/>
      <c r="G60" s="217"/>
      <c r="H60" s="215" t="str">
        <f>Data!H60</f>
        <v>Guardianship</v>
      </c>
      <c r="I60" s="21">
        <f>StateCalculations!Q117</f>
        <v>130</v>
      </c>
      <c r="J60" s="49">
        <f t="shared" si="7"/>
        <v>7.5581395348837205E-2</v>
      </c>
      <c r="K60" s="237"/>
      <c r="M60" s="215"/>
    </row>
    <row r="61" spans="1:13" s="200" customFormat="1" ht="14.45" customHeight="1" x14ac:dyDescent="0.2">
      <c r="A61" s="234"/>
      <c r="C61" s="215" t="s">
        <v>7</v>
      </c>
      <c r="D61" s="21">
        <f>StateCalculations!R106</f>
        <v>584</v>
      </c>
      <c r="E61" s="28">
        <f t="shared" ref="E61:E68" si="8">IF(D61/$D$68&lt;0.01,"*",D61/$D$68)</f>
        <v>0.33953488372093021</v>
      </c>
      <c r="F61" s="254"/>
      <c r="G61" s="217"/>
      <c r="H61" s="215" t="s">
        <v>63</v>
      </c>
      <c r="I61" s="21">
        <f>StateCalculations!N117</f>
        <v>44</v>
      </c>
      <c r="J61" s="49">
        <f t="shared" si="7"/>
        <v>2.5581395348837209E-2</v>
      </c>
      <c r="K61" s="237"/>
      <c r="M61" s="215"/>
    </row>
    <row r="62" spans="1:13" s="200" customFormat="1" ht="13.5" customHeight="1" x14ac:dyDescent="0.2">
      <c r="A62" s="234"/>
      <c r="C62" s="215" t="s">
        <v>9</v>
      </c>
      <c r="D62" s="21">
        <f>StateCalculations!P106</f>
        <v>119</v>
      </c>
      <c r="E62" s="28">
        <f t="shared" si="8"/>
        <v>6.9186046511627908E-2</v>
      </c>
      <c r="F62" s="254"/>
      <c r="G62" s="217"/>
      <c r="H62" s="215" t="str">
        <f>Data!H62</f>
        <v>Permanent Care with Kin</v>
      </c>
      <c r="I62" s="21">
        <f>StateCalculations!P117</f>
        <v>34</v>
      </c>
      <c r="J62" s="49">
        <f t="shared" si="7"/>
        <v>1.9767441860465116E-2</v>
      </c>
      <c r="K62" s="237"/>
      <c r="M62" s="215"/>
    </row>
    <row r="63" spans="1:13" s="200" customFormat="1" ht="13.5" customHeight="1" x14ac:dyDescent="0.2">
      <c r="A63" s="234"/>
      <c r="B63" s="235"/>
      <c r="C63" s="215" t="s">
        <v>11</v>
      </c>
      <c r="D63" s="21">
        <f>StateCalculations!O106</f>
        <v>13</v>
      </c>
      <c r="E63" s="28" t="str">
        <f t="shared" si="8"/>
        <v>*</v>
      </c>
      <c r="F63" s="254"/>
      <c r="G63" s="217"/>
      <c r="H63" s="215" t="str">
        <f>Data!H63</f>
        <v>Stabilize Intact Family</v>
      </c>
      <c r="I63" s="21">
        <f>StateCalculations!S117</f>
        <v>117</v>
      </c>
      <c r="J63" s="49">
        <f t="shared" si="7"/>
        <v>6.8023255813953493E-2</v>
      </c>
      <c r="K63" s="237"/>
      <c r="M63" s="215"/>
    </row>
    <row r="64" spans="1:13" s="200" customFormat="1" ht="13.5" customHeight="1" x14ac:dyDescent="0.2">
      <c r="A64" s="234"/>
      <c r="B64" s="235"/>
      <c r="C64" s="215" t="s">
        <v>373</v>
      </c>
      <c r="D64" s="21">
        <f>StateCalculations!N106</f>
        <v>0</v>
      </c>
      <c r="E64" s="28" t="str">
        <f t="shared" si="8"/>
        <v>*</v>
      </c>
      <c r="F64" s="254"/>
      <c r="G64" s="217"/>
      <c r="H64" s="215" t="str">
        <f>Data!H64</f>
        <v>Unspecified as of run-date</v>
      </c>
      <c r="I64" s="21">
        <f>StateCalculations!T117</f>
        <v>126</v>
      </c>
      <c r="J64" s="49">
        <f t="shared" si="7"/>
        <v>7.3255813953488375E-2</v>
      </c>
      <c r="K64" s="237"/>
      <c r="M64" s="215"/>
    </row>
    <row r="65" spans="1:13" s="200" customFormat="1" ht="13.5" customHeight="1" x14ac:dyDescent="0.2">
      <c r="A65" s="234"/>
      <c r="B65" s="235"/>
      <c r="C65" s="215" t="s">
        <v>15</v>
      </c>
      <c r="D65" s="21">
        <f>StateCalculations!T106</f>
        <v>0</v>
      </c>
      <c r="E65" s="28" t="str">
        <f t="shared" si="8"/>
        <v>*</v>
      </c>
      <c r="F65" s="254"/>
      <c r="G65" s="217"/>
      <c r="H65" s="244" t="s">
        <v>38</v>
      </c>
      <c r="I65" s="67">
        <f>SUM(I58:I64)</f>
        <v>1720</v>
      </c>
      <c r="J65" s="68">
        <f t="shared" si="7"/>
        <v>1</v>
      </c>
      <c r="K65" s="237"/>
      <c r="M65" s="215"/>
    </row>
    <row r="66" spans="1:13" s="200" customFormat="1" ht="13.5" customHeight="1" x14ac:dyDescent="0.2">
      <c r="A66" s="234"/>
      <c r="B66" s="235"/>
      <c r="C66" s="215" t="s">
        <v>17</v>
      </c>
      <c r="D66" s="21">
        <f>StateCalculations!S106</f>
        <v>97</v>
      </c>
      <c r="E66" s="28">
        <f t="shared" si="8"/>
        <v>5.63953488372093E-2</v>
      </c>
      <c r="F66" s="254"/>
      <c r="G66" s="217"/>
      <c r="H66" s="269" t="s">
        <v>67</v>
      </c>
      <c r="K66" s="237"/>
      <c r="M66" s="215"/>
    </row>
    <row r="67" spans="1:13" s="200" customFormat="1" ht="12" customHeight="1" x14ac:dyDescent="0.2">
      <c r="A67" s="234"/>
      <c r="B67" s="235"/>
      <c r="C67" s="215" t="str">
        <f>Data!C67</f>
        <v>Unable to Determine</v>
      </c>
      <c r="D67" s="21">
        <f>StateCalculations!W106+StateCalculations!U106+StateCalculations!Q106</f>
        <v>77</v>
      </c>
      <c r="E67" s="28">
        <f t="shared" si="8"/>
        <v>4.4767441860465114E-2</v>
      </c>
      <c r="F67" s="254"/>
      <c r="G67" s="217"/>
      <c r="H67" s="269"/>
      <c r="I67" s="180"/>
      <c r="J67" s="180"/>
      <c r="K67" s="237"/>
      <c r="L67" s="215"/>
      <c r="M67" s="215"/>
    </row>
    <row r="68" spans="1:13" s="200" customFormat="1" ht="12" customHeight="1" x14ac:dyDescent="0.2">
      <c r="A68" s="234"/>
      <c r="B68" s="235"/>
      <c r="C68" s="244" t="str">
        <f>Data!C68</f>
        <v>Total Children in Placement</v>
      </c>
      <c r="D68" s="67">
        <f>SUM(D60:D67)</f>
        <v>1720</v>
      </c>
      <c r="E68" s="61">
        <f t="shared" si="8"/>
        <v>1</v>
      </c>
      <c r="F68" s="254"/>
      <c r="G68" s="270" t="s">
        <v>68</v>
      </c>
      <c r="I68" s="180"/>
      <c r="J68" s="180"/>
      <c r="K68" s="237"/>
      <c r="L68" s="215"/>
      <c r="M68" s="215"/>
    </row>
    <row r="69" spans="1:13" s="200" customFormat="1" ht="12" customHeight="1" x14ac:dyDescent="0.2">
      <c r="A69" s="234"/>
      <c r="B69" s="235"/>
      <c r="C69" s="246" t="s">
        <v>25</v>
      </c>
      <c r="D69" s="95"/>
      <c r="E69" s="96"/>
      <c r="F69" s="254"/>
      <c r="G69" s="271" t="s">
        <v>69</v>
      </c>
      <c r="I69" s="180"/>
      <c r="J69" s="180"/>
      <c r="K69" s="237"/>
      <c r="L69" s="215"/>
      <c r="M69" s="215"/>
    </row>
    <row r="70" spans="1:13" s="200" customFormat="1" ht="12" customHeight="1" x14ac:dyDescent="0.2">
      <c r="A70" s="241"/>
      <c r="B70" s="228"/>
      <c r="C70" s="66" t="s">
        <v>27</v>
      </c>
      <c r="D70" s="34"/>
      <c r="E70" s="64"/>
      <c r="F70" s="254"/>
      <c r="G70" s="270" t="s">
        <v>70</v>
      </c>
      <c r="I70" s="180"/>
      <c r="J70" s="180"/>
      <c r="K70" s="237"/>
    </row>
    <row r="71" spans="1:13" s="200" customFormat="1" ht="6" customHeight="1" x14ac:dyDescent="0.2">
      <c r="A71" s="272"/>
      <c r="B71" s="273"/>
      <c r="C71" s="100"/>
      <c r="D71" s="101"/>
      <c r="E71" s="102"/>
      <c r="F71" s="274"/>
      <c r="G71" s="275"/>
      <c r="H71" s="276"/>
      <c r="I71" s="275"/>
      <c r="J71" s="275"/>
      <c r="K71" s="277"/>
    </row>
    <row r="72" spans="1:13" s="200" customFormat="1" ht="15.75" x14ac:dyDescent="0.2">
      <c r="A72" s="205"/>
      <c r="B72" s="1080" t="s">
        <v>71</v>
      </c>
      <c r="C72" s="1080"/>
      <c r="D72" s="1080"/>
      <c r="E72" s="1080"/>
      <c r="F72" s="1080"/>
      <c r="G72" s="1080"/>
      <c r="H72" s="1080"/>
      <c r="I72" s="1080"/>
      <c r="J72" s="1080"/>
      <c r="K72" s="1081"/>
    </row>
    <row r="73" spans="1:13" s="200" customFormat="1" ht="14.25" customHeight="1" x14ac:dyDescent="0.2">
      <c r="A73" s="234"/>
      <c r="B73" s="228" t="str">
        <f>Data!B73</f>
        <v>Most Recent Intake  (03/31/2017)</v>
      </c>
      <c r="C73" s="278"/>
      <c r="D73" s="231"/>
      <c r="E73" s="218"/>
      <c r="F73" s="218"/>
      <c r="G73" s="244" t="str">
        <f>Data!G73</f>
        <v>Age Groups  (03/31/2017)</v>
      </c>
      <c r="H73" s="215"/>
      <c r="I73" s="217"/>
      <c r="J73" s="233"/>
      <c r="K73" s="213"/>
    </row>
    <row r="74" spans="1:13" ht="12" customHeight="1" x14ac:dyDescent="0.2">
      <c r="A74" s="234"/>
      <c r="B74" s="229"/>
      <c r="C74" s="215" t="s">
        <v>29</v>
      </c>
      <c r="D74" s="21">
        <f>StateCalculations!N142+StateCalculations!T142</f>
        <v>6665</v>
      </c>
      <c r="E74" s="49">
        <f>IF(D74/$D$80&lt;0.01,"*",D74/$D$80)</f>
        <v>0.93728027000421876</v>
      </c>
      <c r="F74" s="254"/>
      <c r="G74" s="217"/>
      <c r="H74" s="215" t="s">
        <v>30</v>
      </c>
      <c r="I74" s="21">
        <f>SUM(StateCalculations!N128:P128)</f>
        <v>1410</v>
      </c>
      <c r="J74" s="49">
        <f>IF(I74/$I$79&lt;0.01,"*",I74/$I$79)</f>
        <v>0.19828434819294052</v>
      </c>
      <c r="K74" s="237"/>
    </row>
    <row r="75" spans="1:13" ht="12" customHeight="1" x14ac:dyDescent="0.2">
      <c r="A75" s="234"/>
      <c r="B75" s="229"/>
      <c r="C75" s="215" t="s">
        <v>31</v>
      </c>
      <c r="D75" s="21">
        <f>StateCalculations!O142</f>
        <v>251</v>
      </c>
      <c r="E75" s="49">
        <f t="shared" ref="E75:E80" si="9">IF(D75/$D$80&lt;0.01,"*",D75/$D$80)</f>
        <v>3.5297426522289413E-2</v>
      </c>
      <c r="F75" s="254"/>
      <c r="G75" s="229"/>
      <c r="H75" s="215" t="s">
        <v>32</v>
      </c>
      <c r="I75" s="21">
        <f>SUM(StateCalculations!Q128:S128)</f>
        <v>1296</v>
      </c>
      <c r="J75" s="49">
        <f t="shared" ref="J75:J79" si="10">IF(I75/$I$79&lt;0.01,"*",I75/$I$79)</f>
        <v>0.18225284770074532</v>
      </c>
      <c r="K75" s="237"/>
    </row>
    <row r="76" spans="1:13" ht="12" customHeight="1" x14ac:dyDescent="0.2">
      <c r="A76" s="234"/>
      <c r="B76" s="229"/>
      <c r="C76" s="215" t="s">
        <v>33</v>
      </c>
      <c r="D76" s="21">
        <f>StateCalculations!W142+StateCalculations!V142</f>
        <v>50</v>
      </c>
      <c r="E76" s="49" t="str">
        <f t="shared" si="9"/>
        <v>*</v>
      </c>
      <c r="F76" s="254"/>
      <c r="G76" s="215"/>
      <c r="H76" s="215" t="s">
        <v>34</v>
      </c>
      <c r="I76" s="21">
        <f>SUM(StateCalculations!T128:Y128)</f>
        <v>2444</v>
      </c>
      <c r="J76" s="49">
        <f t="shared" si="10"/>
        <v>0.3436928702010969</v>
      </c>
      <c r="K76" s="237"/>
    </row>
    <row r="77" spans="1:13" s="200" customFormat="1" ht="12" customHeight="1" x14ac:dyDescent="0.2">
      <c r="A77" s="234"/>
      <c r="B77" s="217"/>
      <c r="C77" s="215" t="s">
        <v>35</v>
      </c>
      <c r="D77" s="21">
        <f>StateCalculations!P142+StateCalculations!Q142</f>
        <v>87</v>
      </c>
      <c r="E77" s="49">
        <f t="shared" si="9"/>
        <v>1.223456616509633E-2</v>
      </c>
      <c r="F77" s="254"/>
      <c r="G77" s="229"/>
      <c r="H77" s="215" t="s">
        <v>36</v>
      </c>
      <c r="I77" s="21">
        <f>SUM(StateCalculations!Z128:AE128)</f>
        <v>1959</v>
      </c>
      <c r="J77" s="49">
        <f t="shared" si="10"/>
        <v>0.27548867951061734</v>
      </c>
      <c r="K77" s="237"/>
    </row>
    <row r="78" spans="1:13" s="200" customFormat="1" ht="12" customHeight="1" x14ac:dyDescent="0.2">
      <c r="A78" s="239"/>
      <c r="B78" s="217"/>
      <c r="C78" s="215" t="s">
        <v>37</v>
      </c>
      <c r="D78" s="21">
        <f>StateCalculations!R142</f>
        <v>49</v>
      </c>
      <c r="E78" s="49" t="str">
        <f t="shared" si="9"/>
        <v>*</v>
      </c>
      <c r="F78" s="254"/>
      <c r="G78" s="217"/>
      <c r="H78" s="215" t="s">
        <v>58</v>
      </c>
      <c r="I78" s="21">
        <f>StateCalculations!AF128</f>
        <v>2</v>
      </c>
      <c r="J78" s="49" t="str">
        <f t="shared" si="10"/>
        <v>*</v>
      </c>
      <c r="K78" s="237"/>
    </row>
    <row r="79" spans="1:13" s="200" customFormat="1" ht="12" customHeight="1" x14ac:dyDescent="0.2">
      <c r="A79" s="239"/>
      <c r="B79" s="217"/>
      <c r="C79" s="215" t="s">
        <v>39</v>
      </c>
      <c r="D79" s="21">
        <f>StateCalculations!S142+StateCalculations!U142+StateCalculations!X142</f>
        <v>9</v>
      </c>
      <c r="E79" s="49" t="str">
        <f t="shared" si="9"/>
        <v>*</v>
      </c>
      <c r="F79" s="255"/>
      <c r="G79" s="217"/>
      <c r="H79" s="244" t="s">
        <v>72</v>
      </c>
      <c r="I79" s="67">
        <f>SUM(I74:I78)</f>
        <v>7111</v>
      </c>
      <c r="J79" s="68">
        <f t="shared" si="10"/>
        <v>1</v>
      </c>
      <c r="K79" s="240"/>
    </row>
    <row r="80" spans="1:13" s="200" customFormat="1" ht="12" customHeight="1" x14ac:dyDescent="0.2">
      <c r="A80" s="214"/>
      <c r="B80" s="229"/>
      <c r="C80" s="244" t="s">
        <v>72</v>
      </c>
      <c r="D80" s="67">
        <f>SUM(D74:D79)</f>
        <v>7111</v>
      </c>
      <c r="E80" s="68">
        <f t="shared" si="9"/>
        <v>1</v>
      </c>
      <c r="F80" s="255"/>
      <c r="G80" s="217"/>
      <c r="H80" s="244"/>
      <c r="I80" s="108"/>
      <c r="J80" s="109"/>
      <c r="K80" s="240"/>
    </row>
    <row r="81" spans="1:11" s="200" customFormat="1" ht="4.1500000000000004" customHeight="1" x14ac:dyDescent="0.2">
      <c r="A81" s="214"/>
      <c r="B81" s="229"/>
      <c r="C81" s="244"/>
      <c r="D81" s="67"/>
      <c r="E81" s="68"/>
      <c r="F81" s="255"/>
      <c r="G81" s="217"/>
      <c r="H81" s="244"/>
      <c r="I81" s="108"/>
      <c r="J81" s="109"/>
      <c r="K81" s="240"/>
    </row>
    <row r="82" spans="1:11" s="200" customFormat="1" ht="12" customHeight="1" x14ac:dyDescent="0.2">
      <c r="A82" s="272"/>
      <c r="B82" s="366"/>
      <c r="C82" s="275"/>
      <c r="D82" s="279"/>
      <c r="E82" s="275"/>
      <c r="F82" s="275"/>
      <c r="G82" s="280"/>
      <c r="H82" s="275"/>
      <c r="I82" s="275"/>
      <c r="J82" s="279"/>
      <c r="K82" s="281"/>
    </row>
    <row r="83" spans="1:11" s="200" customFormat="1" x14ac:dyDescent="0.2">
      <c r="A83" s="180"/>
      <c r="B83" s="217"/>
      <c r="C83" s="282"/>
      <c r="D83" s="283"/>
      <c r="E83" s="283"/>
      <c r="F83" s="283"/>
      <c r="G83" s="282"/>
      <c r="H83" s="229"/>
      <c r="I83" s="233"/>
      <c r="J83" s="180"/>
      <c r="K83" s="180"/>
    </row>
    <row r="84" spans="1:11" s="200" customFormat="1" ht="6" customHeight="1" x14ac:dyDescent="0.2">
      <c r="A84" s="180"/>
      <c r="B84" s="217"/>
      <c r="C84" s="282"/>
      <c r="D84" s="283"/>
      <c r="E84" s="283"/>
      <c r="F84" s="283"/>
      <c r="G84" s="282"/>
      <c r="H84" s="282"/>
      <c r="I84" s="283"/>
      <c r="J84" s="180"/>
      <c r="K84" s="180"/>
    </row>
    <row r="85" spans="1:11" x14ac:dyDescent="0.2">
      <c r="A85" s="180"/>
      <c r="J85" s="180"/>
      <c r="K85" s="180"/>
    </row>
    <row r="86" spans="1:11" x14ac:dyDescent="0.2">
      <c r="J86" s="180"/>
      <c r="K86" s="180"/>
    </row>
  </sheetData>
  <mergeCells count="3">
    <mergeCell ref="B18:J18"/>
    <mergeCell ref="B33:J33"/>
    <mergeCell ref="B72:K72"/>
  </mergeCells>
  <printOptions horizontalCentered="1" verticalCentered="1"/>
  <pageMargins left="0.04" right="0.04" top="0.04" bottom="0.03" header="0.04" footer="0.03"/>
  <pageSetup scale="75" orientation="portrait" r:id="rId1"/>
  <headerFooter alignWithMargins="0">
    <oddHeader>&amp;C&amp;"Arial,Bold"&amp;12MASSACHUSETTS DEPARTMENT OF CHILDREN AND FAMILIES QUARTERLY PROFILE
FY 2017, Quarter 3 (January 1, 2017 – March 31, 2017)</oddHeader>
    <oddFooter>&amp;L&amp;"Arial,Italic"MA DCF: CQI/OMPA&amp;R
&amp;"Arial,Italic"Source: FamilyNet</oddFooter>
  </headerFooter>
  <ignoredErrors>
    <ignoredError sqref="D49:D51" formulaRange="1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3D99E"/>
  </sheetPr>
  <dimension ref="A1:N86"/>
  <sheetViews>
    <sheetView view="pageBreakPreview" zoomScaleNormal="100" zoomScaleSheetLayoutView="100" workbookViewId="0">
      <selection activeCell="C42" sqref="C42"/>
    </sheetView>
  </sheetViews>
  <sheetFormatPr defaultColWidth="9.140625" defaultRowHeight="12.75" x14ac:dyDescent="0.2"/>
  <cols>
    <col min="1" max="1" width="1.42578125" style="283" customWidth="1"/>
    <col min="2" max="2" width="5.28515625" style="282" customWidth="1"/>
    <col min="3" max="3" width="47.5703125" style="282" customWidth="1"/>
    <col min="4" max="4" width="6.5703125" style="283" customWidth="1"/>
    <col min="5" max="5" width="7" style="283" customWidth="1"/>
    <col min="6" max="6" width="2.140625" style="283" customWidth="1"/>
    <col min="7" max="7" width="4.140625" style="282" customWidth="1"/>
    <col min="8" max="8" width="25.7109375" style="282" customWidth="1"/>
    <col min="9" max="9" width="21.140625" style="282" customWidth="1"/>
    <col min="10" max="11" width="7" style="283" customWidth="1"/>
    <col min="12" max="12" width="1.42578125" style="283" customWidth="1"/>
    <col min="13" max="16384" width="9.140625" style="204"/>
  </cols>
  <sheetData>
    <row r="1" spans="1:13" ht="16.5" customHeight="1" x14ac:dyDescent="0.2">
      <c r="A1" s="201"/>
      <c r="B1" s="318"/>
      <c r="C1" s="284" t="s">
        <v>357</v>
      </c>
      <c r="D1" s="285"/>
      <c r="E1" s="202"/>
      <c r="F1" s="286"/>
      <c r="G1" s="287"/>
      <c r="H1" s="284"/>
      <c r="I1" s="288" t="s">
        <v>81</v>
      </c>
      <c r="J1" s="202"/>
      <c r="K1" s="202"/>
      <c r="L1" s="203"/>
    </row>
    <row r="2" spans="1:13" ht="15.75" hidden="1" x14ac:dyDescent="0.2">
      <c r="A2" s="205"/>
      <c r="B2" s="206"/>
      <c r="C2" s="206"/>
      <c r="D2" s="207"/>
      <c r="E2" s="208"/>
      <c r="F2" s="208"/>
      <c r="G2" s="206"/>
      <c r="H2" s="206" t="s">
        <v>0</v>
      </c>
      <c r="I2" s="206"/>
      <c r="J2" s="208"/>
      <c r="K2" s="207" t="s">
        <v>1</v>
      </c>
      <c r="L2" s="209"/>
    </row>
    <row r="3" spans="1:13" ht="5.0999999999999996" customHeight="1" x14ac:dyDescent="0.2">
      <c r="A3" s="210"/>
      <c r="B3" s="211"/>
      <c r="C3" s="211"/>
      <c r="D3" s="212"/>
      <c r="E3" s="212"/>
      <c r="F3" s="212"/>
      <c r="G3" s="211"/>
      <c r="H3" s="211"/>
      <c r="I3" s="211"/>
      <c r="J3" s="212"/>
      <c r="K3" s="212"/>
      <c r="L3" s="213"/>
    </row>
    <row r="4" spans="1:13" s="200" customFormat="1" ht="12" customHeight="1" x14ac:dyDescent="0.2">
      <c r="A4" s="214"/>
      <c r="B4" s="215" t="str">
        <f>Data!B4</f>
        <v>51A Reports (Q3, FY'2017)</v>
      </c>
      <c r="C4" s="215"/>
      <c r="D4" s="21">
        <f>CentralRegionCalculations!C7</f>
        <v>1003</v>
      </c>
      <c r="E4" s="216"/>
      <c r="F4" s="216"/>
      <c r="G4" s="217"/>
      <c r="H4" s="215" t="str">
        <f>Data!H4</f>
        <v>Children &lt;18 Pending Response (03/31/2017)</v>
      </c>
      <c r="I4" s="215"/>
      <c r="J4" s="551">
        <f>VLOOKUP(I1,ChildrenPendingResponse!$A$1:$C$42,3,FALSE)</f>
        <v>173</v>
      </c>
      <c r="K4" s="218"/>
      <c r="L4" s="219"/>
      <c r="M4" s="116"/>
    </row>
    <row r="5" spans="1:13" s="200" customFormat="1" ht="12" customHeight="1" x14ac:dyDescent="0.2">
      <c r="A5" s="214"/>
      <c r="B5" s="215" t="str">
        <f>Data!B5</f>
        <v>% Screened-In for Response (Q3, FY'2017)</v>
      </c>
      <c r="C5" s="220"/>
      <c r="D5" s="28">
        <f>(CentralRegionCalculations!C16+CentralRegionCalculations!C25)/CentralRegionCalculations!C7</f>
        <v>0.6410767696909272</v>
      </c>
      <c r="E5" s="216"/>
      <c r="F5" s="216"/>
      <c r="G5" s="217"/>
      <c r="H5" s="215" t="str">
        <f>Data!H5</f>
        <v>Children Under 18 in Caseload (03/31/2017)</v>
      </c>
      <c r="I5" s="215"/>
      <c r="J5" s="551">
        <f>CentralRegionCalculations!D76</f>
        <v>2135</v>
      </c>
      <c r="K5" s="218"/>
      <c r="L5" s="219"/>
    </row>
    <row r="6" spans="1:13" s="200" customFormat="1" ht="12" customHeight="1" x14ac:dyDescent="0.2">
      <c r="A6" s="214"/>
      <c r="B6" s="215"/>
      <c r="C6" s="215"/>
      <c r="D6" s="28"/>
      <c r="E6" s="221"/>
      <c r="F6" s="221"/>
      <c r="G6" s="217"/>
      <c r="H6" s="215" t="str">
        <f>Data!H6</f>
        <v>Children Under 18 in Placement (03/31/2017)</v>
      </c>
      <c r="I6" s="215"/>
      <c r="J6" s="551">
        <f>CentralRegionCalculations!D76-CentralRegionCalculations!D82</f>
        <v>354</v>
      </c>
      <c r="K6" s="218"/>
      <c r="L6" s="219"/>
    </row>
    <row r="7" spans="1:13" s="200" customFormat="1" ht="3" customHeight="1" x14ac:dyDescent="0.2">
      <c r="A7" s="214"/>
      <c r="B7" s="217"/>
      <c r="C7" s="217"/>
      <c r="D7" s="199"/>
      <c r="E7" s="221"/>
      <c r="F7" s="221"/>
      <c r="G7" s="217"/>
      <c r="H7" s="215">
        <f>Data!H7</f>
        <v>0</v>
      </c>
      <c r="I7" s="215"/>
      <c r="J7" s="837"/>
      <c r="K7" s="218"/>
      <c r="L7" s="219"/>
    </row>
    <row r="8" spans="1:13" s="200" customFormat="1" ht="12" customHeight="1" x14ac:dyDescent="0.2">
      <c r="A8" s="214"/>
      <c r="B8" s="215" t="str">
        <f>Data!B8</f>
        <v>Responses (Q3, FY'2017) (includes Hotline)</v>
      </c>
      <c r="C8" s="215"/>
      <c r="D8" s="21">
        <f>CentralRegionCalculations!C126</f>
        <v>448</v>
      </c>
      <c r="E8" s="221"/>
      <c r="F8" s="221"/>
      <c r="G8" s="217"/>
      <c r="H8" s="215" t="str">
        <f>Data!H8</f>
        <v>% of Child Caseload in Placement</v>
      </c>
      <c r="I8" s="215"/>
      <c r="J8" s="838">
        <f>J6/J5</f>
        <v>0.16580796252927402</v>
      </c>
      <c r="K8" s="218"/>
      <c r="L8" s="219"/>
    </row>
    <row r="9" spans="1:13" s="200" customFormat="1" ht="12" customHeight="1" x14ac:dyDescent="0.2">
      <c r="A9" s="214"/>
      <c r="B9" s="215" t="str">
        <f>Data!B9</f>
        <v>% Supported Responses (Q3, FY'2017)</v>
      </c>
      <c r="C9" s="215"/>
      <c r="D9" s="28">
        <f>CentralRegionCalculations!C51/D4</f>
        <v>0.20837487537387836</v>
      </c>
      <c r="E9" s="221"/>
      <c r="F9" s="221"/>
      <c r="G9" s="217"/>
      <c r="H9" s="215" t="str">
        <f>Data!H9</f>
        <v>Clinical Cases (03/31/2017)</v>
      </c>
      <c r="I9" s="215"/>
      <c r="J9" s="551">
        <f>CentralRegionCalculations!D92</f>
        <v>1111</v>
      </c>
      <c r="K9" s="218"/>
      <c r="L9" s="219"/>
      <c r="M9" s="290"/>
    </row>
    <row r="10" spans="1:13" s="200" customFormat="1" ht="3" customHeight="1" x14ac:dyDescent="0.2">
      <c r="A10" s="214"/>
      <c r="E10" s="221"/>
      <c r="F10" s="221"/>
      <c r="G10" s="217"/>
      <c r="H10" s="215"/>
      <c r="I10" s="215"/>
      <c r="J10" s="839"/>
      <c r="K10" s="218"/>
      <c r="L10" s="219"/>
    </row>
    <row r="11" spans="1:13" s="200" customFormat="1" ht="12" customHeight="1" x14ac:dyDescent="0.2">
      <c r="A11" s="214"/>
      <c r="B11" s="215" t="str">
        <f>Data!B11</f>
        <v>Substantiated Concern (Q3, FY'2017)</v>
      </c>
      <c r="C11" s="215"/>
      <c r="D11" s="21">
        <f>CentralRegionCalculations!C135</f>
        <v>98</v>
      </c>
      <c r="E11" s="221"/>
      <c r="F11" s="221"/>
      <c r="G11" s="217"/>
      <c r="H11" s="215" t="str">
        <f>Data!H11</f>
        <v>Adoption Cases (03/31/2017)</v>
      </c>
      <c r="I11" s="215"/>
      <c r="J11" s="551">
        <f>CentralRegionCalculations!D91</f>
        <v>77</v>
      </c>
      <c r="K11" s="218"/>
      <c r="L11" s="219"/>
    </row>
    <row r="12" spans="1:13" s="200" customFormat="1" ht="12" customHeight="1" x14ac:dyDescent="0.2">
      <c r="A12" s="214"/>
      <c r="B12" s="253"/>
      <c r="C12" s="215"/>
      <c r="D12" s="28"/>
      <c r="E12" s="221"/>
      <c r="F12" s="221"/>
      <c r="G12" s="217"/>
      <c r="H12" s="215" t="str">
        <f>Data!H12</f>
        <v>Clinical Cases w/Child &lt;18 in Plcme (03/31/2017)</v>
      </c>
      <c r="I12" s="215"/>
      <c r="J12" s="551">
        <f>CentralRegionCalculations!D100</f>
        <v>169</v>
      </c>
      <c r="K12" s="218"/>
      <c r="L12" s="219"/>
    </row>
    <row r="13" spans="1:13" s="200" customFormat="1" ht="12" customHeight="1" x14ac:dyDescent="0.2">
      <c r="A13" s="214"/>
      <c r="E13" s="221"/>
      <c r="F13" s="221"/>
      <c r="G13" s="217"/>
      <c r="H13" s="215" t="str">
        <f>Data!H13</f>
        <v>% Clinical Cases that are Placement Cases</v>
      </c>
      <c r="I13" s="215"/>
      <c r="J13" s="838">
        <f>J12/J9</f>
        <v>0.15211521152115212</v>
      </c>
      <c r="K13" s="218"/>
      <c r="L13" s="219"/>
    </row>
    <row r="14" spans="1:13" s="200" customFormat="1" ht="3" customHeight="1" x14ac:dyDescent="0.2">
      <c r="A14" s="214"/>
      <c r="B14" s="215"/>
      <c r="C14" s="215"/>
      <c r="D14" s="34"/>
      <c r="E14" s="221"/>
      <c r="F14" s="221"/>
      <c r="G14" s="217"/>
      <c r="H14" s="215"/>
      <c r="I14" s="215"/>
      <c r="J14" s="838"/>
      <c r="K14" s="218"/>
      <c r="L14" s="219"/>
    </row>
    <row r="15" spans="1:13" s="200" customFormat="1" ht="12" customHeight="1" x14ac:dyDescent="0.2">
      <c r="A15" s="214"/>
      <c r="B15" s="215" t="str">
        <f>Data!B15</f>
        <v>Ave. Clinical Cases Opened per Month (Jan - Mar 2017)</v>
      </c>
      <c r="C15" s="215"/>
      <c r="D15" s="21">
        <f>CentralRegionCalculations!C69</f>
        <v>77</v>
      </c>
      <c r="E15" s="221"/>
      <c r="F15" s="221"/>
      <c r="G15" s="217"/>
      <c r="H15" s="215" t="str">
        <f>Data!H15</f>
        <v>Adoptions Legalized (Q3, FY'2017)</v>
      </c>
      <c r="I15" s="215"/>
      <c r="J15" s="551">
        <f>CentralRegionCalculations!C107</f>
        <v>24</v>
      </c>
      <c r="K15" s="218"/>
      <c r="L15" s="219"/>
    </row>
    <row r="16" spans="1:13" s="200" customFormat="1" ht="12" customHeight="1" x14ac:dyDescent="0.2">
      <c r="A16" s="214"/>
      <c r="B16" s="215" t="str">
        <f>Data!B16</f>
        <v>Ave. Clinical Cases Closed Per Month (Jan - Mar 2017)</v>
      </c>
      <c r="C16" s="215"/>
      <c r="D16" s="21">
        <f>CentralRegionCalculations!C60</f>
        <v>65.333333333333329</v>
      </c>
      <c r="E16" s="221"/>
      <c r="F16" s="221"/>
      <c r="G16" s="217"/>
      <c r="H16" s="215" t="str">
        <f>Data!H16</f>
        <v>Guardianships Legalized (Q3, FY'2017)</v>
      </c>
      <c r="I16" s="215"/>
      <c r="J16" s="551">
        <f>CentralRegionCalculations!D107</f>
        <v>19</v>
      </c>
      <c r="K16" s="218"/>
      <c r="L16" s="219"/>
    </row>
    <row r="17" spans="1:12" ht="6" customHeight="1" x14ac:dyDescent="0.2">
      <c r="A17" s="223"/>
      <c r="B17" s="206"/>
      <c r="C17" s="206"/>
      <c r="D17" s="207"/>
      <c r="E17" s="208"/>
      <c r="F17" s="208"/>
      <c r="G17" s="206"/>
      <c r="H17" s="206"/>
      <c r="I17" s="206"/>
      <c r="J17" s="208"/>
      <c r="K17" s="208"/>
      <c r="L17" s="224"/>
    </row>
    <row r="18" spans="1:12" s="227" customFormat="1" ht="15.75" customHeight="1" x14ac:dyDescent="0.2">
      <c r="A18" s="225"/>
      <c r="B18" s="1079" t="s">
        <v>4</v>
      </c>
      <c r="C18" s="1079"/>
      <c r="D18" s="1079"/>
      <c r="E18" s="1079"/>
      <c r="F18" s="1079"/>
      <c r="G18" s="1079"/>
      <c r="H18" s="1079"/>
      <c r="I18" s="1079"/>
      <c r="J18" s="1079"/>
      <c r="K18" s="1079"/>
      <c r="L18" s="226"/>
    </row>
    <row r="19" spans="1:12" ht="15" customHeight="1" x14ac:dyDescent="0.2">
      <c r="A19" s="210"/>
      <c r="B19" s="228" t="str">
        <f>Data!B19</f>
        <v>Race (03/31/2017)</v>
      </c>
      <c r="C19" s="229"/>
      <c r="D19" s="230"/>
      <c r="E19" s="231"/>
      <c r="F19" s="232"/>
      <c r="G19" s="228" t="str">
        <f>Data!G19</f>
        <v>Primary Language  (03/31/2017)</v>
      </c>
      <c r="H19" s="229"/>
      <c r="I19" s="229"/>
      <c r="J19" s="233"/>
      <c r="K19" s="233"/>
      <c r="L19" s="213"/>
    </row>
    <row r="20" spans="1:12" s="200" customFormat="1" ht="13.5" customHeight="1" x14ac:dyDescent="0.2">
      <c r="A20" s="234"/>
      <c r="B20" s="235"/>
      <c r="C20" s="215" t="s">
        <v>5</v>
      </c>
      <c r="D20" s="21">
        <f>CentralRegionCalculations!N14</f>
        <v>2609</v>
      </c>
      <c r="E20" s="28">
        <f>IF(D20/$D$29&lt;0.01,"*",D20/$D$29)</f>
        <v>0.54799411888258764</v>
      </c>
      <c r="F20" s="236"/>
      <c r="G20" s="235"/>
      <c r="H20" s="215" t="str">
        <f>Data!H20</f>
        <v>Spanish</v>
      </c>
      <c r="I20" s="215"/>
      <c r="J20" s="21">
        <f>CentralRegionCalculations!N35</f>
        <v>210</v>
      </c>
      <c r="K20" s="49">
        <f>IF(J20/$J$31&lt;0.01,"*",J20/$J$31)</f>
        <v>4.4108380592312542E-2</v>
      </c>
      <c r="L20" s="237"/>
    </row>
    <row r="21" spans="1:12" s="200" customFormat="1" ht="14.45" customHeight="1" x14ac:dyDescent="0.2">
      <c r="A21" s="234"/>
      <c r="B21" s="235"/>
      <c r="C21" s="238" t="s">
        <v>7</v>
      </c>
      <c r="D21" s="21">
        <f>CentralRegionCalculations!N10</f>
        <v>792</v>
      </c>
      <c r="E21" s="28">
        <f t="shared" ref="E21:E28" si="0">IF(D21/$D$29&lt;0.01,"*",D21/$D$29)</f>
        <v>0.16635160680529301</v>
      </c>
      <c r="F21" s="236"/>
      <c r="G21" s="235"/>
      <c r="H21" s="215" t="str">
        <f>Data!H21</f>
        <v>Khmer (Cambodian)</v>
      </c>
      <c r="I21" s="215"/>
      <c r="J21" s="21">
        <f>CentralRegionCalculations!N29</f>
        <v>0</v>
      </c>
      <c r="K21" s="49" t="str">
        <f t="shared" ref="K21:K31" si="1">IF(J21/$J$31&lt;0.01,"*",J21/$J$31)</f>
        <v>*</v>
      </c>
      <c r="L21" s="237"/>
    </row>
    <row r="22" spans="1:12" s="200" customFormat="1" ht="13.5" customHeight="1" x14ac:dyDescent="0.2">
      <c r="A22" s="234"/>
      <c r="B22" s="235"/>
      <c r="C22" s="215" t="s">
        <v>9</v>
      </c>
      <c r="D22" s="21">
        <f>CentralRegionCalculations!N8</f>
        <v>145</v>
      </c>
      <c r="E22" s="28">
        <f t="shared" si="0"/>
        <v>3.0455786599453895E-2</v>
      </c>
      <c r="F22" s="236"/>
      <c r="G22" s="235"/>
      <c r="H22" s="52" t="str">
        <f>Data!H22</f>
        <v xml:space="preserve">Portuguese                                                                      </v>
      </c>
      <c r="I22" s="215"/>
      <c r="J22" s="21">
        <f>CentralRegionCalculations!N33</f>
        <v>37</v>
      </c>
      <c r="K22" s="28" t="str">
        <f t="shared" si="1"/>
        <v>*</v>
      </c>
      <c r="L22" s="237"/>
    </row>
    <row r="23" spans="1:12" s="200" customFormat="1" ht="13.5" customHeight="1" x14ac:dyDescent="0.2">
      <c r="A23" s="234"/>
      <c r="B23" s="235"/>
      <c r="C23" s="215" t="s">
        <v>11</v>
      </c>
      <c r="D23" s="21">
        <f>CentralRegionCalculations!N7</f>
        <v>7</v>
      </c>
      <c r="E23" s="28" t="str">
        <f t="shared" si="0"/>
        <v>*</v>
      </c>
      <c r="F23" s="236"/>
      <c r="G23" s="235"/>
      <c r="H23" s="215" t="str">
        <f>Data!H23</f>
        <v>Haitian Creole</v>
      </c>
      <c r="I23" s="215"/>
      <c r="J23" s="21">
        <f>CentralRegionCalculations!N27</f>
        <v>0</v>
      </c>
      <c r="K23" s="49" t="str">
        <f t="shared" si="1"/>
        <v>*</v>
      </c>
      <c r="L23" s="237"/>
    </row>
    <row r="24" spans="1:12" s="200" customFormat="1" ht="13.5" customHeight="1" x14ac:dyDescent="0.2">
      <c r="A24" s="234"/>
      <c r="B24" s="235"/>
      <c r="C24" s="215" t="s">
        <v>13</v>
      </c>
      <c r="D24" s="21">
        <f>CentralRegionCalculations!N6</f>
        <v>2</v>
      </c>
      <c r="E24" s="28" t="str">
        <f t="shared" si="0"/>
        <v>*</v>
      </c>
      <c r="F24" s="236"/>
      <c r="G24" s="235"/>
      <c r="H24" s="238" t="str">
        <f>Data!H24</f>
        <v>Cape Verdean Creole</v>
      </c>
      <c r="I24" s="238"/>
      <c r="J24" s="21">
        <f>CentralRegionCalculations!N22</f>
        <v>3</v>
      </c>
      <c r="K24" s="49" t="str">
        <f t="shared" si="1"/>
        <v>*</v>
      </c>
      <c r="L24" s="237"/>
    </row>
    <row r="25" spans="1:12" s="200" customFormat="1" ht="13.5" customHeight="1" x14ac:dyDescent="0.2">
      <c r="A25" s="234"/>
      <c r="B25" s="235"/>
      <c r="C25" s="215" t="s">
        <v>15</v>
      </c>
      <c r="D25" s="21">
        <f>CentralRegionCalculations!N12</f>
        <v>0</v>
      </c>
      <c r="E25" s="28" t="str">
        <f t="shared" si="0"/>
        <v>*</v>
      </c>
      <c r="F25" s="236"/>
      <c r="G25" s="235"/>
      <c r="H25" s="238" t="str">
        <f>Data!H25</f>
        <v>Vietnamese</v>
      </c>
      <c r="I25" s="238"/>
      <c r="J25" s="21">
        <f>CentralRegionCalculations!N38</f>
        <v>0</v>
      </c>
      <c r="K25" s="49" t="str">
        <f t="shared" si="1"/>
        <v>*</v>
      </c>
      <c r="L25" s="237"/>
    </row>
    <row r="26" spans="1:12" s="200" customFormat="1" ht="13.5" customHeight="1" x14ac:dyDescent="0.2">
      <c r="A26" s="239"/>
      <c r="B26" s="235"/>
      <c r="C26" s="215" t="s">
        <v>17</v>
      </c>
      <c r="D26" s="21">
        <f>CentralRegionCalculations!N11</f>
        <v>108</v>
      </c>
      <c r="E26" s="28">
        <f t="shared" si="0"/>
        <v>2.2684310018903593E-2</v>
      </c>
      <c r="F26" s="236"/>
      <c r="G26" s="235"/>
      <c r="H26" s="238" t="str">
        <f>Data!H26</f>
        <v>Chinese</v>
      </c>
      <c r="I26" s="238"/>
      <c r="J26" s="21">
        <f>CentralRegionCalculations!N23</f>
        <v>0</v>
      </c>
      <c r="K26" s="28" t="str">
        <f t="shared" si="1"/>
        <v>*</v>
      </c>
      <c r="L26" s="240"/>
    </row>
    <row r="27" spans="1:12" s="200" customFormat="1" ht="12" customHeight="1" x14ac:dyDescent="0.2">
      <c r="A27" s="239"/>
      <c r="B27" s="235"/>
      <c r="C27" s="215" t="str">
        <f>Data!C27</f>
        <v>Unable to Determine</v>
      </c>
      <c r="D27" s="21">
        <f>CentralRegionCalculations!N13</f>
        <v>199</v>
      </c>
      <c r="E27" s="28">
        <f t="shared" si="0"/>
        <v>4.1797941608905695E-2</v>
      </c>
      <c r="F27" s="236"/>
      <c r="G27" s="235"/>
      <c r="H27" s="238" t="str">
        <f>Data!H27</f>
        <v>Lao</v>
      </c>
      <c r="I27" s="238"/>
      <c r="J27" s="21">
        <f>CentralRegionCalculations!N30</f>
        <v>0</v>
      </c>
      <c r="K27" s="49" t="str">
        <f t="shared" si="1"/>
        <v>*</v>
      </c>
      <c r="L27" s="240"/>
    </row>
    <row r="28" spans="1:12" s="200" customFormat="1" ht="12" customHeight="1" x14ac:dyDescent="0.2">
      <c r="A28" s="241"/>
      <c r="B28" s="235"/>
      <c r="C28" s="215" t="str">
        <f>Data!C28</f>
        <v>Missing</v>
      </c>
      <c r="D28" s="21">
        <f>CentralRegionCalculations!N15+CentralRegionCalculations!N9</f>
        <v>899</v>
      </c>
      <c r="E28" s="28">
        <f t="shared" si="0"/>
        <v>0.18882587691661415</v>
      </c>
      <c r="F28" s="242"/>
      <c r="G28" s="235"/>
      <c r="H28" s="238" t="str">
        <f>Data!H28</f>
        <v>American Sign Language</v>
      </c>
      <c r="I28" s="238"/>
      <c r="J28" s="21">
        <f>CentralRegionCalculations!N21</f>
        <v>1</v>
      </c>
      <c r="K28" s="28" t="str">
        <f t="shared" si="1"/>
        <v>*</v>
      </c>
      <c r="L28" s="243"/>
    </row>
    <row r="29" spans="1:12" s="200" customFormat="1" ht="15" customHeight="1" x14ac:dyDescent="0.2">
      <c r="A29" s="214"/>
      <c r="B29" s="228"/>
      <c r="C29" s="244" t="s">
        <v>23</v>
      </c>
      <c r="D29" s="67">
        <f>SUM(D20:D28)</f>
        <v>4761</v>
      </c>
      <c r="E29" s="61">
        <f>IF(D29/$D$29&lt;0.01,"*",D29/$D$29)</f>
        <v>1</v>
      </c>
      <c r="F29" s="217"/>
      <c r="G29" s="235"/>
      <c r="H29" s="215" t="str">
        <f>Data!H29</f>
        <v>Other</v>
      </c>
      <c r="I29" s="215"/>
      <c r="J29" s="21">
        <f>CentralRegionCalculations!N25+CentralRegionCalculations!N26+CentralRegionCalculations!N28+CentralRegionCalculations!N31+CentralRegionCalculations!N32+CentralRegionCalculations!N34+CentralRegionCalculations!N36+CentralRegionCalculations!N39</f>
        <v>74</v>
      </c>
      <c r="K29" s="49">
        <f t="shared" si="1"/>
        <v>1.5542953161100609E-2</v>
      </c>
      <c r="L29" s="219"/>
    </row>
    <row r="30" spans="1:12" ht="12" customHeight="1" x14ac:dyDescent="0.2">
      <c r="A30" s="245"/>
      <c r="B30" s="228"/>
      <c r="C30" s="246" t="s">
        <v>239</v>
      </c>
      <c r="D30" s="34"/>
      <c r="E30" s="64"/>
      <c r="F30" s="242"/>
      <c r="G30" s="215"/>
      <c r="H30" s="215" t="str">
        <f>Data!H30</f>
        <v>English/Unspecified</v>
      </c>
      <c r="I30" s="215"/>
      <c r="J30" s="21">
        <f>CentralRegionCalculations!N24+CentralRegionCalculations!N37</f>
        <v>4436</v>
      </c>
      <c r="K30" s="49">
        <f t="shared" si="1"/>
        <v>0.93173703003570674</v>
      </c>
      <c r="L30" s="247"/>
    </row>
    <row r="31" spans="1:12" ht="12" customHeight="1" x14ac:dyDescent="0.2">
      <c r="A31" s="245"/>
      <c r="B31" s="228"/>
      <c r="C31" s="66" t="s">
        <v>240</v>
      </c>
      <c r="D31" s="34"/>
      <c r="E31" s="64"/>
      <c r="F31" s="242"/>
      <c r="G31" s="215"/>
      <c r="H31" s="220" t="s">
        <v>23</v>
      </c>
      <c r="I31" s="220"/>
      <c r="J31" s="67">
        <f>SUM(J20:J30)</f>
        <v>4761</v>
      </c>
      <c r="K31" s="68">
        <f t="shared" si="1"/>
        <v>1</v>
      </c>
      <c r="L31" s="247"/>
    </row>
    <row r="32" spans="1:12" ht="6" customHeight="1" x14ac:dyDescent="0.2">
      <c r="A32" s="248"/>
      <c r="B32" s="249"/>
      <c r="C32" s="229"/>
      <c r="D32" s="250"/>
      <c r="E32" s="242"/>
      <c r="F32" s="242"/>
      <c r="G32" s="215"/>
      <c r="H32" s="215"/>
      <c r="I32" s="215"/>
      <c r="J32" s="251"/>
      <c r="K32" s="251"/>
      <c r="L32" s="252"/>
    </row>
    <row r="33" spans="1:12" s="227" customFormat="1" ht="14.25" customHeight="1" x14ac:dyDescent="0.2">
      <c r="A33" s="225"/>
      <c r="B33" s="1080" t="s">
        <v>28</v>
      </c>
      <c r="C33" s="1079"/>
      <c r="D33" s="1079"/>
      <c r="E33" s="1079"/>
      <c r="F33" s="1079"/>
      <c r="G33" s="1079"/>
      <c r="H33" s="1079"/>
      <c r="I33" s="1079"/>
      <c r="J33" s="1079"/>
      <c r="K33" s="1079"/>
      <c r="L33" s="226"/>
    </row>
    <row r="34" spans="1:12" s="253" customFormat="1" ht="15" customHeight="1" x14ac:dyDescent="0.2">
      <c r="A34" s="245"/>
      <c r="B34" s="228" t="str">
        <f>Data!B34</f>
        <v>Most Recent Intake  (03/31/2017)</v>
      </c>
      <c r="C34" s="229"/>
      <c r="D34" s="231"/>
      <c r="E34" s="218"/>
      <c r="F34" s="218"/>
      <c r="G34" s="228" t="str">
        <f>Data!G34</f>
        <v>Age Groups  (03/31/2017)</v>
      </c>
      <c r="H34" s="215"/>
      <c r="I34" s="215"/>
      <c r="J34" s="251"/>
      <c r="K34" s="251"/>
      <c r="L34" s="247"/>
    </row>
    <row r="35" spans="1:12" s="200" customFormat="1" ht="12" customHeight="1" x14ac:dyDescent="0.2">
      <c r="A35" s="234"/>
      <c r="B35" s="217"/>
      <c r="C35" s="215" t="str">
        <f>Data!C35</f>
        <v>Protective</v>
      </c>
      <c r="D35" s="21">
        <f>CentralRegionCalculations!L60+CentralRegionCalculations!R60</f>
        <v>327</v>
      </c>
      <c r="E35" s="49">
        <f>IF(D35/$D$41&lt;0.01,"*",D35/$D$41)</f>
        <v>0.92372881355932202</v>
      </c>
      <c r="F35" s="254"/>
      <c r="G35" s="217"/>
      <c r="H35" s="215" t="str">
        <f>Data!H35</f>
        <v>0 - 2 Years Old</v>
      </c>
      <c r="I35" s="215"/>
      <c r="J35" s="21">
        <f>CentralRegionCalculations!L74</f>
        <v>91</v>
      </c>
      <c r="K35" s="49">
        <f>IF(J35/$J$39&lt;0.01,"*",J35/$J$39)</f>
        <v>0.25706214689265539</v>
      </c>
      <c r="L35" s="237"/>
    </row>
    <row r="36" spans="1:12" s="200" customFormat="1" ht="12" customHeight="1" x14ac:dyDescent="0.2">
      <c r="A36" s="234"/>
      <c r="B36" s="229"/>
      <c r="C36" s="215" t="str">
        <f>Data!C36</f>
        <v>Alternative Response</v>
      </c>
      <c r="D36" s="21">
        <f>CentralRegionCalculations!M60</f>
        <v>4</v>
      </c>
      <c r="E36" s="49">
        <f t="shared" ref="E36:E41" si="2">IF(D36/$D$41&lt;0.01,"*",D36/$D$41)</f>
        <v>1.1299435028248588E-2</v>
      </c>
      <c r="F36" s="254"/>
      <c r="G36" s="217"/>
      <c r="H36" s="215" t="str">
        <f>Data!H36</f>
        <v>3 - 5 Years Old</v>
      </c>
      <c r="I36" s="215"/>
      <c r="J36" s="21">
        <f>CentralRegionCalculations!M74</f>
        <v>65</v>
      </c>
      <c r="K36" s="49">
        <f t="shared" ref="K36:K39" si="3">IF(J36/$J$39&lt;0.01,"*",J36/$J$39)</f>
        <v>0.18361581920903955</v>
      </c>
      <c r="L36" s="237"/>
    </row>
    <row r="37" spans="1:12" s="200" customFormat="1" ht="12" customHeight="1" x14ac:dyDescent="0.2">
      <c r="A37" s="234"/>
      <c r="B37" s="229"/>
      <c r="C37" s="215" t="str">
        <f>Data!C37</f>
        <v>Voluntary Request</v>
      </c>
      <c r="D37" s="21">
        <f>CentralRegionCalculations!T60+CentralRegionCalculations!U60</f>
        <v>6</v>
      </c>
      <c r="E37" s="49">
        <f t="shared" si="2"/>
        <v>1.6949152542372881E-2</v>
      </c>
      <c r="F37" s="254"/>
      <c r="G37" s="217"/>
      <c r="H37" s="215" t="str">
        <f>Data!H37</f>
        <v>6 - 11 Years Old</v>
      </c>
      <c r="I37" s="215"/>
      <c r="J37" s="21">
        <f>CentralRegionCalculations!N74</f>
        <v>90</v>
      </c>
      <c r="K37" s="49">
        <f t="shared" si="3"/>
        <v>0.25423728813559321</v>
      </c>
      <c r="L37" s="237"/>
    </row>
    <row r="38" spans="1:12" s="200" customFormat="1" ht="12" customHeight="1" x14ac:dyDescent="0.2">
      <c r="A38" s="234"/>
      <c r="B38" s="229"/>
      <c r="C38" s="215" t="str">
        <f>Data!C38</f>
        <v>CRA Referral (Children Requiring Assistance)</v>
      </c>
      <c r="D38" s="21">
        <f>CentralRegionCalculations!N60+CentralRegionCalculations!O60</f>
        <v>7</v>
      </c>
      <c r="E38" s="49">
        <f t="shared" si="2"/>
        <v>1.977401129943503E-2</v>
      </c>
      <c r="F38" s="254"/>
      <c r="G38" s="217"/>
      <c r="H38" s="215" t="str">
        <f>Data!H38</f>
        <v>12 - 17 Years Old</v>
      </c>
      <c r="I38" s="215"/>
      <c r="J38" s="21">
        <f>CentralRegionCalculations!O74</f>
        <v>108</v>
      </c>
      <c r="K38" s="49">
        <f t="shared" si="3"/>
        <v>0.30508474576271188</v>
      </c>
      <c r="L38" s="237"/>
    </row>
    <row r="39" spans="1:12" s="200" customFormat="1" ht="12" customHeight="1" x14ac:dyDescent="0.2">
      <c r="A39" s="239"/>
      <c r="B39" s="229"/>
      <c r="C39" s="215" t="str">
        <f>Data!C39</f>
        <v>Court Referral</v>
      </c>
      <c r="D39" s="21">
        <f>CentralRegionCalculations!P60</f>
        <v>9</v>
      </c>
      <c r="E39" s="49">
        <f t="shared" si="2"/>
        <v>2.5423728813559324E-2</v>
      </c>
      <c r="F39" s="254"/>
      <c r="G39" s="217"/>
      <c r="H39" s="244" t="s">
        <v>38</v>
      </c>
      <c r="I39" s="244"/>
      <c r="J39" s="67">
        <f>SUM(J35:J38)</f>
        <v>354</v>
      </c>
      <c r="K39" s="68">
        <f t="shared" si="3"/>
        <v>1</v>
      </c>
      <c r="L39" s="240"/>
    </row>
    <row r="40" spans="1:12" s="200" customFormat="1" ht="12" customHeight="1" x14ac:dyDescent="0.2">
      <c r="A40" s="241"/>
      <c r="B40" s="217"/>
      <c r="C40" s="215" t="str">
        <f>Data!C40</f>
        <v>Other/Unspecified</v>
      </c>
      <c r="D40" s="21">
        <f>CentralRegionCalculations!Q60+CentralRegionCalculations!S60+CentralRegionCalculations!V60</f>
        <v>1</v>
      </c>
      <c r="E40" s="49" t="str">
        <f t="shared" si="2"/>
        <v>*</v>
      </c>
      <c r="F40" s="255"/>
      <c r="G40" s="217"/>
      <c r="H40" s="244"/>
      <c r="I40" s="244"/>
      <c r="J40" s="76"/>
      <c r="K40" s="77"/>
      <c r="L40" s="243"/>
    </row>
    <row r="41" spans="1:12" s="200" customFormat="1" ht="12" customHeight="1" x14ac:dyDescent="0.2">
      <c r="A41" s="241"/>
      <c r="B41" s="217"/>
      <c r="C41" s="244" t="s">
        <v>38</v>
      </c>
      <c r="D41" s="67">
        <f>SUM(D35:D40)</f>
        <v>354</v>
      </c>
      <c r="E41" s="68">
        <f t="shared" si="2"/>
        <v>1</v>
      </c>
      <c r="F41" s="255"/>
      <c r="G41" s="217"/>
      <c r="H41" s="217"/>
      <c r="I41" s="217"/>
      <c r="J41" s="217"/>
      <c r="K41" s="217"/>
      <c r="L41" s="243"/>
    </row>
    <row r="42" spans="1:12" s="200" customFormat="1" ht="12" customHeight="1" x14ac:dyDescent="0.2">
      <c r="A42" s="241"/>
      <c r="B42" s="217"/>
      <c r="C42" s="244"/>
      <c r="D42" s="67"/>
      <c r="E42" s="68"/>
      <c r="F42" s="255"/>
      <c r="G42" s="217"/>
      <c r="H42" s="217"/>
      <c r="I42" s="217"/>
      <c r="J42" s="217"/>
      <c r="K42" s="217"/>
      <c r="L42" s="243"/>
    </row>
    <row r="43" spans="1:12" s="253" customFormat="1" ht="15" customHeight="1" x14ac:dyDescent="0.2">
      <c r="A43" s="210"/>
      <c r="B43" s="228" t="str">
        <f>Data!B43</f>
        <v>Placement Type  (03/31/2017)</v>
      </c>
      <c r="C43" s="215"/>
      <c r="D43" s="233"/>
      <c r="E43" s="233"/>
      <c r="F43" s="233"/>
      <c r="G43" s="228" t="str">
        <f>Data!G43</f>
        <v>Continuous Time in Placement  (03/31/2017)</v>
      </c>
      <c r="H43" s="229"/>
      <c r="I43" s="229"/>
      <c r="J43" s="233"/>
      <c r="K43" s="233"/>
      <c r="L43" s="213"/>
    </row>
    <row r="44" spans="1:12" s="200" customFormat="1" ht="12" customHeight="1" x14ac:dyDescent="0.2">
      <c r="A44" s="234"/>
      <c r="B44" s="217"/>
      <c r="C44" s="215" t="str">
        <f>Data!C44</f>
        <v>Foster Care - Kinship</v>
      </c>
      <c r="D44" s="21">
        <f>CentralRegionCalculations!AM101</f>
        <v>105</v>
      </c>
      <c r="E44" s="49">
        <f>IF(D44/$D$57&lt;0.01,"*",D44/$D$57)</f>
        <v>0.29661016949152541</v>
      </c>
      <c r="F44" s="254"/>
      <c r="G44" s="217"/>
      <c r="H44" s="215" t="str">
        <f>Data!H44</f>
        <v>.5 Years or Less</v>
      </c>
      <c r="I44" s="215"/>
      <c r="J44" s="21">
        <f>CentralRegionCalculations!L87</f>
        <v>82</v>
      </c>
      <c r="K44" s="49">
        <f>IF(J44/$J$49&lt;0.01,"*",J44/$J$49)</f>
        <v>0.23163841807909605</v>
      </c>
      <c r="L44" s="237"/>
    </row>
    <row r="45" spans="1:12" s="200" customFormat="1" ht="12" customHeight="1" x14ac:dyDescent="0.2">
      <c r="A45" s="234"/>
      <c r="B45" s="217"/>
      <c r="C45" s="215" t="str">
        <f>Data!C45</f>
        <v>Foster Care - Child-Specific</v>
      </c>
      <c r="D45" s="21">
        <f>CentralRegionCalculations!AK101</f>
        <v>26</v>
      </c>
      <c r="E45" s="49">
        <f t="shared" ref="E45:E57" si="4">IF(D45/$D$57&lt;0.01,"*",D45/$D$57)</f>
        <v>7.3446327683615822E-2</v>
      </c>
      <c r="F45" s="254"/>
      <c r="G45" s="217"/>
      <c r="H45" s="215" t="str">
        <f>Data!H45</f>
        <v>&gt;.5 Years - 1 Year</v>
      </c>
      <c r="I45" s="215"/>
      <c r="J45" s="21">
        <f>CentralRegionCalculations!M87</f>
        <v>51</v>
      </c>
      <c r="K45" s="49">
        <f t="shared" ref="K45:K48" si="5">IF(J45/$J$49&lt;0.01,"*",J45/$J$49)</f>
        <v>0.1440677966101695</v>
      </c>
      <c r="L45" s="237"/>
    </row>
    <row r="46" spans="1:12" s="200" customFormat="1" ht="12" customHeight="1" x14ac:dyDescent="0.2">
      <c r="A46" s="234"/>
      <c r="B46" s="217"/>
      <c r="C46" s="215" t="str">
        <f>Data!C46</f>
        <v>Foster Care - Unrestricted</v>
      </c>
      <c r="D46" s="21">
        <f>CentralRegionCalculations!AO101</f>
        <v>87</v>
      </c>
      <c r="E46" s="49">
        <f t="shared" si="4"/>
        <v>0.24576271186440679</v>
      </c>
      <c r="F46" s="254"/>
      <c r="G46" s="217"/>
      <c r="H46" s="215" t="str">
        <f>Data!H46</f>
        <v>&gt;1 Year - 2 Years</v>
      </c>
      <c r="I46" s="215"/>
      <c r="J46" s="21">
        <f>CentralRegionCalculations!N87+CentralRegionCalculations!O87</f>
        <v>96</v>
      </c>
      <c r="K46" s="49">
        <f t="shared" si="5"/>
        <v>0.2711864406779661</v>
      </c>
      <c r="L46" s="237"/>
    </row>
    <row r="47" spans="1:12" s="200" customFormat="1" ht="12" customHeight="1" x14ac:dyDescent="0.2">
      <c r="A47" s="234"/>
      <c r="B47" s="217"/>
      <c r="C47" s="215" t="str">
        <f>Data!C47</f>
        <v>Foster Care - Pre-adoptive</v>
      </c>
      <c r="D47" s="21">
        <f>CentralRegionCalculations!AN101</f>
        <v>42</v>
      </c>
      <c r="E47" s="49">
        <f t="shared" si="4"/>
        <v>0.11864406779661017</v>
      </c>
      <c r="F47" s="254"/>
      <c r="G47" s="217"/>
      <c r="H47" s="215" t="str">
        <f>Data!H47</f>
        <v>&gt;2 Years - 4 Years</v>
      </c>
      <c r="I47" s="215"/>
      <c r="J47" s="21">
        <f>CentralRegionCalculations!P87</f>
        <v>103</v>
      </c>
      <c r="K47" s="49">
        <f t="shared" si="5"/>
        <v>0.29096045197740111</v>
      </c>
      <c r="L47" s="237"/>
    </row>
    <row r="48" spans="1:12" s="200" customFormat="1" ht="12" customHeight="1" x14ac:dyDescent="0.2">
      <c r="A48" s="234"/>
      <c r="B48" s="217"/>
      <c r="C48" s="215" t="str">
        <f>Data!C48</f>
        <v>Foster Care - Independent Living</v>
      </c>
      <c r="D48" s="21">
        <f>CentralRegionCalculations!AL101</f>
        <v>0</v>
      </c>
      <c r="E48" s="28" t="str">
        <f t="shared" si="4"/>
        <v>*</v>
      </c>
      <c r="F48" s="254"/>
      <c r="G48" s="217"/>
      <c r="H48" s="215" t="str">
        <f>Data!H48</f>
        <v>&gt;4 Years</v>
      </c>
      <c r="I48" s="215"/>
      <c r="J48" s="21">
        <f>CentralRegionCalculations!Q87</f>
        <v>22</v>
      </c>
      <c r="K48" s="49">
        <f t="shared" si="5"/>
        <v>6.2146892655367235E-2</v>
      </c>
      <c r="L48" s="237"/>
    </row>
    <row r="49" spans="1:14" s="200" customFormat="1" ht="12" customHeight="1" x14ac:dyDescent="0.2">
      <c r="A49" s="234"/>
      <c r="B49" s="217"/>
      <c r="C49" s="215" t="str">
        <f>Data!C49</f>
        <v>Foster Care - IFC (Contracted)</v>
      </c>
      <c r="D49" s="21">
        <f>SUM(CentralRegionCalculations!Z101:AJ101)</f>
        <v>26</v>
      </c>
      <c r="E49" s="49">
        <f t="shared" si="4"/>
        <v>7.3446327683615822E-2</v>
      </c>
      <c r="F49" s="254"/>
      <c r="G49" s="217"/>
      <c r="H49" s="244" t="s">
        <v>38</v>
      </c>
      <c r="I49" s="215"/>
      <c r="J49" s="67">
        <f>SUM(J44:J48)</f>
        <v>354</v>
      </c>
      <c r="K49" s="68">
        <v>1</v>
      </c>
      <c r="L49" s="237"/>
    </row>
    <row r="50" spans="1:14" s="200" customFormat="1" ht="12" customHeight="1" x14ac:dyDescent="0.2">
      <c r="A50" s="234"/>
      <c r="B50" s="217"/>
      <c r="C50" s="215" t="str">
        <f>Data!C50</f>
        <v>Congregate Care - Group Home</v>
      </c>
      <c r="D50" s="21">
        <f>SUM(CentralRegionCalculations!K101:Q101)</f>
        <v>32</v>
      </c>
      <c r="E50" s="49">
        <f t="shared" si="4"/>
        <v>9.03954802259887E-2</v>
      </c>
      <c r="F50" s="180"/>
      <c r="G50" s="180"/>
      <c r="H50" s="180"/>
      <c r="I50" s="180"/>
      <c r="J50" s="180"/>
      <c r="K50" s="180"/>
      <c r="L50" s="237"/>
    </row>
    <row r="51" spans="1:14" s="200" customFormat="1" ht="12" customHeight="1" x14ac:dyDescent="0.2">
      <c r="A51" s="256"/>
      <c r="B51" s="217"/>
      <c r="C51" s="215" t="str">
        <f>Data!C51</f>
        <v>Congregate Care - Continuum</v>
      </c>
      <c r="D51" s="21">
        <f>SUM(CentralRegionCalculations!W101:Y101)</f>
        <v>2</v>
      </c>
      <c r="E51" s="49" t="str">
        <f t="shared" si="4"/>
        <v>*</v>
      </c>
      <c r="F51" s="254"/>
      <c r="G51" s="228" t="str">
        <f>Data!G51</f>
        <v>Gender  (03/31/2017)</v>
      </c>
      <c r="H51" s="235"/>
      <c r="I51" s="235"/>
      <c r="J51" s="257"/>
      <c r="K51" s="257"/>
      <c r="L51" s="258"/>
    </row>
    <row r="52" spans="1:14" s="200" customFormat="1" ht="12" customHeight="1" x14ac:dyDescent="0.2">
      <c r="A52" s="259"/>
      <c r="B52" s="217"/>
      <c r="C52" s="215" t="str">
        <f>Data!C52</f>
        <v>Congregate Care - Residential</v>
      </c>
      <c r="D52" s="21">
        <f>CentralRegionCalculations!R101</f>
        <v>12</v>
      </c>
      <c r="E52" s="49">
        <f>IF(D52/$D$57&lt;0.01,"*",D52/$D$57)</f>
        <v>3.3898305084745763E-2</v>
      </c>
      <c r="F52" s="254"/>
      <c r="G52" s="217"/>
      <c r="H52" s="215" t="str">
        <f>Data!H52</f>
        <v>Male</v>
      </c>
      <c r="I52" s="244"/>
      <c r="J52" s="21">
        <f>CentralRegionCalculations!M118</f>
        <v>170</v>
      </c>
      <c r="K52" s="49">
        <f>IF(J52/$J$55&lt;0.01,"*",J52/$J$55)</f>
        <v>0.48022598870056499</v>
      </c>
      <c r="L52" s="260"/>
      <c r="M52" s="215"/>
    </row>
    <row r="53" spans="1:14" s="200" customFormat="1" ht="12" customHeight="1" x14ac:dyDescent="0.2">
      <c r="A53" s="261"/>
      <c r="B53" s="217"/>
      <c r="C53" s="215" t="str">
        <f>Data!C53</f>
        <v>Congregate  Care - STARR (short-term residential)</v>
      </c>
      <c r="D53" s="21">
        <f>CentralRegionCalculations!S101</f>
        <v>11</v>
      </c>
      <c r="E53" s="49">
        <f t="shared" si="4"/>
        <v>3.1073446327683617E-2</v>
      </c>
      <c r="F53" s="254"/>
      <c r="G53" s="217"/>
      <c r="H53" s="215" t="str">
        <f>Data!H53</f>
        <v>Female</v>
      </c>
      <c r="I53" s="244"/>
      <c r="J53" s="21">
        <f>CentralRegionCalculations!L118</f>
        <v>184</v>
      </c>
      <c r="K53" s="49">
        <f t="shared" ref="K53:K55" si="6">IF(J53/$J$55&lt;0.01,"*",J53/$J$55)</f>
        <v>0.51977401129943501</v>
      </c>
      <c r="L53" s="262"/>
    </row>
    <row r="54" spans="1:14" s="200" customFormat="1" ht="12" customHeight="1" x14ac:dyDescent="0.2">
      <c r="A54" s="214"/>
      <c r="B54" s="217"/>
      <c r="C54" s="215" t="str">
        <f>Data!C54</f>
        <v>Congregate Care - Teen Parenting</v>
      </c>
      <c r="D54" s="21">
        <f>CentralRegionCalculations!T101+CentralRegionCalculations!U101+CentralRegionCalculations!V101</f>
        <v>1</v>
      </c>
      <c r="E54" s="49" t="str">
        <f t="shared" si="4"/>
        <v>*</v>
      </c>
      <c r="F54" s="254"/>
      <c r="G54" s="180"/>
      <c r="H54" s="253" t="str">
        <f>Data!H54</f>
        <v>Intersex</v>
      </c>
      <c r="J54" s="21">
        <f>CentralRegionCalculations!N119</f>
        <v>0</v>
      </c>
      <c r="K54" s="49" t="str">
        <f t="shared" si="6"/>
        <v>*</v>
      </c>
      <c r="L54" s="219"/>
    </row>
    <row r="55" spans="1:14" s="200" customFormat="1" ht="12" customHeight="1" x14ac:dyDescent="0.2">
      <c r="A55" s="263"/>
      <c r="B55" s="217"/>
      <c r="C55" s="215" t="str">
        <f>Data!C55</f>
        <v>Non-Referral Location</v>
      </c>
      <c r="D55" s="21">
        <f>SUM(CentralRegionCalculations!AP101:AT101)</f>
        <v>9</v>
      </c>
      <c r="E55" s="49">
        <f t="shared" si="4"/>
        <v>2.5423728813559324E-2</v>
      </c>
      <c r="F55" s="264"/>
      <c r="G55" s="180"/>
      <c r="H55" s="244" t="s">
        <v>38</v>
      </c>
      <c r="I55" s="180"/>
      <c r="J55" s="67">
        <f>SUM(J52:J54)</f>
        <v>354</v>
      </c>
      <c r="K55" s="68">
        <f t="shared" si="6"/>
        <v>1</v>
      </c>
      <c r="L55" s="265"/>
    </row>
    <row r="56" spans="1:14" s="200" customFormat="1" ht="12" customHeight="1" x14ac:dyDescent="0.2">
      <c r="A56" s="263"/>
      <c r="B56" s="217"/>
      <c r="C56" s="238" t="str">
        <f>Data!C56</f>
        <v>Missing/Absent from Approved Placement</v>
      </c>
      <c r="D56" s="21">
        <f>CentralRegionCalculations!AU101</f>
        <v>1</v>
      </c>
      <c r="E56" s="49" t="str">
        <f t="shared" si="4"/>
        <v>*</v>
      </c>
      <c r="F56" s="266"/>
      <c r="G56" s="180"/>
      <c r="H56" s="180"/>
      <c r="I56" s="180"/>
      <c r="J56" s="180"/>
      <c r="K56" s="180"/>
      <c r="L56" s="265"/>
    </row>
    <row r="57" spans="1:14" ht="15" customHeight="1" x14ac:dyDescent="0.2">
      <c r="A57" s="267"/>
      <c r="B57" s="180"/>
      <c r="C57" s="244" t="s">
        <v>38</v>
      </c>
      <c r="D57" s="67">
        <f>SUM(D44:D56)</f>
        <v>354</v>
      </c>
      <c r="E57" s="68">
        <f t="shared" si="4"/>
        <v>1</v>
      </c>
      <c r="F57" s="266"/>
      <c r="G57" s="228" t="str">
        <f>Data!G57</f>
        <v>Service Plan Goal  (03/31/2017)</v>
      </c>
      <c r="H57" s="229"/>
      <c r="I57" s="235"/>
      <c r="J57" s="181"/>
      <c r="K57" s="216"/>
      <c r="L57" s="268"/>
    </row>
    <row r="58" spans="1:14" s="200" customFormat="1" ht="12" customHeight="1" x14ac:dyDescent="0.2">
      <c r="A58" s="234"/>
      <c r="B58" s="228"/>
      <c r="C58" s="180"/>
      <c r="D58" s="180"/>
      <c r="E58" s="180"/>
      <c r="F58" s="254"/>
      <c r="G58" s="228"/>
      <c r="H58" s="215" t="str">
        <f>Data!H58</f>
        <v>Family Reunification</v>
      </c>
      <c r="I58" s="215"/>
      <c r="J58" s="21">
        <f>CentralRegionCalculations!P146</f>
        <v>136</v>
      </c>
      <c r="K58" s="49">
        <f>IF(J58/$J$65&lt;0.01,"*",J58/$J$65)</f>
        <v>0.38418079096045199</v>
      </c>
      <c r="L58" s="237"/>
      <c r="N58" s="215"/>
    </row>
    <row r="59" spans="1:14" s="200" customFormat="1" ht="12" customHeight="1" x14ac:dyDescent="0.2">
      <c r="A59" s="234"/>
      <c r="B59" s="228" t="str">
        <f>Data!B59</f>
        <v>Race  (03/31/2017)</v>
      </c>
      <c r="C59" s="215"/>
      <c r="D59" s="230"/>
      <c r="E59" s="231"/>
      <c r="F59" s="254"/>
      <c r="G59" s="235"/>
      <c r="H59" s="215" t="str">
        <f>Data!H59</f>
        <v>Adoption</v>
      </c>
      <c r="I59" s="215"/>
      <c r="J59" s="21">
        <f>CentralRegionCalculations!M146</f>
        <v>119</v>
      </c>
      <c r="K59" s="49">
        <f t="shared" ref="K59:K65" si="7">IF(J59/$J$65&lt;0.01,"*",J59/$J$65)</f>
        <v>0.33615819209039549</v>
      </c>
      <c r="L59" s="237"/>
    </row>
    <row r="60" spans="1:14" s="200" customFormat="1" ht="13.5" customHeight="1" x14ac:dyDescent="0.2">
      <c r="A60" s="234"/>
      <c r="B60" s="235"/>
      <c r="C60" s="215" t="s">
        <v>5</v>
      </c>
      <c r="D60" s="21">
        <f>CentralRegionCalculations!T132</f>
        <v>220</v>
      </c>
      <c r="E60" s="28">
        <f>IF(D60/$D$68&lt;0.01,"*",D60/$D$68)</f>
        <v>0.62146892655367236</v>
      </c>
      <c r="F60" s="254"/>
      <c r="G60" s="217"/>
      <c r="H60" s="215" t="str">
        <f>Data!H60</f>
        <v>Guardianship</v>
      </c>
      <c r="I60" s="215"/>
      <c r="J60" s="21">
        <f>CentralRegionCalculations!O146</f>
        <v>33</v>
      </c>
      <c r="K60" s="49">
        <f t="shared" si="7"/>
        <v>9.3220338983050849E-2</v>
      </c>
      <c r="L60" s="237"/>
      <c r="N60" s="215"/>
    </row>
    <row r="61" spans="1:14" s="200" customFormat="1" ht="14.45" customHeight="1" x14ac:dyDescent="0.2">
      <c r="A61" s="234"/>
      <c r="C61" s="238" t="s">
        <v>7</v>
      </c>
      <c r="D61" s="21">
        <f>CentralRegionCalculations!P132</f>
        <v>78</v>
      </c>
      <c r="E61" s="28">
        <f t="shared" ref="E61:E68" si="8">IF(D61/$D$68&lt;0.01,"*",D61/$D$68)</f>
        <v>0.22033898305084745</v>
      </c>
      <c r="F61" s="254"/>
      <c r="G61" s="217"/>
      <c r="H61" s="215" t="s">
        <v>63</v>
      </c>
      <c r="I61" s="215"/>
      <c r="J61" s="21">
        <f>CentralRegionCalculations!L146</f>
        <v>16</v>
      </c>
      <c r="K61" s="49">
        <f t="shared" si="7"/>
        <v>4.519774011299435E-2</v>
      </c>
      <c r="L61" s="237"/>
      <c r="N61" s="215"/>
    </row>
    <row r="62" spans="1:14" s="200" customFormat="1" ht="13.5" customHeight="1" x14ac:dyDescent="0.2">
      <c r="A62" s="234"/>
      <c r="C62" s="215" t="s">
        <v>9</v>
      </c>
      <c r="D62" s="21">
        <f>CentralRegionCalculations!N132</f>
        <v>10</v>
      </c>
      <c r="E62" s="28">
        <f t="shared" si="8"/>
        <v>2.8248587570621469E-2</v>
      </c>
      <c r="F62" s="254"/>
      <c r="G62" s="217"/>
      <c r="H62" s="215" t="str">
        <f>Data!H62</f>
        <v>Permanent Care with Kin</v>
      </c>
      <c r="I62" s="215"/>
      <c r="J62" s="21">
        <f>CentralRegionCalculations!N146</f>
        <v>6</v>
      </c>
      <c r="K62" s="49">
        <f t="shared" si="7"/>
        <v>1.6949152542372881E-2</v>
      </c>
      <c r="L62" s="237"/>
      <c r="N62" s="215"/>
    </row>
    <row r="63" spans="1:14" s="200" customFormat="1" ht="13.5" customHeight="1" x14ac:dyDescent="0.2">
      <c r="A63" s="234"/>
      <c r="B63" s="235"/>
      <c r="C63" s="215" t="s">
        <v>374</v>
      </c>
      <c r="D63" s="21">
        <f>CentralRegionCalculations!M132</f>
        <v>1</v>
      </c>
      <c r="E63" s="28" t="str">
        <f t="shared" si="8"/>
        <v>*</v>
      </c>
      <c r="F63" s="254"/>
      <c r="G63" s="217"/>
      <c r="H63" s="215" t="str">
        <f>Data!H63</f>
        <v>Stabilize Intact Family</v>
      </c>
      <c r="I63" s="215"/>
      <c r="J63" s="21">
        <f>CentralRegionCalculations!Q146</f>
        <v>22</v>
      </c>
      <c r="K63" s="49">
        <f t="shared" si="7"/>
        <v>6.2146892655367235E-2</v>
      </c>
      <c r="L63" s="237"/>
      <c r="N63" s="215"/>
    </row>
    <row r="64" spans="1:14" s="200" customFormat="1" ht="13.5" customHeight="1" x14ac:dyDescent="0.2">
      <c r="A64" s="234"/>
      <c r="B64" s="235"/>
      <c r="C64" s="215" t="s">
        <v>13</v>
      </c>
      <c r="D64" s="21">
        <f>CentralRegionCalculations!L132</f>
        <v>0</v>
      </c>
      <c r="E64" s="28" t="str">
        <f t="shared" si="8"/>
        <v>*</v>
      </c>
      <c r="F64" s="254"/>
      <c r="G64" s="217"/>
      <c r="H64" s="215" t="str">
        <f>Data!H64</f>
        <v>Unspecified as of run-date</v>
      </c>
      <c r="I64" s="215"/>
      <c r="J64" s="21">
        <f>CentralRegionCalculations!R146</f>
        <v>22</v>
      </c>
      <c r="K64" s="49">
        <f t="shared" si="7"/>
        <v>6.2146892655367235E-2</v>
      </c>
      <c r="L64" s="237"/>
      <c r="N64" s="215"/>
    </row>
    <row r="65" spans="1:14" s="200" customFormat="1" ht="13.5" customHeight="1" x14ac:dyDescent="0.2">
      <c r="A65" s="234"/>
      <c r="B65" s="235"/>
      <c r="C65" s="215" t="s">
        <v>15</v>
      </c>
      <c r="D65" s="21">
        <f>CentralRegionCalculations!R132</f>
        <v>0</v>
      </c>
      <c r="E65" s="28" t="str">
        <f t="shared" si="8"/>
        <v>*</v>
      </c>
      <c r="F65" s="254"/>
      <c r="G65" s="217"/>
      <c r="H65" s="244" t="s">
        <v>38</v>
      </c>
      <c r="I65" s="215"/>
      <c r="J65" s="67">
        <f>SUM(J58:J64)</f>
        <v>354</v>
      </c>
      <c r="K65" s="68">
        <f t="shared" si="7"/>
        <v>1</v>
      </c>
      <c r="L65" s="237"/>
      <c r="N65" s="215"/>
    </row>
    <row r="66" spans="1:14" s="200" customFormat="1" ht="13.5" customHeight="1" x14ac:dyDescent="0.2">
      <c r="A66" s="234"/>
      <c r="B66" s="235"/>
      <c r="C66" s="215" t="s">
        <v>375</v>
      </c>
      <c r="D66" s="21">
        <f>CentralRegionCalculations!Q132</f>
        <v>24</v>
      </c>
      <c r="E66" s="28">
        <f t="shared" si="8"/>
        <v>6.7796610169491525E-2</v>
      </c>
      <c r="F66" s="254"/>
      <c r="G66" s="217"/>
      <c r="H66" s="269" t="s">
        <v>241</v>
      </c>
      <c r="L66" s="237"/>
      <c r="N66" s="215"/>
    </row>
    <row r="67" spans="1:14" s="200" customFormat="1" ht="12" customHeight="1" x14ac:dyDescent="0.2">
      <c r="A67" s="234"/>
      <c r="B67" s="235"/>
      <c r="C67" s="215" t="str">
        <f>Data!C67</f>
        <v>Unable to Determine</v>
      </c>
      <c r="D67" s="21">
        <f>CentralRegionCalculations!O132+CentralRegionCalculations!S132+CentralRegionCalculations!U132</f>
        <v>21</v>
      </c>
      <c r="E67" s="28">
        <f t="shared" si="8"/>
        <v>5.9322033898305086E-2</v>
      </c>
      <c r="F67" s="254"/>
      <c r="G67" s="217"/>
      <c r="H67" s="269"/>
      <c r="I67" s="180"/>
      <c r="J67" s="180"/>
      <c r="K67" s="180"/>
      <c r="L67" s="237"/>
      <c r="M67" s="215"/>
      <c r="N67" s="215"/>
    </row>
    <row r="68" spans="1:14" s="200" customFormat="1" ht="12" customHeight="1" x14ac:dyDescent="0.2">
      <c r="A68" s="234"/>
      <c r="B68" s="235"/>
      <c r="C68" s="244" t="s">
        <v>38</v>
      </c>
      <c r="D68" s="67">
        <f>SUM(D60:D67)</f>
        <v>354</v>
      </c>
      <c r="E68" s="61">
        <f t="shared" si="8"/>
        <v>1</v>
      </c>
      <c r="F68" s="254"/>
      <c r="G68" s="270" t="s">
        <v>68</v>
      </c>
      <c r="I68" s="180"/>
      <c r="J68" s="180"/>
      <c r="K68" s="180"/>
      <c r="L68" s="237"/>
      <c r="M68" s="215"/>
      <c r="N68" s="215"/>
    </row>
    <row r="69" spans="1:14" s="200" customFormat="1" ht="12" customHeight="1" x14ac:dyDescent="0.2">
      <c r="A69" s="234"/>
      <c r="B69" s="235"/>
      <c r="C69" s="246" t="s">
        <v>239</v>
      </c>
      <c r="D69" s="95"/>
      <c r="E69" s="96"/>
      <c r="F69" s="254"/>
      <c r="G69" s="271" t="s">
        <v>69</v>
      </c>
      <c r="I69" s="180"/>
      <c r="J69" s="180"/>
      <c r="K69" s="180"/>
      <c r="L69" s="237"/>
      <c r="M69" s="215"/>
      <c r="N69" s="215"/>
    </row>
    <row r="70" spans="1:14" s="200" customFormat="1" ht="12" customHeight="1" x14ac:dyDescent="0.2">
      <c r="A70" s="241"/>
      <c r="B70" s="228"/>
      <c r="C70" s="66" t="s">
        <v>240</v>
      </c>
      <c r="D70" s="34"/>
      <c r="E70" s="64"/>
      <c r="F70" s="254"/>
      <c r="G70" s="270" t="s">
        <v>70</v>
      </c>
      <c r="I70" s="180"/>
      <c r="J70" s="180"/>
      <c r="K70" s="180"/>
      <c r="L70" s="237"/>
    </row>
    <row r="71" spans="1:14" s="200" customFormat="1" ht="6" customHeight="1" x14ac:dyDescent="0.2">
      <c r="A71" s="272"/>
      <c r="B71" s="273"/>
      <c r="C71" s="100"/>
      <c r="D71" s="101"/>
      <c r="E71" s="102"/>
      <c r="F71" s="274"/>
      <c r="G71" s="275"/>
      <c r="H71" s="276"/>
      <c r="I71" s="275"/>
      <c r="J71" s="275"/>
      <c r="K71" s="275"/>
      <c r="L71" s="277"/>
    </row>
    <row r="72" spans="1:14" s="200" customFormat="1" ht="15.75" x14ac:dyDescent="0.2">
      <c r="A72" s="205"/>
      <c r="B72" s="1080" t="s">
        <v>71</v>
      </c>
      <c r="C72" s="1080"/>
      <c r="D72" s="1080"/>
      <c r="E72" s="1080"/>
      <c r="F72" s="1080"/>
      <c r="G72" s="1080"/>
      <c r="H72" s="1080"/>
      <c r="I72" s="1080"/>
      <c r="J72" s="1080"/>
      <c r="K72" s="1080"/>
      <c r="L72" s="1081"/>
    </row>
    <row r="73" spans="1:14" s="200" customFormat="1" ht="14.25" customHeight="1" x14ac:dyDescent="0.2">
      <c r="A73" s="234"/>
      <c r="B73" s="228" t="str">
        <f>Data!B73</f>
        <v>Most Recent Intake  (03/31/2017)</v>
      </c>
      <c r="C73" s="278"/>
      <c r="D73" s="231"/>
      <c r="E73" s="218"/>
      <c r="F73" s="218"/>
      <c r="G73" s="244" t="str">
        <f>Data!G73</f>
        <v>Age Groups  (03/31/2017)</v>
      </c>
      <c r="H73" s="215"/>
      <c r="I73" s="217"/>
      <c r="J73" s="217"/>
      <c r="K73" s="233"/>
      <c r="L73" s="213"/>
    </row>
    <row r="74" spans="1:14" ht="12" customHeight="1" x14ac:dyDescent="0.2">
      <c r="A74" s="234"/>
      <c r="B74" s="229"/>
      <c r="C74" s="215" t="str">
        <f>Data!C74</f>
        <v>Protective</v>
      </c>
      <c r="D74" s="21">
        <f>CentralRegionCalculations!L177+CentralRegionCalculations!R177</f>
        <v>1642</v>
      </c>
      <c r="E74" s="49">
        <f>IF(D74/$D$80&lt;0.01,"*",D74/$D$80)</f>
        <v>0.92195395845030881</v>
      </c>
      <c r="F74" s="254"/>
      <c r="G74" s="217"/>
      <c r="H74" s="215" t="str">
        <f>Data!H74</f>
        <v>0 - 2 Years Old</v>
      </c>
      <c r="I74" s="215"/>
      <c r="J74" s="21">
        <f>SUM(CentralRegionCalculations!L162:N162)</f>
        <v>379</v>
      </c>
      <c r="K74" s="49">
        <f>IF(J74/$J$79&lt;0.01,"*",J74/$J$79)</f>
        <v>0.21280179674340258</v>
      </c>
      <c r="L74" s="237"/>
    </row>
    <row r="75" spans="1:14" ht="12" customHeight="1" x14ac:dyDescent="0.2">
      <c r="A75" s="234"/>
      <c r="B75" s="229"/>
      <c r="C75" s="215" t="str">
        <f>Data!C75</f>
        <v>Alternative Response</v>
      </c>
      <c r="D75" s="21">
        <f>CentralRegionCalculations!M177</f>
        <v>89</v>
      </c>
      <c r="E75" s="49">
        <f t="shared" ref="E75:E80" si="9">IF(D75/$D$80&lt;0.01,"*",D75/$D$80)</f>
        <v>4.9971925884334641E-2</v>
      </c>
      <c r="F75" s="254"/>
      <c r="G75" s="229"/>
      <c r="H75" s="215" t="str">
        <f>Data!H75</f>
        <v>3 - 5 Years Old</v>
      </c>
      <c r="I75" s="215"/>
      <c r="J75" s="21">
        <f>SUM(CentralRegionCalculations!O162:Q162)</f>
        <v>326</v>
      </c>
      <c r="K75" s="49">
        <f t="shared" ref="K75:K79" si="10">IF(J75/$J$79&lt;0.01,"*",J75/$J$79)</f>
        <v>0.18304323413812465</v>
      </c>
      <c r="L75" s="237"/>
    </row>
    <row r="76" spans="1:14" ht="12" customHeight="1" x14ac:dyDescent="0.2">
      <c r="A76" s="234"/>
      <c r="B76" s="229"/>
      <c r="C76" s="215" t="str">
        <f>Data!C76</f>
        <v>Voluntary Request</v>
      </c>
      <c r="D76" s="21">
        <f>CentralRegionCalculations!T177+CentralRegionCalculations!S177</f>
        <v>16</v>
      </c>
      <c r="E76" s="28" t="str">
        <f t="shared" si="9"/>
        <v>*</v>
      </c>
      <c r="F76" s="254"/>
      <c r="G76" s="215"/>
      <c r="H76" s="215" t="str">
        <f>Data!H76</f>
        <v>6 - 11 Years Old</v>
      </c>
      <c r="I76" s="215"/>
      <c r="J76" s="21">
        <f>SUM(CentralRegionCalculations!R162:W162)</f>
        <v>582</v>
      </c>
      <c r="K76" s="49">
        <f t="shared" si="10"/>
        <v>0.32678270634475015</v>
      </c>
      <c r="L76" s="237"/>
    </row>
    <row r="77" spans="1:14" s="200" customFormat="1" ht="12" customHeight="1" x14ac:dyDescent="0.2">
      <c r="A77" s="234"/>
      <c r="B77" s="217"/>
      <c r="C77" s="215" t="str">
        <f>Data!C77</f>
        <v>CRA Referral (Children Requiring Assistance)</v>
      </c>
      <c r="D77" s="21">
        <f>CentralRegionCalculations!N177+CentralRegionCalculations!O177</f>
        <v>19</v>
      </c>
      <c r="E77" s="49">
        <f t="shared" si="9"/>
        <v>1.0668163952835485E-2</v>
      </c>
      <c r="F77" s="254"/>
      <c r="G77" s="229"/>
      <c r="H77" s="215" t="str">
        <f>Data!H77</f>
        <v>12 - 17 Years Old</v>
      </c>
      <c r="I77" s="215"/>
      <c r="J77" s="21">
        <f>SUM(CentralRegionCalculations!X162:AC162)</f>
        <v>494</v>
      </c>
      <c r="K77" s="49">
        <f t="shared" si="10"/>
        <v>0.27737226277372262</v>
      </c>
      <c r="L77" s="237"/>
    </row>
    <row r="78" spans="1:14" s="200" customFormat="1" ht="12" customHeight="1" x14ac:dyDescent="0.2">
      <c r="A78" s="239"/>
      <c r="B78" s="217"/>
      <c r="C78" s="215" t="str">
        <f>Data!C78</f>
        <v>Court Referral</v>
      </c>
      <c r="D78" s="21">
        <f>CentralRegionCalculations!P177</f>
        <v>15</v>
      </c>
      <c r="E78" s="49" t="str">
        <f t="shared" si="9"/>
        <v>*</v>
      </c>
      <c r="F78" s="254"/>
      <c r="G78" s="217"/>
      <c r="H78" s="215" t="str">
        <f>Data!H78</f>
        <v>Unspecified</v>
      </c>
      <c r="I78" s="215"/>
      <c r="J78" s="21">
        <f>CentralRegionCalculations!AD162</f>
        <v>0</v>
      </c>
      <c r="K78" s="49" t="str">
        <f t="shared" si="10"/>
        <v>*</v>
      </c>
      <c r="L78" s="237"/>
    </row>
    <row r="79" spans="1:14" s="200" customFormat="1" ht="12" customHeight="1" x14ac:dyDescent="0.2">
      <c r="A79" s="239"/>
      <c r="B79" s="217"/>
      <c r="C79" s="215" t="str">
        <f>Data!C79</f>
        <v>Other/Unspecified</v>
      </c>
      <c r="D79" s="21">
        <f>CentralRegionCalculations!Q177+CentralRegionCalculations!U177+CentralRegionCalculations!V177</f>
        <v>0</v>
      </c>
      <c r="E79" s="49" t="str">
        <f t="shared" si="9"/>
        <v>*</v>
      </c>
      <c r="F79" s="255"/>
      <c r="G79" s="217"/>
      <c r="H79" s="244" t="s">
        <v>72</v>
      </c>
      <c r="I79" s="244"/>
      <c r="J79" s="67">
        <f>SUM(J74:J78)</f>
        <v>1781</v>
      </c>
      <c r="K79" s="68">
        <f t="shared" si="10"/>
        <v>1</v>
      </c>
      <c r="L79" s="240"/>
    </row>
    <row r="80" spans="1:14" s="200" customFormat="1" ht="12" customHeight="1" x14ac:dyDescent="0.2">
      <c r="A80" s="214"/>
      <c r="B80" s="229"/>
      <c r="C80" s="244" t="s">
        <v>72</v>
      </c>
      <c r="D80" s="67">
        <f>SUM(D74:D79)</f>
        <v>1781</v>
      </c>
      <c r="E80" s="68">
        <f t="shared" si="9"/>
        <v>1</v>
      </c>
      <c r="F80" s="255"/>
      <c r="G80" s="217"/>
      <c r="H80" s="244"/>
      <c r="I80" s="244"/>
      <c r="J80" s="108"/>
      <c r="K80" s="109"/>
      <c r="L80" s="240"/>
    </row>
    <row r="81" spans="1:12" s="200" customFormat="1" ht="4.1500000000000004" customHeight="1" x14ac:dyDescent="0.2">
      <c r="A81" s="214"/>
      <c r="B81" s="229"/>
      <c r="C81" s="244"/>
      <c r="D81" s="67"/>
      <c r="E81" s="68"/>
      <c r="F81" s="255"/>
      <c r="G81" s="217"/>
      <c r="H81" s="244"/>
      <c r="I81" s="244"/>
      <c r="J81" s="108"/>
      <c r="K81" s="109"/>
      <c r="L81" s="240"/>
    </row>
    <row r="82" spans="1:12" s="200" customFormat="1" ht="12.6" customHeight="1" x14ac:dyDescent="0.2">
      <c r="A82" s="272"/>
      <c r="B82" s="366"/>
      <c r="C82" s="275"/>
      <c r="D82" s="279"/>
      <c r="E82" s="275"/>
      <c r="F82" s="275"/>
      <c r="G82" s="280"/>
      <c r="H82" s="275"/>
      <c r="I82" s="275"/>
      <c r="J82" s="275"/>
      <c r="K82" s="279"/>
      <c r="L82" s="281"/>
    </row>
    <row r="83" spans="1:12" s="200" customFormat="1" x14ac:dyDescent="0.2">
      <c r="A83" s="180"/>
      <c r="B83" s="217"/>
      <c r="C83" s="282"/>
      <c r="D83" s="283"/>
      <c r="E83" s="283"/>
      <c r="F83" s="283"/>
      <c r="G83" s="282"/>
      <c r="H83" s="229"/>
      <c r="I83" s="229"/>
      <c r="J83" s="233"/>
      <c r="K83" s="180"/>
      <c r="L83" s="180"/>
    </row>
    <row r="84" spans="1:12" s="200" customFormat="1" ht="6" customHeight="1" x14ac:dyDescent="0.2">
      <c r="A84" s="180"/>
      <c r="B84" s="217"/>
      <c r="C84" s="282"/>
      <c r="D84" s="283"/>
      <c r="E84" s="283"/>
      <c r="F84" s="283"/>
      <c r="G84" s="282"/>
      <c r="H84" s="282"/>
      <c r="I84" s="282"/>
      <c r="J84" s="283"/>
      <c r="K84" s="180"/>
      <c r="L84" s="180"/>
    </row>
    <row r="85" spans="1:12" x14ac:dyDescent="0.2">
      <c r="A85" s="180"/>
      <c r="K85" s="180"/>
      <c r="L85" s="180"/>
    </row>
    <row r="86" spans="1:12" x14ac:dyDescent="0.2">
      <c r="K86" s="180"/>
      <c r="L86" s="180"/>
    </row>
  </sheetData>
  <mergeCells count="3">
    <mergeCell ref="B18:K18"/>
    <mergeCell ref="B33:K33"/>
    <mergeCell ref="B72:L72"/>
  </mergeCells>
  <printOptions horizontalCentered="1" verticalCentered="1"/>
  <pageMargins left="0.04" right="0.04" top="0.04" bottom="0.03" header="0.04" footer="0.03"/>
  <pageSetup scale="75" orientation="portrait" r:id="rId1"/>
  <headerFooter alignWithMargins="0">
    <oddHeader>&amp;C&amp;"Arial,Bold"&amp;12MASSACHUSETTS DEPARTMENT OF CHILDREN AND FAMILIES QUARTERLY PROFILE
FY 2017, Quarter 3 (January 1, 2017 – March 31, 2017)</oddHeader>
    <oddFooter>&amp;L&amp;"Arial,Italic"MA DCF: CQI/OMPA&amp;R
&amp;"Arial,Italic"Source: FamilyNet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3D99E"/>
  </sheetPr>
  <dimension ref="A1:N86"/>
  <sheetViews>
    <sheetView view="pageBreakPreview" zoomScaleNormal="100" zoomScaleSheetLayoutView="100" workbookViewId="0">
      <selection activeCell="C42" sqref="C42"/>
    </sheetView>
  </sheetViews>
  <sheetFormatPr defaultColWidth="9.140625" defaultRowHeight="12.75" x14ac:dyDescent="0.2"/>
  <cols>
    <col min="1" max="1" width="1.42578125" style="283" customWidth="1"/>
    <col min="2" max="2" width="5.28515625" style="282" customWidth="1"/>
    <col min="3" max="3" width="47.5703125" style="282" customWidth="1"/>
    <col min="4" max="4" width="6.5703125" style="283" customWidth="1"/>
    <col min="5" max="5" width="7" style="283" customWidth="1"/>
    <col min="6" max="6" width="2.140625" style="283" customWidth="1"/>
    <col min="7" max="7" width="4.140625" style="282" customWidth="1"/>
    <col min="8" max="8" width="25.7109375" style="282" customWidth="1"/>
    <col min="9" max="9" width="20.85546875" style="282" customWidth="1"/>
    <col min="10" max="11" width="7" style="283" customWidth="1"/>
    <col min="12" max="12" width="1.42578125" style="283" customWidth="1"/>
    <col min="13" max="16384" width="9.140625" style="204"/>
  </cols>
  <sheetData>
    <row r="1" spans="1:13" ht="16.5" customHeight="1" x14ac:dyDescent="0.2">
      <c r="A1" s="201"/>
      <c r="B1" s="318"/>
      <c r="C1" s="284" t="s">
        <v>357</v>
      </c>
      <c r="D1" s="285"/>
      <c r="E1" s="202"/>
      <c r="F1" s="286"/>
      <c r="G1" s="287"/>
      <c r="H1" s="284"/>
      <c r="I1" s="288" t="s">
        <v>78</v>
      </c>
      <c r="J1" s="202"/>
      <c r="K1" s="202"/>
      <c r="L1" s="203"/>
    </row>
    <row r="2" spans="1:13" ht="15.75" hidden="1" x14ac:dyDescent="0.2">
      <c r="A2" s="205"/>
      <c r="B2" s="206"/>
      <c r="C2" s="206"/>
      <c r="D2" s="207"/>
      <c r="E2" s="208"/>
      <c r="F2" s="208"/>
      <c r="G2" s="206"/>
      <c r="H2" s="206" t="s">
        <v>0</v>
      </c>
      <c r="I2" s="206"/>
      <c r="J2" s="208"/>
      <c r="K2" s="207" t="s">
        <v>1</v>
      </c>
      <c r="L2" s="209"/>
    </row>
    <row r="3" spans="1:13" ht="5.0999999999999996" customHeight="1" x14ac:dyDescent="0.2">
      <c r="A3" s="210"/>
      <c r="B3" s="211"/>
      <c r="C3" s="211"/>
      <c r="D3" s="212"/>
      <c r="E3" s="212"/>
      <c r="F3" s="212"/>
      <c r="G3" s="211"/>
      <c r="H3" s="211"/>
      <c r="I3" s="211"/>
      <c r="J3" s="212"/>
      <c r="K3" s="212"/>
      <c r="L3" s="213"/>
    </row>
    <row r="4" spans="1:13" s="200" customFormat="1" ht="12" customHeight="1" x14ac:dyDescent="0.2">
      <c r="A4" s="214"/>
      <c r="B4" s="215" t="str">
        <f>Data!B4</f>
        <v>51A Reports (Q3, FY'2017)</v>
      </c>
      <c r="C4" s="215"/>
      <c r="D4" s="21">
        <f>CentralRegionCalculations!C6</f>
        <v>812</v>
      </c>
      <c r="E4" s="216"/>
      <c r="F4" s="216"/>
      <c r="G4" s="217"/>
      <c r="H4" s="215" t="str">
        <f>Data!H4</f>
        <v>Children &lt;18 Pending Response (03/31/2017)</v>
      </c>
      <c r="I4" s="215"/>
      <c r="J4" s="551">
        <f>VLOOKUP(I1,ChildrenPendingResponse!$A$1:$C$42,3,FALSE)</f>
        <v>87</v>
      </c>
      <c r="K4" s="218"/>
      <c r="L4" s="219"/>
      <c r="M4" s="116"/>
    </row>
    <row r="5" spans="1:13" s="200" customFormat="1" ht="12" customHeight="1" x14ac:dyDescent="0.2">
      <c r="A5" s="214"/>
      <c r="B5" s="215" t="str">
        <f>Data!B5</f>
        <v>% Screened-In for Response (Q3, FY'2017)</v>
      </c>
      <c r="C5" s="220"/>
      <c r="D5" s="28">
        <f>(CentralRegionCalculations!C15+CentralRegionCalculations!C24)/CentralRegionCalculations!C6</f>
        <v>0.6428571428571429</v>
      </c>
      <c r="E5" s="216"/>
      <c r="F5" s="216"/>
      <c r="G5" s="217"/>
      <c r="H5" s="215" t="str">
        <f>Data!H5</f>
        <v>Children Under 18 in Caseload (03/31/2017)</v>
      </c>
      <c r="I5" s="215"/>
      <c r="J5" s="551">
        <f>CentralRegionCalculations!C76</f>
        <v>2500</v>
      </c>
      <c r="K5" s="218"/>
      <c r="L5" s="219"/>
    </row>
    <row r="6" spans="1:13" s="200" customFormat="1" ht="12" customHeight="1" x14ac:dyDescent="0.2">
      <c r="A6" s="214"/>
      <c r="B6" s="215"/>
      <c r="C6" s="215"/>
      <c r="D6" s="28"/>
      <c r="E6" s="221"/>
      <c r="F6" s="221"/>
      <c r="G6" s="217"/>
      <c r="H6" s="215" t="str">
        <f>Data!H6</f>
        <v>Children Under 18 in Placement (03/31/2017)</v>
      </c>
      <c r="I6" s="215"/>
      <c r="J6" s="551">
        <f>CentralRegionCalculations!C76-CentralRegionCalculations!C82</f>
        <v>555</v>
      </c>
      <c r="K6" s="218"/>
      <c r="L6" s="219"/>
    </row>
    <row r="7" spans="1:13" s="200" customFormat="1" ht="3" customHeight="1" x14ac:dyDescent="0.2">
      <c r="A7" s="214"/>
      <c r="B7" s="217"/>
      <c r="C7" s="217"/>
      <c r="D7" s="199"/>
      <c r="E7" s="221"/>
      <c r="F7" s="221"/>
      <c r="G7" s="217"/>
      <c r="H7" s="215">
        <f>Data!H7</f>
        <v>0</v>
      </c>
      <c r="I7" s="215"/>
      <c r="J7" s="837"/>
      <c r="K7" s="218"/>
      <c r="L7" s="219"/>
    </row>
    <row r="8" spans="1:13" s="200" customFormat="1" ht="12" customHeight="1" x14ac:dyDescent="0.2">
      <c r="A8" s="214"/>
      <c r="B8" s="215" t="str">
        <f>Data!B8</f>
        <v>Responses (Q3, FY'2017) (includes Hotline)</v>
      </c>
      <c r="C8" s="215"/>
      <c r="D8" s="21">
        <f>CentralRegionCalculations!C125</f>
        <v>423</v>
      </c>
      <c r="E8" s="221"/>
      <c r="F8" s="221"/>
      <c r="G8" s="217"/>
      <c r="H8" s="215" t="str">
        <f>Data!H8</f>
        <v>% of Child Caseload in Placement</v>
      </c>
      <c r="I8" s="215"/>
      <c r="J8" s="838">
        <f>J6/J5</f>
        <v>0.222</v>
      </c>
      <c r="K8" s="218"/>
      <c r="L8" s="219"/>
    </row>
    <row r="9" spans="1:13" s="200" customFormat="1" ht="12" customHeight="1" x14ac:dyDescent="0.2">
      <c r="A9" s="214"/>
      <c r="B9" s="215" t="str">
        <f>Data!B9</f>
        <v>% Supported Responses (Q3, FY'2017)</v>
      </c>
      <c r="C9" s="215"/>
      <c r="D9" s="28">
        <f>CentralRegionCalculations!C50/D4</f>
        <v>0.18472906403940886</v>
      </c>
      <c r="E9" s="221"/>
      <c r="F9" s="221"/>
      <c r="G9" s="217"/>
      <c r="H9" s="215" t="str">
        <f>Data!H9</f>
        <v>Clinical Cases (03/31/2017)</v>
      </c>
      <c r="I9" s="215"/>
      <c r="J9" s="551">
        <f>CentralRegionCalculations!C92</f>
        <v>1261</v>
      </c>
      <c r="K9" s="218"/>
      <c r="L9" s="219"/>
    </row>
    <row r="10" spans="1:13" s="200" customFormat="1" ht="3" customHeight="1" x14ac:dyDescent="0.2">
      <c r="A10" s="214"/>
      <c r="E10" s="221"/>
      <c r="F10" s="221"/>
      <c r="G10" s="217"/>
      <c r="H10" s="215"/>
      <c r="I10" s="215"/>
      <c r="J10" s="839"/>
      <c r="K10" s="218"/>
      <c r="L10" s="219"/>
    </row>
    <row r="11" spans="1:13" s="200" customFormat="1" ht="12" customHeight="1" x14ac:dyDescent="0.2">
      <c r="A11" s="214"/>
      <c r="B11" s="215" t="str">
        <f>Data!B11</f>
        <v>Substantiated Concern (Q3, FY'2017)</v>
      </c>
      <c r="C11" s="215"/>
      <c r="D11" s="21">
        <f>CentralRegionCalculations!C134</f>
        <v>129</v>
      </c>
      <c r="E11" s="221"/>
      <c r="F11" s="221"/>
      <c r="G11" s="217"/>
      <c r="H11" s="215" t="str">
        <f>Data!H11</f>
        <v>Adoption Cases (03/31/2017)</v>
      </c>
      <c r="I11" s="215"/>
      <c r="J11" s="551">
        <f>CentralRegionCalculations!C91</f>
        <v>149</v>
      </c>
      <c r="K11" s="218"/>
      <c r="L11" s="219"/>
    </row>
    <row r="12" spans="1:13" s="200" customFormat="1" ht="12" customHeight="1" x14ac:dyDescent="0.2">
      <c r="A12" s="214"/>
      <c r="B12" s="253"/>
      <c r="C12" s="215"/>
      <c r="D12" s="28"/>
      <c r="E12" s="221"/>
      <c r="F12" s="221"/>
      <c r="G12" s="217"/>
      <c r="H12" s="215" t="str">
        <f>Data!H12</f>
        <v>Clinical Cases w/Child &lt;18 in Plcme (03/31/2017)</v>
      </c>
      <c r="I12" s="215"/>
      <c r="J12" s="551">
        <f>CentralRegionCalculations!C100</f>
        <v>216</v>
      </c>
      <c r="K12" s="218"/>
      <c r="L12" s="219"/>
    </row>
    <row r="13" spans="1:13" s="200" customFormat="1" ht="12" customHeight="1" x14ac:dyDescent="0.2">
      <c r="A13" s="214"/>
      <c r="E13" s="221"/>
      <c r="F13" s="221"/>
      <c r="G13" s="217"/>
      <c r="H13" s="215" t="str">
        <f>Data!H13</f>
        <v>% Clinical Cases that are Placement Cases</v>
      </c>
      <c r="I13" s="215"/>
      <c r="J13" s="838">
        <f>J12/J9</f>
        <v>0.17129262490087233</v>
      </c>
      <c r="K13" s="218"/>
      <c r="L13" s="219"/>
    </row>
    <row r="14" spans="1:13" s="200" customFormat="1" ht="3" customHeight="1" x14ac:dyDescent="0.2">
      <c r="A14" s="214"/>
      <c r="B14" s="215"/>
      <c r="C14" s="215"/>
      <c r="D14" s="34"/>
      <c r="E14" s="221"/>
      <c r="F14" s="221"/>
      <c r="G14" s="217"/>
      <c r="H14" s="215"/>
      <c r="I14" s="215"/>
      <c r="J14" s="838"/>
      <c r="K14" s="218"/>
      <c r="L14" s="219"/>
    </row>
    <row r="15" spans="1:13" s="200" customFormat="1" ht="12" customHeight="1" x14ac:dyDescent="0.2">
      <c r="A15" s="214"/>
      <c r="B15" s="215" t="str">
        <f>Data!B15</f>
        <v>Ave. Clinical Cases Opened per Month (Jan - Mar 2017)</v>
      </c>
      <c r="C15" s="215"/>
      <c r="D15" s="21">
        <f>CentralRegionCalculations!C68</f>
        <v>69</v>
      </c>
      <c r="E15" s="221"/>
      <c r="F15" s="221"/>
      <c r="G15" s="217"/>
      <c r="H15" s="215" t="str">
        <f>Data!H15</f>
        <v>Adoptions Legalized (Q3, FY'2017)</v>
      </c>
      <c r="I15" s="215"/>
      <c r="J15" s="551">
        <f>CentralRegionCalculations!C106</f>
        <v>40</v>
      </c>
      <c r="K15" s="218"/>
      <c r="L15" s="219"/>
    </row>
    <row r="16" spans="1:13" s="200" customFormat="1" ht="12" customHeight="1" x14ac:dyDescent="0.2">
      <c r="A16" s="214"/>
      <c r="B16" s="215" t="str">
        <f>Data!B16</f>
        <v>Ave. Clinical Cases Closed Per Month (Jan - Mar 2017)</v>
      </c>
      <c r="C16" s="215"/>
      <c r="D16" s="21">
        <f>CentralRegionCalculations!C59</f>
        <v>65.666666666666671</v>
      </c>
      <c r="E16" s="221"/>
      <c r="F16" s="221"/>
      <c r="G16" s="217"/>
      <c r="H16" s="215" t="str">
        <f>Data!H16</f>
        <v>Guardianships Legalized (Q3, FY'2017)</v>
      </c>
      <c r="I16" s="215"/>
      <c r="J16" s="551">
        <f>CentralRegionCalculations!D106</f>
        <v>28</v>
      </c>
      <c r="K16" s="218"/>
      <c r="L16" s="219"/>
    </row>
    <row r="17" spans="1:12" ht="6" customHeight="1" x14ac:dyDescent="0.2">
      <c r="A17" s="223"/>
      <c r="B17" s="206"/>
      <c r="C17" s="206"/>
      <c r="D17" s="207"/>
      <c r="E17" s="208"/>
      <c r="F17" s="208"/>
      <c r="G17" s="206"/>
      <c r="H17" s="206"/>
      <c r="I17" s="206"/>
      <c r="J17" s="208"/>
      <c r="K17" s="208"/>
      <c r="L17" s="224"/>
    </row>
    <row r="18" spans="1:12" s="227" customFormat="1" ht="15.75" customHeight="1" x14ac:dyDescent="0.2">
      <c r="A18" s="225"/>
      <c r="B18" s="1079" t="s">
        <v>4</v>
      </c>
      <c r="C18" s="1079"/>
      <c r="D18" s="1079"/>
      <c r="E18" s="1079"/>
      <c r="F18" s="1079"/>
      <c r="G18" s="1079"/>
      <c r="H18" s="1079"/>
      <c r="I18" s="1079"/>
      <c r="J18" s="1079"/>
      <c r="K18" s="1079"/>
      <c r="L18" s="226"/>
    </row>
    <row r="19" spans="1:12" ht="15" customHeight="1" x14ac:dyDescent="0.2">
      <c r="A19" s="210"/>
      <c r="B19" s="228" t="str">
        <f>Data!B19</f>
        <v>Race (03/31/2017)</v>
      </c>
      <c r="C19" s="229"/>
      <c r="D19" s="230"/>
      <c r="E19" s="231"/>
      <c r="F19" s="232"/>
      <c r="G19" s="228" t="str">
        <f>Data!G19</f>
        <v>Primary Language  (03/31/2017)</v>
      </c>
      <c r="H19" s="229"/>
      <c r="I19" s="229"/>
      <c r="J19" s="233"/>
      <c r="K19" s="233"/>
      <c r="L19" s="213"/>
    </row>
    <row r="20" spans="1:12" s="200" customFormat="1" ht="13.5" customHeight="1" x14ac:dyDescent="0.2">
      <c r="A20" s="234"/>
      <c r="B20" s="235"/>
      <c r="C20" s="215" t="s">
        <v>5</v>
      </c>
      <c r="D20" s="21">
        <f>CentralRegionCalculations!M14</f>
        <v>2577</v>
      </c>
      <c r="E20" s="28">
        <f>IF(D20/$D$29&lt;0.01,"*",D20/$D$29)</f>
        <v>0.49348908464189967</v>
      </c>
      <c r="F20" s="236"/>
      <c r="G20" s="235"/>
      <c r="H20" s="215" t="str">
        <f>Data!H20</f>
        <v>Spanish</v>
      </c>
      <c r="I20" s="215"/>
      <c r="J20" s="21">
        <f>CentralRegionCalculations!M35</f>
        <v>349</v>
      </c>
      <c r="K20" s="49">
        <f>IF(J20/$J$31&lt;0.01,"*",J20/$J$31)</f>
        <v>6.6832631175794716E-2</v>
      </c>
      <c r="L20" s="237"/>
    </row>
    <row r="21" spans="1:12" s="200" customFormat="1" ht="14.45" customHeight="1" x14ac:dyDescent="0.2">
      <c r="A21" s="234"/>
      <c r="B21" s="235"/>
      <c r="C21" s="238" t="s">
        <v>7</v>
      </c>
      <c r="D21" s="21">
        <f>CentralRegionCalculations!M10</f>
        <v>1441</v>
      </c>
      <c r="E21" s="28">
        <f t="shared" ref="E21:E29" si="0">IF(D21/$D$29&lt;0.01,"*",D21/$D$29)</f>
        <v>0.2759479126771352</v>
      </c>
      <c r="F21" s="236"/>
      <c r="G21" s="235"/>
      <c r="H21" s="215" t="str">
        <f>Data!H21</f>
        <v>Khmer (Cambodian)</v>
      </c>
      <c r="I21" s="215"/>
      <c r="J21" s="21">
        <f>CentralRegionCalculations!M29</f>
        <v>0</v>
      </c>
      <c r="K21" s="49" t="str">
        <f t="shared" ref="K21:K31" si="1">IF(J21/$J$31&lt;0.01,"*",J21/$J$31)</f>
        <v>*</v>
      </c>
      <c r="L21" s="237"/>
    </row>
    <row r="22" spans="1:12" s="200" customFormat="1" ht="13.5" customHeight="1" x14ac:dyDescent="0.2">
      <c r="A22" s="234"/>
      <c r="B22" s="235"/>
      <c r="C22" s="215" t="s">
        <v>9</v>
      </c>
      <c r="D22" s="21">
        <f>CentralRegionCalculations!M8</f>
        <v>281</v>
      </c>
      <c r="E22" s="28">
        <f t="shared" si="0"/>
        <v>5.3810800459594028E-2</v>
      </c>
      <c r="F22" s="236"/>
      <c r="G22" s="235"/>
      <c r="H22" s="52" t="str">
        <f>Data!H22</f>
        <v xml:space="preserve">Portuguese                                                                      </v>
      </c>
      <c r="I22" s="215"/>
      <c r="J22" s="21">
        <f>CentralRegionCalculations!M33</f>
        <v>9</v>
      </c>
      <c r="K22" s="28" t="str">
        <f t="shared" si="1"/>
        <v>*</v>
      </c>
      <c r="L22" s="237"/>
    </row>
    <row r="23" spans="1:12" s="200" customFormat="1" ht="13.5" customHeight="1" x14ac:dyDescent="0.2">
      <c r="A23" s="234"/>
      <c r="B23" s="235"/>
      <c r="C23" s="215" t="s">
        <v>11</v>
      </c>
      <c r="D23" s="21">
        <f>CentralRegionCalculations!M7</f>
        <v>41</v>
      </c>
      <c r="E23" s="28" t="str">
        <f t="shared" si="0"/>
        <v>*</v>
      </c>
      <c r="F23" s="236"/>
      <c r="G23" s="235"/>
      <c r="H23" s="215" t="str">
        <f>Data!H23</f>
        <v>Haitian Creole</v>
      </c>
      <c r="I23" s="215"/>
      <c r="J23" s="21">
        <f>CentralRegionCalculations!M27</f>
        <v>11</v>
      </c>
      <c r="K23" s="49" t="str">
        <f t="shared" si="1"/>
        <v>*</v>
      </c>
      <c r="L23" s="237"/>
    </row>
    <row r="24" spans="1:12" s="200" customFormat="1" ht="13.5" customHeight="1" x14ac:dyDescent="0.2">
      <c r="A24" s="234"/>
      <c r="B24" s="235"/>
      <c r="C24" s="215" t="s">
        <v>13</v>
      </c>
      <c r="D24" s="21">
        <f>CentralRegionCalculations!M6</f>
        <v>6</v>
      </c>
      <c r="E24" s="28" t="str">
        <f t="shared" si="0"/>
        <v>*</v>
      </c>
      <c r="F24" s="236"/>
      <c r="G24" s="235"/>
      <c r="H24" s="238" t="str">
        <f>Data!H24</f>
        <v>Cape Verdean Creole</v>
      </c>
      <c r="I24" s="238"/>
      <c r="J24" s="21">
        <f>CentralRegionCalculations!M22</f>
        <v>0</v>
      </c>
      <c r="K24" s="49" t="str">
        <f t="shared" si="1"/>
        <v>*</v>
      </c>
      <c r="L24" s="237"/>
    </row>
    <row r="25" spans="1:12" s="200" customFormat="1" ht="13.5" customHeight="1" x14ac:dyDescent="0.2">
      <c r="A25" s="234"/>
      <c r="B25" s="235"/>
      <c r="C25" s="215" t="s">
        <v>15</v>
      </c>
      <c r="D25" s="21">
        <f>CentralRegionCalculations!M12</f>
        <v>1</v>
      </c>
      <c r="E25" s="28" t="str">
        <f t="shared" si="0"/>
        <v>*</v>
      </c>
      <c r="F25" s="236"/>
      <c r="G25" s="235"/>
      <c r="H25" s="238" t="str">
        <f>Data!H25</f>
        <v>Vietnamese</v>
      </c>
      <c r="I25" s="238"/>
      <c r="J25" s="21">
        <f>CentralRegionCalculations!M38</f>
        <v>1</v>
      </c>
      <c r="K25" s="49" t="str">
        <f t="shared" si="1"/>
        <v>*</v>
      </c>
      <c r="L25" s="237"/>
    </row>
    <row r="26" spans="1:12" s="200" customFormat="1" ht="13.5" customHeight="1" x14ac:dyDescent="0.2">
      <c r="A26" s="239"/>
      <c r="B26" s="235"/>
      <c r="C26" s="215" t="s">
        <v>17</v>
      </c>
      <c r="D26" s="21">
        <f>CentralRegionCalculations!M11</f>
        <v>151</v>
      </c>
      <c r="E26" s="28">
        <f t="shared" si="0"/>
        <v>2.8916124090386824E-2</v>
      </c>
      <c r="F26" s="236"/>
      <c r="G26" s="235"/>
      <c r="H26" s="238" t="str">
        <f>Data!H26</f>
        <v>Chinese</v>
      </c>
      <c r="I26" s="238"/>
      <c r="J26" s="21">
        <f>CentralRegionCalculations!M23</f>
        <v>3</v>
      </c>
      <c r="K26" s="28" t="str">
        <f t="shared" si="1"/>
        <v>*</v>
      </c>
      <c r="L26" s="240"/>
    </row>
    <row r="27" spans="1:12" s="200" customFormat="1" ht="12" customHeight="1" x14ac:dyDescent="0.2">
      <c r="A27" s="239"/>
      <c r="B27" s="235"/>
      <c r="C27" s="215" t="str">
        <f>Data!C27</f>
        <v>Unable to Determine</v>
      </c>
      <c r="D27" s="21">
        <f>CentralRegionCalculations!M13</f>
        <v>146</v>
      </c>
      <c r="E27" s="28">
        <f t="shared" si="0"/>
        <v>2.7958636537725009E-2</v>
      </c>
      <c r="F27" s="236"/>
      <c r="G27" s="235"/>
      <c r="H27" s="238" t="str">
        <f>Data!H27</f>
        <v>Lao</v>
      </c>
      <c r="I27" s="238"/>
      <c r="J27" s="21">
        <f>CentralRegionCalculations!M30</f>
        <v>0</v>
      </c>
      <c r="K27" s="49" t="str">
        <f t="shared" si="1"/>
        <v>*</v>
      </c>
      <c r="L27" s="240"/>
    </row>
    <row r="28" spans="1:12" s="200" customFormat="1" ht="12" customHeight="1" x14ac:dyDescent="0.2">
      <c r="A28" s="241"/>
      <c r="B28" s="235"/>
      <c r="C28" s="215" t="str">
        <f>Data!C28</f>
        <v>Missing</v>
      </c>
      <c r="D28" s="21">
        <f>CentralRegionCalculations!M15+CentralRegionCalculations!M9</f>
        <v>578</v>
      </c>
      <c r="E28" s="28">
        <f t="shared" si="0"/>
        <v>0.11068556108770586</v>
      </c>
      <c r="F28" s="242"/>
      <c r="G28" s="235"/>
      <c r="H28" s="238" t="str">
        <f>Data!H28</f>
        <v>American Sign Language</v>
      </c>
      <c r="I28" s="238"/>
      <c r="J28" s="21">
        <f>CentralRegionCalculations!M21</f>
        <v>1</v>
      </c>
      <c r="K28" s="28" t="str">
        <f t="shared" si="1"/>
        <v>*</v>
      </c>
      <c r="L28" s="243"/>
    </row>
    <row r="29" spans="1:12" s="200" customFormat="1" ht="15" customHeight="1" x14ac:dyDescent="0.2">
      <c r="A29" s="214"/>
      <c r="B29" s="228"/>
      <c r="C29" s="244" t="s">
        <v>23</v>
      </c>
      <c r="D29" s="67">
        <f>SUM(D20:D28)</f>
        <v>5222</v>
      </c>
      <c r="E29" s="61">
        <f t="shared" si="0"/>
        <v>1</v>
      </c>
      <c r="F29" s="217"/>
      <c r="G29" s="235"/>
      <c r="H29" s="215" t="str">
        <f>Data!H29</f>
        <v>Other</v>
      </c>
      <c r="I29" s="215"/>
      <c r="J29" s="21">
        <f>CentralRegionCalculations!M25+CentralRegionCalculations!M26+CentralRegionCalculations!M28+CentralRegionCalculations!M31+CentralRegionCalculations!M32+CentralRegionCalculations!M34+CentralRegionCalculations!M36+CentralRegionCalculations!M39</f>
        <v>60</v>
      </c>
      <c r="K29" s="49">
        <f t="shared" si="1"/>
        <v>1.1489850631941785E-2</v>
      </c>
      <c r="L29" s="219"/>
    </row>
    <row r="30" spans="1:12" ht="12" customHeight="1" x14ac:dyDescent="0.2">
      <c r="A30" s="245"/>
      <c r="B30" s="228"/>
      <c r="C30" s="246" t="s">
        <v>239</v>
      </c>
      <c r="D30" s="34"/>
      <c r="E30" s="64"/>
      <c r="F30" s="242"/>
      <c r="G30" s="215"/>
      <c r="H30" s="215" t="str">
        <f>Data!H30</f>
        <v>English/Unspecified</v>
      </c>
      <c r="I30" s="215"/>
      <c r="J30" s="21">
        <f>CentralRegionCalculations!M24+CentralRegionCalculations!M37</f>
        <v>4788</v>
      </c>
      <c r="K30" s="49">
        <f t="shared" si="1"/>
        <v>0.91689008042895437</v>
      </c>
      <c r="L30" s="247"/>
    </row>
    <row r="31" spans="1:12" ht="12" customHeight="1" x14ac:dyDescent="0.2">
      <c r="A31" s="245"/>
      <c r="B31" s="228"/>
      <c r="C31" s="66" t="s">
        <v>240</v>
      </c>
      <c r="D31" s="34"/>
      <c r="E31" s="64"/>
      <c r="F31" s="242"/>
      <c r="G31" s="215"/>
      <c r="H31" s="220" t="s">
        <v>23</v>
      </c>
      <c r="I31" s="220"/>
      <c r="J31" s="67">
        <f>SUM(J20:J30)</f>
        <v>5222</v>
      </c>
      <c r="K31" s="68">
        <f t="shared" si="1"/>
        <v>1</v>
      </c>
      <c r="L31" s="247"/>
    </row>
    <row r="32" spans="1:12" ht="6" customHeight="1" x14ac:dyDescent="0.2">
      <c r="A32" s="248"/>
      <c r="B32" s="249"/>
      <c r="C32" s="229"/>
      <c r="D32" s="250"/>
      <c r="E32" s="242"/>
      <c r="F32" s="242"/>
      <c r="G32" s="215"/>
      <c r="H32" s="215"/>
      <c r="I32" s="215"/>
      <c r="J32" s="251"/>
      <c r="K32" s="251"/>
      <c r="L32" s="252"/>
    </row>
    <row r="33" spans="1:12" s="227" customFormat="1" ht="14.25" customHeight="1" x14ac:dyDescent="0.2">
      <c r="A33" s="225"/>
      <c r="B33" s="1080" t="s">
        <v>28</v>
      </c>
      <c r="C33" s="1079"/>
      <c r="D33" s="1079"/>
      <c r="E33" s="1079"/>
      <c r="F33" s="1079"/>
      <c r="G33" s="1079"/>
      <c r="H33" s="1079"/>
      <c r="I33" s="1079"/>
      <c r="J33" s="1079"/>
      <c r="K33" s="1079"/>
      <c r="L33" s="226"/>
    </row>
    <row r="34" spans="1:12" s="253" customFormat="1" ht="15" customHeight="1" x14ac:dyDescent="0.2">
      <c r="A34" s="245"/>
      <c r="B34" s="228" t="str">
        <f>Data!B34</f>
        <v>Most Recent Intake  (03/31/2017)</v>
      </c>
      <c r="C34" s="229"/>
      <c r="D34" s="231"/>
      <c r="E34" s="218"/>
      <c r="F34" s="218"/>
      <c r="G34" s="228" t="str">
        <f>Data!G34</f>
        <v>Age Groups  (03/31/2017)</v>
      </c>
      <c r="H34" s="215"/>
      <c r="I34" s="215"/>
      <c r="J34" s="251"/>
      <c r="K34" s="251"/>
      <c r="L34" s="247"/>
    </row>
    <row r="35" spans="1:12" s="200" customFormat="1" ht="12" customHeight="1" x14ac:dyDescent="0.2">
      <c r="A35" s="234"/>
      <c r="B35" s="217"/>
      <c r="C35" s="215" t="str">
        <f>Data!C35</f>
        <v>Protective</v>
      </c>
      <c r="D35" s="21">
        <f>CentralRegionCalculations!L59+CentralRegionCalculations!R59</f>
        <v>525</v>
      </c>
      <c r="E35" s="49">
        <f>IF(D35/$D$41&lt;0.01,"*",D35/$D$41)</f>
        <v>0.94594594594594594</v>
      </c>
      <c r="F35" s="254"/>
      <c r="G35" s="217"/>
      <c r="H35" s="215" t="str">
        <f>Data!H35</f>
        <v>0 - 2 Years Old</v>
      </c>
      <c r="I35" s="215"/>
      <c r="J35" s="21">
        <f>CentralRegionCalculations!L73</f>
        <v>125</v>
      </c>
      <c r="K35" s="49">
        <f>IF(J35/$J$39&lt;0.01,"*",J35/$J$39)</f>
        <v>0.22522522522522523</v>
      </c>
      <c r="L35" s="237"/>
    </row>
    <row r="36" spans="1:12" s="200" customFormat="1" ht="12" customHeight="1" x14ac:dyDescent="0.2">
      <c r="A36" s="234"/>
      <c r="B36" s="229"/>
      <c r="C36" s="215" t="str">
        <f>Data!C36</f>
        <v>Alternative Response</v>
      </c>
      <c r="D36" s="21">
        <f>CentralRegionCalculations!M59</f>
        <v>5</v>
      </c>
      <c r="E36" s="49" t="str">
        <f t="shared" ref="E36:E41" si="2">IF(D36/$D$41&lt;0.01,"*",D36/$D$41)</f>
        <v>*</v>
      </c>
      <c r="F36" s="254"/>
      <c r="G36" s="217"/>
      <c r="H36" s="215" t="str">
        <f>Data!H36</f>
        <v>3 - 5 Years Old</v>
      </c>
      <c r="I36" s="215"/>
      <c r="J36" s="21">
        <f>CentralRegionCalculations!M73</f>
        <v>124</v>
      </c>
      <c r="K36" s="49">
        <f t="shared" ref="K36:K39" si="3">IF(J36/$J$39&lt;0.01,"*",J36/$J$39)</f>
        <v>0.22342342342342342</v>
      </c>
      <c r="L36" s="237"/>
    </row>
    <row r="37" spans="1:12" s="200" customFormat="1" ht="12" customHeight="1" x14ac:dyDescent="0.2">
      <c r="A37" s="234"/>
      <c r="B37" s="229"/>
      <c r="C37" s="215" t="str">
        <f>Data!C37</f>
        <v>Voluntary Request</v>
      </c>
      <c r="D37" s="21">
        <f>CentralRegionCalculations!T59+CentralRegionCalculations!U59</f>
        <v>6</v>
      </c>
      <c r="E37" s="49">
        <f t="shared" si="2"/>
        <v>1.0810810810810811E-2</v>
      </c>
      <c r="F37" s="254"/>
      <c r="G37" s="217"/>
      <c r="H37" s="215" t="str">
        <f>Data!H37</f>
        <v>6 - 11 Years Old</v>
      </c>
      <c r="I37" s="215"/>
      <c r="J37" s="21">
        <f>CentralRegionCalculations!N73</f>
        <v>159</v>
      </c>
      <c r="K37" s="49">
        <f t="shared" si="3"/>
        <v>0.2864864864864865</v>
      </c>
      <c r="L37" s="237"/>
    </row>
    <row r="38" spans="1:12" s="200" customFormat="1" ht="12" customHeight="1" x14ac:dyDescent="0.2">
      <c r="A38" s="234"/>
      <c r="B38" s="229"/>
      <c r="C38" s="215" t="str">
        <f>Data!C38</f>
        <v>CRA Referral (Children Requiring Assistance)</v>
      </c>
      <c r="D38" s="21">
        <f>CentralRegionCalculations!N59+CentralRegionCalculations!O59</f>
        <v>4</v>
      </c>
      <c r="E38" s="49" t="str">
        <f t="shared" si="2"/>
        <v>*</v>
      </c>
      <c r="F38" s="254"/>
      <c r="G38" s="217"/>
      <c r="H38" s="215" t="str">
        <f>Data!H38</f>
        <v>12 - 17 Years Old</v>
      </c>
      <c r="I38" s="215"/>
      <c r="J38" s="21">
        <f>CentralRegionCalculations!O73</f>
        <v>147</v>
      </c>
      <c r="K38" s="49">
        <f t="shared" si="3"/>
        <v>0.26486486486486488</v>
      </c>
      <c r="L38" s="237"/>
    </row>
    <row r="39" spans="1:12" s="200" customFormat="1" ht="12" customHeight="1" x14ac:dyDescent="0.2">
      <c r="A39" s="239"/>
      <c r="B39" s="229"/>
      <c r="C39" s="215" t="str">
        <f>Data!C39</f>
        <v>Court Referral</v>
      </c>
      <c r="D39" s="21">
        <f>CentralRegionCalculations!P59</f>
        <v>8</v>
      </c>
      <c r="E39" s="49">
        <f t="shared" si="2"/>
        <v>1.4414414414414415E-2</v>
      </c>
      <c r="F39" s="254"/>
      <c r="G39" s="217"/>
      <c r="H39" s="244" t="s">
        <v>38</v>
      </c>
      <c r="I39" s="244"/>
      <c r="J39" s="67">
        <f>SUM(J35:J38)</f>
        <v>555</v>
      </c>
      <c r="K39" s="68">
        <f t="shared" si="3"/>
        <v>1</v>
      </c>
      <c r="L39" s="240"/>
    </row>
    <row r="40" spans="1:12" s="200" customFormat="1" ht="12" customHeight="1" x14ac:dyDescent="0.2">
      <c r="A40" s="241"/>
      <c r="B40" s="217"/>
      <c r="C40" s="215" t="str">
        <f>Data!C40</f>
        <v>Other/Unspecified</v>
      </c>
      <c r="D40" s="21">
        <f>CentralRegionCalculations!Q59+CentralRegionCalculations!S59+CentralRegionCalculations!V59</f>
        <v>7</v>
      </c>
      <c r="E40" s="49">
        <f t="shared" si="2"/>
        <v>1.2612612612612612E-2</v>
      </c>
      <c r="F40" s="255"/>
      <c r="G40" s="217"/>
      <c r="H40" s="244"/>
      <c r="I40" s="244"/>
      <c r="J40" s="76"/>
      <c r="K40" s="77"/>
      <c r="L40" s="243"/>
    </row>
    <row r="41" spans="1:12" s="200" customFormat="1" ht="12" customHeight="1" x14ac:dyDescent="0.2">
      <c r="A41" s="241"/>
      <c r="B41" s="217"/>
      <c r="C41" s="244" t="s">
        <v>38</v>
      </c>
      <c r="D41" s="67">
        <f>SUM(D35:D40)</f>
        <v>555</v>
      </c>
      <c r="E41" s="68">
        <f t="shared" si="2"/>
        <v>1</v>
      </c>
      <c r="F41" s="255"/>
      <c r="G41" s="217"/>
      <c r="H41" s="217"/>
      <c r="I41" s="217"/>
      <c r="J41" s="217"/>
      <c r="K41" s="217"/>
      <c r="L41" s="243"/>
    </row>
    <row r="42" spans="1:12" s="200" customFormat="1" ht="12" customHeight="1" x14ac:dyDescent="0.2">
      <c r="A42" s="241"/>
      <c r="B42" s="217"/>
      <c r="C42" s="244"/>
      <c r="D42" s="67"/>
      <c r="E42" s="68"/>
      <c r="F42" s="255"/>
      <c r="G42" s="217"/>
      <c r="H42" s="217"/>
      <c r="I42" s="217"/>
      <c r="J42" s="217"/>
      <c r="K42" s="217"/>
      <c r="L42" s="243"/>
    </row>
    <row r="43" spans="1:12" s="253" customFormat="1" ht="15" customHeight="1" x14ac:dyDescent="0.2">
      <c r="A43" s="210"/>
      <c r="B43" s="228" t="str">
        <f>Data!B43</f>
        <v>Placement Type  (03/31/2017)</v>
      </c>
      <c r="C43" s="215"/>
      <c r="D43" s="233"/>
      <c r="E43" s="233"/>
      <c r="F43" s="233"/>
      <c r="G43" s="228" t="str">
        <f>Data!G43</f>
        <v>Continuous Time in Placement  (03/31/2017)</v>
      </c>
      <c r="H43" s="229"/>
      <c r="I43" s="229"/>
      <c r="J43" s="233"/>
      <c r="K43" s="233"/>
      <c r="L43" s="213"/>
    </row>
    <row r="44" spans="1:12" s="200" customFormat="1" ht="12" customHeight="1" x14ac:dyDescent="0.2">
      <c r="A44" s="234"/>
      <c r="B44" s="217"/>
      <c r="C44" s="215" t="str">
        <f>Data!C44</f>
        <v>Foster Care - Kinship</v>
      </c>
      <c r="D44" s="21">
        <f>CentralRegionCalculations!AM100</f>
        <v>211</v>
      </c>
      <c r="E44" s="49">
        <f>IF(D44/$D$57&lt;0.01,"*",D44/$D$57)</f>
        <v>0.38018018018018018</v>
      </c>
      <c r="F44" s="254"/>
      <c r="G44" s="217"/>
      <c r="H44" s="215" t="str">
        <f>Data!H44</f>
        <v>.5 Years or Less</v>
      </c>
      <c r="I44" s="215"/>
      <c r="J44" s="21">
        <f>CentralRegionCalculations!L86</f>
        <v>142</v>
      </c>
      <c r="K44" s="49">
        <f>IF(J44/$J$49&lt;0.01,"*",J44/$J$49)</f>
        <v>0.25585585585585585</v>
      </c>
      <c r="L44" s="237"/>
    </row>
    <row r="45" spans="1:12" s="200" customFormat="1" ht="12" customHeight="1" x14ac:dyDescent="0.2">
      <c r="A45" s="234"/>
      <c r="B45" s="217"/>
      <c r="C45" s="215" t="str">
        <f>Data!C45</f>
        <v>Foster Care - Child-Specific</v>
      </c>
      <c r="D45" s="21">
        <f>CentralRegionCalculations!AK100</f>
        <v>38</v>
      </c>
      <c r="E45" s="49">
        <f t="shared" ref="E45:E57" si="4">IF(D45/$D$57&lt;0.01,"*",D45/$D$57)</f>
        <v>6.8468468468468463E-2</v>
      </c>
      <c r="F45" s="254"/>
      <c r="G45" s="217"/>
      <c r="H45" s="215" t="str">
        <f>Data!H45</f>
        <v>&gt;.5 Years - 1 Year</v>
      </c>
      <c r="I45" s="215"/>
      <c r="J45" s="21">
        <f>CentralRegionCalculations!M86</f>
        <v>78</v>
      </c>
      <c r="K45" s="49">
        <f t="shared" ref="K45:K49" si="5">IF(J45/$J$49&lt;0.01,"*",J45/$J$49)</f>
        <v>0.14054054054054055</v>
      </c>
      <c r="L45" s="237"/>
    </row>
    <row r="46" spans="1:12" s="200" customFormat="1" ht="12" customHeight="1" x14ac:dyDescent="0.2">
      <c r="A46" s="234"/>
      <c r="B46" s="217"/>
      <c r="C46" s="215" t="str">
        <f>Data!C46</f>
        <v>Foster Care - Unrestricted</v>
      </c>
      <c r="D46" s="21">
        <f>CentralRegionCalculations!AO100</f>
        <v>132</v>
      </c>
      <c r="E46" s="49">
        <f t="shared" si="4"/>
        <v>0.23783783783783785</v>
      </c>
      <c r="F46" s="254"/>
      <c r="G46" s="217"/>
      <c r="H46" s="215" t="str">
        <f>Data!H46</f>
        <v>&gt;1 Year - 2 Years</v>
      </c>
      <c r="I46" s="215"/>
      <c r="J46" s="21">
        <f>CentralRegionCalculations!N86+CentralRegionCalculations!O86</f>
        <v>168</v>
      </c>
      <c r="K46" s="49">
        <f t="shared" si="5"/>
        <v>0.30270270270270272</v>
      </c>
      <c r="L46" s="237"/>
    </row>
    <row r="47" spans="1:12" s="200" customFormat="1" ht="12" customHeight="1" x14ac:dyDescent="0.2">
      <c r="A47" s="234"/>
      <c r="B47" s="217"/>
      <c r="C47" s="215" t="str">
        <f>Data!C47</f>
        <v>Foster Care - Pre-adoptive</v>
      </c>
      <c r="D47" s="21">
        <f>CentralRegionCalculations!AN100</f>
        <v>62</v>
      </c>
      <c r="E47" s="49">
        <f t="shared" si="4"/>
        <v>0.11171171171171171</v>
      </c>
      <c r="F47" s="254"/>
      <c r="G47" s="217"/>
      <c r="H47" s="215" t="str">
        <f>Data!H47</f>
        <v>&gt;2 Years - 4 Years</v>
      </c>
      <c r="I47" s="215"/>
      <c r="J47" s="21">
        <f>CentralRegionCalculations!P86</f>
        <v>137</v>
      </c>
      <c r="K47" s="49">
        <f t="shared" si="5"/>
        <v>0.24684684684684685</v>
      </c>
      <c r="L47" s="237"/>
    </row>
    <row r="48" spans="1:12" s="200" customFormat="1" ht="12" customHeight="1" x14ac:dyDescent="0.2">
      <c r="A48" s="234"/>
      <c r="B48" s="217"/>
      <c r="C48" s="215" t="str">
        <f>Data!C48</f>
        <v>Foster Care - Independent Living</v>
      </c>
      <c r="D48" s="21">
        <f>CentralRegionCalculations!AL100</f>
        <v>0</v>
      </c>
      <c r="E48" s="28" t="str">
        <f t="shared" si="4"/>
        <v>*</v>
      </c>
      <c r="F48" s="254"/>
      <c r="G48" s="217"/>
      <c r="H48" s="215" t="str">
        <f>Data!H48</f>
        <v>&gt;4 Years</v>
      </c>
      <c r="I48" s="215"/>
      <c r="J48" s="21">
        <f>CentralRegionCalculations!Q86</f>
        <v>30</v>
      </c>
      <c r="K48" s="49">
        <f t="shared" si="5"/>
        <v>5.4054054054054057E-2</v>
      </c>
      <c r="L48" s="237"/>
    </row>
    <row r="49" spans="1:14" s="200" customFormat="1" ht="12" customHeight="1" x14ac:dyDescent="0.2">
      <c r="A49" s="234"/>
      <c r="B49" s="217"/>
      <c r="C49" s="215" t="str">
        <f>Data!C49</f>
        <v>Foster Care - IFC (Contracted)</v>
      </c>
      <c r="D49" s="21">
        <f>SUM(CentralRegionCalculations!Z100:AJ100)</f>
        <v>34</v>
      </c>
      <c r="E49" s="49">
        <f t="shared" si="4"/>
        <v>6.126126126126126E-2</v>
      </c>
      <c r="F49" s="254"/>
      <c r="G49" s="217"/>
      <c r="H49" s="244" t="s">
        <v>38</v>
      </c>
      <c r="I49" s="215"/>
      <c r="J49" s="67">
        <f>SUM(J44:J48)</f>
        <v>555</v>
      </c>
      <c r="K49" s="68">
        <f t="shared" si="5"/>
        <v>1</v>
      </c>
      <c r="L49" s="237"/>
    </row>
    <row r="50" spans="1:14" s="200" customFormat="1" ht="12" customHeight="1" x14ac:dyDescent="0.2">
      <c r="A50" s="234"/>
      <c r="B50" s="217"/>
      <c r="C50" s="215" t="str">
        <f>Data!C50</f>
        <v>Congregate Care - Group Home</v>
      </c>
      <c r="D50" s="21">
        <f>SUM(CentralRegionCalculations!K100:Q100)</f>
        <v>43</v>
      </c>
      <c r="E50" s="49">
        <f t="shared" si="4"/>
        <v>7.7477477477477477E-2</v>
      </c>
      <c r="F50" s="180"/>
      <c r="G50" s="180"/>
      <c r="H50" s="180"/>
      <c r="I50" s="180"/>
      <c r="J50" s="180"/>
      <c r="K50" s="180"/>
      <c r="L50" s="237"/>
    </row>
    <row r="51" spans="1:14" s="200" customFormat="1" ht="12" customHeight="1" x14ac:dyDescent="0.2">
      <c r="A51" s="256"/>
      <c r="B51" s="217"/>
      <c r="C51" s="215" t="str">
        <f>Data!C51</f>
        <v>Congregate Care - Continuum</v>
      </c>
      <c r="D51" s="21">
        <f>SUM(CentralRegionCalculations!W100:Y100)</f>
        <v>3</v>
      </c>
      <c r="E51" s="49" t="str">
        <f t="shared" si="4"/>
        <v>*</v>
      </c>
      <c r="F51" s="254"/>
      <c r="G51" s="228" t="str">
        <f>Data!G51</f>
        <v>Gender  (03/31/2017)</v>
      </c>
      <c r="H51" s="235"/>
      <c r="I51" s="235"/>
      <c r="J51" s="257"/>
      <c r="K51" s="257"/>
      <c r="L51" s="258"/>
    </row>
    <row r="52" spans="1:14" s="200" customFormat="1" ht="12" customHeight="1" x14ac:dyDescent="0.2">
      <c r="A52" s="259"/>
      <c r="B52" s="217"/>
      <c r="C52" s="215" t="str">
        <f>Data!C52</f>
        <v>Congregate Care - Residential</v>
      </c>
      <c r="D52" s="21">
        <f>CentralRegionCalculations!R100</f>
        <v>6</v>
      </c>
      <c r="E52" s="49">
        <f>IF(D52/$D$57&lt;0.01,"*",D52/$D$57)</f>
        <v>1.0810810810810811E-2</v>
      </c>
      <c r="F52" s="254"/>
      <c r="G52" s="217"/>
      <c r="H52" s="215" t="str">
        <f>Data!H52</f>
        <v>Male</v>
      </c>
      <c r="I52" s="244"/>
      <c r="J52" s="21">
        <f>CentralRegionCalculations!M117</f>
        <v>280</v>
      </c>
      <c r="K52" s="49">
        <f>IF(J52/$J$55&lt;0.01,"*",J52/$J$55)</f>
        <v>0.50450450450450446</v>
      </c>
      <c r="L52" s="260"/>
      <c r="M52" s="215"/>
    </row>
    <row r="53" spans="1:14" s="200" customFormat="1" ht="12" customHeight="1" x14ac:dyDescent="0.2">
      <c r="A53" s="261"/>
      <c r="B53" s="217"/>
      <c r="C53" s="215" t="str">
        <f>Data!C53</f>
        <v>Congregate  Care - STARR (short-term residential)</v>
      </c>
      <c r="D53" s="21">
        <f>CentralRegionCalculations!S100</f>
        <v>18</v>
      </c>
      <c r="E53" s="49">
        <f t="shared" si="4"/>
        <v>3.2432432432432434E-2</v>
      </c>
      <c r="F53" s="254"/>
      <c r="G53" s="217"/>
      <c r="H53" s="215" t="str">
        <f>Data!H53</f>
        <v>Female</v>
      </c>
      <c r="I53" s="244"/>
      <c r="J53" s="21">
        <f>CentralRegionCalculations!L117</f>
        <v>275</v>
      </c>
      <c r="K53" s="49">
        <f t="shared" ref="K53:K55" si="6">IF(J53/$J$55&lt;0.01,"*",J53/$J$55)</f>
        <v>0.49549549549549549</v>
      </c>
      <c r="L53" s="262"/>
    </row>
    <row r="54" spans="1:14" s="200" customFormat="1" ht="12" customHeight="1" x14ac:dyDescent="0.2">
      <c r="A54" s="214"/>
      <c r="B54" s="217"/>
      <c r="C54" s="215" t="str">
        <f>Data!C54</f>
        <v>Congregate Care - Teen Parenting</v>
      </c>
      <c r="D54" s="21">
        <f>CentralRegionCalculations!T100+CentralRegionCalculations!U100+CentralRegionCalculations!V100</f>
        <v>0</v>
      </c>
      <c r="E54" s="49" t="str">
        <f t="shared" si="4"/>
        <v>*</v>
      </c>
      <c r="F54" s="254"/>
      <c r="G54" s="180"/>
      <c r="H54" s="253" t="str">
        <f>Data!H54</f>
        <v>Intersex</v>
      </c>
      <c r="J54" s="21">
        <f>CentralRegionCalculations!N119</f>
        <v>0</v>
      </c>
      <c r="K54" s="49" t="str">
        <f t="shared" si="6"/>
        <v>*</v>
      </c>
      <c r="L54" s="219"/>
    </row>
    <row r="55" spans="1:14" s="200" customFormat="1" ht="12" customHeight="1" x14ac:dyDescent="0.2">
      <c r="A55" s="263"/>
      <c r="B55" s="217"/>
      <c r="C55" s="215" t="str">
        <f>Data!C55</f>
        <v>Non-Referral Location</v>
      </c>
      <c r="D55" s="21">
        <f>SUM(CentralRegionCalculations!AP100:AT100)</f>
        <v>5</v>
      </c>
      <c r="E55" s="49" t="str">
        <f t="shared" si="4"/>
        <v>*</v>
      </c>
      <c r="F55" s="264"/>
      <c r="G55" s="180"/>
      <c r="H55" s="244" t="s">
        <v>38</v>
      </c>
      <c r="I55" s="180"/>
      <c r="J55" s="67">
        <f>SUM(J52:J54)</f>
        <v>555</v>
      </c>
      <c r="K55" s="68">
        <f t="shared" si="6"/>
        <v>1</v>
      </c>
      <c r="L55" s="265"/>
    </row>
    <row r="56" spans="1:14" s="200" customFormat="1" ht="12" customHeight="1" x14ac:dyDescent="0.2">
      <c r="A56" s="263"/>
      <c r="B56" s="217"/>
      <c r="C56" s="238" t="str">
        <f>Data!C56</f>
        <v>Missing/Absent from Approved Placement</v>
      </c>
      <c r="D56" s="21">
        <f>CentralRegionCalculations!AU100</f>
        <v>3</v>
      </c>
      <c r="E56" s="49" t="str">
        <f t="shared" si="4"/>
        <v>*</v>
      </c>
      <c r="F56" s="266"/>
      <c r="G56" s="180"/>
      <c r="H56" s="180"/>
      <c r="I56" s="180"/>
      <c r="J56" s="180"/>
      <c r="K56" s="180"/>
      <c r="L56" s="265"/>
    </row>
    <row r="57" spans="1:14" ht="15" customHeight="1" x14ac:dyDescent="0.2">
      <c r="A57" s="267"/>
      <c r="B57" s="180"/>
      <c r="C57" s="244" t="s">
        <v>38</v>
      </c>
      <c r="D57" s="67">
        <f>SUM(D44:D56)</f>
        <v>555</v>
      </c>
      <c r="E57" s="68">
        <f t="shared" si="4"/>
        <v>1</v>
      </c>
      <c r="F57" s="266"/>
      <c r="G57" s="228" t="str">
        <f>Data!G57</f>
        <v>Service Plan Goal  (03/31/2017)</v>
      </c>
      <c r="H57" s="229"/>
      <c r="I57" s="235"/>
      <c r="J57" s="181"/>
      <c r="K57" s="216"/>
      <c r="L57" s="268"/>
    </row>
    <row r="58" spans="1:14" s="200" customFormat="1" ht="12" customHeight="1" x14ac:dyDescent="0.2">
      <c r="A58" s="234"/>
      <c r="B58" s="228"/>
      <c r="C58" s="180"/>
      <c r="D58" s="180"/>
      <c r="E58" s="180"/>
      <c r="F58" s="254"/>
      <c r="G58" s="228"/>
      <c r="H58" s="215" t="str">
        <f>Data!H58</f>
        <v>Family Reunification</v>
      </c>
      <c r="I58" s="215"/>
      <c r="J58" s="21">
        <f>CentralRegionCalculations!P145</f>
        <v>192</v>
      </c>
      <c r="K58" s="49">
        <f>IF(J58/$J$65&lt;0.01,"*",J58/$J$65)</f>
        <v>0.34594594594594597</v>
      </c>
      <c r="L58" s="237"/>
      <c r="N58" s="215"/>
    </row>
    <row r="59" spans="1:14" s="200" customFormat="1" ht="12" customHeight="1" x14ac:dyDescent="0.2">
      <c r="A59" s="234"/>
      <c r="B59" s="228" t="str">
        <f>Data!B59</f>
        <v>Race  (03/31/2017)</v>
      </c>
      <c r="C59" s="215"/>
      <c r="D59" s="230"/>
      <c r="E59" s="231"/>
      <c r="F59" s="254"/>
      <c r="G59" s="235"/>
      <c r="H59" s="215" t="str">
        <f>Data!H59</f>
        <v>Adoption</v>
      </c>
      <c r="I59" s="215"/>
      <c r="J59" s="21">
        <f>CentralRegionCalculations!M145</f>
        <v>220</v>
      </c>
      <c r="K59" s="49">
        <f t="shared" ref="K59:K65" si="7">IF(J59/$J$65&lt;0.01,"*",J59/$J$65)</f>
        <v>0.3963963963963964</v>
      </c>
      <c r="L59" s="237"/>
    </row>
    <row r="60" spans="1:14" s="200" customFormat="1" ht="13.5" customHeight="1" x14ac:dyDescent="0.2">
      <c r="A60" s="234"/>
      <c r="B60" s="235"/>
      <c r="C60" s="215" t="s">
        <v>5</v>
      </c>
      <c r="D60" s="21">
        <f>CentralRegionCalculations!T131</f>
        <v>276</v>
      </c>
      <c r="E60" s="28">
        <f>IF(D60/$D$68&lt;0.01,"*",D60/$D$68)</f>
        <v>0.49729729729729732</v>
      </c>
      <c r="F60" s="254"/>
      <c r="G60" s="217"/>
      <c r="H60" s="215" t="str">
        <f>Data!H60</f>
        <v>Guardianship</v>
      </c>
      <c r="I60" s="215"/>
      <c r="J60" s="21">
        <f>CentralRegionCalculations!O145</f>
        <v>51</v>
      </c>
      <c r="K60" s="49">
        <f t="shared" si="7"/>
        <v>9.1891891891891897E-2</v>
      </c>
      <c r="L60" s="237"/>
      <c r="N60" s="215"/>
    </row>
    <row r="61" spans="1:14" s="200" customFormat="1" ht="14.45" customHeight="1" x14ac:dyDescent="0.2">
      <c r="A61" s="234"/>
      <c r="C61" s="238" t="s">
        <v>7</v>
      </c>
      <c r="D61" s="21">
        <f>CentralRegionCalculations!P131</f>
        <v>183</v>
      </c>
      <c r="E61" s="28">
        <f t="shared" ref="E61:E68" si="8">IF(D61/$D$68&lt;0.01,"*",D61/$D$68)</f>
        <v>0.32972972972972975</v>
      </c>
      <c r="F61" s="254"/>
      <c r="G61" s="217"/>
      <c r="H61" s="215" t="s">
        <v>63</v>
      </c>
      <c r="I61" s="215"/>
      <c r="J61" s="21">
        <f>CentralRegionCalculations!L145</f>
        <v>9</v>
      </c>
      <c r="K61" s="49">
        <f t="shared" si="7"/>
        <v>1.6216216216216217E-2</v>
      </c>
      <c r="L61" s="237"/>
      <c r="N61" s="215"/>
    </row>
    <row r="62" spans="1:14" s="200" customFormat="1" ht="13.5" customHeight="1" x14ac:dyDescent="0.2">
      <c r="A62" s="234"/>
      <c r="C62" s="215" t="s">
        <v>9</v>
      </c>
      <c r="D62" s="21">
        <f>CentralRegionCalculations!N131</f>
        <v>32</v>
      </c>
      <c r="E62" s="28">
        <f t="shared" si="8"/>
        <v>5.7657657657657659E-2</v>
      </c>
      <c r="F62" s="254"/>
      <c r="G62" s="217"/>
      <c r="H62" s="215" t="str">
        <f>Data!H62</f>
        <v>Permanent Care with Kin</v>
      </c>
      <c r="I62" s="215"/>
      <c r="J62" s="21">
        <f>CentralRegionCalculations!N145</f>
        <v>7</v>
      </c>
      <c r="K62" s="49">
        <f t="shared" si="7"/>
        <v>1.2612612612612612E-2</v>
      </c>
      <c r="L62" s="237"/>
      <c r="N62" s="215"/>
    </row>
    <row r="63" spans="1:14" s="200" customFormat="1" ht="13.5" customHeight="1" x14ac:dyDescent="0.2">
      <c r="A63" s="234"/>
      <c r="B63" s="235"/>
      <c r="C63" s="215" t="s">
        <v>374</v>
      </c>
      <c r="D63" s="21">
        <f>CentralRegionCalculations!M131</f>
        <v>10</v>
      </c>
      <c r="E63" s="28">
        <f t="shared" si="8"/>
        <v>1.8018018018018018E-2</v>
      </c>
      <c r="F63" s="254"/>
      <c r="G63" s="217"/>
      <c r="H63" s="215" t="str">
        <f>Data!H63</f>
        <v>Stabilize Intact Family</v>
      </c>
      <c r="I63" s="215"/>
      <c r="J63" s="21">
        <f>CentralRegionCalculations!Q145</f>
        <v>35</v>
      </c>
      <c r="K63" s="49">
        <f t="shared" si="7"/>
        <v>6.3063063063063057E-2</v>
      </c>
      <c r="L63" s="237"/>
      <c r="N63" s="215"/>
    </row>
    <row r="64" spans="1:14" s="200" customFormat="1" ht="13.5" customHeight="1" x14ac:dyDescent="0.2">
      <c r="A64" s="234"/>
      <c r="B64" s="235"/>
      <c r="C64" s="215" t="s">
        <v>13</v>
      </c>
      <c r="D64" s="21">
        <f>CentralRegionCalculations!L131</f>
        <v>0</v>
      </c>
      <c r="E64" s="28" t="str">
        <f t="shared" si="8"/>
        <v>*</v>
      </c>
      <c r="F64" s="254"/>
      <c r="G64" s="217"/>
      <c r="H64" s="215" t="str">
        <f>Data!H64</f>
        <v>Unspecified as of run-date</v>
      </c>
      <c r="I64" s="215"/>
      <c r="J64" s="21">
        <f>CentralRegionCalculations!R145</f>
        <v>41</v>
      </c>
      <c r="K64" s="49">
        <f t="shared" si="7"/>
        <v>7.3873873873873869E-2</v>
      </c>
      <c r="L64" s="237"/>
      <c r="N64" s="215"/>
    </row>
    <row r="65" spans="1:14" s="200" customFormat="1" ht="13.5" customHeight="1" x14ac:dyDescent="0.2">
      <c r="A65" s="234"/>
      <c r="B65" s="235"/>
      <c r="C65" s="215" t="s">
        <v>15</v>
      </c>
      <c r="D65" s="21">
        <f>CentralRegionCalculations!R131</f>
        <v>0</v>
      </c>
      <c r="E65" s="28" t="str">
        <f t="shared" si="8"/>
        <v>*</v>
      </c>
      <c r="F65" s="254"/>
      <c r="G65" s="217"/>
      <c r="H65" s="244" t="s">
        <v>38</v>
      </c>
      <c r="I65" s="215"/>
      <c r="J65" s="67">
        <f>SUM(J58:J64)</f>
        <v>555</v>
      </c>
      <c r="K65" s="68">
        <f t="shared" si="7"/>
        <v>1</v>
      </c>
      <c r="L65" s="237"/>
      <c r="N65" s="215"/>
    </row>
    <row r="66" spans="1:14" s="200" customFormat="1" ht="13.5" customHeight="1" x14ac:dyDescent="0.2">
      <c r="A66" s="234"/>
      <c r="B66" s="235"/>
      <c r="C66" s="215" t="s">
        <v>375</v>
      </c>
      <c r="D66" s="21">
        <f>CentralRegionCalculations!Q131</f>
        <v>24</v>
      </c>
      <c r="E66" s="28">
        <f t="shared" si="8"/>
        <v>4.3243243243243246E-2</v>
      </c>
      <c r="F66" s="254"/>
      <c r="G66" s="217"/>
      <c r="H66" s="269" t="s">
        <v>241</v>
      </c>
      <c r="L66" s="237"/>
      <c r="N66" s="215"/>
    </row>
    <row r="67" spans="1:14" s="200" customFormat="1" ht="12" customHeight="1" x14ac:dyDescent="0.2">
      <c r="A67" s="234"/>
      <c r="B67" s="235"/>
      <c r="C67" s="215" t="str">
        <f>Data!C67</f>
        <v>Unable to Determine</v>
      </c>
      <c r="D67" s="21">
        <f>CentralRegionCalculations!O131+CentralRegionCalculations!S131+CentralRegionCalculations!U131</f>
        <v>30</v>
      </c>
      <c r="E67" s="28">
        <f t="shared" si="8"/>
        <v>5.4054054054054057E-2</v>
      </c>
      <c r="F67" s="254"/>
      <c r="G67" s="217"/>
      <c r="H67" s="269"/>
      <c r="I67" s="180"/>
      <c r="J67" s="180"/>
      <c r="K67" s="180"/>
      <c r="L67" s="237"/>
      <c r="M67" s="215"/>
      <c r="N67" s="215"/>
    </row>
    <row r="68" spans="1:14" s="200" customFormat="1" ht="12" customHeight="1" x14ac:dyDescent="0.2">
      <c r="A68" s="234"/>
      <c r="B68" s="235"/>
      <c r="C68" s="244" t="s">
        <v>38</v>
      </c>
      <c r="D68" s="67">
        <f>SUM(D60:D67)</f>
        <v>555</v>
      </c>
      <c r="E68" s="61">
        <f t="shared" si="8"/>
        <v>1</v>
      </c>
      <c r="F68" s="254"/>
      <c r="G68" s="270" t="s">
        <v>68</v>
      </c>
      <c r="I68" s="180"/>
      <c r="J68" s="180"/>
      <c r="K68" s="180"/>
      <c r="L68" s="237"/>
      <c r="M68" s="215"/>
      <c r="N68" s="215"/>
    </row>
    <row r="69" spans="1:14" s="200" customFormat="1" ht="12" customHeight="1" x14ac:dyDescent="0.2">
      <c r="A69" s="234"/>
      <c r="B69" s="235"/>
      <c r="C69" s="246" t="s">
        <v>239</v>
      </c>
      <c r="D69" s="95"/>
      <c r="E69" s="96"/>
      <c r="F69" s="254"/>
      <c r="G69" s="271" t="s">
        <v>69</v>
      </c>
      <c r="I69" s="180"/>
      <c r="J69" s="180"/>
      <c r="K69" s="180"/>
      <c r="L69" s="237"/>
      <c r="M69" s="215"/>
      <c r="N69" s="215"/>
    </row>
    <row r="70" spans="1:14" s="200" customFormat="1" ht="12" customHeight="1" x14ac:dyDescent="0.2">
      <c r="A70" s="241"/>
      <c r="B70" s="228"/>
      <c r="C70" s="66" t="s">
        <v>240</v>
      </c>
      <c r="D70" s="34"/>
      <c r="E70" s="64"/>
      <c r="F70" s="254"/>
      <c r="G70" s="270" t="s">
        <v>70</v>
      </c>
      <c r="I70" s="180"/>
      <c r="J70" s="180"/>
      <c r="K70" s="180"/>
      <c r="L70" s="237"/>
    </row>
    <row r="71" spans="1:14" s="200" customFormat="1" ht="6" customHeight="1" x14ac:dyDescent="0.2">
      <c r="A71" s="272"/>
      <c r="B71" s="273"/>
      <c r="C71" s="100"/>
      <c r="D71" s="101"/>
      <c r="E71" s="102"/>
      <c r="F71" s="274"/>
      <c r="G71" s="275"/>
      <c r="H71" s="276"/>
      <c r="I71" s="275"/>
      <c r="J71" s="275"/>
      <c r="K71" s="275"/>
      <c r="L71" s="277"/>
    </row>
    <row r="72" spans="1:14" s="200" customFormat="1" ht="15.75" x14ac:dyDescent="0.2">
      <c r="A72" s="205"/>
      <c r="B72" s="1080" t="s">
        <v>71</v>
      </c>
      <c r="C72" s="1080"/>
      <c r="D72" s="1080"/>
      <c r="E72" s="1080"/>
      <c r="F72" s="1080"/>
      <c r="G72" s="1080"/>
      <c r="H72" s="1080"/>
      <c r="I72" s="1080"/>
      <c r="J72" s="1080"/>
      <c r="K72" s="1080"/>
      <c r="L72" s="1081"/>
    </row>
    <row r="73" spans="1:14" s="200" customFormat="1" ht="14.25" customHeight="1" x14ac:dyDescent="0.2">
      <c r="A73" s="234"/>
      <c r="B73" s="228" t="str">
        <f>Data!B73</f>
        <v>Most Recent Intake  (03/31/2017)</v>
      </c>
      <c r="C73" s="278"/>
      <c r="D73" s="231"/>
      <c r="E73" s="218"/>
      <c r="F73" s="218"/>
      <c r="G73" s="244" t="str">
        <f>Data!G73</f>
        <v>Age Groups  (03/31/2017)</v>
      </c>
      <c r="H73" s="215"/>
      <c r="I73" s="217"/>
      <c r="J73" s="217"/>
      <c r="K73" s="233"/>
      <c r="L73" s="213"/>
    </row>
    <row r="74" spans="1:14" ht="12" customHeight="1" x14ac:dyDescent="0.2">
      <c r="A74" s="234"/>
      <c r="B74" s="229"/>
      <c r="C74" s="215" t="str">
        <f>Data!C74</f>
        <v>Protective</v>
      </c>
      <c r="D74" s="21">
        <f>CentralRegionCalculations!L176+CentralRegionCalculations!R176</f>
        <v>1826</v>
      </c>
      <c r="E74" s="49">
        <f>IF(D74/$D$80&lt;0.01,"*",D74/$D$80)</f>
        <v>0.93881748071979432</v>
      </c>
      <c r="F74" s="254"/>
      <c r="G74" s="217"/>
      <c r="H74" s="215" t="str">
        <f>Data!H74</f>
        <v>0 - 2 Years Old</v>
      </c>
      <c r="I74" s="215"/>
      <c r="J74" s="21">
        <f>SUM(CentralRegionCalculations!L161:N161)</f>
        <v>387</v>
      </c>
      <c r="K74" s="49">
        <f>IF(J74/$J$79&lt;0.01,"*",J74/$J$79)</f>
        <v>0.19897172236503857</v>
      </c>
      <c r="L74" s="237"/>
    </row>
    <row r="75" spans="1:14" ht="12" customHeight="1" x14ac:dyDescent="0.2">
      <c r="A75" s="234"/>
      <c r="B75" s="229"/>
      <c r="C75" s="215" t="str">
        <f>Data!C75</f>
        <v>Alternative Response</v>
      </c>
      <c r="D75" s="21">
        <f>CentralRegionCalculations!M176</f>
        <v>79</v>
      </c>
      <c r="E75" s="49">
        <f t="shared" ref="E75:E80" si="9">IF(D75/$D$80&lt;0.01,"*",D75/$D$80)</f>
        <v>4.0616966580976861E-2</v>
      </c>
      <c r="F75" s="254"/>
      <c r="G75" s="229"/>
      <c r="H75" s="215" t="str">
        <f>Data!H75</f>
        <v>3 - 5 Years Old</v>
      </c>
      <c r="I75" s="215"/>
      <c r="J75" s="21">
        <f>SUM(CentralRegionCalculations!O161:Q161)</f>
        <v>360</v>
      </c>
      <c r="K75" s="49">
        <f t="shared" ref="K75:K79" si="10">IF(J75/$J$79&lt;0.01,"*",J75/$J$79)</f>
        <v>0.18508997429305912</v>
      </c>
      <c r="L75" s="237"/>
    </row>
    <row r="76" spans="1:14" ht="12" customHeight="1" x14ac:dyDescent="0.2">
      <c r="A76" s="234"/>
      <c r="B76" s="229"/>
      <c r="C76" s="215" t="str">
        <f>Data!C76</f>
        <v>Voluntary Request</v>
      </c>
      <c r="D76" s="21">
        <f>CentralRegionCalculations!T176+CentralRegionCalculations!S176</f>
        <v>24</v>
      </c>
      <c r="E76" s="28">
        <f t="shared" si="9"/>
        <v>1.2339331619537276E-2</v>
      </c>
      <c r="F76" s="254"/>
      <c r="G76" s="215"/>
      <c r="H76" s="215" t="str">
        <f>Data!H76</f>
        <v>6 - 11 Years Old</v>
      </c>
      <c r="I76" s="215"/>
      <c r="J76" s="21">
        <f>SUM(CentralRegionCalculations!R161:W161)</f>
        <v>658</v>
      </c>
      <c r="K76" s="49">
        <f t="shared" si="10"/>
        <v>0.33830334190231365</v>
      </c>
      <c r="L76" s="237"/>
    </row>
    <row r="77" spans="1:14" s="200" customFormat="1" ht="12" customHeight="1" x14ac:dyDescent="0.2">
      <c r="A77" s="234"/>
      <c r="B77" s="217"/>
      <c r="C77" s="215" t="str">
        <f>Data!C77</f>
        <v>CRA Referral (Children Requiring Assistance)</v>
      </c>
      <c r="D77" s="21">
        <f>CentralRegionCalculations!N176+CentralRegionCalculations!O176</f>
        <v>0</v>
      </c>
      <c r="E77" s="49" t="str">
        <f t="shared" si="9"/>
        <v>*</v>
      </c>
      <c r="F77" s="254"/>
      <c r="G77" s="229"/>
      <c r="H77" s="215" t="str">
        <f>Data!H77</f>
        <v>12 - 17 Years Old</v>
      </c>
      <c r="I77" s="215"/>
      <c r="J77" s="21">
        <f>SUM(CentralRegionCalculations!X161:AC161)</f>
        <v>538</v>
      </c>
      <c r="K77" s="49">
        <f t="shared" si="10"/>
        <v>0.27660668380462727</v>
      </c>
      <c r="L77" s="237"/>
    </row>
    <row r="78" spans="1:14" s="200" customFormat="1" ht="12" customHeight="1" x14ac:dyDescent="0.2">
      <c r="A78" s="239"/>
      <c r="B78" s="217"/>
      <c r="C78" s="215" t="str">
        <f>Data!C78</f>
        <v>Court Referral</v>
      </c>
      <c r="D78" s="21">
        <f>CentralRegionCalculations!P176</f>
        <v>11</v>
      </c>
      <c r="E78" s="49" t="str">
        <f t="shared" si="9"/>
        <v>*</v>
      </c>
      <c r="F78" s="254"/>
      <c r="G78" s="217"/>
      <c r="H78" s="215" t="str">
        <f>Data!H78</f>
        <v>Unspecified</v>
      </c>
      <c r="I78" s="215"/>
      <c r="J78" s="21">
        <f>CentralRegionCalculations!AD161</f>
        <v>2</v>
      </c>
      <c r="K78" s="49" t="str">
        <f t="shared" si="10"/>
        <v>*</v>
      </c>
      <c r="L78" s="237"/>
    </row>
    <row r="79" spans="1:14" s="200" customFormat="1" ht="12" customHeight="1" x14ac:dyDescent="0.2">
      <c r="A79" s="239"/>
      <c r="B79" s="217"/>
      <c r="C79" s="215" t="str">
        <f>Data!C79</f>
        <v>Other/Unspecified</v>
      </c>
      <c r="D79" s="21">
        <f>CentralRegionCalculations!Q176+CentralRegionCalculations!U176+CentralRegionCalculations!V176</f>
        <v>5</v>
      </c>
      <c r="E79" s="49" t="str">
        <f t="shared" si="9"/>
        <v>*</v>
      </c>
      <c r="F79" s="255"/>
      <c r="G79" s="217"/>
      <c r="H79" s="244" t="s">
        <v>72</v>
      </c>
      <c r="I79" s="244"/>
      <c r="J79" s="67">
        <f>SUM(J74:J78)</f>
        <v>1945</v>
      </c>
      <c r="K79" s="68">
        <f t="shared" si="10"/>
        <v>1</v>
      </c>
      <c r="L79" s="240"/>
    </row>
    <row r="80" spans="1:14" s="200" customFormat="1" ht="12" customHeight="1" x14ac:dyDescent="0.2">
      <c r="A80" s="214"/>
      <c r="B80" s="229"/>
      <c r="C80" s="244" t="s">
        <v>72</v>
      </c>
      <c r="D80" s="67">
        <f>SUM(D74:D79)</f>
        <v>1945</v>
      </c>
      <c r="E80" s="68">
        <f t="shared" si="9"/>
        <v>1</v>
      </c>
      <c r="F80" s="255"/>
      <c r="G80" s="217"/>
      <c r="H80" s="244"/>
      <c r="I80" s="244"/>
      <c r="J80" s="108"/>
      <c r="K80" s="109"/>
      <c r="L80" s="240"/>
    </row>
    <row r="81" spans="1:12" s="200" customFormat="1" ht="4.1500000000000004" customHeight="1" x14ac:dyDescent="0.2">
      <c r="A81" s="214"/>
      <c r="B81" s="229"/>
      <c r="C81" s="244"/>
      <c r="D81" s="67"/>
      <c r="E81" s="68"/>
      <c r="F81" s="255"/>
      <c r="G81" s="217"/>
      <c r="H81" s="244"/>
      <c r="I81" s="244"/>
      <c r="J81" s="108"/>
      <c r="K81" s="109"/>
      <c r="L81" s="240"/>
    </row>
    <row r="82" spans="1:12" s="200" customFormat="1" ht="12.6" customHeight="1" x14ac:dyDescent="0.2">
      <c r="A82" s="272"/>
      <c r="B82" s="366"/>
      <c r="C82" s="275"/>
      <c r="D82" s="279"/>
      <c r="E82" s="275"/>
      <c r="F82" s="275"/>
      <c r="G82" s="280"/>
      <c r="H82" s="275"/>
      <c r="I82" s="275"/>
      <c r="J82" s="275"/>
      <c r="K82" s="279"/>
      <c r="L82" s="281"/>
    </row>
    <row r="83" spans="1:12" s="200" customFormat="1" x14ac:dyDescent="0.2">
      <c r="A83" s="180"/>
      <c r="B83" s="217"/>
      <c r="C83" s="282"/>
      <c r="D83" s="283"/>
      <c r="E83" s="283"/>
      <c r="F83" s="283"/>
      <c r="G83" s="282"/>
      <c r="H83" s="229"/>
      <c r="I83" s="229"/>
      <c r="J83" s="233"/>
      <c r="K83" s="180"/>
      <c r="L83" s="180"/>
    </row>
    <row r="84" spans="1:12" s="200" customFormat="1" ht="6" customHeight="1" x14ac:dyDescent="0.2">
      <c r="A84" s="180"/>
      <c r="B84" s="217"/>
      <c r="C84" s="282"/>
      <c r="D84" s="283"/>
      <c r="E84" s="283"/>
      <c r="F84" s="283"/>
      <c r="G84" s="282"/>
      <c r="H84" s="282"/>
      <c r="I84" s="282"/>
      <c r="J84" s="283"/>
      <c r="K84" s="180"/>
      <c r="L84" s="180"/>
    </row>
    <row r="85" spans="1:12" x14ac:dyDescent="0.2">
      <c r="A85" s="180"/>
      <c r="K85" s="180"/>
      <c r="L85" s="180"/>
    </row>
    <row r="86" spans="1:12" x14ac:dyDescent="0.2">
      <c r="K86" s="180"/>
      <c r="L86" s="180"/>
    </row>
  </sheetData>
  <mergeCells count="3">
    <mergeCell ref="B18:K18"/>
    <mergeCell ref="B33:K33"/>
    <mergeCell ref="B72:L72"/>
  </mergeCells>
  <printOptions horizontalCentered="1" verticalCentered="1"/>
  <pageMargins left="0.04" right="0.04" top="0.04" bottom="0.03" header="0.04" footer="0.03"/>
  <pageSetup scale="75" orientation="portrait" r:id="rId1"/>
  <headerFooter alignWithMargins="0">
    <oddHeader>&amp;C&amp;"Arial,Bold"&amp;12MASSACHUSETTS DEPARTMENT OF CHILDREN AND FAMILIES QUARTERLY PROFILE
FY 2017, Quarter 3 (January 1, 2017 – March 31, 2017)</oddHeader>
    <oddFooter>&amp;L&amp;"Arial,Italic"MA DCF: CQI/OMPA&amp;R
&amp;"Arial,Italic"Source: FamilyNet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3D99E"/>
  </sheetPr>
  <dimension ref="A1:N86"/>
  <sheetViews>
    <sheetView view="pageBreakPreview" zoomScaleNormal="100" zoomScaleSheetLayoutView="100" workbookViewId="0">
      <selection activeCell="C42" sqref="C42"/>
    </sheetView>
  </sheetViews>
  <sheetFormatPr defaultColWidth="9.140625" defaultRowHeight="12.75" x14ac:dyDescent="0.2"/>
  <cols>
    <col min="1" max="1" width="1.42578125" style="283" customWidth="1"/>
    <col min="2" max="2" width="5.28515625" style="282" customWidth="1"/>
    <col min="3" max="3" width="47.5703125" style="282" customWidth="1"/>
    <col min="4" max="4" width="6.5703125" style="283" customWidth="1"/>
    <col min="5" max="5" width="7" style="283" customWidth="1"/>
    <col min="6" max="6" width="2.140625" style="283" customWidth="1"/>
    <col min="7" max="7" width="4.140625" style="282" customWidth="1"/>
    <col min="8" max="8" width="25.7109375" style="282" customWidth="1"/>
    <col min="9" max="9" width="20.42578125" style="282" customWidth="1"/>
    <col min="10" max="11" width="7" style="283" customWidth="1"/>
    <col min="12" max="12" width="1.42578125" style="283" customWidth="1"/>
    <col min="13" max="16384" width="9.140625" style="204"/>
  </cols>
  <sheetData>
    <row r="1" spans="1:13" ht="16.5" customHeight="1" x14ac:dyDescent="0.2">
      <c r="A1" s="201"/>
      <c r="B1" s="318"/>
      <c r="C1" s="284" t="s">
        <v>357</v>
      </c>
      <c r="D1" s="285"/>
      <c r="E1" s="202"/>
      <c r="F1" s="286"/>
      <c r="G1" s="287"/>
      <c r="H1" s="284"/>
      <c r="I1" s="288" t="s">
        <v>366</v>
      </c>
      <c r="J1" s="202"/>
      <c r="K1" s="202"/>
      <c r="L1" s="203"/>
    </row>
    <row r="2" spans="1:13" ht="15.75" hidden="1" x14ac:dyDescent="0.2">
      <c r="A2" s="205"/>
      <c r="B2" s="206"/>
      <c r="C2" s="206"/>
      <c r="D2" s="207"/>
      <c r="E2" s="208"/>
      <c r="F2" s="208"/>
      <c r="G2" s="206"/>
      <c r="H2" s="206" t="s">
        <v>0</v>
      </c>
      <c r="I2" s="206"/>
      <c r="J2" s="208"/>
      <c r="K2" s="207" t="s">
        <v>1</v>
      </c>
      <c r="L2" s="209"/>
    </row>
    <row r="3" spans="1:13" ht="5.0999999999999996" customHeight="1" x14ac:dyDescent="0.2">
      <c r="A3" s="210"/>
      <c r="B3" s="211"/>
      <c r="C3" s="211"/>
      <c r="D3" s="212"/>
      <c r="E3" s="212"/>
      <c r="F3" s="212"/>
      <c r="G3" s="211"/>
      <c r="H3" s="211"/>
      <c r="I3" s="211"/>
      <c r="J3" s="212"/>
      <c r="K3" s="212"/>
      <c r="L3" s="213"/>
    </row>
    <row r="4" spans="1:13" s="200" customFormat="1" ht="12" customHeight="1" x14ac:dyDescent="0.2">
      <c r="A4" s="214"/>
      <c r="B4" s="215" t="str">
        <f>Data!B4</f>
        <v>51A Reports (Q3, FY'2017)</v>
      </c>
      <c r="C4" s="215"/>
      <c r="D4" s="21">
        <f>CentralRegionCalculations!C8</f>
        <v>777</v>
      </c>
      <c r="E4" s="216"/>
      <c r="F4" s="216"/>
      <c r="G4" s="217"/>
      <c r="H4" s="215" t="str">
        <f>Data!H4</f>
        <v>Children &lt;18 Pending Response (03/31/2017)</v>
      </c>
      <c r="I4" s="215"/>
      <c r="J4" s="551">
        <f>VLOOKUP(I1,ChildrenPendingResponse!$A$1:$C$42,3,FALSE)</f>
        <v>128</v>
      </c>
      <c r="K4" s="218"/>
      <c r="L4" s="219"/>
      <c r="M4" s="116"/>
    </row>
    <row r="5" spans="1:13" s="200" customFormat="1" ht="12" customHeight="1" x14ac:dyDescent="0.2">
      <c r="A5" s="214"/>
      <c r="B5" s="215" t="str">
        <f>Data!B5</f>
        <v>% Screened-In for Response (Q3, FY'2017)</v>
      </c>
      <c r="C5" s="220"/>
      <c r="D5" s="28">
        <f>(CentralRegionCalculations!C17+CentralRegionCalculations!C26)/CentralRegionCalculations!C8</f>
        <v>0.62548262548262545</v>
      </c>
      <c r="E5" s="216"/>
      <c r="F5" s="216"/>
      <c r="G5" s="217"/>
      <c r="H5" s="215" t="str">
        <f>Data!H5</f>
        <v>Children Under 18 in Caseload (03/31/2017)</v>
      </c>
      <c r="I5" s="215"/>
      <c r="J5" s="551">
        <f>CentralRegionCalculations!E76</f>
        <v>2267</v>
      </c>
      <c r="K5" s="218"/>
      <c r="L5" s="219"/>
    </row>
    <row r="6" spans="1:13" s="200" customFormat="1" ht="12" customHeight="1" x14ac:dyDescent="0.2">
      <c r="A6" s="214"/>
      <c r="B6" s="215"/>
      <c r="C6" s="215"/>
      <c r="D6" s="28"/>
      <c r="E6" s="221"/>
      <c r="F6" s="221"/>
      <c r="G6" s="217"/>
      <c r="H6" s="215" t="str">
        <f>Data!H6</f>
        <v>Children Under 18 in Placement (03/31/2017)</v>
      </c>
      <c r="I6" s="215"/>
      <c r="J6" s="551">
        <f>CentralRegionCalculations!E76-CentralRegionCalculations!E82</f>
        <v>431</v>
      </c>
      <c r="K6" s="218"/>
      <c r="L6" s="219"/>
    </row>
    <row r="7" spans="1:13" s="200" customFormat="1" ht="3" customHeight="1" x14ac:dyDescent="0.2">
      <c r="A7" s="214"/>
      <c r="B7" s="217"/>
      <c r="C7" s="217"/>
      <c r="D7" s="199"/>
      <c r="E7" s="221"/>
      <c r="F7" s="221"/>
      <c r="G7" s="217"/>
      <c r="H7" s="215">
        <f>Data!H7</f>
        <v>0</v>
      </c>
      <c r="I7" s="215"/>
      <c r="J7" s="837"/>
      <c r="K7" s="218"/>
      <c r="L7" s="219"/>
    </row>
    <row r="8" spans="1:13" s="200" customFormat="1" ht="12" customHeight="1" x14ac:dyDescent="0.2">
      <c r="A8" s="214"/>
      <c r="B8" s="215" t="str">
        <f>Data!B8</f>
        <v>Responses (Q3, FY'2017) (includes Hotline)</v>
      </c>
      <c r="C8" s="215"/>
      <c r="D8" s="21">
        <f>CentralRegionCalculations!C127</f>
        <v>364</v>
      </c>
      <c r="E8" s="221"/>
      <c r="F8" s="221"/>
      <c r="G8" s="217"/>
      <c r="H8" s="215" t="str">
        <f>Data!H8</f>
        <v>% of Child Caseload in Placement</v>
      </c>
      <c r="I8" s="215"/>
      <c r="J8" s="838">
        <f>J6/J5</f>
        <v>0.19011910013233349</v>
      </c>
      <c r="K8" s="218"/>
      <c r="L8" s="219"/>
    </row>
    <row r="9" spans="1:13" s="200" customFormat="1" ht="12" customHeight="1" x14ac:dyDescent="0.2">
      <c r="A9" s="214"/>
      <c r="B9" s="215" t="str">
        <f>Data!B9</f>
        <v>% Supported Responses (Q3, FY'2017)</v>
      </c>
      <c r="C9" s="215"/>
      <c r="D9" s="28">
        <f>CentralRegionCalculations!C52/D4</f>
        <v>0.16344916344916344</v>
      </c>
      <c r="E9" s="221"/>
      <c r="F9" s="221"/>
      <c r="G9" s="217"/>
      <c r="H9" s="215" t="str">
        <f>Data!H9</f>
        <v>Clinical Cases (03/31/2017)</v>
      </c>
      <c r="I9" s="215"/>
      <c r="J9" s="551">
        <f>CentralRegionCalculations!E92+CentralRegionCalculations!E93</f>
        <v>1159</v>
      </c>
      <c r="K9" s="218"/>
      <c r="L9" s="219"/>
      <c r="M9" s="290"/>
    </row>
    <row r="10" spans="1:13" s="200" customFormat="1" ht="3" customHeight="1" x14ac:dyDescent="0.2">
      <c r="A10" s="214"/>
      <c r="E10" s="221"/>
      <c r="F10" s="221"/>
      <c r="G10" s="217"/>
      <c r="H10" s="215"/>
      <c r="I10" s="215"/>
      <c r="J10" s="839"/>
      <c r="K10" s="218"/>
      <c r="L10" s="219"/>
    </row>
    <row r="11" spans="1:13" s="200" customFormat="1" ht="12" customHeight="1" x14ac:dyDescent="0.2">
      <c r="A11" s="214"/>
      <c r="B11" s="215" t="str">
        <f>Data!B11</f>
        <v>Substantiated Concern (Q3, FY'2017)</v>
      </c>
      <c r="C11" s="215"/>
      <c r="D11" s="21">
        <f>CentralRegionCalculations!C136</f>
        <v>149</v>
      </c>
      <c r="E11" s="221"/>
      <c r="F11" s="221"/>
      <c r="G11" s="217"/>
      <c r="H11" s="215" t="str">
        <f>Data!H11</f>
        <v>Adoption Cases (03/31/2017)</v>
      </c>
      <c r="I11" s="215"/>
      <c r="J11" s="551">
        <f>CentralRegionCalculations!E91</f>
        <v>94</v>
      </c>
      <c r="K11" s="218"/>
      <c r="L11" s="219"/>
    </row>
    <row r="12" spans="1:13" s="200" customFormat="1" ht="12" customHeight="1" x14ac:dyDescent="0.2">
      <c r="A12" s="214"/>
      <c r="B12" s="253"/>
      <c r="C12" s="215"/>
      <c r="D12" s="28"/>
      <c r="E12" s="221"/>
      <c r="F12" s="221"/>
      <c r="G12" s="217"/>
      <c r="H12" s="215" t="str">
        <f>Data!H12</f>
        <v>Clinical Cases w/Child &lt;18 in Plcme (03/31/2017)</v>
      </c>
      <c r="I12" s="215"/>
      <c r="J12" s="551">
        <f>CentralRegionCalculations!E100</f>
        <v>194</v>
      </c>
      <c r="K12" s="218"/>
      <c r="L12" s="219"/>
    </row>
    <row r="13" spans="1:13" s="200" customFormat="1" ht="12" customHeight="1" x14ac:dyDescent="0.2">
      <c r="A13" s="214"/>
      <c r="E13" s="221"/>
      <c r="F13" s="221"/>
      <c r="G13" s="217"/>
      <c r="H13" s="215" t="str">
        <f>Data!H13</f>
        <v>% Clinical Cases that are Placement Cases</v>
      </c>
      <c r="I13" s="215"/>
      <c r="J13" s="838">
        <f>J12/J9</f>
        <v>0.16738567730802417</v>
      </c>
      <c r="K13" s="218"/>
      <c r="L13" s="219"/>
    </row>
    <row r="14" spans="1:13" s="200" customFormat="1" ht="3" customHeight="1" x14ac:dyDescent="0.2">
      <c r="A14" s="214"/>
      <c r="B14" s="215"/>
      <c r="C14" s="215"/>
      <c r="D14" s="34"/>
      <c r="E14" s="221"/>
      <c r="F14" s="221"/>
      <c r="G14" s="217"/>
      <c r="H14" s="215"/>
      <c r="I14" s="215"/>
      <c r="J14" s="838"/>
      <c r="K14" s="218"/>
      <c r="L14" s="219"/>
    </row>
    <row r="15" spans="1:13" s="200" customFormat="1" ht="12" customHeight="1" x14ac:dyDescent="0.2">
      <c r="A15" s="214"/>
      <c r="B15" s="215" t="str">
        <f>Data!B15</f>
        <v>Ave. Clinical Cases Opened per Month (Jan - Mar 2017)</v>
      </c>
      <c r="C15" s="215"/>
      <c r="D15" s="21">
        <f>CentralRegionCalculations!C70</f>
        <v>71.666666666666671</v>
      </c>
      <c r="E15" s="221"/>
      <c r="F15" s="221"/>
      <c r="G15" s="217"/>
      <c r="H15" s="215" t="str">
        <f>Data!H15</f>
        <v>Adoptions Legalized (Q3, FY'2017)</v>
      </c>
      <c r="I15" s="215"/>
      <c r="J15" s="551">
        <f>CentralRegionCalculations!C108</f>
        <v>20</v>
      </c>
      <c r="K15" s="218"/>
      <c r="L15" s="219"/>
    </row>
    <row r="16" spans="1:13" s="200" customFormat="1" ht="12" customHeight="1" x14ac:dyDescent="0.2">
      <c r="A16" s="214"/>
      <c r="B16" s="215" t="str">
        <f>Data!B16</f>
        <v>Ave. Clinical Cases Closed Per Month (Jan - Mar 2017)</v>
      </c>
      <c r="C16" s="215"/>
      <c r="D16" s="21">
        <f>CentralRegionCalculations!C61</f>
        <v>84.333333333333329</v>
      </c>
      <c r="E16" s="221"/>
      <c r="F16" s="221"/>
      <c r="G16" s="217"/>
      <c r="H16" s="215" t="str">
        <f>Data!H16</f>
        <v>Guardianships Legalized (Q3, FY'2017)</v>
      </c>
      <c r="I16" s="215"/>
      <c r="J16" s="551">
        <f>CentralRegionCalculations!D108</f>
        <v>28</v>
      </c>
      <c r="K16" s="218"/>
      <c r="L16" s="219"/>
    </row>
    <row r="17" spans="1:12" ht="6" customHeight="1" x14ac:dyDescent="0.2">
      <c r="A17" s="223"/>
      <c r="B17" s="206"/>
      <c r="C17" s="206"/>
      <c r="D17" s="207"/>
      <c r="E17" s="208"/>
      <c r="F17" s="208"/>
      <c r="G17" s="206"/>
      <c r="H17" s="206"/>
      <c r="I17" s="206"/>
      <c r="J17" s="208"/>
      <c r="K17" s="208"/>
      <c r="L17" s="224"/>
    </row>
    <row r="18" spans="1:12" s="227" customFormat="1" ht="15.75" customHeight="1" x14ac:dyDescent="0.2">
      <c r="A18" s="225"/>
      <c r="B18" s="1079" t="s">
        <v>4</v>
      </c>
      <c r="C18" s="1079"/>
      <c r="D18" s="1079"/>
      <c r="E18" s="1079"/>
      <c r="F18" s="1079"/>
      <c r="G18" s="1079"/>
      <c r="H18" s="1079"/>
      <c r="I18" s="1079"/>
      <c r="J18" s="1079"/>
      <c r="K18" s="1079"/>
      <c r="L18" s="226"/>
    </row>
    <row r="19" spans="1:12" ht="15" customHeight="1" x14ac:dyDescent="0.2">
      <c r="A19" s="210"/>
      <c r="B19" s="228" t="str">
        <f>Data!B19</f>
        <v>Race (03/31/2017)</v>
      </c>
      <c r="C19" s="229"/>
      <c r="D19" s="230"/>
      <c r="E19" s="231"/>
      <c r="F19" s="232"/>
      <c r="G19" s="228" t="str">
        <f>Data!G19</f>
        <v>Primary Language  (03/31/2017)</v>
      </c>
      <c r="H19" s="229"/>
      <c r="I19" s="229"/>
      <c r="J19" s="233"/>
      <c r="K19" s="233"/>
      <c r="L19" s="213"/>
    </row>
    <row r="20" spans="1:12" s="200" customFormat="1" ht="13.5" customHeight="1" x14ac:dyDescent="0.2">
      <c r="A20" s="234"/>
      <c r="B20" s="235"/>
      <c r="C20" s="215" t="s">
        <v>5</v>
      </c>
      <c r="D20" s="21">
        <f>CentralRegionCalculations!O14</f>
        <v>1930</v>
      </c>
      <c r="E20" s="28">
        <f>IF(D20/$D$29&lt;0.01,"*",D20/$D$29)</f>
        <v>0.41389663306883978</v>
      </c>
      <c r="F20" s="236"/>
      <c r="G20" s="235"/>
      <c r="H20" s="215" t="str">
        <f>Data!H20</f>
        <v>Spanish</v>
      </c>
      <c r="I20" s="215"/>
      <c r="J20" s="21">
        <f>CentralRegionCalculations!O35</f>
        <v>322</v>
      </c>
      <c r="K20" s="49">
        <f>IF(J20/$J$31&lt;0.01,"*",J20/$J$31)</f>
        <v>6.9054256916148402E-2</v>
      </c>
      <c r="L20" s="237"/>
    </row>
    <row r="21" spans="1:12" s="200" customFormat="1" ht="14.45" customHeight="1" x14ac:dyDescent="0.2">
      <c r="A21" s="234"/>
      <c r="B21" s="235"/>
      <c r="C21" s="238" t="s">
        <v>7</v>
      </c>
      <c r="D21" s="21">
        <f>CentralRegionCalculations!O10</f>
        <v>1657</v>
      </c>
      <c r="E21" s="28">
        <f t="shared" ref="E21:E29" si="0">IF(D21/$D$29&lt;0.01,"*",D21/$D$29)</f>
        <v>0.35535063263993139</v>
      </c>
      <c r="F21" s="236"/>
      <c r="G21" s="235"/>
      <c r="H21" s="215" t="str">
        <f>Data!H21</f>
        <v>Khmer (Cambodian)</v>
      </c>
      <c r="I21" s="215"/>
      <c r="J21" s="21">
        <f>CentralRegionCalculations!O29</f>
        <v>0</v>
      </c>
      <c r="K21" s="49" t="str">
        <f t="shared" ref="K21:K31" si="1">IF(J21/$J$31&lt;0.01,"*",J21/$J$31)</f>
        <v>*</v>
      </c>
      <c r="L21" s="237"/>
    </row>
    <row r="22" spans="1:12" s="200" customFormat="1" ht="13.5" customHeight="1" x14ac:dyDescent="0.2">
      <c r="A22" s="234"/>
      <c r="B22" s="235"/>
      <c r="C22" s="215" t="s">
        <v>9</v>
      </c>
      <c r="D22" s="21">
        <f>CentralRegionCalculations!O8</f>
        <v>479</v>
      </c>
      <c r="E22" s="28">
        <f t="shared" si="0"/>
        <v>0.10272356851812138</v>
      </c>
      <c r="F22" s="236"/>
      <c r="G22" s="235"/>
      <c r="H22" s="52" t="str">
        <f>Data!H22</f>
        <v xml:space="preserve">Portuguese                                                                      </v>
      </c>
      <c r="I22" s="215"/>
      <c r="J22" s="21">
        <f>CentralRegionCalculations!O33</f>
        <v>19</v>
      </c>
      <c r="K22" s="28" t="str">
        <f t="shared" si="1"/>
        <v>*</v>
      </c>
      <c r="L22" s="237"/>
    </row>
    <row r="23" spans="1:12" s="200" customFormat="1" ht="13.5" customHeight="1" x14ac:dyDescent="0.2">
      <c r="A23" s="234"/>
      <c r="B23" s="235"/>
      <c r="C23" s="215" t="s">
        <v>11</v>
      </c>
      <c r="D23" s="21">
        <f>CentralRegionCalculations!O7</f>
        <v>69</v>
      </c>
      <c r="E23" s="28">
        <f t="shared" si="0"/>
        <v>1.4797340767746086E-2</v>
      </c>
      <c r="F23" s="236"/>
      <c r="G23" s="235"/>
      <c r="H23" s="215" t="str">
        <f>Data!H23</f>
        <v>Haitian Creole</v>
      </c>
      <c r="I23" s="215"/>
      <c r="J23" s="21">
        <f>CentralRegionCalculations!O27</f>
        <v>15</v>
      </c>
      <c r="K23" s="49" t="str">
        <f t="shared" si="1"/>
        <v>*</v>
      </c>
      <c r="L23" s="237"/>
    </row>
    <row r="24" spans="1:12" s="200" customFormat="1" ht="13.5" customHeight="1" x14ac:dyDescent="0.2">
      <c r="A24" s="234"/>
      <c r="B24" s="235"/>
      <c r="C24" s="215" t="s">
        <v>13</v>
      </c>
      <c r="D24" s="21">
        <f>CentralRegionCalculations!O6</f>
        <v>8</v>
      </c>
      <c r="E24" s="28" t="str">
        <f t="shared" si="0"/>
        <v>*</v>
      </c>
      <c r="F24" s="236"/>
      <c r="G24" s="235"/>
      <c r="H24" s="238" t="str">
        <f>Data!H24</f>
        <v>Cape Verdean Creole</v>
      </c>
      <c r="I24" s="238"/>
      <c r="J24" s="21">
        <f>CentralRegionCalculations!O22</f>
        <v>0</v>
      </c>
      <c r="K24" s="49" t="str">
        <f t="shared" si="1"/>
        <v>*</v>
      </c>
      <c r="L24" s="237"/>
    </row>
    <row r="25" spans="1:12" s="200" customFormat="1" ht="13.5" customHeight="1" x14ac:dyDescent="0.2">
      <c r="A25" s="234"/>
      <c r="B25" s="235"/>
      <c r="C25" s="215" t="s">
        <v>15</v>
      </c>
      <c r="D25" s="21">
        <f>CentralRegionCalculations!O12</f>
        <v>3</v>
      </c>
      <c r="E25" s="28" t="str">
        <f t="shared" si="0"/>
        <v>*</v>
      </c>
      <c r="F25" s="236"/>
      <c r="G25" s="235"/>
      <c r="H25" s="238" t="str">
        <f>Data!H25</f>
        <v>Vietnamese</v>
      </c>
      <c r="I25" s="238"/>
      <c r="J25" s="21">
        <f>CentralRegionCalculations!O38</f>
        <v>15</v>
      </c>
      <c r="K25" s="49" t="str">
        <f t="shared" si="1"/>
        <v>*</v>
      </c>
      <c r="L25" s="237"/>
    </row>
    <row r="26" spans="1:12" s="200" customFormat="1" ht="13.5" customHeight="1" x14ac:dyDescent="0.2">
      <c r="A26" s="239"/>
      <c r="B26" s="235"/>
      <c r="C26" s="215" t="s">
        <v>17</v>
      </c>
      <c r="D26" s="21">
        <f>CentralRegionCalculations!O11</f>
        <v>144</v>
      </c>
      <c r="E26" s="28">
        <f t="shared" si="0"/>
        <v>3.0881406819644006E-2</v>
      </c>
      <c r="F26" s="236"/>
      <c r="G26" s="235"/>
      <c r="H26" s="238" t="str">
        <f>Data!H26</f>
        <v>Chinese</v>
      </c>
      <c r="I26" s="238"/>
      <c r="J26" s="21">
        <f>CentralRegionCalculations!O23</f>
        <v>0</v>
      </c>
      <c r="K26" s="28" t="str">
        <f t="shared" si="1"/>
        <v>*</v>
      </c>
      <c r="L26" s="240"/>
    </row>
    <row r="27" spans="1:12" s="200" customFormat="1" ht="12" customHeight="1" x14ac:dyDescent="0.2">
      <c r="A27" s="239"/>
      <c r="B27" s="235"/>
      <c r="C27" s="215" t="str">
        <f>Data!C27</f>
        <v>Unable to Determine</v>
      </c>
      <c r="D27" s="21">
        <f>CentralRegionCalculations!O13</f>
        <v>192</v>
      </c>
      <c r="E27" s="28">
        <f t="shared" si="0"/>
        <v>4.1175209092858676E-2</v>
      </c>
      <c r="F27" s="236"/>
      <c r="G27" s="235"/>
      <c r="H27" s="238" t="str">
        <f>Data!H27</f>
        <v>Lao</v>
      </c>
      <c r="I27" s="238"/>
      <c r="J27" s="21">
        <f>CentralRegionCalculations!O30</f>
        <v>1</v>
      </c>
      <c r="K27" s="49" t="str">
        <f t="shared" si="1"/>
        <v>*</v>
      </c>
      <c r="L27" s="240"/>
    </row>
    <row r="28" spans="1:12" s="200" customFormat="1" ht="12" customHeight="1" x14ac:dyDescent="0.2">
      <c r="A28" s="241"/>
      <c r="B28" s="235"/>
      <c r="C28" s="215" t="str">
        <f>Data!C28</f>
        <v>Missing</v>
      </c>
      <c r="D28" s="21">
        <f>CentralRegionCalculations!O15+CentralRegionCalculations!O9</f>
        <v>181</v>
      </c>
      <c r="E28" s="28">
        <f t="shared" si="0"/>
        <v>3.8816212738580311E-2</v>
      </c>
      <c r="F28" s="242"/>
      <c r="G28" s="235"/>
      <c r="H28" s="238" t="str">
        <f>Data!H28</f>
        <v>American Sign Language</v>
      </c>
      <c r="I28" s="238"/>
      <c r="J28" s="21">
        <f>CentralRegionCalculations!O21</f>
        <v>5</v>
      </c>
      <c r="K28" s="28" t="str">
        <f t="shared" si="1"/>
        <v>*</v>
      </c>
      <c r="L28" s="243"/>
    </row>
    <row r="29" spans="1:12" s="200" customFormat="1" ht="15" customHeight="1" x14ac:dyDescent="0.2">
      <c r="A29" s="214"/>
      <c r="B29" s="228"/>
      <c r="C29" s="244" t="s">
        <v>23</v>
      </c>
      <c r="D29" s="67">
        <f>SUM(D20:D28)</f>
        <v>4663</v>
      </c>
      <c r="E29" s="61">
        <f t="shared" si="0"/>
        <v>1</v>
      </c>
      <c r="F29" s="217"/>
      <c r="G29" s="235"/>
      <c r="H29" s="215" t="str">
        <f>Data!H29</f>
        <v>Other</v>
      </c>
      <c r="I29" s="215"/>
      <c r="J29" s="21">
        <f>CentralRegionCalculations!O25+CentralRegionCalculations!O26+CentralRegionCalculations!O28+CentralRegionCalculations!O31+CentralRegionCalculations!O32+CentralRegionCalculations!O34+CentralRegionCalculations!O36+CentralRegionCalculations!O39</f>
        <v>101</v>
      </c>
      <c r="K29" s="49">
        <f t="shared" si="1"/>
        <v>2.1659875616555864E-2</v>
      </c>
      <c r="L29" s="219"/>
    </row>
    <row r="30" spans="1:12" ht="12" customHeight="1" x14ac:dyDescent="0.2">
      <c r="A30" s="245"/>
      <c r="B30" s="228"/>
      <c r="C30" s="246" t="s">
        <v>239</v>
      </c>
      <c r="D30" s="34"/>
      <c r="E30" s="64"/>
      <c r="F30" s="242"/>
      <c r="G30" s="215"/>
      <c r="H30" s="215" t="str">
        <f>Data!H30</f>
        <v>English/Unspecified</v>
      </c>
      <c r="I30" s="215"/>
      <c r="J30" s="21">
        <f>CentralRegionCalculations!O24+CentralRegionCalculations!O37</f>
        <v>4185</v>
      </c>
      <c r="K30" s="49">
        <f t="shared" si="1"/>
        <v>0.89749088569590396</v>
      </c>
      <c r="L30" s="247"/>
    </row>
    <row r="31" spans="1:12" ht="12" customHeight="1" x14ac:dyDescent="0.2">
      <c r="A31" s="245"/>
      <c r="B31" s="228"/>
      <c r="C31" s="66" t="s">
        <v>240</v>
      </c>
      <c r="D31" s="34"/>
      <c r="E31" s="64"/>
      <c r="F31" s="242"/>
      <c r="G31" s="215"/>
      <c r="H31" s="220" t="s">
        <v>23</v>
      </c>
      <c r="I31" s="220"/>
      <c r="J31" s="67">
        <f>SUM(J20:J30)</f>
        <v>4663</v>
      </c>
      <c r="K31" s="68">
        <f t="shared" si="1"/>
        <v>1</v>
      </c>
      <c r="L31" s="247"/>
    </row>
    <row r="32" spans="1:12" ht="6" customHeight="1" x14ac:dyDescent="0.2">
      <c r="A32" s="248"/>
      <c r="B32" s="249"/>
      <c r="C32" s="229"/>
      <c r="D32" s="250"/>
      <c r="E32" s="242"/>
      <c r="F32" s="242"/>
      <c r="G32" s="215"/>
      <c r="H32" s="215"/>
      <c r="I32" s="215"/>
      <c r="J32" s="251"/>
      <c r="K32" s="251"/>
      <c r="L32" s="252"/>
    </row>
    <row r="33" spans="1:12" s="227" customFormat="1" ht="14.25" customHeight="1" x14ac:dyDescent="0.2">
      <c r="A33" s="225"/>
      <c r="B33" s="1080" t="s">
        <v>28</v>
      </c>
      <c r="C33" s="1079"/>
      <c r="D33" s="1079"/>
      <c r="E33" s="1079"/>
      <c r="F33" s="1079"/>
      <c r="G33" s="1079"/>
      <c r="H33" s="1079"/>
      <c r="I33" s="1079"/>
      <c r="J33" s="1079"/>
      <c r="K33" s="1079"/>
      <c r="L33" s="226"/>
    </row>
    <row r="34" spans="1:12" s="253" customFormat="1" ht="15" customHeight="1" x14ac:dyDescent="0.2">
      <c r="A34" s="245"/>
      <c r="B34" s="228" t="str">
        <f>Data!B34</f>
        <v>Most Recent Intake  (03/31/2017)</v>
      </c>
      <c r="C34" s="229"/>
      <c r="D34" s="231"/>
      <c r="E34" s="218"/>
      <c r="F34" s="218"/>
      <c r="G34" s="228" t="str">
        <f>Data!G34</f>
        <v>Age Groups  (03/31/2017)</v>
      </c>
      <c r="H34" s="215"/>
      <c r="I34" s="215"/>
      <c r="J34" s="251"/>
      <c r="K34" s="251"/>
      <c r="L34" s="247"/>
    </row>
    <row r="35" spans="1:12" s="200" customFormat="1" ht="12" customHeight="1" x14ac:dyDescent="0.2">
      <c r="A35" s="234"/>
      <c r="B35" s="217"/>
      <c r="C35" s="215" t="str">
        <f>Data!C35</f>
        <v>Protective</v>
      </c>
      <c r="D35" s="21">
        <f>CentralRegionCalculations!L61+CentralRegionCalculations!R61</f>
        <v>414</v>
      </c>
      <c r="E35" s="49">
        <f>IF(D35/$D$41&lt;0.01,"*",D35/$D$41)</f>
        <v>0.96055684454756385</v>
      </c>
      <c r="F35" s="254"/>
      <c r="G35" s="217"/>
      <c r="H35" s="215" t="str">
        <f>Data!H35</f>
        <v>0 - 2 Years Old</v>
      </c>
      <c r="I35" s="215"/>
      <c r="J35" s="21">
        <f>CentralRegionCalculations!L75</f>
        <v>93</v>
      </c>
      <c r="K35" s="49">
        <f>IF(J35/$J$39&lt;0.01,"*",J35/$J$39)</f>
        <v>0.21577726218097448</v>
      </c>
      <c r="L35" s="237"/>
    </row>
    <row r="36" spans="1:12" s="200" customFormat="1" ht="12" customHeight="1" x14ac:dyDescent="0.2">
      <c r="A36" s="234"/>
      <c r="B36" s="229"/>
      <c r="C36" s="215" t="str">
        <f>Data!C36</f>
        <v>Alternative Response</v>
      </c>
      <c r="D36" s="21">
        <f>CentralRegionCalculations!M61</f>
        <v>6</v>
      </c>
      <c r="E36" s="49">
        <f t="shared" ref="E36:E41" si="2">IF(D36/$D$41&lt;0.01,"*",D36/$D$41)</f>
        <v>1.3921113689095127E-2</v>
      </c>
      <c r="F36" s="254"/>
      <c r="G36" s="217"/>
      <c r="H36" s="215" t="str">
        <f>Data!H36</f>
        <v>3 - 5 Years Old</v>
      </c>
      <c r="I36" s="215"/>
      <c r="J36" s="21">
        <f>CentralRegionCalculations!M75</f>
        <v>79</v>
      </c>
      <c r="K36" s="49">
        <f t="shared" ref="K36:K39" si="3">IF(J36/$J$39&lt;0.01,"*",J36/$J$39)</f>
        <v>0.18329466357308585</v>
      </c>
      <c r="L36" s="237"/>
    </row>
    <row r="37" spans="1:12" s="200" customFormat="1" ht="12" customHeight="1" x14ac:dyDescent="0.2">
      <c r="A37" s="234"/>
      <c r="B37" s="229"/>
      <c r="C37" s="215" t="str">
        <f>Data!C37</f>
        <v>Voluntary Request</v>
      </c>
      <c r="D37" s="21">
        <f>CentralRegionCalculations!T61+CentralRegionCalculations!U61</f>
        <v>1</v>
      </c>
      <c r="E37" s="49" t="str">
        <f t="shared" si="2"/>
        <v>*</v>
      </c>
      <c r="F37" s="254"/>
      <c r="G37" s="217"/>
      <c r="H37" s="215" t="str">
        <f>Data!H37</f>
        <v>6 - 11 Years Old</v>
      </c>
      <c r="I37" s="215"/>
      <c r="J37" s="21">
        <f>CentralRegionCalculations!N75</f>
        <v>127</v>
      </c>
      <c r="K37" s="49">
        <f t="shared" si="3"/>
        <v>0.29466357308584684</v>
      </c>
      <c r="L37" s="237"/>
    </row>
    <row r="38" spans="1:12" s="200" customFormat="1" ht="12" customHeight="1" x14ac:dyDescent="0.2">
      <c r="A38" s="234"/>
      <c r="B38" s="229"/>
      <c r="C38" s="215" t="str">
        <f>Data!C38</f>
        <v>CRA Referral (Children Requiring Assistance)</v>
      </c>
      <c r="D38" s="21">
        <f>CentralRegionCalculations!N61+CentralRegionCalculations!O61</f>
        <v>7</v>
      </c>
      <c r="E38" s="49">
        <f t="shared" si="2"/>
        <v>1.6241299303944315E-2</v>
      </c>
      <c r="F38" s="254"/>
      <c r="G38" s="217"/>
      <c r="H38" s="215" t="str">
        <f>Data!H38</f>
        <v>12 - 17 Years Old</v>
      </c>
      <c r="I38" s="215"/>
      <c r="J38" s="21">
        <f>CentralRegionCalculations!O75</f>
        <v>132</v>
      </c>
      <c r="K38" s="49">
        <f t="shared" si="3"/>
        <v>0.30626450116009279</v>
      </c>
      <c r="L38" s="237"/>
    </row>
    <row r="39" spans="1:12" s="200" customFormat="1" ht="12" customHeight="1" x14ac:dyDescent="0.2">
      <c r="A39" s="239"/>
      <c r="B39" s="229"/>
      <c r="C39" s="215" t="str">
        <f>Data!C39</f>
        <v>Court Referral</v>
      </c>
      <c r="D39" s="21">
        <f>CentralRegionCalculations!P61</f>
        <v>3</v>
      </c>
      <c r="E39" s="49" t="str">
        <f t="shared" si="2"/>
        <v>*</v>
      </c>
      <c r="F39" s="254"/>
      <c r="G39" s="217"/>
      <c r="H39" s="244" t="s">
        <v>38</v>
      </c>
      <c r="I39" s="244"/>
      <c r="J39" s="67">
        <f>SUM(J35:J38)</f>
        <v>431</v>
      </c>
      <c r="K39" s="68">
        <f t="shared" si="3"/>
        <v>1</v>
      </c>
      <c r="L39" s="240"/>
    </row>
    <row r="40" spans="1:12" s="200" customFormat="1" ht="12" customHeight="1" x14ac:dyDescent="0.2">
      <c r="A40" s="241"/>
      <c r="B40" s="217"/>
      <c r="C40" s="215" t="str">
        <f>Data!C40</f>
        <v>Other/Unspecified</v>
      </c>
      <c r="D40" s="21">
        <f>CentralRegionCalculations!Q61+CentralRegionCalculations!S61+CentralRegionCalculations!V61</f>
        <v>0</v>
      </c>
      <c r="E40" s="49" t="str">
        <f t="shared" si="2"/>
        <v>*</v>
      </c>
      <c r="F40" s="255"/>
      <c r="G40" s="217"/>
      <c r="H40" s="244"/>
      <c r="I40" s="244"/>
      <c r="J40" s="76"/>
      <c r="K40" s="77"/>
      <c r="L40" s="243"/>
    </row>
    <row r="41" spans="1:12" s="200" customFormat="1" ht="12" customHeight="1" x14ac:dyDescent="0.2">
      <c r="A41" s="241"/>
      <c r="B41" s="217"/>
      <c r="C41" s="244" t="s">
        <v>38</v>
      </c>
      <c r="D41" s="67">
        <f>SUM(D35:D40)</f>
        <v>431</v>
      </c>
      <c r="E41" s="68">
        <f t="shared" si="2"/>
        <v>1</v>
      </c>
      <c r="F41" s="255"/>
      <c r="G41" s="217"/>
      <c r="H41" s="217"/>
      <c r="I41" s="217"/>
      <c r="J41" s="217"/>
      <c r="K41" s="217"/>
      <c r="L41" s="243"/>
    </row>
    <row r="42" spans="1:12" s="200" customFormat="1" ht="12" customHeight="1" x14ac:dyDescent="0.2">
      <c r="A42" s="241"/>
      <c r="B42" s="217"/>
      <c r="C42" s="244"/>
      <c r="D42" s="67"/>
      <c r="E42" s="68"/>
      <c r="F42" s="255"/>
      <c r="G42" s="217"/>
      <c r="H42" s="217"/>
      <c r="I42" s="217"/>
      <c r="J42" s="217"/>
      <c r="K42" s="217"/>
      <c r="L42" s="243"/>
    </row>
    <row r="43" spans="1:12" s="253" customFormat="1" ht="15" customHeight="1" x14ac:dyDescent="0.2">
      <c r="A43" s="210"/>
      <c r="B43" s="228" t="str">
        <f>Data!B43</f>
        <v>Placement Type  (03/31/2017)</v>
      </c>
      <c r="C43" s="215"/>
      <c r="D43" s="233"/>
      <c r="E43" s="233"/>
      <c r="F43" s="233"/>
      <c r="G43" s="228" t="str">
        <f>Data!G43</f>
        <v>Continuous Time in Placement  (03/31/2017)</v>
      </c>
      <c r="H43" s="229"/>
      <c r="I43" s="229"/>
      <c r="J43" s="233"/>
      <c r="K43" s="233"/>
      <c r="L43" s="213"/>
    </row>
    <row r="44" spans="1:12" s="200" customFormat="1" ht="12" customHeight="1" x14ac:dyDescent="0.2">
      <c r="A44" s="234"/>
      <c r="B44" s="217"/>
      <c r="C44" s="215" t="str">
        <f>Data!C44</f>
        <v>Foster Care - Kinship</v>
      </c>
      <c r="D44" s="21">
        <f>CentralRegionCalculations!AM102</f>
        <v>124</v>
      </c>
      <c r="E44" s="49">
        <f>IF(D44/$D$57&lt;0.01,"*",D44/$D$57)</f>
        <v>0.28770301624129929</v>
      </c>
      <c r="F44" s="254"/>
      <c r="G44" s="217"/>
      <c r="H44" s="215" t="str">
        <f>Data!H44</f>
        <v>.5 Years or Less</v>
      </c>
      <c r="I44" s="215"/>
      <c r="J44" s="21">
        <f>CentralRegionCalculations!L88</f>
        <v>109</v>
      </c>
      <c r="K44" s="49">
        <f>IF(J44/$J$49&lt;0.01,"*",J44/$J$49)</f>
        <v>0.25290023201856149</v>
      </c>
      <c r="L44" s="237"/>
    </row>
    <row r="45" spans="1:12" s="200" customFormat="1" ht="12" customHeight="1" x14ac:dyDescent="0.2">
      <c r="A45" s="234"/>
      <c r="B45" s="217"/>
      <c r="C45" s="215" t="str">
        <f>Data!C45</f>
        <v>Foster Care - Child-Specific</v>
      </c>
      <c r="D45" s="21">
        <f>CentralRegionCalculations!AK102</f>
        <v>22</v>
      </c>
      <c r="E45" s="49">
        <f t="shared" ref="E45:E57" si="4">IF(D45/$D$57&lt;0.01,"*",D45/$D$57)</f>
        <v>5.1044083526682132E-2</v>
      </c>
      <c r="F45" s="254"/>
      <c r="G45" s="217"/>
      <c r="H45" s="215" t="str">
        <f>Data!H45</f>
        <v>&gt;.5 Years - 1 Year</v>
      </c>
      <c r="I45" s="215"/>
      <c r="J45" s="21">
        <f>CentralRegionCalculations!M88</f>
        <v>84</v>
      </c>
      <c r="K45" s="49">
        <f t="shared" ref="K45:K49" si="5">IF(J45/$J$49&lt;0.01,"*",J45/$J$49)</f>
        <v>0.19489559164733178</v>
      </c>
      <c r="L45" s="237"/>
    </row>
    <row r="46" spans="1:12" s="200" customFormat="1" ht="12" customHeight="1" x14ac:dyDescent="0.2">
      <c r="A46" s="234"/>
      <c r="B46" s="217"/>
      <c r="C46" s="215" t="str">
        <f>Data!C46</f>
        <v>Foster Care - Unrestricted</v>
      </c>
      <c r="D46" s="21">
        <f>CentralRegionCalculations!AO102</f>
        <v>77</v>
      </c>
      <c r="E46" s="49">
        <f t="shared" si="4"/>
        <v>0.17865429234338748</v>
      </c>
      <c r="F46" s="254"/>
      <c r="G46" s="217"/>
      <c r="H46" s="215" t="str">
        <f>Data!H46</f>
        <v>&gt;1 Year - 2 Years</v>
      </c>
      <c r="I46" s="215"/>
      <c r="J46" s="21">
        <f>CentralRegionCalculations!N88+CentralRegionCalculations!O88</f>
        <v>110</v>
      </c>
      <c r="K46" s="49">
        <f t="shared" si="5"/>
        <v>0.25522041763341069</v>
      </c>
      <c r="L46" s="237"/>
    </row>
    <row r="47" spans="1:12" s="200" customFormat="1" ht="12" customHeight="1" x14ac:dyDescent="0.2">
      <c r="A47" s="234"/>
      <c r="B47" s="217"/>
      <c r="C47" s="215" t="str">
        <f>Data!C47</f>
        <v>Foster Care - Pre-adoptive</v>
      </c>
      <c r="D47" s="21">
        <f>CentralRegionCalculations!AN102</f>
        <v>30</v>
      </c>
      <c r="E47" s="49">
        <f t="shared" si="4"/>
        <v>6.9605568445475635E-2</v>
      </c>
      <c r="F47" s="254"/>
      <c r="G47" s="217"/>
      <c r="H47" s="215" t="str">
        <f>Data!H47</f>
        <v>&gt;2 Years - 4 Years</v>
      </c>
      <c r="I47" s="215"/>
      <c r="J47" s="21">
        <f>CentralRegionCalculations!P88</f>
        <v>103</v>
      </c>
      <c r="K47" s="49">
        <f t="shared" si="5"/>
        <v>0.23897911832946636</v>
      </c>
      <c r="L47" s="237"/>
    </row>
    <row r="48" spans="1:12" s="200" customFormat="1" ht="12" customHeight="1" x14ac:dyDescent="0.2">
      <c r="A48" s="234"/>
      <c r="B48" s="217"/>
      <c r="C48" s="215" t="str">
        <f>Data!C48</f>
        <v>Foster Care - Independent Living</v>
      </c>
      <c r="D48" s="21">
        <f>CentralRegionCalculations!AL102</f>
        <v>1</v>
      </c>
      <c r="E48" s="28" t="str">
        <f t="shared" si="4"/>
        <v>*</v>
      </c>
      <c r="F48" s="254"/>
      <c r="G48" s="217"/>
      <c r="H48" s="215" t="str">
        <f>Data!H48</f>
        <v>&gt;4 Years</v>
      </c>
      <c r="I48" s="215"/>
      <c r="J48" s="21">
        <f>CentralRegionCalculations!Q88</f>
        <v>25</v>
      </c>
      <c r="K48" s="49">
        <f t="shared" si="5"/>
        <v>5.8004640371229696E-2</v>
      </c>
      <c r="L48" s="237"/>
    </row>
    <row r="49" spans="1:14" s="200" customFormat="1" ht="12" customHeight="1" x14ac:dyDescent="0.2">
      <c r="A49" s="234"/>
      <c r="B49" s="217"/>
      <c r="C49" s="215" t="str">
        <f>Data!C49</f>
        <v>Foster Care - IFC (Contracted)</v>
      </c>
      <c r="D49" s="21">
        <f>SUM(CentralRegionCalculations!Z102:AJ102)</f>
        <v>99</v>
      </c>
      <c r="E49" s="49">
        <f t="shared" si="4"/>
        <v>0.22969837587006961</v>
      </c>
      <c r="F49" s="254"/>
      <c r="G49" s="217"/>
      <c r="H49" s="244" t="s">
        <v>38</v>
      </c>
      <c r="I49" s="215"/>
      <c r="J49" s="67">
        <f>SUM(J44:J48)</f>
        <v>431</v>
      </c>
      <c r="K49" s="68">
        <f t="shared" si="5"/>
        <v>1</v>
      </c>
      <c r="L49" s="237"/>
    </row>
    <row r="50" spans="1:14" s="200" customFormat="1" ht="12" customHeight="1" x14ac:dyDescent="0.2">
      <c r="A50" s="234"/>
      <c r="B50" s="217"/>
      <c r="C50" s="215" t="str">
        <f>Data!C50</f>
        <v>Congregate Care - Group Home</v>
      </c>
      <c r="D50" s="21">
        <f>SUM(CentralRegionCalculations!K102:Q102)</f>
        <v>28</v>
      </c>
      <c r="E50" s="49">
        <f t="shared" si="4"/>
        <v>6.4965197215777259E-2</v>
      </c>
      <c r="F50" s="180"/>
      <c r="G50" s="180"/>
      <c r="H50" s="180"/>
      <c r="I50" s="180"/>
      <c r="J50" s="180"/>
      <c r="K50" s="180"/>
      <c r="L50" s="237"/>
    </row>
    <row r="51" spans="1:14" s="200" customFormat="1" ht="12" customHeight="1" x14ac:dyDescent="0.2">
      <c r="A51" s="256"/>
      <c r="B51" s="217"/>
      <c r="C51" s="215" t="str">
        <f>Data!C51</f>
        <v>Congregate Care - Continuum</v>
      </c>
      <c r="D51" s="21">
        <f>SUM(CentralRegionCalculations!W102:Y102)</f>
        <v>6</v>
      </c>
      <c r="E51" s="49">
        <f t="shared" si="4"/>
        <v>1.3921113689095127E-2</v>
      </c>
      <c r="F51" s="254"/>
      <c r="G51" s="228" t="str">
        <f>Data!G51</f>
        <v>Gender  (03/31/2017)</v>
      </c>
      <c r="H51" s="235"/>
      <c r="I51" s="235"/>
      <c r="J51" s="257"/>
      <c r="K51" s="257"/>
      <c r="L51" s="258"/>
    </row>
    <row r="52" spans="1:14" s="200" customFormat="1" ht="12" customHeight="1" x14ac:dyDescent="0.2">
      <c r="A52" s="259"/>
      <c r="B52" s="217"/>
      <c r="C52" s="215" t="str">
        <f>Data!C52</f>
        <v>Congregate Care - Residential</v>
      </c>
      <c r="D52" s="21">
        <f>CentralRegionCalculations!R102</f>
        <v>6</v>
      </c>
      <c r="E52" s="49">
        <f>IF(D52/$D$57&lt;0.01,"*",D52/$D$57)</f>
        <v>1.3921113689095127E-2</v>
      </c>
      <c r="F52" s="254"/>
      <c r="G52" s="217"/>
      <c r="H52" s="215" t="str">
        <f>Data!H52</f>
        <v>Male</v>
      </c>
      <c r="I52" s="244"/>
      <c r="J52" s="21">
        <f>CentralRegionCalculations!M119</f>
        <v>211</v>
      </c>
      <c r="K52" s="49">
        <f>IF(J52/$J$55&lt;0.01,"*",J52/$J$55)</f>
        <v>0.48955916473317868</v>
      </c>
      <c r="L52" s="260"/>
      <c r="M52" s="215"/>
    </row>
    <row r="53" spans="1:14" s="200" customFormat="1" ht="12" customHeight="1" x14ac:dyDescent="0.2">
      <c r="A53" s="261"/>
      <c r="B53" s="217"/>
      <c r="C53" s="215" t="str">
        <f>Data!C53</f>
        <v>Congregate  Care - STARR (short-term residential)</v>
      </c>
      <c r="D53" s="21">
        <f>CentralRegionCalculations!S102</f>
        <v>21</v>
      </c>
      <c r="E53" s="49">
        <f t="shared" si="4"/>
        <v>4.8723897911832945E-2</v>
      </c>
      <c r="F53" s="254"/>
      <c r="G53" s="217"/>
      <c r="H53" s="215" t="str">
        <f>Data!H53</f>
        <v>Female</v>
      </c>
      <c r="I53" s="244"/>
      <c r="J53" s="21">
        <f>CentralRegionCalculations!L119</f>
        <v>220</v>
      </c>
      <c r="K53" s="49">
        <f t="shared" ref="K53:K55" si="6">IF(J53/$J$55&lt;0.01,"*",J53/$J$55)</f>
        <v>0.51044083526682138</v>
      </c>
      <c r="L53" s="262"/>
    </row>
    <row r="54" spans="1:14" s="200" customFormat="1" ht="12" customHeight="1" x14ac:dyDescent="0.2">
      <c r="A54" s="214"/>
      <c r="B54" s="217"/>
      <c r="C54" s="215" t="str">
        <f>Data!C54</f>
        <v>Congregate Care - Teen Parenting</v>
      </c>
      <c r="D54" s="21">
        <f>CentralRegionCalculations!T102+CentralRegionCalculations!U102+CentralRegionCalculations!V102</f>
        <v>0</v>
      </c>
      <c r="E54" s="49" t="str">
        <f t="shared" si="4"/>
        <v>*</v>
      </c>
      <c r="F54" s="254"/>
      <c r="G54" s="180"/>
      <c r="H54" s="253" t="str">
        <f>Data!H54</f>
        <v>Intersex</v>
      </c>
      <c r="J54" s="21">
        <f>CentralRegionCalculations!N119</f>
        <v>0</v>
      </c>
      <c r="K54" s="49" t="str">
        <f t="shared" si="6"/>
        <v>*</v>
      </c>
      <c r="L54" s="219"/>
    </row>
    <row r="55" spans="1:14" s="200" customFormat="1" ht="12" customHeight="1" x14ac:dyDescent="0.2">
      <c r="A55" s="263"/>
      <c r="B55" s="217"/>
      <c r="C55" s="215" t="str">
        <f>Data!C55</f>
        <v>Non-Referral Location</v>
      </c>
      <c r="D55" s="21">
        <f>SUM(CentralRegionCalculations!AP102:AT102)</f>
        <v>11</v>
      </c>
      <c r="E55" s="49">
        <f t="shared" si="4"/>
        <v>2.5522041763341066E-2</v>
      </c>
      <c r="F55" s="264"/>
      <c r="G55" s="180"/>
      <c r="H55" s="244" t="s">
        <v>38</v>
      </c>
      <c r="I55" s="180"/>
      <c r="J55" s="67">
        <f>SUM(J52:J54)</f>
        <v>431</v>
      </c>
      <c r="K55" s="68">
        <f t="shared" si="6"/>
        <v>1</v>
      </c>
      <c r="L55" s="265"/>
    </row>
    <row r="56" spans="1:14" s="200" customFormat="1" ht="12" customHeight="1" x14ac:dyDescent="0.2">
      <c r="A56" s="263"/>
      <c r="B56" s="217"/>
      <c r="C56" s="238" t="str">
        <f>Data!C56</f>
        <v>Missing/Absent from Approved Placement</v>
      </c>
      <c r="D56" s="21">
        <f>CentralRegionCalculations!AU102</f>
        <v>6</v>
      </c>
      <c r="E56" s="49">
        <f t="shared" si="4"/>
        <v>1.3921113689095127E-2</v>
      </c>
      <c r="F56" s="266"/>
      <c r="G56" s="180"/>
      <c r="H56" s="180"/>
      <c r="I56" s="180"/>
      <c r="J56" s="180"/>
      <c r="K56" s="180"/>
      <c r="L56" s="265"/>
    </row>
    <row r="57" spans="1:14" ht="15" customHeight="1" x14ac:dyDescent="0.2">
      <c r="A57" s="267"/>
      <c r="B57" s="180"/>
      <c r="C57" s="244" t="s">
        <v>38</v>
      </c>
      <c r="D57" s="67">
        <f>SUM(D44:D56)</f>
        <v>431</v>
      </c>
      <c r="E57" s="68">
        <f t="shared" si="4"/>
        <v>1</v>
      </c>
      <c r="F57" s="266"/>
      <c r="G57" s="228" t="str">
        <f>Data!G57</f>
        <v>Service Plan Goal  (03/31/2017)</v>
      </c>
      <c r="H57" s="229"/>
      <c r="I57" s="235"/>
      <c r="J57" s="181"/>
      <c r="K57" s="216"/>
      <c r="L57" s="268"/>
    </row>
    <row r="58" spans="1:14" s="200" customFormat="1" ht="12" customHeight="1" x14ac:dyDescent="0.2">
      <c r="A58" s="234"/>
      <c r="B58" s="228"/>
      <c r="C58" s="180"/>
      <c r="D58" s="180"/>
      <c r="E58" s="180"/>
      <c r="F58" s="254"/>
      <c r="G58" s="228"/>
      <c r="H58" s="215" t="str">
        <f>Data!H58</f>
        <v>Family Reunification</v>
      </c>
      <c r="I58" s="215"/>
      <c r="J58" s="21">
        <f>CentralRegionCalculations!P147</f>
        <v>181</v>
      </c>
      <c r="K58" s="49">
        <f>IF(J58/$J$65&lt;0.01,"*",J58/$J$65)</f>
        <v>0.41995359628770301</v>
      </c>
      <c r="L58" s="237"/>
      <c r="N58" s="215"/>
    </row>
    <row r="59" spans="1:14" s="200" customFormat="1" ht="12" customHeight="1" x14ac:dyDescent="0.2">
      <c r="A59" s="234"/>
      <c r="B59" s="228" t="str">
        <f>Data!B59</f>
        <v>Race  (03/31/2017)</v>
      </c>
      <c r="C59" s="215"/>
      <c r="D59" s="230"/>
      <c r="E59" s="231"/>
      <c r="F59" s="254"/>
      <c r="G59" s="235"/>
      <c r="H59" s="215" t="str">
        <f>Data!H59</f>
        <v>Adoption</v>
      </c>
      <c r="I59" s="215"/>
      <c r="J59" s="21">
        <f>CentralRegionCalculations!M147</f>
        <v>142</v>
      </c>
      <c r="K59" s="49">
        <f t="shared" ref="K59:K65" si="7">IF(J59/$J$65&lt;0.01,"*",J59/$J$65)</f>
        <v>0.3294663573085847</v>
      </c>
      <c r="L59" s="237"/>
    </row>
    <row r="60" spans="1:14" s="200" customFormat="1" ht="13.5" customHeight="1" x14ac:dyDescent="0.2">
      <c r="A60" s="234"/>
      <c r="B60" s="235"/>
      <c r="C60" s="215" t="s">
        <v>5</v>
      </c>
      <c r="D60" s="21">
        <f>CentralRegionCalculations!T133</f>
        <v>175</v>
      </c>
      <c r="E60" s="28">
        <f>IF(D60/$D$68&lt;0.01,"*",D60/$D$68)</f>
        <v>0.40603248259860791</v>
      </c>
      <c r="F60" s="254"/>
      <c r="G60" s="217"/>
      <c r="H60" s="215" t="str">
        <f>Data!H60</f>
        <v>Guardianship</v>
      </c>
      <c r="I60" s="215"/>
      <c r="J60" s="21">
        <f>CentralRegionCalculations!O147</f>
        <v>19</v>
      </c>
      <c r="K60" s="49">
        <f t="shared" si="7"/>
        <v>4.4083526682134569E-2</v>
      </c>
      <c r="L60" s="237"/>
      <c r="N60" s="215"/>
    </row>
    <row r="61" spans="1:14" s="200" customFormat="1" ht="14.45" customHeight="1" x14ac:dyDescent="0.2">
      <c r="A61" s="234"/>
      <c r="C61" s="238" t="s">
        <v>7</v>
      </c>
      <c r="D61" s="21">
        <f>CentralRegionCalculations!P133</f>
        <v>169</v>
      </c>
      <c r="E61" s="28">
        <f t="shared" ref="E61:E68" si="8">IF(D61/$D$68&lt;0.01,"*",D61/$D$68)</f>
        <v>0.39211136890951276</v>
      </c>
      <c r="F61" s="254"/>
      <c r="G61" s="217"/>
      <c r="H61" s="215" t="s">
        <v>63</v>
      </c>
      <c r="I61" s="215"/>
      <c r="J61" s="21">
        <f>CentralRegionCalculations!L147</f>
        <v>12</v>
      </c>
      <c r="K61" s="49">
        <f t="shared" si="7"/>
        <v>2.7842227378190254E-2</v>
      </c>
      <c r="L61" s="237"/>
      <c r="N61" s="215"/>
    </row>
    <row r="62" spans="1:14" s="200" customFormat="1" ht="13.5" customHeight="1" x14ac:dyDescent="0.2">
      <c r="A62" s="234"/>
      <c r="C62" s="215" t="s">
        <v>9</v>
      </c>
      <c r="D62" s="21">
        <f>CentralRegionCalculations!N133</f>
        <v>44</v>
      </c>
      <c r="E62" s="28">
        <f t="shared" si="8"/>
        <v>0.10208816705336426</v>
      </c>
      <c r="F62" s="254"/>
      <c r="G62" s="217"/>
      <c r="H62" s="215" t="str">
        <f>Data!H62</f>
        <v>Permanent Care with Kin</v>
      </c>
      <c r="I62" s="215"/>
      <c r="J62" s="21">
        <f>CentralRegionCalculations!N147</f>
        <v>5</v>
      </c>
      <c r="K62" s="49">
        <f t="shared" si="7"/>
        <v>1.1600928074245939E-2</v>
      </c>
      <c r="L62" s="237"/>
      <c r="N62" s="215"/>
    </row>
    <row r="63" spans="1:14" s="200" customFormat="1" ht="13.5" customHeight="1" x14ac:dyDescent="0.2">
      <c r="A63" s="234"/>
      <c r="B63" s="235"/>
      <c r="C63" s="215" t="s">
        <v>374</v>
      </c>
      <c r="D63" s="21">
        <f>CentralRegionCalculations!M133</f>
        <v>1</v>
      </c>
      <c r="E63" s="28" t="str">
        <f t="shared" si="8"/>
        <v>*</v>
      </c>
      <c r="F63" s="254"/>
      <c r="G63" s="217"/>
      <c r="H63" s="215" t="str">
        <f>Data!H63</f>
        <v>Stabilize Intact Family</v>
      </c>
      <c r="I63" s="215"/>
      <c r="J63" s="21">
        <f>CentralRegionCalculations!Q147</f>
        <v>35</v>
      </c>
      <c r="K63" s="49">
        <f t="shared" si="7"/>
        <v>8.1206496519721574E-2</v>
      </c>
      <c r="L63" s="237"/>
      <c r="N63" s="215"/>
    </row>
    <row r="64" spans="1:14" s="200" customFormat="1" ht="13.5" customHeight="1" x14ac:dyDescent="0.2">
      <c r="A64" s="234"/>
      <c r="B64" s="235"/>
      <c r="C64" s="215" t="s">
        <v>13</v>
      </c>
      <c r="D64" s="21">
        <f>CentralRegionCalculations!L133</f>
        <v>0</v>
      </c>
      <c r="E64" s="28" t="str">
        <f t="shared" si="8"/>
        <v>*</v>
      </c>
      <c r="F64" s="254"/>
      <c r="G64" s="217"/>
      <c r="H64" s="215" t="str">
        <f>Data!H64</f>
        <v>Unspecified as of run-date</v>
      </c>
      <c r="I64" s="215"/>
      <c r="J64" s="21">
        <f>CentralRegionCalculations!R147</f>
        <v>37</v>
      </c>
      <c r="K64" s="49">
        <f t="shared" si="7"/>
        <v>8.584686774941995E-2</v>
      </c>
      <c r="L64" s="237"/>
      <c r="N64" s="215"/>
    </row>
    <row r="65" spans="1:14" s="200" customFormat="1" ht="13.5" customHeight="1" x14ac:dyDescent="0.2">
      <c r="A65" s="234"/>
      <c r="B65" s="235"/>
      <c r="C65" s="215" t="s">
        <v>15</v>
      </c>
      <c r="D65" s="21">
        <f>CentralRegionCalculations!R133</f>
        <v>0</v>
      </c>
      <c r="E65" s="28" t="str">
        <f t="shared" si="8"/>
        <v>*</v>
      </c>
      <c r="F65" s="254"/>
      <c r="G65" s="217"/>
      <c r="H65" s="244" t="s">
        <v>38</v>
      </c>
      <c r="I65" s="215"/>
      <c r="J65" s="67">
        <f>SUM(J58:J64)</f>
        <v>431</v>
      </c>
      <c r="K65" s="68">
        <f t="shared" si="7"/>
        <v>1</v>
      </c>
      <c r="L65" s="237"/>
      <c r="N65" s="215"/>
    </row>
    <row r="66" spans="1:14" s="200" customFormat="1" ht="13.5" customHeight="1" x14ac:dyDescent="0.2">
      <c r="A66" s="234"/>
      <c r="B66" s="235"/>
      <c r="C66" s="215" t="s">
        <v>375</v>
      </c>
      <c r="D66" s="21">
        <f>CentralRegionCalculations!Q133</f>
        <v>29</v>
      </c>
      <c r="E66" s="28">
        <f t="shared" si="8"/>
        <v>6.7285382830626447E-2</v>
      </c>
      <c r="F66" s="254"/>
      <c r="G66" s="217"/>
      <c r="H66" s="269" t="s">
        <v>241</v>
      </c>
      <c r="L66" s="237"/>
      <c r="N66" s="215"/>
    </row>
    <row r="67" spans="1:14" s="200" customFormat="1" ht="12" customHeight="1" x14ac:dyDescent="0.2">
      <c r="A67" s="234"/>
      <c r="B67" s="235"/>
      <c r="C67" s="215" t="str">
        <f>Data!C67</f>
        <v>Unable to Determine</v>
      </c>
      <c r="D67" s="21">
        <f>CentralRegionCalculations!O133+CentralRegionCalculations!S133+CentralRegionCalculations!U133</f>
        <v>13</v>
      </c>
      <c r="E67" s="28">
        <f t="shared" si="8"/>
        <v>3.0162412993039442E-2</v>
      </c>
      <c r="F67" s="254"/>
      <c r="G67" s="217"/>
      <c r="H67" s="269"/>
      <c r="I67" s="180"/>
      <c r="J67" s="180"/>
      <c r="K67" s="180"/>
      <c r="L67" s="237"/>
      <c r="M67" s="215"/>
      <c r="N67" s="215"/>
    </row>
    <row r="68" spans="1:14" s="200" customFormat="1" ht="12" customHeight="1" x14ac:dyDescent="0.2">
      <c r="A68" s="234"/>
      <c r="B68" s="235"/>
      <c r="C68" s="244" t="s">
        <v>38</v>
      </c>
      <c r="D68" s="67">
        <f>SUM(D60:D67)</f>
        <v>431</v>
      </c>
      <c r="E68" s="61">
        <f t="shared" si="8"/>
        <v>1</v>
      </c>
      <c r="F68" s="254"/>
      <c r="G68" s="270" t="s">
        <v>68</v>
      </c>
      <c r="I68" s="180"/>
      <c r="J68" s="180"/>
      <c r="K68" s="180"/>
      <c r="L68" s="237"/>
      <c r="M68" s="215"/>
      <c r="N68" s="215"/>
    </row>
    <row r="69" spans="1:14" s="200" customFormat="1" ht="12" customHeight="1" x14ac:dyDescent="0.2">
      <c r="A69" s="234"/>
      <c r="B69" s="235"/>
      <c r="C69" s="246" t="s">
        <v>239</v>
      </c>
      <c r="D69" s="95"/>
      <c r="E69" s="96"/>
      <c r="F69" s="254"/>
      <c r="G69" s="271" t="s">
        <v>69</v>
      </c>
      <c r="I69" s="180"/>
      <c r="J69" s="180"/>
      <c r="K69" s="180"/>
      <c r="L69" s="237"/>
      <c r="M69" s="215"/>
      <c r="N69" s="215"/>
    </row>
    <row r="70" spans="1:14" s="200" customFormat="1" ht="12" customHeight="1" x14ac:dyDescent="0.2">
      <c r="A70" s="241"/>
      <c r="B70" s="228"/>
      <c r="C70" s="66" t="s">
        <v>240</v>
      </c>
      <c r="D70" s="34"/>
      <c r="E70" s="64"/>
      <c r="F70" s="254"/>
      <c r="G70" s="270" t="s">
        <v>70</v>
      </c>
      <c r="I70" s="180"/>
      <c r="J70" s="180"/>
      <c r="K70" s="180"/>
      <c r="L70" s="237"/>
    </row>
    <row r="71" spans="1:14" s="200" customFormat="1" ht="6" customHeight="1" x14ac:dyDescent="0.2">
      <c r="A71" s="272"/>
      <c r="B71" s="273"/>
      <c r="C71" s="100"/>
      <c r="D71" s="101"/>
      <c r="E71" s="102"/>
      <c r="F71" s="274"/>
      <c r="G71" s="275"/>
      <c r="H71" s="276"/>
      <c r="I71" s="275"/>
      <c r="J71" s="275"/>
      <c r="K71" s="275"/>
      <c r="L71" s="277"/>
    </row>
    <row r="72" spans="1:14" s="200" customFormat="1" ht="15.75" x14ac:dyDescent="0.2">
      <c r="A72" s="205"/>
      <c r="B72" s="1080" t="s">
        <v>71</v>
      </c>
      <c r="C72" s="1080"/>
      <c r="D72" s="1080"/>
      <c r="E72" s="1080"/>
      <c r="F72" s="1080"/>
      <c r="G72" s="1080"/>
      <c r="H72" s="1080"/>
      <c r="I72" s="1080"/>
      <c r="J72" s="1080"/>
      <c r="K72" s="1080"/>
      <c r="L72" s="1081"/>
    </row>
    <row r="73" spans="1:14" s="200" customFormat="1" ht="14.25" customHeight="1" x14ac:dyDescent="0.2">
      <c r="A73" s="234"/>
      <c r="B73" s="228" t="str">
        <f>Data!B73</f>
        <v>Most Recent Intake  (03/31/2017)</v>
      </c>
      <c r="C73" s="278"/>
      <c r="D73" s="231"/>
      <c r="E73" s="218"/>
      <c r="F73" s="218"/>
      <c r="G73" s="244" t="str">
        <f>Data!G73</f>
        <v>Age Groups  (03/31/2017)</v>
      </c>
      <c r="H73" s="215"/>
      <c r="I73" s="217"/>
      <c r="J73" s="217"/>
      <c r="K73" s="233"/>
      <c r="L73" s="213"/>
    </row>
    <row r="74" spans="1:14" ht="12" customHeight="1" x14ac:dyDescent="0.2">
      <c r="A74" s="234"/>
      <c r="B74" s="229"/>
      <c r="C74" s="215" t="str">
        <f>Data!C74</f>
        <v>Protective</v>
      </c>
      <c r="D74" s="21">
        <f>CentralRegionCalculations!L178+CentralRegionCalculations!R178</f>
        <v>1721</v>
      </c>
      <c r="E74" s="49">
        <f>IF(D74/$D$80&lt;0.01,"*",D74/$D$80)</f>
        <v>0.93736383442265792</v>
      </c>
      <c r="F74" s="254"/>
      <c r="G74" s="217"/>
      <c r="H74" s="215" t="str">
        <f>Data!H74</f>
        <v>0 - 2 Years Old</v>
      </c>
      <c r="I74" s="215"/>
      <c r="J74" s="21">
        <f>SUM(CentralRegionCalculations!L163:N163)</f>
        <v>347</v>
      </c>
      <c r="K74" s="49">
        <f>IF(J74/$J$79&lt;0.01,"*",J74/$J$79)</f>
        <v>0.18899782135076254</v>
      </c>
      <c r="L74" s="237"/>
    </row>
    <row r="75" spans="1:14" ht="12" customHeight="1" x14ac:dyDescent="0.2">
      <c r="A75" s="234"/>
      <c r="B75" s="229"/>
      <c r="C75" s="215" t="str">
        <f>Data!C75</f>
        <v>Alternative Response</v>
      </c>
      <c r="D75" s="21">
        <f>CentralRegionCalculations!M178</f>
        <v>58</v>
      </c>
      <c r="E75" s="49">
        <f t="shared" ref="E75:E80" si="9">IF(D75/$D$80&lt;0.01,"*",D75/$D$80)</f>
        <v>3.1590413943355121E-2</v>
      </c>
      <c r="F75" s="254"/>
      <c r="G75" s="229"/>
      <c r="H75" s="215" t="str">
        <f>Data!H75</f>
        <v>3 - 5 Years Old</v>
      </c>
      <c r="I75" s="215"/>
      <c r="J75" s="21">
        <f>SUM(CentralRegionCalculations!O163:Q163)</f>
        <v>326</v>
      </c>
      <c r="K75" s="49">
        <f t="shared" ref="K75:K79" si="10">IF(J75/$J$79&lt;0.01,"*",J75/$J$79)</f>
        <v>0.1775599128540305</v>
      </c>
      <c r="L75" s="237"/>
    </row>
    <row r="76" spans="1:14" ht="12" customHeight="1" x14ac:dyDescent="0.2">
      <c r="A76" s="234"/>
      <c r="B76" s="229"/>
      <c r="C76" s="215" t="str">
        <f>Data!C76</f>
        <v>Voluntary Request</v>
      </c>
      <c r="D76" s="21">
        <f>CentralRegionCalculations!T178+CentralRegionCalculations!S178</f>
        <v>7</v>
      </c>
      <c r="E76" s="28" t="str">
        <f t="shared" si="9"/>
        <v>*</v>
      </c>
      <c r="F76" s="254"/>
      <c r="G76" s="215"/>
      <c r="H76" s="215" t="str">
        <f>Data!H76</f>
        <v>6 - 11 Years Old</v>
      </c>
      <c r="I76" s="215"/>
      <c r="J76" s="21">
        <f>SUM(CentralRegionCalculations!R163:W163)</f>
        <v>671</v>
      </c>
      <c r="K76" s="49">
        <f t="shared" si="10"/>
        <v>0.36546840958605664</v>
      </c>
      <c r="L76" s="237"/>
    </row>
    <row r="77" spans="1:14" s="200" customFormat="1" ht="12" customHeight="1" x14ac:dyDescent="0.2">
      <c r="A77" s="234"/>
      <c r="B77" s="217"/>
      <c r="C77" s="215" t="str">
        <f>Data!C77</f>
        <v>CRA Referral (Children Requiring Assistance)</v>
      </c>
      <c r="D77" s="21">
        <f>CentralRegionCalculations!N178+CentralRegionCalculations!O178</f>
        <v>34</v>
      </c>
      <c r="E77" s="49">
        <f t="shared" si="9"/>
        <v>1.8518518518518517E-2</v>
      </c>
      <c r="F77" s="254"/>
      <c r="G77" s="229"/>
      <c r="H77" s="215" t="str">
        <f>Data!H77</f>
        <v>12 - 17 Years Old</v>
      </c>
      <c r="I77" s="215"/>
      <c r="J77" s="21">
        <f>SUM(CentralRegionCalculations!X163:AC163)</f>
        <v>492</v>
      </c>
      <c r="K77" s="49">
        <f t="shared" si="10"/>
        <v>0.26797385620915032</v>
      </c>
      <c r="L77" s="237"/>
    </row>
    <row r="78" spans="1:14" s="200" customFormat="1" ht="12" customHeight="1" x14ac:dyDescent="0.2">
      <c r="A78" s="239"/>
      <c r="B78" s="217"/>
      <c r="C78" s="215" t="str">
        <f>Data!C78</f>
        <v>Court Referral</v>
      </c>
      <c r="D78" s="21">
        <f>CentralRegionCalculations!P178</f>
        <v>15</v>
      </c>
      <c r="E78" s="49" t="str">
        <f t="shared" si="9"/>
        <v>*</v>
      </c>
      <c r="F78" s="254"/>
      <c r="G78" s="217"/>
      <c r="H78" s="215" t="str">
        <f>Data!H78</f>
        <v>Unspecified</v>
      </c>
      <c r="I78" s="215"/>
      <c r="J78" s="21">
        <f>CentralRegionCalculations!AD163</f>
        <v>0</v>
      </c>
      <c r="K78" s="49" t="str">
        <f t="shared" si="10"/>
        <v>*</v>
      </c>
      <c r="L78" s="237"/>
    </row>
    <row r="79" spans="1:14" s="200" customFormat="1" ht="12" customHeight="1" x14ac:dyDescent="0.2">
      <c r="A79" s="239"/>
      <c r="B79" s="217"/>
      <c r="C79" s="215" t="str">
        <f>Data!C79</f>
        <v>Other/Unspecified</v>
      </c>
      <c r="D79" s="21">
        <f>CentralRegionCalculations!Q178+CentralRegionCalculations!U178+CentralRegionCalculations!V178</f>
        <v>1</v>
      </c>
      <c r="E79" s="49" t="str">
        <f t="shared" si="9"/>
        <v>*</v>
      </c>
      <c r="F79" s="255"/>
      <c r="G79" s="217"/>
      <c r="H79" s="244" t="s">
        <v>72</v>
      </c>
      <c r="I79" s="244"/>
      <c r="J79" s="67">
        <f>SUM(J74:J78)</f>
        <v>1836</v>
      </c>
      <c r="K79" s="68">
        <f t="shared" si="10"/>
        <v>1</v>
      </c>
      <c r="L79" s="240"/>
    </row>
    <row r="80" spans="1:14" s="200" customFormat="1" ht="12" customHeight="1" x14ac:dyDescent="0.2">
      <c r="A80" s="214"/>
      <c r="B80" s="229"/>
      <c r="C80" s="244" t="s">
        <v>72</v>
      </c>
      <c r="D80" s="67">
        <f>SUM(D74:D79)</f>
        <v>1836</v>
      </c>
      <c r="E80" s="68">
        <f t="shared" si="9"/>
        <v>1</v>
      </c>
      <c r="F80" s="255"/>
      <c r="G80" s="217"/>
      <c r="H80" s="244"/>
      <c r="I80" s="244"/>
      <c r="J80" s="108"/>
      <c r="K80" s="109"/>
      <c r="L80" s="240"/>
    </row>
    <row r="81" spans="1:12" s="200" customFormat="1" ht="4.1500000000000004" customHeight="1" x14ac:dyDescent="0.2">
      <c r="A81" s="214"/>
      <c r="B81" s="229"/>
      <c r="C81" s="244"/>
      <c r="D81" s="67"/>
      <c r="E81" s="68"/>
      <c r="F81" s="255"/>
      <c r="G81" s="217"/>
      <c r="H81" s="244"/>
      <c r="I81" s="244"/>
      <c r="J81" s="108"/>
      <c r="K81" s="109"/>
      <c r="L81" s="240"/>
    </row>
    <row r="82" spans="1:12" s="200" customFormat="1" ht="12.6" customHeight="1" x14ac:dyDescent="0.2">
      <c r="A82" s="272"/>
      <c r="B82" s="366"/>
      <c r="C82" s="275"/>
      <c r="D82" s="279"/>
      <c r="E82" s="275"/>
      <c r="F82" s="275"/>
      <c r="G82" s="280"/>
      <c r="H82" s="275"/>
      <c r="I82" s="275"/>
      <c r="J82" s="275"/>
      <c r="K82" s="279"/>
      <c r="L82" s="281"/>
    </row>
    <row r="83" spans="1:12" s="200" customFormat="1" x14ac:dyDescent="0.2">
      <c r="A83" s="180"/>
      <c r="B83" s="217"/>
      <c r="C83" s="282"/>
      <c r="D83" s="283"/>
      <c r="E83" s="283"/>
      <c r="F83" s="283"/>
      <c r="G83" s="282"/>
      <c r="H83" s="229"/>
      <c r="I83" s="229"/>
      <c r="J83" s="233"/>
      <c r="K83" s="180"/>
      <c r="L83" s="180"/>
    </row>
    <row r="84" spans="1:12" s="200" customFormat="1" ht="6" customHeight="1" x14ac:dyDescent="0.2">
      <c r="A84" s="180"/>
      <c r="B84" s="217"/>
      <c r="C84" s="282"/>
      <c r="D84" s="283"/>
      <c r="E84" s="283"/>
      <c r="F84" s="283"/>
      <c r="G84" s="282"/>
      <c r="H84" s="282"/>
      <c r="I84" s="282"/>
      <c r="J84" s="283"/>
      <c r="K84" s="180"/>
      <c r="L84" s="180"/>
    </row>
    <row r="85" spans="1:12" x14ac:dyDescent="0.2">
      <c r="A85" s="180"/>
      <c r="K85" s="180"/>
      <c r="L85" s="180"/>
    </row>
    <row r="86" spans="1:12" x14ac:dyDescent="0.2">
      <c r="K86" s="180"/>
      <c r="L86" s="180"/>
    </row>
  </sheetData>
  <mergeCells count="3">
    <mergeCell ref="B18:K18"/>
    <mergeCell ref="B33:K33"/>
    <mergeCell ref="B72:L72"/>
  </mergeCells>
  <printOptions horizontalCentered="1" verticalCentered="1"/>
  <pageMargins left="0.04" right="0.04" top="0.04" bottom="0.03" header="0.04" footer="0.03"/>
  <pageSetup scale="75" orientation="portrait" r:id="rId1"/>
  <headerFooter alignWithMargins="0">
    <oddHeader>&amp;C&amp;"Arial,Bold"&amp;12MASSACHUSETTS DEPARTMENT OF CHILDREN AND FAMILIES QUARTERLY PROFILE
FY 2017, Quarter 3 (January 1, 2017 – March 31, 2017)</oddHeader>
    <oddFooter>&amp;L&amp;"Arial,Italic"MA DCF: CQI/OMPA&amp;R
&amp;"Arial,Italic"Source: FamilyNet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3D99E"/>
  </sheetPr>
  <dimension ref="A1:N86"/>
  <sheetViews>
    <sheetView view="pageBreakPreview" zoomScaleNormal="100" zoomScaleSheetLayoutView="100" workbookViewId="0">
      <selection activeCell="C42" sqref="C42"/>
    </sheetView>
  </sheetViews>
  <sheetFormatPr defaultColWidth="9.140625" defaultRowHeight="12.75" x14ac:dyDescent="0.2"/>
  <cols>
    <col min="1" max="1" width="1.42578125" style="283" customWidth="1"/>
    <col min="2" max="2" width="5.28515625" style="282" customWidth="1"/>
    <col min="3" max="3" width="47.5703125" style="282" customWidth="1"/>
    <col min="4" max="4" width="6.5703125" style="283" customWidth="1"/>
    <col min="5" max="5" width="7" style="283" customWidth="1"/>
    <col min="6" max="6" width="2.140625" style="283" customWidth="1"/>
    <col min="7" max="7" width="4.140625" style="282" customWidth="1"/>
    <col min="8" max="8" width="25.7109375" style="282" customWidth="1"/>
    <col min="9" max="9" width="20.42578125" style="282" customWidth="1"/>
    <col min="10" max="11" width="7" style="283" customWidth="1"/>
    <col min="12" max="12" width="1.42578125" style="283" customWidth="1"/>
    <col min="13" max="16384" width="9.140625" style="204"/>
  </cols>
  <sheetData>
    <row r="1" spans="1:13" ht="16.5" customHeight="1" x14ac:dyDescent="0.2">
      <c r="A1" s="201"/>
      <c r="B1" s="318"/>
      <c r="C1" s="284" t="s">
        <v>357</v>
      </c>
      <c r="D1" s="285"/>
      <c r="E1" s="202"/>
      <c r="F1" s="286"/>
      <c r="G1" s="287"/>
      <c r="H1" s="284"/>
      <c r="I1" s="288" t="s">
        <v>367</v>
      </c>
      <c r="J1" s="202"/>
      <c r="K1" s="202"/>
      <c r="L1" s="203"/>
    </row>
    <row r="2" spans="1:13" ht="15.75" hidden="1" x14ac:dyDescent="0.2">
      <c r="A2" s="205"/>
      <c r="B2" s="206"/>
      <c r="C2" s="206"/>
      <c r="D2" s="207"/>
      <c r="E2" s="208"/>
      <c r="F2" s="208"/>
      <c r="G2" s="206"/>
      <c r="H2" s="206" t="s">
        <v>0</v>
      </c>
      <c r="I2" s="206"/>
      <c r="J2" s="208"/>
      <c r="K2" s="207" t="s">
        <v>1</v>
      </c>
      <c r="L2" s="209"/>
    </row>
    <row r="3" spans="1:13" ht="5.0999999999999996" customHeight="1" x14ac:dyDescent="0.2">
      <c r="A3" s="210"/>
      <c r="B3" s="211"/>
      <c r="C3" s="211"/>
      <c r="D3" s="212"/>
      <c r="E3" s="212"/>
      <c r="F3" s="212"/>
      <c r="G3" s="211"/>
      <c r="H3" s="211"/>
      <c r="I3" s="211"/>
      <c r="J3" s="212"/>
      <c r="K3" s="212"/>
      <c r="L3" s="213"/>
    </row>
    <row r="4" spans="1:13" s="200" customFormat="1" ht="12" customHeight="1" x14ac:dyDescent="0.2">
      <c r="A4" s="214"/>
      <c r="B4" s="215" t="str">
        <f>Data!B4</f>
        <v>51A Reports (Q3, FY'2017)</v>
      </c>
      <c r="C4" s="215"/>
      <c r="D4" s="21">
        <f>CentralRegionCalculations!C9</f>
        <v>792</v>
      </c>
      <c r="E4" s="216"/>
      <c r="F4" s="216"/>
      <c r="G4" s="217"/>
      <c r="H4" s="215" t="str">
        <f>Data!H4</f>
        <v>Children &lt;18 Pending Response (03/31/2017)</v>
      </c>
      <c r="I4" s="215"/>
      <c r="J4" s="551">
        <f>VLOOKUP(I1,ChildrenPendingResponse!$A$1:$C$41,3,FALSE)</f>
        <v>119</v>
      </c>
      <c r="K4" s="218"/>
      <c r="L4" s="219"/>
      <c r="M4" s="116"/>
    </row>
    <row r="5" spans="1:13" s="200" customFormat="1" ht="12" customHeight="1" x14ac:dyDescent="0.2">
      <c r="A5" s="214"/>
      <c r="B5" s="215" t="str">
        <f>Data!B5</f>
        <v>% Screened-In for Response (Q3, FY'2017)</v>
      </c>
      <c r="C5" s="220"/>
      <c r="D5" s="28">
        <f>(CentralRegionCalculations!C18+CentralRegionCalculations!C27)/CentralRegionCalculations!C9</f>
        <v>0.60227272727272729</v>
      </c>
      <c r="E5" s="216"/>
      <c r="F5" s="216"/>
      <c r="G5" s="217"/>
      <c r="H5" s="215" t="str">
        <f>Data!H5</f>
        <v>Children Under 18 in Caseload (03/31/2017)</v>
      </c>
      <c r="I5" s="215"/>
      <c r="J5" s="551">
        <f>CentralRegionCalculations!F76</f>
        <v>1929</v>
      </c>
      <c r="K5" s="218"/>
      <c r="L5" s="219"/>
    </row>
    <row r="6" spans="1:13" s="200" customFormat="1" ht="12" customHeight="1" x14ac:dyDescent="0.2">
      <c r="A6" s="214"/>
      <c r="B6" s="215"/>
      <c r="C6" s="215"/>
      <c r="D6" s="28"/>
      <c r="E6" s="221"/>
      <c r="F6" s="221"/>
      <c r="G6" s="217"/>
      <c r="H6" s="215" t="str">
        <f>Data!H6</f>
        <v>Children Under 18 in Placement (03/31/2017)</v>
      </c>
      <c r="I6" s="215"/>
      <c r="J6" s="551">
        <f>CentralRegionCalculations!F76-CentralRegionCalculations!F82</f>
        <v>380</v>
      </c>
      <c r="K6" s="218"/>
      <c r="L6" s="219"/>
    </row>
    <row r="7" spans="1:13" s="200" customFormat="1" ht="3" customHeight="1" x14ac:dyDescent="0.2">
      <c r="A7" s="214"/>
      <c r="B7" s="217"/>
      <c r="C7" s="217"/>
      <c r="D7" s="199"/>
      <c r="E7" s="221"/>
      <c r="F7" s="221"/>
      <c r="G7" s="217"/>
      <c r="H7" s="215">
        <f>Data!H7</f>
        <v>0</v>
      </c>
      <c r="I7" s="215"/>
      <c r="J7" s="837"/>
      <c r="K7" s="218"/>
      <c r="L7" s="219"/>
    </row>
    <row r="8" spans="1:13" s="200" customFormat="1" ht="12" customHeight="1" x14ac:dyDescent="0.2">
      <c r="A8" s="214"/>
      <c r="B8" s="215" t="str">
        <f>Data!B8</f>
        <v>Responses (Q3, FY'2017) (includes Hotline)</v>
      </c>
      <c r="C8" s="215"/>
      <c r="D8" s="21">
        <f>CentralRegionCalculations!C128</f>
        <v>367</v>
      </c>
      <c r="E8" s="221"/>
      <c r="F8" s="221"/>
      <c r="G8" s="217"/>
      <c r="H8" s="215" t="str">
        <f>Data!H8</f>
        <v>% of Child Caseload in Placement</v>
      </c>
      <c r="I8" s="215"/>
      <c r="J8" s="838">
        <f>J6/J5</f>
        <v>0.19699326075686885</v>
      </c>
      <c r="K8" s="218"/>
      <c r="L8" s="219"/>
    </row>
    <row r="9" spans="1:13" s="200" customFormat="1" ht="12" customHeight="1" x14ac:dyDescent="0.2">
      <c r="A9" s="214"/>
      <c r="B9" s="215" t="str">
        <f>Data!B9</f>
        <v>% Supported Responses (Q3, FY'2017)</v>
      </c>
      <c r="C9" s="215"/>
      <c r="D9" s="28">
        <f>CentralRegionCalculations!C53/D4</f>
        <v>0.18813131313131312</v>
      </c>
      <c r="E9" s="221"/>
      <c r="F9" s="221"/>
      <c r="G9" s="217"/>
      <c r="H9" s="215" t="str">
        <f>Data!H9</f>
        <v>Clinical Cases (03/31/2017)</v>
      </c>
      <c r="I9" s="215"/>
      <c r="J9" s="551">
        <f>CentralRegionCalculations!F92</f>
        <v>1009</v>
      </c>
      <c r="K9" s="218"/>
      <c r="L9" s="219"/>
      <c r="M9" s="290"/>
    </row>
    <row r="10" spans="1:13" s="200" customFormat="1" ht="3" customHeight="1" x14ac:dyDescent="0.2">
      <c r="A10" s="214"/>
      <c r="E10" s="221"/>
      <c r="F10" s="221"/>
      <c r="G10" s="217"/>
      <c r="H10" s="215"/>
      <c r="I10" s="215"/>
      <c r="J10" s="839"/>
      <c r="K10" s="218"/>
      <c r="L10" s="219"/>
    </row>
    <row r="11" spans="1:13" s="200" customFormat="1" ht="12" customHeight="1" x14ac:dyDescent="0.2">
      <c r="A11" s="214"/>
      <c r="B11" s="215" t="str">
        <f>Data!B11</f>
        <v>Substantiated Concern (Q3, FY'2017)</v>
      </c>
      <c r="C11" s="215"/>
      <c r="D11" s="21">
        <f>CentralRegionCalculations!C137</f>
        <v>97</v>
      </c>
      <c r="E11" s="221"/>
      <c r="F11" s="221"/>
      <c r="G11" s="217"/>
      <c r="H11" s="215" t="str">
        <f>Data!H11</f>
        <v>Adoption Cases (03/31/2017)</v>
      </c>
      <c r="I11" s="215"/>
      <c r="J11" s="551">
        <f>CentralRegionCalculations!F91</f>
        <v>84</v>
      </c>
      <c r="K11" s="218"/>
      <c r="L11" s="219"/>
    </row>
    <row r="12" spans="1:13" s="200" customFormat="1" ht="12" customHeight="1" x14ac:dyDescent="0.2">
      <c r="A12" s="214"/>
      <c r="B12" s="253"/>
      <c r="C12" s="215"/>
      <c r="D12" s="28"/>
      <c r="E12" s="221"/>
      <c r="F12" s="221"/>
      <c r="G12" s="217"/>
      <c r="H12" s="215" t="str">
        <f>Data!H12</f>
        <v>Clinical Cases w/Child &lt;18 in Plcme (03/31/2017)</v>
      </c>
      <c r="I12" s="215"/>
      <c r="J12" s="551">
        <f>CentralRegionCalculations!F100</f>
        <v>179</v>
      </c>
      <c r="K12" s="218"/>
      <c r="L12" s="219"/>
    </row>
    <row r="13" spans="1:13" s="200" customFormat="1" ht="12" customHeight="1" x14ac:dyDescent="0.2">
      <c r="A13" s="214"/>
      <c r="E13" s="221"/>
      <c r="F13" s="221"/>
      <c r="G13" s="217"/>
      <c r="H13" s="215" t="str">
        <f>Data!H13</f>
        <v>% Clinical Cases that are Placement Cases</v>
      </c>
      <c r="I13" s="215"/>
      <c r="J13" s="838">
        <f>J12/J9</f>
        <v>0.17740336967294351</v>
      </c>
      <c r="K13" s="218"/>
      <c r="L13" s="219"/>
    </row>
    <row r="14" spans="1:13" s="200" customFormat="1" ht="3" customHeight="1" x14ac:dyDescent="0.2">
      <c r="A14" s="214"/>
      <c r="B14" s="215"/>
      <c r="C14" s="215"/>
      <c r="D14" s="34"/>
      <c r="E14" s="221"/>
      <c r="F14" s="221"/>
      <c r="G14" s="217"/>
      <c r="H14" s="215"/>
      <c r="I14" s="215"/>
      <c r="J14" s="838"/>
      <c r="K14" s="218"/>
      <c r="L14" s="219"/>
    </row>
    <row r="15" spans="1:13" s="200" customFormat="1" ht="12" customHeight="1" x14ac:dyDescent="0.2">
      <c r="A15" s="214"/>
      <c r="B15" s="215" t="str">
        <f>Data!B15</f>
        <v>Ave. Clinical Cases Opened per Month (Jan - Mar 2017)</v>
      </c>
      <c r="C15" s="215"/>
      <c r="D15" s="21">
        <f>CentralRegionCalculations!C71</f>
        <v>57</v>
      </c>
      <c r="E15" s="221"/>
      <c r="F15" s="221"/>
      <c r="G15" s="217"/>
      <c r="H15" s="215" t="str">
        <f>Data!H15</f>
        <v>Adoptions Legalized (Q3, FY'2017)</v>
      </c>
      <c r="I15" s="215"/>
      <c r="J15" s="551">
        <f>CentralRegionCalculations!C109</f>
        <v>10</v>
      </c>
      <c r="K15" s="218"/>
      <c r="L15" s="219"/>
    </row>
    <row r="16" spans="1:13" s="200" customFormat="1" ht="12" customHeight="1" x14ac:dyDescent="0.2">
      <c r="A16" s="214"/>
      <c r="B16" s="215" t="str">
        <f>Data!B16</f>
        <v>Ave. Clinical Cases Closed Per Month (Jan - Mar 2017)</v>
      </c>
      <c r="C16" s="215"/>
      <c r="D16" s="21">
        <f>CentralRegionCalculations!C62</f>
        <v>58</v>
      </c>
      <c r="E16" s="221"/>
      <c r="F16" s="221"/>
      <c r="G16" s="217"/>
      <c r="H16" s="215" t="str">
        <f>Data!H16</f>
        <v>Guardianships Legalized (Q3, FY'2017)</v>
      </c>
      <c r="I16" s="215"/>
      <c r="J16" s="551">
        <f>CentralRegionCalculations!D109</f>
        <v>9</v>
      </c>
      <c r="K16" s="218"/>
      <c r="L16" s="219"/>
    </row>
    <row r="17" spans="1:12" ht="6" customHeight="1" x14ac:dyDescent="0.2">
      <c r="A17" s="223"/>
      <c r="B17" s="206"/>
      <c r="C17" s="206"/>
      <c r="D17" s="207"/>
      <c r="E17" s="208"/>
      <c r="F17" s="208"/>
      <c r="G17" s="206"/>
      <c r="H17" s="206"/>
      <c r="I17" s="206"/>
      <c r="J17" s="208"/>
      <c r="K17" s="208"/>
      <c r="L17" s="224"/>
    </row>
    <row r="18" spans="1:12" s="227" customFormat="1" ht="15.75" customHeight="1" x14ac:dyDescent="0.2">
      <c r="A18" s="225"/>
      <c r="B18" s="1079" t="s">
        <v>4</v>
      </c>
      <c r="C18" s="1079"/>
      <c r="D18" s="1079"/>
      <c r="E18" s="1079"/>
      <c r="F18" s="1079"/>
      <c r="G18" s="1079"/>
      <c r="H18" s="1079"/>
      <c r="I18" s="1079"/>
      <c r="J18" s="1079"/>
      <c r="K18" s="1079"/>
      <c r="L18" s="226"/>
    </row>
    <row r="19" spans="1:12" ht="15" customHeight="1" x14ac:dyDescent="0.2">
      <c r="A19" s="210"/>
      <c r="B19" s="228" t="str">
        <f>Data!B19</f>
        <v>Race (03/31/2017)</v>
      </c>
      <c r="C19" s="229"/>
      <c r="D19" s="230"/>
      <c r="E19" s="231"/>
      <c r="F19" s="232"/>
      <c r="G19" s="228" t="str">
        <f>Data!G19</f>
        <v>Primary Language  (03/31/2017)</v>
      </c>
      <c r="H19" s="229"/>
      <c r="I19" s="229"/>
      <c r="J19" s="233"/>
      <c r="K19" s="233"/>
      <c r="L19" s="213"/>
    </row>
    <row r="20" spans="1:12" s="200" customFormat="1" ht="13.5" customHeight="1" x14ac:dyDescent="0.2">
      <c r="A20" s="234"/>
      <c r="B20" s="235"/>
      <c r="C20" s="215" t="s">
        <v>5</v>
      </c>
      <c r="D20" s="21">
        <f>CentralRegionCalculations!P14</f>
        <v>1642</v>
      </c>
      <c r="E20" s="28">
        <f>IF(D20/$D$29&lt;0.01,"*",D20/$D$29)</f>
        <v>0.42113362400615545</v>
      </c>
      <c r="F20" s="236"/>
      <c r="G20" s="235"/>
      <c r="H20" s="215" t="str">
        <f>Data!H20</f>
        <v>Spanish</v>
      </c>
      <c r="I20" s="215"/>
      <c r="J20" s="21">
        <f>CentralRegionCalculations!P35</f>
        <v>291</v>
      </c>
      <c r="K20" s="49">
        <f>IF(J20/$J$31&lt;0.01,"*",J20/$J$31)</f>
        <v>7.4634521672223647E-2</v>
      </c>
      <c r="L20" s="237"/>
    </row>
    <row r="21" spans="1:12" s="200" customFormat="1" ht="14.45" customHeight="1" x14ac:dyDescent="0.2">
      <c r="A21" s="234"/>
      <c r="B21" s="235"/>
      <c r="C21" s="238" t="s">
        <v>7</v>
      </c>
      <c r="D21" s="21">
        <f>CentralRegionCalculations!P10</f>
        <v>1281</v>
      </c>
      <c r="E21" s="28">
        <f t="shared" ref="E21:E29" si="0">IF(D21/$D$29&lt;0.01,"*",D21/$D$29)</f>
        <v>0.32854578096947934</v>
      </c>
      <c r="F21" s="236"/>
      <c r="G21" s="235"/>
      <c r="H21" s="215" t="str">
        <f>Data!H21</f>
        <v>Khmer (Cambodian)</v>
      </c>
      <c r="I21" s="215"/>
      <c r="J21" s="21">
        <f>CentralRegionCalculations!P29</f>
        <v>0</v>
      </c>
      <c r="K21" s="49" t="str">
        <f t="shared" ref="K21:K31" si="1">IF(J21/$J$31&lt;0.01,"*",J21/$J$31)</f>
        <v>*</v>
      </c>
      <c r="L21" s="237"/>
    </row>
    <row r="22" spans="1:12" s="200" customFormat="1" ht="13.5" customHeight="1" x14ac:dyDescent="0.2">
      <c r="A22" s="234"/>
      <c r="B22" s="235"/>
      <c r="C22" s="215" t="s">
        <v>9</v>
      </c>
      <c r="D22" s="21">
        <f>CentralRegionCalculations!P8</f>
        <v>395</v>
      </c>
      <c r="E22" s="28">
        <f t="shared" si="0"/>
        <v>0.10130802769941011</v>
      </c>
      <c r="F22" s="236"/>
      <c r="G22" s="235"/>
      <c r="H22" s="52" t="str">
        <f>Data!H22</f>
        <v xml:space="preserve">Portuguese                                                                      </v>
      </c>
      <c r="I22" s="215"/>
      <c r="J22" s="21">
        <f>CentralRegionCalculations!P33</f>
        <v>9</v>
      </c>
      <c r="K22" s="28" t="str">
        <f t="shared" si="1"/>
        <v>*</v>
      </c>
      <c r="L22" s="237"/>
    </row>
    <row r="23" spans="1:12" s="200" customFormat="1" ht="13.5" customHeight="1" x14ac:dyDescent="0.2">
      <c r="A23" s="234"/>
      <c r="B23" s="235"/>
      <c r="C23" s="215" t="s">
        <v>11</v>
      </c>
      <c r="D23" s="21">
        <f>CentralRegionCalculations!P7</f>
        <v>50</v>
      </c>
      <c r="E23" s="28">
        <f t="shared" si="0"/>
        <v>1.2823800974608874E-2</v>
      </c>
      <c r="F23" s="236"/>
      <c r="G23" s="235"/>
      <c r="H23" s="215" t="str">
        <f>Data!H23</f>
        <v>Haitian Creole</v>
      </c>
      <c r="I23" s="215"/>
      <c r="J23" s="21">
        <f>CentralRegionCalculations!P27</f>
        <v>4</v>
      </c>
      <c r="K23" s="49" t="str">
        <f t="shared" si="1"/>
        <v>*</v>
      </c>
      <c r="L23" s="237"/>
    </row>
    <row r="24" spans="1:12" s="200" customFormat="1" ht="13.5" customHeight="1" x14ac:dyDescent="0.2">
      <c r="A24" s="234"/>
      <c r="B24" s="235"/>
      <c r="C24" s="215" t="s">
        <v>13</v>
      </c>
      <c r="D24" s="21">
        <f>CentralRegionCalculations!P6</f>
        <v>6</v>
      </c>
      <c r="E24" s="28" t="str">
        <f t="shared" si="0"/>
        <v>*</v>
      </c>
      <c r="F24" s="236"/>
      <c r="G24" s="235"/>
      <c r="H24" s="238" t="str">
        <f>Data!H24</f>
        <v>Cape Verdean Creole</v>
      </c>
      <c r="I24" s="238"/>
      <c r="J24" s="21">
        <f>CentralRegionCalculations!P22</f>
        <v>0</v>
      </c>
      <c r="K24" s="49" t="str">
        <f t="shared" si="1"/>
        <v>*</v>
      </c>
      <c r="L24" s="237"/>
    </row>
    <row r="25" spans="1:12" s="200" customFormat="1" ht="13.5" customHeight="1" x14ac:dyDescent="0.2">
      <c r="A25" s="234"/>
      <c r="B25" s="235"/>
      <c r="C25" s="215" t="s">
        <v>15</v>
      </c>
      <c r="D25" s="21">
        <f>CentralRegionCalculations!P12</f>
        <v>1</v>
      </c>
      <c r="E25" s="28" t="str">
        <f t="shared" si="0"/>
        <v>*</v>
      </c>
      <c r="F25" s="236"/>
      <c r="G25" s="235"/>
      <c r="H25" s="238" t="str">
        <f>Data!H25</f>
        <v>Vietnamese</v>
      </c>
      <c r="I25" s="238"/>
      <c r="J25" s="21">
        <f>CentralRegionCalculations!P38</f>
        <v>12</v>
      </c>
      <c r="K25" s="49" t="str">
        <f t="shared" si="1"/>
        <v>*</v>
      </c>
      <c r="L25" s="237"/>
    </row>
    <row r="26" spans="1:12" s="200" customFormat="1" ht="13.5" customHeight="1" x14ac:dyDescent="0.2">
      <c r="A26" s="239"/>
      <c r="B26" s="235"/>
      <c r="C26" s="215" t="s">
        <v>17</v>
      </c>
      <c r="D26" s="21">
        <f>CentralRegionCalculations!P11</f>
        <v>116</v>
      </c>
      <c r="E26" s="28">
        <f t="shared" si="0"/>
        <v>2.9751218261092588E-2</v>
      </c>
      <c r="F26" s="236"/>
      <c r="G26" s="235"/>
      <c r="H26" s="238" t="str">
        <f>Data!H26</f>
        <v>Chinese</v>
      </c>
      <c r="I26" s="238"/>
      <c r="J26" s="21">
        <f>CentralRegionCalculations!P23</f>
        <v>0</v>
      </c>
      <c r="K26" s="28" t="str">
        <f t="shared" si="1"/>
        <v>*</v>
      </c>
      <c r="L26" s="240"/>
    </row>
    <row r="27" spans="1:12" s="200" customFormat="1" ht="12" customHeight="1" x14ac:dyDescent="0.2">
      <c r="A27" s="239"/>
      <c r="B27" s="235"/>
      <c r="C27" s="215" t="str">
        <f>Data!C27</f>
        <v>Unable to Determine</v>
      </c>
      <c r="D27" s="21">
        <f>CentralRegionCalculations!P13</f>
        <v>138</v>
      </c>
      <c r="E27" s="28">
        <f t="shared" si="0"/>
        <v>3.5393690689920494E-2</v>
      </c>
      <c r="F27" s="236"/>
      <c r="G27" s="235"/>
      <c r="H27" s="238" t="str">
        <f>Data!H27</f>
        <v>Lao</v>
      </c>
      <c r="I27" s="238"/>
      <c r="J27" s="21">
        <f>CentralRegionCalculations!P30</f>
        <v>0</v>
      </c>
      <c r="K27" s="49" t="str">
        <f t="shared" si="1"/>
        <v>*</v>
      </c>
      <c r="L27" s="240"/>
    </row>
    <row r="28" spans="1:12" s="200" customFormat="1" ht="12" customHeight="1" x14ac:dyDescent="0.2">
      <c r="A28" s="241"/>
      <c r="B28" s="235"/>
      <c r="C28" s="215" t="str">
        <f>Data!C28</f>
        <v>Missing</v>
      </c>
      <c r="D28" s="21">
        <f>CentralRegionCalculations!P15+CentralRegionCalculations!P9</f>
        <v>270</v>
      </c>
      <c r="E28" s="28">
        <f t="shared" si="0"/>
        <v>6.9248525262887925E-2</v>
      </c>
      <c r="F28" s="242"/>
      <c r="G28" s="235"/>
      <c r="H28" s="238" t="str">
        <f>Data!H28</f>
        <v>American Sign Language</v>
      </c>
      <c r="I28" s="238"/>
      <c r="J28" s="21">
        <f>CentralRegionCalculations!P21</f>
        <v>1</v>
      </c>
      <c r="K28" s="28" t="str">
        <f t="shared" si="1"/>
        <v>*</v>
      </c>
      <c r="L28" s="243"/>
    </row>
    <row r="29" spans="1:12" s="200" customFormat="1" ht="15" customHeight="1" x14ac:dyDescent="0.2">
      <c r="A29" s="214"/>
      <c r="B29" s="228"/>
      <c r="C29" s="244" t="s">
        <v>23</v>
      </c>
      <c r="D29" s="67">
        <f>SUM(D20:D28)</f>
        <v>3899</v>
      </c>
      <c r="E29" s="61">
        <f t="shared" si="0"/>
        <v>1</v>
      </c>
      <c r="F29" s="217"/>
      <c r="G29" s="235"/>
      <c r="H29" s="215" t="str">
        <f>Data!H29</f>
        <v>Other</v>
      </c>
      <c r="I29" s="215"/>
      <c r="J29" s="21">
        <f>CentralRegionCalculations!P25+CentralRegionCalculations!P26+CentralRegionCalculations!P28+CentralRegionCalculations!P31+CentralRegionCalculations!P32+CentralRegionCalculations!P34+CentralRegionCalculations!P36+CentralRegionCalculations!P39</f>
        <v>65</v>
      </c>
      <c r="K29" s="49">
        <f t="shared" si="1"/>
        <v>1.6670941266991535E-2</v>
      </c>
      <c r="L29" s="219"/>
    </row>
    <row r="30" spans="1:12" ht="12" customHeight="1" x14ac:dyDescent="0.2">
      <c r="A30" s="245"/>
      <c r="B30" s="228"/>
      <c r="C30" s="246" t="s">
        <v>239</v>
      </c>
      <c r="D30" s="34"/>
      <c r="E30" s="64"/>
      <c r="F30" s="242"/>
      <c r="G30" s="215"/>
      <c r="H30" s="215" t="str">
        <f>Data!H30</f>
        <v>English/Unspecified</v>
      </c>
      <c r="I30" s="215"/>
      <c r="J30" s="21">
        <f>CentralRegionCalculations!P24+CentralRegionCalculations!P37</f>
        <v>3517</v>
      </c>
      <c r="K30" s="49">
        <f t="shared" si="1"/>
        <v>0.90202616055398821</v>
      </c>
      <c r="L30" s="247"/>
    </row>
    <row r="31" spans="1:12" ht="12" customHeight="1" x14ac:dyDescent="0.2">
      <c r="A31" s="245"/>
      <c r="B31" s="228"/>
      <c r="C31" s="66" t="s">
        <v>240</v>
      </c>
      <c r="D31" s="34"/>
      <c r="E31" s="64"/>
      <c r="F31" s="242"/>
      <c r="G31" s="215"/>
      <c r="H31" s="220" t="s">
        <v>23</v>
      </c>
      <c r="I31" s="220"/>
      <c r="J31" s="67">
        <f>SUM(J20:J30)</f>
        <v>3899</v>
      </c>
      <c r="K31" s="68">
        <f t="shared" si="1"/>
        <v>1</v>
      </c>
      <c r="L31" s="247"/>
    </row>
    <row r="32" spans="1:12" ht="6" customHeight="1" x14ac:dyDescent="0.2">
      <c r="A32" s="248"/>
      <c r="B32" s="249"/>
      <c r="C32" s="229"/>
      <c r="D32" s="250"/>
      <c r="E32" s="242"/>
      <c r="F32" s="242"/>
      <c r="G32" s="215"/>
      <c r="H32" s="215"/>
      <c r="I32" s="215"/>
      <c r="J32" s="251"/>
      <c r="K32" s="251"/>
      <c r="L32" s="252"/>
    </row>
    <row r="33" spans="1:12" s="227" customFormat="1" ht="14.25" customHeight="1" x14ac:dyDescent="0.2">
      <c r="A33" s="225"/>
      <c r="B33" s="1080" t="s">
        <v>28</v>
      </c>
      <c r="C33" s="1079"/>
      <c r="D33" s="1079"/>
      <c r="E33" s="1079"/>
      <c r="F33" s="1079"/>
      <c r="G33" s="1079"/>
      <c r="H33" s="1079"/>
      <c r="I33" s="1079"/>
      <c r="J33" s="1079"/>
      <c r="K33" s="1079"/>
      <c r="L33" s="226"/>
    </row>
    <row r="34" spans="1:12" s="253" customFormat="1" ht="15" customHeight="1" x14ac:dyDescent="0.2">
      <c r="A34" s="245"/>
      <c r="B34" s="228" t="str">
        <f>Data!B34</f>
        <v>Most Recent Intake  (03/31/2017)</v>
      </c>
      <c r="C34" s="229"/>
      <c r="D34" s="231"/>
      <c r="E34" s="218"/>
      <c r="F34" s="218"/>
      <c r="G34" s="228" t="str">
        <f>Data!G34</f>
        <v>Age Groups  (03/31/2017)</v>
      </c>
      <c r="H34" s="215"/>
      <c r="I34" s="215"/>
      <c r="J34" s="251"/>
      <c r="K34" s="251"/>
      <c r="L34" s="247"/>
    </row>
    <row r="35" spans="1:12" s="200" customFormat="1" ht="12" customHeight="1" x14ac:dyDescent="0.2">
      <c r="A35" s="234"/>
      <c r="B35" s="217"/>
      <c r="C35" s="215" t="str">
        <f>Data!C35</f>
        <v>Protective</v>
      </c>
      <c r="D35" s="21">
        <f>CentralRegionCalculations!L62+CentralRegionCalculations!R62</f>
        <v>346</v>
      </c>
      <c r="E35" s="49">
        <f>IF(D35/$D$41&lt;0.01,"*",D35/$D$41)</f>
        <v>0.91052631578947374</v>
      </c>
      <c r="F35" s="254"/>
      <c r="G35" s="217"/>
      <c r="H35" s="215" t="str">
        <f>Data!H35</f>
        <v>0 - 2 Years Old</v>
      </c>
      <c r="I35" s="215"/>
      <c r="J35" s="21">
        <f>CentralRegionCalculations!L76</f>
        <v>93</v>
      </c>
      <c r="K35" s="49">
        <f>IF(J35/$J$39&lt;0.01,"*",J35/$J$39)</f>
        <v>0.24473684210526317</v>
      </c>
      <c r="L35" s="237"/>
    </row>
    <row r="36" spans="1:12" s="200" customFormat="1" ht="12" customHeight="1" x14ac:dyDescent="0.2">
      <c r="A36" s="234"/>
      <c r="B36" s="229"/>
      <c r="C36" s="215" t="str">
        <f>Data!C36</f>
        <v>Alternative Response</v>
      </c>
      <c r="D36" s="21">
        <f>CentralRegionCalculations!M62</f>
        <v>4</v>
      </c>
      <c r="E36" s="49">
        <f t="shared" ref="E36:E41" si="2">IF(D36/$D$41&lt;0.01,"*",D36/$D$41)</f>
        <v>1.0526315789473684E-2</v>
      </c>
      <c r="F36" s="254"/>
      <c r="G36" s="217"/>
      <c r="H36" s="215" t="str">
        <f>Data!H36</f>
        <v>3 - 5 Years Old</v>
      </c>
      <c r="I36" s="215"/>
      <c r="J36" s="21">
        <f>CentralRegionCalculations!M76</f>
        <v>64</v>
      </c>
      <c r="K36" s="49">
        <f t="shared" ref="K36:K39" si="3">IF(J36/$J$39&lt;0.01,"*",J36/$J$39)</f>
        <v>0.16842105263157894</v>
      </c>
      <c r="L36" s="237"/>
    </row>
    <row r="37" spans="1:12" s="200" customFormat="1" ht="12" customHeight="1" x14ac:dyDescent="0.2">
      <c r="A37" s="234"/>
      <c r="B37" s="229"/>
      <c r="C37" s="215" t="str">
        <f>Data!C37</f>
        <v>Voluntary Request</v>
      </c>
      <c r="D37" s="21">
        <f>CentralRegionCalculations!T62+CentralRegionCalculations!U62</f>
        <v>10</v>
      </c>
      <c r="E37" s="49">
        <f t="shared" si="2"/>
        <v>2.6315789473684209E-2</v>
      </c>
      <c r="F37" s="254"/>
      <c r="G37" s="217"/>
      <c r="H37" s="215" t="str">
        <f>Data!H37</f>
        <v>6 - 11 Years Old</v>
      </c>
      <c r="I37" s="215"/>
      <c r="J37" s="21">
        <f>CentralRegionCalculations!N76</f>
        <v>96</v>
      </c>
      <c r="K37" s="49">
        <f t="shared" si="3"/>
        <v>0.25263157894736843</v>
      </c>
      <c r="L37" s="237"/>
    </row>
    <row r="38" spans="1:12" s="200" customFormat="1" ht="12" customHeight="1" x14ac:dyDescent="0.2">
      <c r="A38" s="234"/>
      <c r="B38" s="229"/>
      <c r="C38" s="215" t="str">
        <f>Data!C38</f>
        <v>CRA Referral (Children Requiring Assistance)</v>
      </c>
      <c r="D38" s="21">
        <f>CentralRegionCalculations!N62+CentralRegionCalculations!O62</f>
        <v>12</v>
      </c>
      <c r="E38" s="49">
        <f t="shared" si="2"/>
        <v>3.1578947368421054E-2</v>
      </c>
      <c r="F38" s="254"/>
      <c r="G38" s="217"/>
      <c r="H38" s="215" t="str">
        <f>Data!H38</f>
        <v>12 - 17 Years Old</v>
      </c>
      <c r="I38" s="215"/>
      <c r="J38" s="21">
        <f>CentralRegionCalculations!O76</f>
        <v>127</v>
      </c>
      <c r="K38" s="49">
        <f t="shared" si="3"/>
        <v>0.33421052631578946</v>
      </c>
      <c r="L38" s="237"/>
    </row>
    <row r="39" spans="1:12" s="200" customFormat="1" ht="12" customHeight="1" x14ac:dyDescent="0.2">
      <c r="A39" s="239"/>
      <c r="B39" s="229"/>
      <c r="C39" s="215" t="str">
        <f>Data!C39</f>
        <v>Court Referral</v>
      </c>
      <c r="D39" s="21">
        <f>CentralRegionCalculations!P62</f>
        <v>8</v>
      </c>
      <c r="E39" s="49">
        <f t="shared" si="2"/>
        <v>2.1052631578947368E-2</v>
      </c>
      <c r="F39" s="254"/>
      <c r="G39" s="217"/>
      <c r="H39" s="244" t="s">
        <v>38</v>
      </c>
      <c r="I39" s="244"/>
      <c r="J39" s="67">
        <f>SUM(J35:J38)</f>
        <v>380</v>
      </c>
      <c r="K39" s="68">
        <f t="shared" si="3"/>
        <v>1</v>
      </c>
      <c r="L39" s="240"/>
    </row>
    <row r="40" spans="1:12" s="200" customFormat="1" ht="12" customHeight="1" x14ac:dyDescent="0.2">
      <c r="A40" s="241"/>
      <c r="B40" s="217"/>
      <c r="C40" s="215" t="str">
        <f>Data!C40</f>
        <v>Other/Unspecified</v>
      </c>
      <c r="D40" s="21">
        <f>CentralRegionCalculations!Q62+CentralRegionCalculations!S62+CentralRegionCalculations!V62</f>
        <v>0</v>
      </c>
      <c r="E40" s="49" t="str">
        <f t="shared" si="2"/>
        <v>*</v>
      </c>
      <c r="F40" s="255"/>
      <c r="G40" s="217"/>
      <c r="H40" s="244"/>
      <c r="I40" s="244"/>
      <c r="J40" s="76"/>
      <c r="K40" s="77"/>
      <c r="L40" s="243"/>
    </row>
    <row r="41" spans="1:12" s="200" customFormat="1" ht="12" customHeight="1" x14ac:dyDescent="0.2">
      <c r="A41" s="241"/>
      <c r="B41" s="217"/>
      <c r="C41" s="244" t="s">
        <v>38</v>
      </c>
      <c r="D41" s="67">
        <f>SUM(D35:D40)</f>
        <v>380</v>
      </c>
      <c r="E41" s="68">
        <f t="shared" si="2"/>
        <v>1</v>
      </c>
      <c r="F41" s="255"/>
      <c r="G41" s="217"/>
      <c r="H41" s="217"/>
      <c r="I41" s="217"/>
      <c r="J41" s="217"/>
      <c r="K41" s="217"/>
      <c r="L41" s="243"/>
    </row>
    <row r="42" spans="1:12" s="200" customFormat="1" ht="12" customHeight="1" x14ac:dyDescent="0.2">
      <c r="A42" s="241"/>
      <c r="B42" s="217"/>
      <c r="C42" s="244"/>
      <c r="D42" s="67"/>
      <c r="E42" s="68"/>
      <c r="F42" s="255"/>
      <c r="G42" s="217"/>
      <c r="H42" s="217"/>
      <c r="I42" s="217"/>
      <c r="J42" s="217"/>
      <c r="K42" s="217"/>
      <c r="L42" s="243"/>
    </row>
    <row r="43" spans="1:12" s="253" customFormat="1" ht="15" customHeight="1" x14ac:dyDescent="0.2">
      <c r="A43" s="210"/>
      <c r="B43" s="228" t="str">
        <f>Data!B43</f>
        <v>Placement Type  (03/31/2017)</v>
      </c>
      <c r="C43" s="215"/>
      <c r="D43" s="233"/>
      <c r="E43" s="233"/>
      <c r="F43" s="233"/>
      <c r="G43" s="228" t="str">
        <f>Data!G43</f>
        <v>Continuous Time in Placement  (03/31/2017)</v>
      </c>
      <c r="H43" s="229"/>
      <c r="I43" s="229"/>
      <c r="J43" s="233"/>
      <c r="K43" s="233"/>
      <c r="L43" s="213"/>
    </row>
    <row r="44" spans="1:12" s="200" customFormat="1" ht="12" customHeight="1" x14ac:dyDescent="0.2">
      <c r="A44" s="234"/>
      <c r="B44" s="217"/>
      <c r="C44" s="215" t="str">
        <f>Data!C44</f>
        <v>Foster Care - Kinship</v>
      </c>
      <c r="D44" s="21">
        <f>CentralRegionCalculations!AM103</f>
        <v>84</v>
      </c>
      <c r="E44" s="49">
        <f>IF(D44/$D$57&lt;0.01,"*",D44/$D$57)</f>
        <v>0.22105263157894736</v>
      </c>
      <c r="F44" s="254"/>
      <c r="G44" s="217"/>
      <c r="H44" s="215" t="str">
        <f>Data!H44</f>
        <v>.5 Years or Less</v>
      </c>
      <c r="I44" s="215"/>
      <c r="J44" s="21">
        <f>CentralRegionCalculations!L89</f>
        <v>99</v>
      </c>
      <c r="K44" s="49">
        <f>IF(J44/$J$49&lt;0.01,"*",J44/$J$49)</f>
        <v>0.26052631578947366</v>
      </c>
      <c r="L44" s="237"/>
    </row>
    <row r="45" spans="1:12" s="200" customFormat="1" ht="12" customHeight="1" x14ac:dyDescent="0.2">
      <c r="A45" s="234"/>
      <c r="B45" s="217"/>
      <c r="C45" s="215" t="str">
        <f>Data!C45</f>
        <v>Foster Care - Child-Specific</v>
      </c>
      <c r="D45" s="21">
        <f>CentralRegionCalculations!AK103</f>
        <v>30</v>
      </c>
      <c r="E45" s="49">
        <f t="shared" ref="E45:E57" si="4">IF(D45/$D$57&lt;0.01,"*",D45/$D$57)</f>
        <v>7.8947368421052627E-2</v>
      </c>
      <c r="F45" s="254"/>
      <c r="G45" s="217"/>
      <c r="H45" s="215" t="str">
        <f>Data!H45</f>
        <v>&gt;.5 Years - 1 Year</v>
      </c>
      <c r="I45" s="215"/>
      <c r="J45" s="21">
        <f>CentralRegionCalculations!M89</f>
        <v>69</v>
      </c>
      <c r="K45" s="49">
        <f t="shared" ref="K45:K49" si="5">IF(J45/$J$49&lt;0.01,"*",J45/$J$49)</f>
        <v>0.18157894736842106</v>
      </c>
      <c r="L45" s="237"/>
    </row>
    <row r="46" spans="1:12" s="200" customFormat="1" ht="12" customHeight="1" x14ac:dyDescent="0.2">
      <c r="A46" s="234"/>
      <c r="B46" s="217"/>
      <c r="C46" s="215" t="str">
        <f>Data!C46</f>
        <v>Foster Care - Unrestricted</v>
      </c>
      <c r="D46" s="21">
        <f>CentralRegionCalculations!AO103</f>
        <v>90</v>
      </c>
      <c r="E46" s="49">
        <f t="shared" si="4"/>
        <v>0.23684210526315788</v>
      </c>
      <c r="F46" s="254"/>
      <c r="G46" s="217"/>
      <c r="H46" s="215" t="str">
        <f>Data!H46</f>
        <v>&gt;1 Year - 2 Years</v>
      </c>
      <c r="I46" s="215"/>
      <c r="J46" s="21">
        <f>CentralRegionCalculations!N89+CentralRegionCalculations!O89</f>
        <v>113</v>
      </c>
      <c r="K46" s="49">
        <f t="shared" si="5"/>
        <v>0.29736842105263156</v>
      </c>
      <c r="L46" s="237"/>
    </row>
    <row r="47" spans="1:12" s="200" customFormat="1" ht="12" customHeight="1" x14ac:dyDescent="0.2">
      <c r="A47" s="234"/>
      <c r="B47" s="217"/>
      <c r="C47" s="215" t="str">
        <f>Data!C47</f>
        <v>Foster Care - Pre-adoptive</v>
      </c>
      <c r="D47" s="21">
        <f>CentralRegionCalculations!AN103</f>
        <v>22</v>
      </c>
      <c r="E47" s="49">
        <f t="shared" si="4"/>
        <v>5.7894736842105263E-2</v>
      </c>
      <c r="F47" s="254"/>
      <c r="G47" s="217"/>
      <c r="H47" s="215" t="str">
        <f>Data!H47</f>
        <v>&gt;2 Years - 4 Years</v>
      </c>
      <c r="I47" s="215"/>
      <c r="J47" s="21">
        <f>CentralRegionCalculations!P89</f>
        <v>74</v>
      </c>
      <c r="K47" s="49">
        <f t="shared" si="5"/>
        <v>0.19473684210526315</v>
      </c>
      <c r="L47" s="237"/>
    </row>
    <row r="48" spans="1:12" s="200" customFormat="1" ht="12" customHeight="1" x14ac:dyDescent="0.2">
      <c r="A48" s="234"/>
      <c r="B48" s="217"/>
      <c r="C48" s="215" t="str">
        <f>Data!C48</f>
        <v>Foster Care - Independent Living</v>
      </c>
      <c r="D48" s="21">
        <f>CentralRegionCalculations!AL103</f>
        <v>0</v>
      </c>
      <c r="E48" s="28" t="str">
        <f t="shared" si="4"/>
        <v>*</v>
      </c>
      <c r="F48" s="254"/>
      <c r="G48" s="217"/>
      <c r="H48" s="215" t="str">
        <f>Data!H48</f>
        <v>&gt;4 Years</v>
      </c>
      <c r="I48" s="215"/>
      <c r="J48" s="21">
        <f>CentralRegionCalculations!Q89</f>
        <v>25</v>
      </c>
      <c r="K48" s="49">
        <f t="shared" si="5"/>
        <v>6.5789473684210523E-2</v>
      </c>
      <c r="L48" s="237"/>
    </row>
    <row r="49" spans="1:14" s="200" customFormat="1" ht="12" customHeight="1" x14ac:dyDescent="0.2">
      <c r="A49" s="234"/>
      <c r="B49" s="217"/>
      <c r="C49" s="215" t="str">
        <f>Data!C49</f>
        <v>Foster Care - IFC (Contracted)</v>
      </c>
      <c r="D49" s="21">
        <f>SUM(CentralRegionCalculations!Z103:AJ103)</f>
        <v>96</v>
      </c>
      <c r="E49" s="49">
        <f t="shared" si="4"/>
        <v>0.25263157894736843</v>
      </c>
      <c r="F49" s="254"/>
      <c r="G49" s="217"/>
      <c r="H49" s="244" t="s">
        <v>38</v>
      </c>
      <c r="I49" s="215"/>
      <c r="J49" s="67">
        <f>SUM(J44:J48)</f>
        <v>380</v>
      </c>
      <c r="K49" s="68">
        <f t="shared" si="5"/>
        <v>1</v>
      </c>
      <c r="L49" s="237"/>
    </row>
    <row r="50" spans="1:14" s="200" customFormat="1" ht="12" customHeight="1" x14ac:dyDescent="0.2">
      <c r="A50" s="234"/>
      <c r="B50" s="217"/>
      <c r="C50" s="215" t="str">
        <f>Data!C50</f>
        <v>Congregate Care - Group Home</v>
      </c>
      <c r="D50" s="21">
        <f>SUM(CentralRegionCalculations!K103:Q103)</f>
        <v>19</v>
      </c>
      <c r="E50" s="49">
        <f t="shared" si="4"/>
        <v>0.05</v>
      </c>
      <c r="F50" s="180"/>
      <c r="G50" s="180"/>
      <c r="H50" s="180"/>
      <c r="I50" s="180"/>
      <c r="J50" s="180"/>
      <c r="K50" s="180"/>
      <c r="L50" s="237"/>
    </row>
    <row r="51" spans="1:14" s="200" customFormat="1" ht="12" customHeight="1" x14ac:dyDescent="0.2">
      <c r="A51" s="256"/>
      <c r="B51" s="217"/>
      <c r="C51" s="215" t="str">
        <f>Data!C51</f>
        <v>Congregate Care - Continuum</v>
      </c>
      <c r="D51" s="21">
        <f>SUM(CentralRegionCalculations!W103:Y103)</f>
        <v>2</v>
      </c>
      <c r="E51" s="49" t="str">
        <f t="shared" si="4"/>
        <v>*</v>
      </c>
      <c r="F51" s="254"/>
      <c r="G51" s="228" t="str">
        <f>Data!G51</f>
        <v>Gender  (03/31/2017)</v>
      </c>
      <c r="H51" s="235"/>
      <c r="I51" s="235"/>
      <c r="J51" s="257"/>
      <c r="K51" s="257"/>
      <c r="L51" s="258"/>
    </row>
    <row r="52" spans="1:14" s="200" customFormat="1" ht="12" customHeight="1" x14ac:dyDescent="0.2">
      <c r="A52" s="259"/>
      <c r="B52" s="217"/>
      <c r="C52" s="215" t="str">
        <f>Data!C52</f>
        <v>Congregate Care - Residential</v>
      </c>
      <c r="D52" s="21">
        <f>CentralRegionCalculations!R103</f>
        <v>10</v>
      </c>
      <c r="E52" s="49">
        <f>IF(D52/$D$57&lt;0.01,"*",D52/$D$57)</f>
        <v>2.6315789473684209E-2</v>
      </c>
      <c r="F52" s="254"/>
      <c r="G52" s="217"/>
      <c r="H52" s="215" t="str">
        <f>Data!H52</f>
        <v>Male</v>
      </c>
      <c r="I52" s="244"/>
      <c r="J52" s="21">
        <f>CentralRegionCalculations!M120</f>
        <v>194</v>
      </c>
      <c r="K52" s="49">
        <f>IF(J52/$J$55&lt;0.01,"*",J52/$J$55)</f>
        <v>0.51052631578947372</v>
      </c>
      <c r="L52" s="260"/>
      <c r="M52" s="215"/>
    </row>
    <row r="53" spans="1:14" s="200" customFormat="1" ht="12" customHeight="1" x14ac:dyDescent="0.2">
      <c r="A53" s="261"/>
      <c r="B53" s="217"/>
      <c r="C53" s="215" t="str">
        <f>Data!C53</f>
        <v>Congregate  Care - STARR (short-term residential)</v>
      </c>
      <c r="D53" s="21">
        <f>CentralRegionCalculations!S103</f>
        <v>20</v>
      </c>
      <c r="E53" s="49">
        <f t="shared" si="4"/>
        <v>5.2631578947368418E-2</v>
      </c>
      <c r="F53" s="254"/>
      <c r="G53" s="217"/>
      <c r="H53" s="215" t="str">
        <f>Data!H53</f>
        <v>Female</v>
      </c>
      <c r="I53" s="244"/>
      <c r="J53" s="21">
        <f>CentralRegionCalculations!L120</f>
        <v>186</v>
      </c>
      <c r="K53" s="49">
        <f t="shared" ref="K53:K55" si="6">IF(J53/$J$55&lt;0.01,"*",J53/$J$55)</f>
        <v>0.48947368421052634</v>
      </c>
      <c r="L53" s="262"/>
    </row>
    <row r="54" spans="1:14" s="200" customFormat="1" ht="12" customHeight="1" x14ac:dyDescent="0.2">
      <c r="A54" s="214"/>
      <c r="B54" s="217"/>
      <c r="C54" s="215" t="str">
        <f>Data!C54</f>
        <v>Congregate Care - Teen Parenting</v>
      </c>
      <c r="D54" s="21">
        <f>CentralRegionCalculations!T103+CentralRegionCalculations!U103+CentralRegionCalculations!V103</f>
        <v>0</v>
      </c>
      <c r="E54" s="49" t="str">
        <f t="shared" si="4"/>
        <v>*</v>
      </c>
      <c r="F54" s="254"/>
      <c r="G54" s="180"/>
      <c r="H54" s="253" t="str">
        <f>Data!H54</f>
        <v>Intersex</v>
      </c>
      <c r="J54" s="21">
        <f>CentralRegionCalculations!N119</f>
        <v>0</v>
      </c>
      <c r="K54" s="49" t="str">
        <f t="shared" si="6"/>
        <v>*</v>
      </c>
      <c r="L54" s="219"/>
    </row>
    <row r="55" spans="1:14" s="200" customFormat="1" ht="12" customHeight="1" x14ac:dyDescent="0.2">
      <c r="A55" s="263"/>
      <c r="B55" s="217"/>
      <c r="C55" s="215" t="str">
        <f>Data!C55</f>
        <v>Non-Referral Location</v>
      </c>
      <c r="D55" s="21">
        <f>SUM(CentralRegionCalculations!AP103:AT103)</f>
        <v>5</v>
      </c>
      <c r="E55" s="49">
        <f t="shared" si="4"/>
        <v>1.3157894736842105E-2</v>
      </c>
      <c r="F55" s="264"/>
      <c r="G55" s="180"/>
      <c r="H55" s="244" t="s">
        <v>38</v>
      </c>
      <c r="I55" s="180"/>
      <c r="J55" s="67">
        <f>SUM(J52:J54)</f>
        <v>380</v>
      </c>
      <c r="K55" s="68">
        <f t="shared" si="6"/>
        <v>1</v>
      </c>
      <c r="L55" s="265"/>
    </row>
    <row r="56" spans="1:14" s="200" customFormat="1" ht="12" customHeight="1" x14ac:dyDescent="0.2">
      <c r="A56" s="263"/>
      <c r="B56" s="217"/>
      <c r="C56" s="238" t="str">
        <f>Data!C56</f>
        <v>Missing/Absent from Approved Placement</v>
      </c>
      <c r="D56" s="21">
        <f>CentralRegionCalculations!AU103</f>
        <v>2</v>
      </c>
      <c r="E56" s="49" t="str">
        <f t="shared" si="4"/>
        <v>*</v>
      </c>
      <c r="F56" s="266"/>
      <c r="G56" s="180"/>
      <c r="H56" s="180"/>
      <c r="I56" s="180"/>
      <c r="J56" s="180"/>
      <c r="K56" s="180"/>
      <c r="L56" s="265"/>
    </row>
    <row r="57" spans="1:14" ht="15" customHeight="1" x14ac:dyDescent="0.2">
      <c r="A57" s="267"/>
      <c r="B57" s="180"/>
      <c r="C57" s="244" t="s">
        <v>38</v>
      </c>
      <c r="D57" s="67">
        <f>SUM(D44:D56)</f>
        <v>380</v>
      </c>
      <c r="E57" s="68">
        <f t="shared" si="4"/>
        <v>1</v>
      </c>
      <c r="F57" s="266"/>
      <c r="G57" s="228" t="str">
        <f>Data!G57</f>
        <v>Service Plan Goal  (03/31/2017)</v>
      </c>
      <c r="H57" s="229"/>
      <c r="I57" s="235"/>
      <c r="J57" s="181"/>
      <c r="K57" s="216"/>
      <c r="L57" s="268"/>
    </row>
    <row r="58" spans="1:14" s="200" customFormat="1" ht="12" customHeight="1" x14ac:dyDescent="0.2">
      <c r="A58" s="234"/>
      <c r="B58" s="228"/>
      <c r="C58" s="180"/>
      <c r="D58" s="180"/>
      <c r="E58" s="180"/>
      <c r="F58" s="254"/>
      <c r="G58" s="228"/>
      <c r="H58" s="215" t="str">
        <f>Data!H58</f>
        <v>Family Reunification</v>
      </c>
      <c r="I58" s="215"/>
      <c r="J58" s="21">
        <f>CentralRegionCalculations!P148</f>
        <v>173</v>
      </c>
      <c r="K58" s="49">
        <f>IF(J58/$J$65&lt;0.01,"*",J58/$J$65)</f>
        <v>0.45526315789473687</v>
      </c>
      <c r="L58" s="237"/>
      <c r="N58" s="215"/>
    </row>
    <row r="59" spans="1:14" s="200" customFormat="1" ht="12" customHeight="1" x14ac:dyDescent="0.2">
      <c r="A59" s="234"/>
      <c r="B59" s="228" t="str">
        <f>Data!B59</f>
        <v>Race  (03/31/2017)</v>
      </c>
      <c r="C59" s="215"/>
      <c r="D59" s="230"/>
      <c r="E59" s="231"/>
      <c r="F59" s="254"/>
      <c r="G59" s="235"/>
      <c r="H59" s="215" t="str">
        <f>Data!H59</f>
        <v>Adoption</v>
      </c>
      <c r="I59" s="215"/>
      <c r="J59" s="21">
        <f>CentralRegionCalculations!M148</f>
        <v>106</v>
      </c>
      <c r="K59" s="49">
        <f t="shared" ref="K59:K65" si="7">IF(J59/$J$65&lt;0.01,"*",J59/$J$65)</f>
        <v>0.27894736842105261</v>
      </c>
      <c r="L59" s="237"/>
    </row>
    <row r="60" spans="1:14" s="200" customFormat="1" ht="13.5" customHeight="1" x14ac:dyDescent="0.2">
      <c r="A60" s="234"/>
      <c r="B60" s="235"/>
      <c r="C60" s="215" t="s">
        <v>5</v>
      </c>
      <c r="D60" s="21">
        <f>CentralRegionCalculations!T134</f>
        <v>159</v>
      </c>
      <c r="E60" s="28">
        <f>IF(D60/$D$68&lt;0.01,"*",D60/$D$68)</f>
        <v>0.41842105263157897</v>
      </c>
      <c r="F60" s="254"/>
      <c r="G60" s="217"/>
      <c r="H60" s="215" t="str">
        <f>Data!H60</f>
        <v>Guardianship</v>
      </c>
      <c r="I60" s="215"/>
      <c r="J60" s="21">
        <f>CentralRegionCalculations!O148</f>
        <v>27</v>
      </c>
      <c r="K60" s="49">
        <f t="shared" si="7"/>
        <v>7.1052631578947367E-2</v>
      </c>
      <c r="L60" s="237"/>
      <c r="N60" s="215"/>
    </row>
    <row r="61" spans="1:14" s="200" customFormat="1" ht="14.45" customHeight="1" x14ac:dyDescent="0.2">
      <c r="A61" s="234"/>
      <c r="C61" s="238" t="s">
        <v>7</v>
      </c>
      <c r="D61" s="21">
        <f>CentralRegionCalculations!P134</f>
        <v>154</v>
      </c>
      <c r="E61" s="28">
        <f t="shared" ref="E61:E68" si="8">IF(D61/$D$68&lt;0.01,"*",D61/$D$68)</f>
        <v>0.40526315789473683</v>
      </c>
      <c r="F61" s="254"/>
      <c r="G61" s="217"/>
      <c r="H61" s="215" t="s">
        <v>63</v>
      </c>
      <c r="I61" s="215"/>
      <c r="J61" s="21">
        <f>CentralRegionCalculations!L148</f>
        <v>7</v>
      </c>
      <c r="K61" s="49">
        <f t="shared" si="7"/>
        <v>1.8421052631578946E-2</v>
      </c>
      <c r="L61" s="237"/>
      <c r="N61" s="215"/>
    </row>
    <row r="62" spans="1:14" s="200" customFormat="1" ht="13.5" customHeight="1" x14ac:dyDescent="0.2">
      <c r="A62" s="234"/>
      <c r="C62" s="215" t="s">
        <v>9</v>
      </c>
      <c r="D62" s="21">
        <f>CentralRegionCalculations!N134</f>
        <v>33</v>
      </c>
      <c r="E62" s="28">
        <f t="shared" si="8"/>
        <v>8.6842105263157901E-2</v>
      </c>
      <c r="F62" s="254"/>
      <c r="G62" s="217"/>
      <c r="H62" s="215" t="str">
        <f>Data!H62</f>
        <v>Permanent Care with Kin</v>
      </c>
      <c r="I62" s="215"/>
      <c r="J62" s="21">
        <f>CentralRegionCalculations!N148</f>
        <v>16</v>
      </c>
      <c r="K62" s="49">
        <f t="shared" si="7"/>
        <v>4.2105263157894736E-2</v>
      </c>
      <c r="L62" s="237"/>
      <c r="N62" s="215"/>
    </row>
    <row r="63" spans="1:14" s="200" customFormat="1" ht="13.5" customHeight="1" x14ac:dyDescent="0.2">
      <c r="A63" s="234"/>
      <c r="B63" s="235"/>
      <c r="C63" s="215" t="s">
        <v>374</v>
      </c>
      <c r="D63" s="21">
        <f>CentralRegionCalculations!M134</f>
        <v>1</v>
      </c>
      <c r="E63" s="28" t="str">
        <f t="shared" si="8"/>
        <v>*</v>
      </c>
      <c r="F63" s="254"/>
      <c r="G63" s="217"/>
      <c r="H63" s="215" t="str">
        <f>Data!H63</f>
        <v>Stabilize Intact Family</v>
      </c>
      <c r="I63" s="215"/>
      <c r="J63" s="21">
        <f>CentralRegionCalculations!Q148</f>
        <v>25</v>
      </c>
      <c r="K63" s="49">
        <f t="shared" si="7"/>
        <v>6.5789473684210523E-2</v>
      </c>
      <c r="L63" s="237"/>
      <c r="N63" s="215"/>
    </row>
    <row r="64" spans="1:14" s="200" customFormat="1" ht="13.5" customHeight="1" x14ac:dyDescent="0.2">
      <c r="A64" s="234"/>
      <c r="B64" s="235"/>
      <c r="C64" s="215" t="s">
        <v>13</v>
      </c>
      <c r="D64" s="21">
        <f>CentralRegionCalculations!L134</f>
        <v>0</v>
      </c>
      <c r="E64" s="28" t="str">
        <f t="shared" si="8"/>
        <v>*</v>
      </c>
      <c r="F64" s="254"/>
      <c r="G64" s="217"/>
      <c r="H64" s="215" t="str">
        <f>Data!H64</f>
        <v>Unspecified as of run-date</v>
      </c>
      <c r="I64" s="215"/>
      <c r="J64" s="21">
        <f>CentralRegionCalculations!R148</f>
        <v>26</v>
      </c>
      <c r="K64" s="49">
        <f t="shared" si="7"/>
        <v>6.8421052631578952E-2</v>
      </c>
      <c r="L64" s="237"/>
      <c r="N64" s="215"/>
    </row>
    <row r="65" spans="1:14" s="200" customFormat="1" ht="13.5" customHeight="1" x14ac:dyDescent="0.2">
      <c r="A65" s="234"/>
      <c r="B65" s="235"/>
      <c r="C65" s="215" t="s">
        <v>15</v>
      </c>
      <c r="D65" s="21">
        <f>CentralRegionCalculations!R134</f>
        <v>0</v>
      </c>
      <c r="E65" s="28" t="str">
        <f t="shared" si="8"/>
        <v>*</v>
      </c>
      <c r="F65" s="254"/>
      <c r="G65" s="217"/>
      <c r="H65" s="244" t="s">
        <v>38</v>
      </c>
      <c r="I65" s="215"/>
      <c r="J65" s="67">
        <f>SUM(J58:J64)</f>
        <v>380</v>
      </c>
      <c r="K65" s="68">
        <f t="shared" si="7"/>
        <v>1</v>
      </c>
      <c r="L65" s="237"/>
      <c r="N65" s="215"/>
    </row>
    <row r="66" spans="1:14" s="200" customFormat="1" ht="13.5" customHeight="1" x14ac:dyDescent="0.2">
      <c r="A66" s="234"/>
      <c r="B66" s="235"/>
      <c r="C66" s="215" t="s">
        <v>375</v>
      </c>
      <c r="D66" s="21">
        <f>CentralRegionCalculations!Q134</f>
        <v>20</v>
      </c>
      <c r="E66" s="28">
        <f t="shared" si="8"/>
        <v>5.2631578947368418E-2</v>
      </c>
      <c r="F66" s="254"/>
      <c r="G66" s="217"/>
      <c r="H66" s="269" t="s">
        <v>241</v>
      </c>
      <c r="L66" s="237"/>
      <c r="N66" s="215"/>
    </row>
    <row r="67" spans="1:14" s="200" customFormat="1" ht="12" customHeight="1" x14ac:dyDescent="0.2">
      <c r="A67" s="234"/>
      <c r="B67" s="235"/>
      <c r="C67" s="215" t="str">
        <f>Data!C67</f>
        <v>Unable to Determine</v>
      </c>
      <c r="D67" s="21">
        <f>CentralRegionCalculations!O134+CentralRegionCalculations!S134+CentralRegionCalculations!U134</f>
        <v>13</v>
      </c>
      <c r="E67" s="28">
        <f t="shared" si="8"/>
        <v>3.4210526315789476E-2</v>
      </c>
      <c r="F67" s="254"/>
      <c r="G67" s="217"/>
      <c r="H67" s="269"/>
      <c r="I67" s="180"/>
      <c r="J67" s="180"/>
      <c r="K67" s="180"/>
      <c r="L67" s="237"/>
      <c r="M67" s="215"/>
      <c r="N67" s="215"/>
    </row>
    <row r="68" spans="1:14" s="200" customFormat="1" ht="12" customHeight="1" x14ac:dyDescent="0.2">
      <c r="A68" s="234"/>
      <c r="B68" s="235"/>
      <c r="C68" s="244" t="s">
        <v>38</v>
      </c>
      <c r="D68" s="67">
        <f>SUM(D60:D67)</f>
        <v>380</v>
      </c>
      <c r="E68" s="61">
        <f t="shared" si="8"/>
        <v>1</v>
      </c>
      <c r="F68" s="254"/>
      <c r="G68" s="270" t="s">
        <v>68</v>
      </c>
      <c r="I68" s="180"/>
      <c r="J68" s="180"/>
      <c r="K68" s="180"/>
      <c r="L68" s="237"/>
      <c r="M68" s="215"/>
      <c r="N68" s="215"/>
    </row>
    <row r="69" spans="1:14" s="200" customFormat="1" ht="12" customHeight="1" x14ac:dyDescent="0.2">
      <c r="A69" s="234"/>
      <c r="B69" s="235"/>
      <c r="C69" s="246" t="s">
        <v>239</v>
      </c>
      <c r="D69" s="95"/>
      <c r="E69" s="96"/>
      <c r="F69" s="254"/>
      <c r="G69" s="271" t="s">
        <v>69</v>
      </c>
      <c r="I69" s="180"/>
      <c r="J69" s="180"/>
      <c r="K69" s="180"/>
      <c r="L69" s="237"/>
      <c r="M69" s="215"/>
      <c r="N69" s="215"/>
    </row>
    <row r="70" spans="1:14" s="200" customFormat="1" ht="12" customHeight="1" x14ac:dyDescent="0.2">
      <c r="A70" s="241"/>
      <c r="B70" s="228"/>
      <c r="C70" s="66" t="s">
        <v>240</v>
      </c>
      <c r="D70" s="34"/>
      <c r="E70" s="64"/>
      <c r="F70" s="254"/>
      <c r="G70" s="270" t="s">
        <v>70</v>
      </c>
      <c r="I70" s="180"/>
      <c r="J70" s="180"/>
      <c r="K70" s="180"/>
      <c r="L70" s="237"/>
    </row>
    <row r="71" spans="1:14" s="200" customFormat="1" ht="6" customHeight="1" x14ac:dyDescent="0.2">
      <c r="A71" s="272"/>
      <c r="B71" s="273"/>
      <c r="C71" s="100"/>
      <c r="D71" s="101"/>
      <c r="E71" s="102"/>
      <c r="F71" s="274"/>
      <c r="G71" s="275"/>
      <c r="H71" s="276"/>
      <c r="I71" s="275"/>
      <c r="J71" s="275"/>
      <c r="K71" s="275"/>
      <c r="L71" s="277"/>
    </row>
    <row r="72" spans="1:14" s="200" customFormat="1" ht="15.75" x14ac:dyDescent="0.2">
      <c r="A72" s="205"/>
      <c r="B72" s="1080" t="s">
        <v>71</v>
      </c>
      <c r="C72" s="1080"/>
      <c r="D72" s="1080"/>
      <c r="E72" s="1080"/>
      <c r="F72" s="1080"/>
      <c r="G72" s="1080"/>
      <c r="H72" s="1080"/>
      <c r="I72" s="1080"/>
      <c r="J72" s="1080"/>
      <c r="K72" s="1080"/>
      <c r="L72" s="1081"/>
    </row>
    <row r="73" spans="1:14" s="200" customFormat="1" ht="14.25" customHeight="1" x14ac:dyDescent="0.2">
      <c r="A73" s="234"/>
      <c r="B73" s="228" t="str">
        <f>Data!B73</f>
        <v>Most Recent Intake  (03/31/2017)</v>
      </c>
      <c r="C73" s="278"/>
      <c r="D73" s="231"/>
      <c r="E73" s="218"/>
      <c r="F73" s="218"/>
      <c r="G73" s="244" t="str">
        <f>Data!G73</f>
        <v>Age Groups  (03/31/2017)</v>
      </c>
      <c r="H73" s="215"/>
      <c r="I73" s="217"/>
      <c r="J73" s="217"/>
      <c r="K73" s="233"/>
      <c r="L73" s="213"/>
    </row>
    <row r="74" spans="1:14" ht="12" customHeight="1" x14ac:dyDescent="0.2">
      <c r="A74" s="234"/>
      <c r="B74" s="229"/>
      <c r="C74" s="215" t="str">
        <f>Data!C74</f>
        <v>Protective</v>
      </c>
      <c r="D74" s="21">
        <f>CentralRegionCalculations!L179+CentralRegionCalculations!R179</f>
        <v>1476</v>
      </c>
      <c r="E74" s="49">
        <f>IF(D74/$D$80&lt;0.01,"*",D74/$D$80)</f>
        <v>0.95287282117495153</v>
      </c>
      <c r="F74" s="254"/>
      <c r="G74" s="217"/>
      <c r="H74" s="215" t="str">
        <f>Data!H74</f>
        <v>0 - 2 Years Old</v>
      </c>
      <c r="I74" s="215"/>
      <c r="J74" s="21">
        <f>SUM(CentralRegionCalculations!L164:N164)</f>
        <v>297</v>
      </c>
      <c r="K74" s="49">
        <f>IF(J74/$J$79&lt;0.01,"*",J74/$J$79)</f>
        <v>0.19173660426081343</v>
      </c>
      <c r="L74" s="237"/>
    </row>
    <row r="75" spans="1:14" ht="12" customHeight="1" x14ac:dyDescent="0.2">
      <c r="A75" s="234"/>
      <c r="B75" s="229"/>
      <c r="C75" s="215" t="str">
        <f>Data!C75</f>
        <v>Alternative Response</v>
      </c>
      <c r="D75" s="21">
        <f>CentralRegionCalculations!M179</f>
        <v>25</v>
      </c>
      <c r="E75" s="49">
        <f t="shared" ref="E75:E80" si="9">IF(D75/$D$80&lt;0.01,"*",D75/$D$80)</f>
        <v>1.6139444803098774E-2</v>
      </c>
      <c r="F75" s="254"/>
      <c r="G75" s="229"/>
      <c r="H75" s="215" t="str">
        <f>Data!H75</f>
        <v>3 - 5 Years Old</v>
      </c>
      <c r="I75" s="215"/>
      <c r="J75" s="21">
        <f>SUM(CentralRegionCalculations!O164:Q164)</f>
        <v>284</v>
      </c>
      <c r="K75" s="49">
        <f t="shared" ref="K75:K79" si="10">IF(J75/$J$79&lt;0.01,"*",J75/$J$79)</f>
        <v>0.18334409296320206</v>
      </c>
      <c r="L75" s="237"/>
    </row>
    <row r="76" spans="1:14" ht="12" customHeight="1" x14ac:dyDescent="0.2">
      <c r="A76" s="234"/>
      <c r="B76" s="229"/>
      <c r="C76" s="215" t="str">
        <f>Data!C76</f>
        <v>Voluntary Request</v>
      </c>
      <c r="D76" s="21">
        <f>CentralRegionCalculations!T179+CentralRegionCalculations!S179</f>
        <v>3</v>
      </c>
      <c r="E76" s="28" t="str">
        <f t="shared" si="9"/>
        <v>*</v>
      </c>
      <c r="F76" s="254"/>
      <c r="G76" s="215"/>
      <c r="H76" s="215" t="str">
        <f>Data!H76</f>
        <v>6 - 11 Years Old</v>
      </c>
      <c r="I76" s="215"/>
      <c r="J76" s="21">
        <f>SUM(CentralRegionCalculations!R164:W164)</f>
        <v>533</v>
      </c>
      <c r="K76" s="49">
        <f t="shared" si="10"/>
        <v>0.34409296320206584</v>
      </c>
      <c r="L76" s="237"/>
    </row>
    <row r="77" spans="1:14" s="200" customFormat="1" ht="12" customHeight="1" x14ac:dyDescent="0.2">
      <c r="A77" s="234"/>
      <c r="B77" s="217"/>
      <c r="C77" s="215" t="str">
        <f>Data!C77</f>
        <v>CRA Referral (Children Requiring Assistance)</v>
      </c>
      <c r="D77" s="21">
        <f>CentralRegionCalculations!N179+CentralRegionCalculations!O179</f>
        <v>34</v>
      </c>
      <c r="E77" s="49">
        <f t="shared" si="9"/>
        <v>2.1949644932214331E-2</v>
      </c>
      <c r="F77" s="254"/>
      <c r="G77" s="229"/>
      <c r="H77" s="215" t="str">
        <f>Data!H77</f>
        <v>12 - 17 Years Old</v>
      </c>
      <c r="I77" s="215"/>
      <c r="J77" s="21">
        <f>SUM(CentralRegionCalculations!X164:AC164)</f>
        <v>435</v>
      </c>
      <c r="K77" s="49">
        <f t="shared" si="10"/>
        <v>0.28082633957391867</v>
      </c>
      <c r="L77" s="237"/>
    </row>
    <row r="78" spans="1:14" s="200" customFormat="1" ht="12" customHeight="1" x14ac:dyDescent="0.2">
      <c r="A78" s="239"/>
      <c r="B78" s="217"/>
      <c r="C78" s="215" t="str">
        <f>Data!C78</f>
        <v>Court Referral</v>
      </c>
      <c r="D78" s="21">
        <f>CentralRegionCalculations!P179</f>
        <v>8</v>
      </c>
      <c r="E78" s="49" t="str">
        <f t="shared" si="9"/>
        <v>*</v>
      </c>
      <c r="F78" s="254"/>
      <c r="G78" s="217"/>
      <c r="H78" s="215" t="str">
        <f>Data!H78</f>
        <v>Unspecified</v>
      </c>
      <c r="I78" s="215"/>
      <c r="J78" s="21">
        <f>CentralRegionCalculations!AD164</f>
        <v>0</v>
      </c>
      <c r="K78" s="49" t="str">
        <f t="shared" si="10"/>
        <v>*</v>
      </c>
      <c r="L78" s="237"/>
    </row>
    <row r="79" spans="1:14" s="200" customFormat="1" ht="12" customHeight="1" x14ac:dyDescent="0.2">
      <c r="A79" s="239"/>
      <c r="B79" s="217"/>
      <c r="C79" s="215" t="str">
        <f>Data!C79</f>
        <v>Other/Unspecified</v>
      </c>
      <c r="D79" s="21">
        <f>CentralRegionCalculations!Q179+CentralRegionCalculations!U179+CentralRegionCalculations!V179</f>
        <v>3</v>
      </c>
      <c r="E79" s="49" t="str">
        <f t="shared" si="9"/>
        <v>*</v>
      </c>
      <c r="F79" s="255"/>
      <c r="G79" s="217"/>
      <c r="H79" s="244" t="s">
        <v>72</v>
      </c>
      <c r="I79" s="244"/>
      <c r="J79" s="67">
        <f>SUM(J74:J78)</f>
        <v>1549</v>
      </c>
      <c r="K79" s="68">
        <f t="shared" si="10"/>
        <v>1</v>
      </c>
      <c r="L79" s="240"/>
    </row>
    <row r="80" spans="1:14" s="200" customFormat="1" ht="12" customHeight="1" x14ac:dyDescent="0.2">
      <c r="A80" s="214"/>
      <c r="B80" s="229"/>
      <c r="C80" s="244" t="s">
        <v>72</v>
      </c>
      <c r="D80" s="67">
        <f>SUM(D74:D79)</f>
        <v>1549</v>
      </c>
      <c r="E80" s="68">
        <f t="shared" si="9"/>
        <v>1</v>
      </c>
      <c r="F80" s="255"/>
      <c r="G80" s="217"/>
      <c r="H80" s="244"/>
      <c r="I80" s="244"/>
      <c r="J80" s="108"/>
      <c r="K80" s="109"/>
      <c r="L80" s="240"/>
    </row>
    <row r="81" spans="1:12" s="200" customFormat="1" ht="4.1500000000000004" customHeight="1" x14ac:dyDescent="0.2">
      <c r="A81" s="214"/>
      <c r="B81" s="229"/>
      <c r="C81" s="244"/>
      <c r="D81" s="67"/>
      <c r="E81" s="68"/>
      <c r="F81" s="255"/>
      <c r="G81" s="217"/>
      <c r="H81" s="244"/>
      <c r="I81" s="244"/>
      <c r="J81" s="108"/>
      <c r="K81" s="109"/>
      <c r="L81" s="240"/>
    </row>
    <row r="82" spans="1:12" s="200" customFormat="1" ht="12.6" customHeight="1" x14ac:dyDescent="0.2">
      <c r="A82" s="272"/>
      <c r="B82" s="366"/>
      <c r="C82" s="275"/>
      <c r="D82" s="279"/>
      <c r="E82" s="275"/>
      <c r="F82" s="275"/>
      <c r="G82" s="280"/>
      <c r="H82" s="275"/>
      <c r="I82" s="275"/>
      <c r="J82" s="275"/>
      <c r="K82" s="279"/>
      <c r="L82" s="281"/>
    </row>
    <row r="83" spans="1:12" s="200" customFormat="1" x14ac:dyDescent="0.2">
      <c r="A83" s="180"/>
      <c r="B83" s="217"/>
      <c r="C83" s="282"/>
      <c r="D83" s="283"/>
      <c r="E83" s="283"/>
      <c r="F83" s="283"/>
      <c r="G83" s="282"/>
      <c r="H83" s="229"/>
      <c r="I83" s="229"/>
      <c r="J83" s="233"/>
      <c r="K83" s="180"/>
      <c r="L83" s="180"/>
    </row>
    <row r="84" spans="1:12" s="200" customFormat="1" ht="6" customHeight="1" x14ac:dyDescent="0.2">
      <c r="A84" s="180"/>
      <c r="B84" s="217"/>
      <c r="C84" s="282"/>
      <c r="D84" s="283"/>
      <c r="E84" s="283"/>
      <c r="F84" s="283"/>
      <c r="G84" s="282"/>
      <c r="H84" s="282"/>
      <c r="I84" s="282"/>
      <c r="J84" s="283"/>
      <c r="K84" s="180"/>
      <c r="L84" s="180"/>
    </row>
    <row r="85" spans="1:12" x14ac:dyDescent="0.2">
      <c r="A85" s="180"/>
      <c r="K85" s="180"/>
      <c r="L85" s="180"/>
    </row>
    <row r="86" spans="1:12" x14ac:dyDescent="0.2">
      <c r="K86" s="180"/>
      <c r="L86" s="180"/>
    </row>
  </sheetData>
  <mergeCells count="3">
    <mergeCell ref="B18:K18"/>
    <mergeCell ref="B33:K33"/>
    <mergeCell ref="B72:L72"/>
  </mergeCells>
  <printOptions horizontalCentered="1" verticalCentered="1"/>
  <pageMargins left="0.04" right="0.04" top="0.04" bottom="0.03" header="0.04" footer="0.03"/>
  <pageSetup scale="75" orientation="portrait" r:id="rId1"/>
  <headerFooter alignWithMargins="0">
    <oddHeader>&amp;C&amp;"Arial,Bold"&amp;12MASSACHUSETTS DEPARTMENT OF CHILDREN AND FAMILIES QUARTERLY PROFILE
FY 2017, Quarter 3 (January 1, 2017 – March 31, 2017)</oddHeader>
    <oddFooter>&amp;L&amp;"Arial,Italic"MA DCF: CQI/OMPA&amp;R
&amp;"Arial,Italic"Source: FamilyNet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N86"/>
  <sheetViews>
    <sheetView showZeros="0" view="pageBreakPreview" zoomScaleNormal="100" zoomScaleSheetLayoutView="100" workbookViewId="0">
      <selection activeCell="C42" sqref="C42"/>
    </sheetView>
  </sheetViews>
  <sheetFormatPr defaultColWidth="9.140625" defaultRowHeight="12.75" x14ac:dyDescent="0.2"/>
  <cols>
    <col min="1" max="1" width="1.42578125" style="283" customWidth="1"/>
    <col min="2" max="2" width="5.28515625" style="282" customWidth="1"/>
    <col min="3" max="3" width="47.28515625" style="282" customWidth="1"/>
    <col min="4" max="4" width="10.28515625" style="283" customWidth="1"/>
    <col min="5" max="5" width="9.5703125" style="283" customWidth="1"/>
    <col min="6" max="6" width="2.140625" style="283" customWidth="1"/>
    <col min="7" max="7" width="1.7109375" style="282" customWidth="1"/>
    <col min="8" max="8" width="21.85546875" style="282" customWidth="1"/>
    <col min="9" max="9" width="24.42578125" style="282" customWidth="1"/>
    <col min="10" max="10" width="8.42578125" style="283" customWidth="1"/>
    <col min="11" max="11" width="7" style="283" customWidth="1"/>
    <col min="12" max="12" width="1.42578125" style="283" customWidth="1"/>
    <col min="13" max="16384" width="9.140625" style="204"/>
  </cols>
  <sheetData>
    <row r="1" spans="1:13" ht="16.5" customHeight="1" x14ac:dyDescent="0.2">
      <c r="A1" s="201"/>
      <c r="B1" s="456" t="s">
        <v>317</v>
      </c>
      <c r="C1" s="375"/>
      <c r="D1" s="376"/>
      <c r="E1" s="377"/>
      <c r="F1" s="378"/>
      <c r="G1" s="374"/>
      <c r="H1" s="379"/>
      <c r="I1" s="386" t="s">
        <v>106</v>
      </c>
      <c r="J1" s="380"/>
      <c r="K1" s="202"/>
      <c r="L1" s="203"/>
    </row>
    <row r="2" spans="1:13" ht="15.75" hidden="1" x14ac:dyDescent="0.2">
      <c r="A2" s="205"/>
      <c r="B2" s="206"/>
      <c r="C2" s="206"/>
      <c r="D2" s="207"/>
      <c r="E2" s="208"/>
      <c r="F2" s="208"/>
      <c r="G2" s="206"/>
      <c r="H2" s="206" t="s">
        <v>0</v>
      </c>
      <c r="I2" s="206"/>
      <c r="J2" s="208"/>
      <c r="K2" s="207" t="s">
        <v>1</v>
      </c>
      <c r="L2" s="209"/>
    </row>
    <row r="3" spans="1:13" ht="5.0999999999999996" customHeight="1" x14ac:dyDescent="0.2">
      <c r="A3" s="210"/>
      <c r="B3" s="211"/>
      <c r="C3" s="211"/>
      <c r="D3" s="212"/>
      <c r="E3" s="212"/>
      <c r="F3" s="212"/>
      <c r="G3" s="211"/>
      <c r="H3" s="211"/>
      <c r="I3" s="211"/>
      <c r="J3" s="212"/>
      <c r="K3" s="212"/>
      <c r="L3" s="213"/>
    </row>
    <row r="4" spans="1:13" s="200" customFormat="1" ht="12" customHeight="1" x14ac:dyDescent="0.2">
      <c r="A4" s="214"/>
      <c r="B4" s="215" t="str">
        <f>Data!B4</f>
        <v>51A Reports (Q3, FY'2017)</v>
      </c>
      <c r="C4" s="215"/>
      <c r="D4" s="21">
        <f>StateCalculations!D9</f>
        <v>5990</v>
      </c>
      <c r="E4" s="216"/>
      <c r="F4" s="216"/>
      <c r="G4" s="217"/>
      <c r="H4" s="215" t="str">
        <f>Data!H4</f>
        <v>Children &lt;18 Pending Response (03/31/2017)</v>
      </c>
      <c r="I4" s="215"/>
      <c r="J4" s="551">
        <f>VLOOKUP(I1,ChildrenPendingResponse!$A$1:$C$42,3,FALSE)</f>
        <v>1048</v>
      </c>
      <c r="K4" s="218"/>
      <c r="L4" s="219"/>
      <c r="M4" s="116"/>
    </row>
    <row r="5" spans="1:13" s="200" customFormat="1" ht="12" customHeight="1" x14ac:dyDescent="0.2">
      <c r="A5" s="214"/>
      <c r="B5" s="215" t="str">
        <f>Data!B5</f>
        <v>% Screened-In for Response (Q3, FY'2017)</v>
      </c>
      <c r="C5" s="220"/>
      <c r="D5" s="28">
        <f>(StateCalculations!D22+StateCalculations!D35)/StateCalculations!D9</f>
        <v>0.58981636060100162</v>
      </c>
      <c r="E5" s="216"/>
      <c r="F5" s="216"/>
      <c r="G5" s="217"/>
      <c r="H5" s="215" t="str">
        <f>Data!H5</f>
        <v>Children Under 18 in Caseload (03/31/2017)</v>
      </c>
      <c r="I5" s="215"/>
      <c r="J5" s="551">
        <f>StateCalculations!G104</f>
        <v>10122</v>
      </c>
      <c r="K5" s="218"/>
      <c r="L5" s="219"/>
    </row>
    <row r="6" spans="1:13" s="200" customFormat="1" ht="12" customHeight="1" x14ac:dyDescent="0.2">
      <c r="A6" s="214"/>
      <c r="B6" s="215">
        <f>Data!B6</f>
        <v>0</v>
      </c>
      <c r="C6" s="215"/>
      <c r="D6" s="28"/>
      <c r="E6" s="221"/>
      <c r="F6" s="221"/>
      <c r="G6" s="217"/>
      <c r="H6" s="215" t="str">
        <f>Data!H6</f>
        <v>Children Under 18 in Placement (03/31/2017)</v>
      </c>
      <c r="I6" s="215"/>
      <c r="J6" s="551">
        <f>StateCalculations!G104-StateCalculations!G110</f>
        <v>1827</v>
      </c>
      <c r="K6" s="218"/>
      <c r="L6" s="219"/>
    </row>
    <row r="7" spans="1:13" s="200" customFormat="1" ht="3" customHeight="1" x14ac:dyDescent="0.2">
      <c r="A7" s="214"/>
      <c r="B7" s="217"/>
      <c r="C7" s="217"/>
      <c r="D7" s="199"/>
      <c r="E7" s="221"/>
      <c r="F7" s="221"/>
      <c r="G7" s="217"/>
      <c r="H7" s="215"/>
      <c r="I7" s="215"/>
      <c r="J7" s="838"/>
      <c r="K7" s="218"/>
      <c r="L7" s="219"/>
    </row>
    <row r="8" spans="1:13" s="200" customFormat="1" ht="12" customHeight="1" x14ac:dyDescent="0.2">
      <c r="A8" s="214"/>
      <c r="B8" s="215" t="str">
        <f>Data!B8</f>
        <v>Responses (Q3, FY'2017) (includes Hotline)</v>
      </c>
      <c r="C8" s="215"/>
      <c r="D8" s="21">
        <f>StateCalculations!D156</f>
        <v>2665</v>
      </c>
      <c r="E8" s="221"/>
      <c r="F8" s="221"/>
      <c r="G8" s="217"/>
      <c r="H8" s="215" t="str">
        <f>Data!H8</f>
        <v>% of Child Caseload in Placement</v>
      </c>
      <c r="I8" s="215"/>
      <c r="J8" s="838">
        <f>J6/J5</f>
        <v>0.18049792531120332</v>
      </c>
      <c r="K8" s="218"/>
      <c r="L8" s="219"/>
    </row>
    <row r="9" spans="1:13" s="200" customFormat="1" ht="12" customHeight="1" x14ac:dyDescent="0.2">
      <c r="A9" s="214"/>
      <c r="B9" s="215" t="str">
        <f>Data!B9</f>
        <v>% Supported Responses (Q3, FY'2017)</v>
      </c>
      <c r="C9" s="215"/>
      <c r="D9" s="28">
        <f>StateCalculations!D64/D4</f>
        <v>0.15509181969949917</v>
      </c>
      <c r="E9" s="221"/>
      <c r="F9" s="221"/>
      <c r="G9" s="217"/>
      <c r="H9" s="215" t="str">
        <f>Data!H9</f>
        <v>Clinical Cases (03/31/2017)</v>
      </c>
      <c r="I9" s="215"/>
      <c r="J9" s="551">
        <f>StateCalculations!G120+StateCalculations!G121</f>
        <v>5666</v>
      </c>
      <c r="K9" s="218"/>
      <c r="L9" s="219"/>
      <c r="M9" s="290"/>
    </row>
    <row r="10" spans="1:13" s="200" customFormat="1" ht="3" customHeight="1" x14ac:dyDescent="0.2">
      <c r="A10" s="214"/>
      <c r="E10" s="221"/>
      <c r="F10" s="221"/>
      <c r="G10" s="217"/>
      <c r="H10" s="215"/>
      <c r="I10" s="215"/>
      <c r="J10" s="839"/>
      <c r="K10" s="218"/>
      <c r="L10" s="219"/>
    </row>
    <row r="11" spans="1:13" s="200" customFormat="1" ht="12" customHeight="1" x14ac:dyDescent="0.2">
      <c r="A11" s="214"/>
      <c r="B11" s="215" t="str">
        <f>Data!B11</f>
        <v>Substantiated Concern (Q3, FY'2017)</v>
      </c>
      <c r="C11" s="215"/>
      <c r="D11" s="21">
        <f>StateCalculations!D147</f>
        <v>541</v>
      </c>
      <c r="E11" s="221"/>
      <c r="F11" s="221"/>
      <c r="G11" s="217"/>
      <c r="H11" s="215" t="str">
        <f>Data!H11</f>
        <v>Adoption Cases (03/31/2017)</v>
      </c>
      <c r="I11" s="215"/>
      <c r="J11" s="551">
        <f>StateCalculations!G119</f>
        <v>373</v>
      </c>
      <c r="K11" s="218"/>
      <c r="L11" s="219"/>
    </row>
    <row r="12" spans="1:13" s="200" customFormat="1" ht="12" customHeight="1" x14ac:dyDescent="0.2">
      <c r="A12" s="214"/>
      <c r="B12" s="215">
        <f>Data!B12</f>
        <v>0</v>
      </c>
      <c r="C12" s="215"/>
      <c r="D12" s="28"/>
      <c r="E12" s="221"/>
      <c r="F12" s="221"/>
      <c r="G12" s="217"/>
      <c r="H12" s="215" t="str">
        <f>Data!H12</f>
        <v>Clinical Cases w/Child &lt;18 in Plcme (03/31/2017)</v>
      </c>
      <c r="I12" s="215"/>
      <c r="J12" s="551">
        <f>StateCalculations!G127</f>
        <v>947</v>
      </c>
      <c r="K12" s="218"/>
      <c r="L12" s="219"/>
    </row>
    <row r="13" spans="1:13" s="200" customFormat="1" ht="12" customHeight="1" x14ac:dyDescent="0.2">
      <c r="A13" s="214"/>
      <c r="E13" s="221"/>
      <c r="F13" s="221"/>
      <c r="G13" s="217"/>
      <c r="H13" s="215" t="str">
        <f>Data!H13</f>
        <v>% Clinical Cases that are Placement Cases</v>
      </c>
      <c r="I13" s="215"/>
      <c r="J13" s="838">
        <f>J12/J9</f>
        <v>0.16713731027179668</v>
      </c>
      <c r="K13" s="218"/>
      <c r="L13" s="219"/>
    </row>
    <row r="14" spans="1:13" s="200" customFormat="1" ht="3" customHeight="1" x14ac:dyDescent="0.2">
      <c r="A14" s="214"/>
      <c r="B14" s="215"/>
      <c r="C14" s="215"/>
      <c r="D14" s="34"/>
      <c r="E14" s="221"/>
      <c r="F14" s="221"/>
      <c r="G14" s="217"/>
      <c r="H14" s="215"/>
      <c r="I14" s="215"/>
      <c r="J14" s="838"/>
      <c r="K14" s="218"/>
      <c r="L14" s="219"/>
    </row>
    <row r="15" spans="1:13" s="200" customFormat="1" ht="12" customHeight="1" x14ac:dyDescent="0.2">
      <c r="A15" s="214"/>
      <c r="B15" s="215" t="str">
        <f>Data!B15</f>
        <v>Ave. Clinical Cases Opened per Month (Jan - Mar 2017)</v>
      </c>
      <c r="C15" s="215"/>
      <c r="D15" s="21">
        <f>StateCalculations!D95</f>
        <v>386.66666666666669</v>
      </c>
      <c r="E15" s="221"/>
      <c r="F15" s="221"/>
      <c r="G15" s="217"/>
      <c r="H15" s="215" t="str">
        <f>Data!H15</f>
        <v>Adoptions Legalized (Q3, FY'2017)</v>
      </c>
      <c r="I15" s="215"/>
      <c r="J15" s="551">
        <f>StateCalculations!D137</f>
        <v>62</v>
      </c>
      <c r="K15" s="218"/>
      <c r="L15" s="219"/>
    </row>
    <row r="16" spans="1:13" s="200" customFormat="1" ht="12" customHeight="1" x14ac:dyDescent="0.2">
      <c r="A16" s="214"/>
      <c r="B16" s="215" t="str">
        <f>Data!B16</f>
        <v>Ave. Clinical Cases Closed Per Month (Jan - Mar 2017)</v>
      </c>
      <c r="C16" s="215"/>
      <c r="D16" s="21">
        <f>StateCalculations!D82</f>
        <v>346.33333333333331</v>
      </c>
      <c r="E16" s="221"/>
      <c r="F16" s="221"/>
      <c r="G16" s="217"/>
      <c r="H16" s="215" t="str">
        <f>Data!H16</f>
        <v>Guardianships Legalized (Q3, FY'2017)</v>
      </c>
      <c r="I16" s="215"/>
      <c r="J16" s="551">
        <f>StateCalculations!E137</f>
        <v>85</v>
      </c>
      <c r="K16" s="218"/>
      <c r="L16" s="219"/>
    </row>
    <row r="17" spans="1:12" ht="6" customHeight="1" x14ac:dyDescent="0.2">
      <c r="A17" s="223"/>
      <c r="B17" s="206"/>
      <c r="C17" s="206"/>
      <c r="D17" s="207"/>
      <c r="E17" s="208"/>
      <c r="F17" s="208"/>
      <c r="G17" s="206"/>
      <c r="H17" s="206"/>
      <c r="I17" s="206"/>
      <c r="J17" s="208"/>
      <c r="K17" s="208"/>
      <c r="L17" s="224"/>
    </row>
    <row r="18" spans="1:12" s="227" customFormat="1" ht="15.75" customHeight="1" x14ac:dyDescent="0.2">
      <c r="A18" s="225"/>
      <c r="B18" s="1079" t="s">
        <v>4</v>
      </c>
      <c r="C18" s="1079"/>
      <c r="D18" s="1079"/>
      <c r="E18" s="1079"/>
      <c r="F18" s="1079"/>
      <c r="G18" s="1079"/>
      <c r="H18" s="1079"/>
      <c r="I18" s="1079"/>
      <c r="J18" s="1079"/>
      <c r="K18" s="1079"/>
      <c r="L18" s="226"/>
    </row>
    <row r="19" spans="1:12" ht="15" customHeight="1" x14ac:dyDescent="0.2">
      <c r="A19" s="210"/>
      <c r="B19" s="228" t="str">
        <f>Data!B19</f>
        <v>Race (03/31/2017)</v>
      </c>
      <c r="C19" s="229"/>
      <c r="D19" s="230"/>
      <c r="E19" s="231"/>
      <c r="F19" s="232"/>
      <c r="G19" s="228" t="str">
        <f>Data!G19</f>
        <v>Primary Language  (03/31/2017)</v>
      </c>
      <c r="H19" s="229"/>
      <c r="I19" s="229"/>
      <c r="J19" s="233"/>
      <c r="K19" s="233"/>
      <c r="L19" s="213"/>
    </row>
    <row r="20" spans="1:12" s="200" customFormat="1" ht="13.5" customHeight="1" x14ac:dyDescent="0.2">
      <c r="A20" s="234"/>
      <c r="B20" s="235"/>
      <c r="C20" s="215" t="s">
        <v>5</v>
      </c>
      <c r="D20" s="21">
        <f>StateCalculations!P14</f>
        <v>8670</v>
      </c>
      <c r="E20" s="28">
        <f>IF(D20/$D$29&lt;0.01,"*",D20/$D$29)</f>
        <v>0.41064746838440769</v>
      </c>
      <c r="F20" s="236"/>
      <c r="G20" s="235"/>
      <c r="H20" s="215" t="s">
        <v>6</v>
      </c>
      <c r="I20" s="215"/>
      <c r="J20" s="21">
        <f>StateCalculations!Q36</f>
        <v>1826</v>
      </c>
      <c r="K20" s="49">
        <f>IF(J20/$J$31&lt;0.01,"*",J20/$J$31)</f>
        <v>8.6486998531710324E-2</v>
      </c>
      <c r="L20" s="237"/>
    </row>
    <row r="21" spans="1:12" s="200" customFormat="1" ht="14.45" customHeight="1" x14ac:dyDescent="0.2">
      <c r="A21" s="234"/>
      <c r="B21" s="235"/>
      <c r="C21" s="238" t="s">
        <v>7</v>
      </c>
      <c r="D21" s="21">
        <f>StateCalculations!P10</f>
        <v>6537</v>
      </c>
      <c r="E21" s="28">
        <f t="shared" ref="E21:E28" si="0">IF(D21/$D$29&lt;0.01,"*",D21/$D$29)</f>
        <v>0.30961966560886656</v>
      </c>
      <c r="F21" s="236"/>
      <c r="G21" s="235"/>
      <c r="H21" s="215" t="s">
        <v>8</v>
      </c>
      <c r="I21" s="215"/>
      <c r="J21" s="21">
        <f>StateCalculations!Q30</f>
        <v>75</v>
      </c>
      <c r="K21" s="49" t="str">
        <f t="shared" ref="K21:K31" si="1">IF(J21/$J$31&lt;0.01,"*",J21/$J$31)</f>
        <v>*</v>
      </c>
      <c r="L21" s="237"/>
    </row>
    <row r="22" spans="1:12" s="200" customFormat="1" ht="13.5" customHeight="1" x14ac:dyDescent="0.2">
      <c r="A22" s="234"/>
      <c r="B22" s="235"/>
      <c r="C22" s="215" t="s">
        <v>9</v>
      </c>
      <c r="D22" s="21">
        <f>StateCalculations!P8</f>
        <v>1686</v>
      </c>
      <c r="E22" s="28">
        <f t="shared" si="0"/>
        <v>7.9856012883057825E-2</v>
      </c>
      <c r="F22" s="236"/>
      <c r="G22" s="235"/>
      <c r="H22" s="52" t="s">
        <v>10</v>
      </c>
      <c r="I22" s="215"/>
      <c r="J22" s="21">
        <f>StateCalculations!Q34</f>
        <v>198</v>
      </c>
      <c r="K22" s="49" t="str">
        <f t="shared" si="1"/>
        <v>*</v>
      </c>
      <c r="L22" s="237"/>
    </row>
    <row r="23" spans="1:12" s="200" customFormat="1" ht="13.5" customHeight="1" x14ac:dyDescent="0.2">
      <c r="A23" s="234"/>
      <c r="B23" s="235"/>
      <c r="C23" s="215" t="s">
        <v>11</v>
      </c>
      <c r="D23" s="21">
        <f>StateCalculations!P7</f>
        <v>451</v>
      </c>
      <c r="E23" s="28">
        <f t="shared" si="0"/>
        <v>2.1361246625301946E-2</v>
      </c>
      <c r="F23" s="236"/>
      <c r="G23" s="235"/>
      <c r="H23" s="215" t="s">
        <v>12</v>
      </c>
      <c r="I23" s="215"/>
      <c r="J23" s="21">
        <f>StateCalculations!Q28</f>
        <v>127</v>
      </c>
      <c r="K23" s="49" t="str">
        <f t="shared" si="1"/>
        <v>*</v>
      </c>
      <c r="L23" s="237"/>
    </row>
    <row r="24" spans="1:12" s="200" customFormat="1" ht="13.5" customHeight="1" x14ac:dyDescent="0.2">
      <c r="A24" s="234"/>
      <c r="B24" s="235"/>
      <c r="C24" s="215" t="s">
        <v>13</v>
      </c>
      <c r="D24" s="21">
        <f>StateCalculations!P6</f>
        <v>31</v>
      </c>
      <c r="E24" s="28" t="str">
        <f t="shared" si="0"/>
        <v>*</v>
      </c>
      <c r="F24" s="236"/>
      <c r="G24" s="235"/>
      <c r="H24" s="238" t="s">
        <v>14</v>
      </c>
      <c r="I24" s="238"/>
      <c r="J24" s="21">
        <f>StateCalculations!Q22</f>
        <v>10</v>
      </c>
      <c r="K24" s="49" t="str">
        <f t="shared" si="1"/>
        <v>*</v>
      </c>
      <c r="L24" s="237"/>
    </row>
    <row r="25" spans="1:12" s="200" customFormat="1" ht="13.5" customHeight="1" x14ac:dyDescent="0.2">
      <c r="A25" s="234"/>
      <c r="B25" s="235"/>
      <c r="C25" s="215" t="s">
        <v>15</v>
      </c>
      <c r="D25" s="21">
        <f>StateCalculations!P12</f>
        <v>6</v>
      </c>
      <c r="E25" s="28" t="str">
        <f t="shared" si="0"/>
        <v>*</v>
      </c>
      <c r="F25" s="236"/>
      <c r="G25" s="235"/>
      <c r="H25" s="238" t="s">
        <v>16</v>
      </c>
      <c r="I25" s="238"/>
      <c r="J25" s="21">
        <f>StateCalculations!Q39</f>
        <v>16</v>
      </c>
      <c r="K25" s="49" t="str">
        <f t="shared" si="1"/>
        <v>*</v>
      </c>
      <c r="L25" s="237"/>
    </row>
    <row r="26" spans="1:12" s="200" customFormat="1" ht="13.5" customHeight="1" x14ac:dyDescent="0.2">
      <c r="A26" s="239"/>
      <c r="B26" s="235"/>
      <c r="C26" s="215" t="s">
        <v>17</v>
      </c>
      <c r="D26" s="21">
        <f>StateCalculations!P11</f>
        <v>612</v>
      </c>
      <c r="E26" s="28">
        <f t="shared" si="0"/>
        <v>2.898688012125231E-2</v>
      </c>
      <c r="F26" s="236"/>
      <c r="G26" s="235"/>
      <c r="H26" s="238" t="s">
        <v>18</v>
      </c>
      <c r="I26" s="238"/>
      <c r="J26" s="21">
        <f>StateCalculations!Q23</f>
        <v>24</v>
      </c>
      <c r="K26" s="49" t="str">
        <f t="shared" si="1"/>
        <v>*</v>
      </c>
      <c r="L26" s="240"/>
    </row>
    <row r="27" spans="1:12" s="200" customFormat="1" ht="12" customHeight="1" x14ac:dyDescent="0.2">
      <c r="A27" s="239"/>
      <c r="B27" s="235"/>
      <c r="C27" s="215" t="s">
        <v>19</v>
      </c>
      <c r="D27" s="21">
        <f>StateCalculations!P13</f>
        <v>1066</v>
      </c>
      <c r="E27" s="28">
        <f t="shared" si="0"/>
        <v>5.0490219296168239E-2</v>
      </c>
      <c r="F27" s="236"/>
      <c r="G27" s="235"/>
      <c r="H27" s="238" t="s">
        <v>20</v>
      </c>
      <c r="I27" s="238"/>
      <c r="J27" s="21">
        <f>StateCalculations!Q31</f>
        <v>10</v>
      </c>
      <c r="K27" s="49" t="str">
        <f t="shared" si="1"/>
        <v>*</v>
      </c>
      <c r="L27" s="240"/>
    </row>
    <row r="28" spans="1:12" s="200" customFormat="1" ht="12" customHeight="1" x14ac:dyDescent="0.2">
      <c r="A28" s="241"/>
      <c r="B28" s="235"/>
      <c r="C28" s="215" t="s">
        <v>21</v>
      </c>
      <c r="D28" s="21">
        <f>StateCalculations!P15+StateCalculations!P9</f>
        <v>2054</v>
      </c>
      <c r="E28" s="28">
        <f t="shared" si="0"/>
        <v>9.7286032302372941E-2</v>
      </c>
      <c r="F28" s="242"/>
      <c r="G28" s="235"/>
      <c r="H28" s="238" t="s">
        <v>22</v>
      </c>
      <c r="I28" s="238"/>
      <c r="J28" s="21">
        <f>StateCalculations!Q21</f>
        <v>18</v>
      </c>
      <c r="K28" s="49" t="str">
        <f t="shared" si="1"/>
        <v>*</v>
      </c>
      <c r="L28" s="243"/>
    </row>
    <row r="29" spans="1:12" s="200" customFormat="1" ht="15" customHeight="1" x14ac:dyDescent="0.2">
      <c r="A29" s="214"/>
      <c r="B29" s="228"/>
      <c r="C29" s="244" t="s">
        <v>23</v>
      </c>
      <c r="D29" s="67">
        <f>SUM(D20:D28)</f>
        <v>21113</v>
      </c>
      <c r="E29" s="61">
        <f>IF(D29/$D$29&lt;0.01,"*",D29/$D$29)</f>
        <v>1</v>
      </c>
      <c r="F29" s="217"/>
      <c r="G29" s="235"/>
      <c r="H29" s="215" t="s">
        <v>24</v>
      </c>
      <c r="I29" s="215"/>
      <c r="J29" s="21">
        <f>StateCalculations!Q25+StateCalculations!Q26+StateCalculations!Q27+StateCalculations!Q29+StateCalculations!Q32+StateCalculations!Q33+StateCalculations!Q35+StateCalculations!Q37+StateCalculations!Q40</f>
        <v>230</v>
      </c>
      <c r="K29" s="49">
        <f t="shared" si="1"/>
        <v>1.0893762137071945E-2</v>
      </c>
      <c r="L29" s="219"/>
    </row>
    <row r="30" spans="1:12" ht="12" customHeight="1" x14ac:dyDescent="0.2">
      <c r="A30" s="245"/>
      <c r="B30" s="228"/>
      <c r="C30" s="246" t="s">
        <v>25</v>
      </c>
      <c r="D30" s="34"/>
      <c r="E30" s="64"/>
      <c r="F30" s="242"/>
      <c r="G30" s="215"/>
      <c r="H30" s="215" t="s">
        <v>26</v>
      </c>
      <c r="I30" s="215"/>
      <c r="J30" s="21">
        <f>StateCalculations!Q24+StateCalculations!Q38</f>
        <v>18579</v>
      </c>
      <c r="K30" s="49">
        <f t="shared" si="1"/>
        <v>0.8799791597593899</v>
      </c>
      <c r="L30" s="247"/>
    </row>
    <row r="31" spans="1:12" ht="12" customHeight="1" x14ac:dyDescent="0.2">
      <c r="A31" s="245"/>
      <c r="B31" s="228"/>
      <c r="C31" s="66" t="s">
        <v>27</v>
      </c>
      <c r="D31" s="34"/>
      <c r="E31" s="64"/>
      <c r="F31" s="242"/>
      <c r="G31" s="215"/>
      <c r="H31" s="220" t="s">
        <v>23</v>
      </c>
      <c r="I31" s="220"/>
      <c r="J31" s="67">
        <f>SUM(J20:J30)</f>
        <v>21113</v>
      </c>
      <c r="K31" s="68">
        <f t="shared" si="1"/>
        <v>1</v>
      </c>
      <c r="L31" s="247"/>
    </row>
    <row r="32" spans="1:12" ht="6" customHeight="1" x14ac:dyDescent="0.2">
      <c r="A32" s="248"/>
      <c r="B32" s="249"/>
      <c r="C32" s="229"/>
      <c r="D32" s="250"/>
      <c r="E32" s="242"/>
      <c r="F32" s="242"/>
      <c r="G32" s="215"/>
      <c r="H32" s="215"/>
      <c r="I32" s="215"/>
      <c r="J32" s="251"/>
      <c r="K32" s="251"/>
      <c r="L32" s="252"/>
    </row>
    <row r="33" spans="1:12" s="227" customFormat="1" ht="14.25" customHeight="1" x14ac:dyDescent="0.2">
      <c r="A33" s="225"/>
      <c r="B33" s="1080" t="s">
        <v>28</v>
      </c>
      <c r="C33" s="1079"/>
      <c r="D33" s="1079"/>
      <c r="E33" s="1079"/>
      <c r="F33" s="1079"/>
      <c r="G33" s="1079"/>
      <c r="H33" s="1079"/>
      <c r="I33" s="1079"/>
      <c r="J33" s="1079"/>
      <c r="K33" s="1079"/>
      <c r="L33" s="226"/>
    </row>
    <row r="34" spans="1:12" s="253" customFormat="1" ht="15" customHeight="1" x14ac:dyDescent="0.2">
      <c r="A34" s="245"/>
      <c r="B34" s="228" t="str">
        <f>Data!B34</f>
        <v>Most Recent Intake  (03/31/2017)</v>
      </c>
      <c r="C34" s="229"/>
      <c r="D34" s="231"/>
      <c r="E34" s="218"/>
      <c r="F34" s="218"/>
      <c r="G34" s="228" t="str">
        <f>Data!G34</f>
        <v>Age Groups  (03/31/2017)</v>
      </c>
      <c r="H34" s="215"/>
      <c r="I34" s="215"/>
      <c r="J34" s="251"/>
      <c r="K34" s="251"/>
      <c r="L34" s="247"/>
    </row>
    <row r="35" spans="1:12" s="200" customFormat="1" ht="12" customHeight="1" x14ac:dyDescent="0.2">
      <c r="A35" s="234"/>
      <c r="B35" s="217"/>
      <c r="C35" s="215" t="s">
        <v>29</v>
      </c>
      <c r="D35" s="21">
        <f>StateCalculations!R51+StateCalculations!L51</f>
        <v>1602</v>
      </c>
      <c r="E35" s="49">
        <f>IF(D35/$D$41&lt;0.01,"*",D35/$D$41)</f>
        <v>0.87684729064039413</v>
      </c>
      <c r="F35" s="254"/>
      <c r="G35" s="217"/>
      <c r="H35" s="215" t="s">
        <v>30</v>
      </c>
      <c r="I35" s="215"/>
      <c r="J35" s="21">
        <f>StateCalculations!L61</f>
        <v>321</v>
      </c>
      <c r="K35" s="49">
        <f>IF(J35/$J$39&lt;0.01,"*",J35/$J$39)</f>
        <v>0.17569786535303777</v>
      </c>
      <c r="L35" s="237"/>
    </row>
    <row r="36" spans="1:12" s="200" customFormat="1" ht="12" customHeight="1" x14ac:dyDescent="0.2">
      <c r="A36" s="234"/>
      <c r="B36" s="229"/>
      <c r="C36" s="215" t="s">
        <v>31</v>
      </c>
      <c r="D36" s="21">
        <f>StateCalculations!M51</f>
        <v>60</v>
      </c>
      <c r="E36" s="49">
        <f t="shared" ref="E36:E41" si="2">IF(D36/$D$41&lt;0.01,"*",D36/$D$41)</f>
        <v>3.2840722495894911E-2</v>
      </c>
      <c r="F36" s="254"/>
      <c r="G36" s="217"/>
      <c r="H36" s="215" t="s">
        <v>32</v>
      </c>
      <c r="I36" s="215"/>
      <c r="J36" s="21">
        <f>StateCalculations!M61</f>
        <v>310</v>
      </c>
      <c r="K36" s="49">
        <f t="shared" ref="K36:K39" si="3">IF(J36/$J$39&lt;0.01,"*",J36/$J$39)</f>
        <v>0.16967706622879036</v>
      </c>
      <c r="L36" s="237"/>
    </row>
    <row r="37" spans="1:12" s="200" customFormat="1" ht="12" customHeight="1" x14ac:dyDescent="0.2">
      <c r="A37" s="234"/>
      <c r="B37" s="229"/>
      <c r="C37" s="215" t="s">
        <v>33</v>
      </c>
      <c r="D37" s="21">
        <f>StateCalculations!T51+StateCalculations!U51</f>
        <v>27</v>
      </c>
      <c r="E37" s="49">
        <f t="shared" si="2"/>
        <v>1.4778325123152709E-2</v>
      </c>
      <c r="F37" s="254"/>
      <c r="G37" s="217"/>
      <c r="H37" s="215" t="s">
        <v>34</v>
      </c>
      <c r="I37" s="215"/>
      <c r="J37" s="21">
        <f>StateCalculations!N61</f>
        <v>462</v>
      </c>
      <c r="K37" s="49">
        <f t="shared" si="3"/>
        <v>0.25287356321839083</v>
      </c>
      <c r="L37" s="237"/>
    </row>
    <row r="38" spans="1:12" s="200" customFormat="1" ht="12" customHeight="1" x14ac:dyDescent="0.2">
      <c r="A38" s="234"/>
      <c r="B38" s="229"/>
      <c r="C38" s="215" t="s">
        <v>35</v>
      </c>
      <c r="D38" s="21">
        <f>StateCalculations!O51+StateCalculations!N51</f>
        <v>74</v>
      </c>
      <c r="E38" s="49">
        <f t="shared" si="2"/>
        <v>4.0503557744937052E-2</v>
      </c>
      <c r="F38" s="254"/>
      <c r="G38" s="217"/>
      <c r="H38" s="215" t="s">
        <v>36</v>
      </c>
      <c r="I38" s="215"/>
      <c r="J38" s="21">
        <f>StateCalculations!O61</f>
        <v>734</v>
      </c>
      <c r="K38" s="49">
        <f t="shared" si="3"/>
        <v>0.40175150519978109</v>
      </c>
      <c r="L38" s="237"/>
    </row>
    <row r="39" spans="1:12" s="200" customFormat="1" ht="12" customHeight="1" x14ac:dyDescent="0.2">
      <c r="A39" s="239"/>
      <c r="B39" s="229"/>
      <c r="C39" s="215" t="s">
        <v>37</v>
      </c>
      <c r="D39" s="21">
        <f>StateCalculations!P51</f>
        <v>62</v>
      </c>
      <c r="E39" s="49">
        <f t="shared" si="2"/>
        <v>3.3935413245758071E-2</v>
      </c>
      <c r="F39" s="254"/>
      <c r="G39" s="217"/>
      <c r="H39" s="244" t="s">
        <v>38</v>
      </c>
      <c r="I39" s="244"/>
      <c r="J39" s="67">
        <f>SUM(J35:J38)</f>
        <v>1827</v>
      </c>
      <c r="K39" s="68">
        <f t="shared" si="3"/>
        <v>1</v>
      </c>
      <c r="L39" s="240"/>
    </row>
    <row r="40" spans="1:12" s="200" customFormat="1" ht="12" customHeight="1" x14ac:dyDescent="0.2">
      <c r="A40" s="241"/>
      <c r="B40" s="217"/>
      <c r="C40" s="215" t="s">
        <v>39</v>
      </c>
      <c r="D40" s="21">
        <f>StateCalculations!Q51+StateCalculations!S51+StateCalculations!V51</f>
        <v>2</v>
      </c>
      <c r="E40" s="49" t="str">
        <f t="shared" si="2"/>
        <v>*</v>
      </c>
      <c r="F40" s="255"/>
      <c r="G40" s="217"/>
      <c r="H40" s="244"/>
      <c r="I40" s="244"/>
      <c r="J40" s="76"/>
      <c r="K40" s="77"/>
      <c r="L40" s="243"/>
    </row>
    <row r="41" spans="1:12" s="200" customFormat="1" ht="12" customHeight="1" x14ac:dyDescent="0.2">
      <c r="A41" s="241"/>
      <c r="B41" s="217"/>
      <c r="C41" s="244" t="s">
        <v>38</v>
      </c>
      <c r="D41" s="67">
        <f>SUM(D35:D40)</f>
        <v>1827</v>
      </c>
      <c r="E41" s="68">
        <f t="shared" si="2"/>
        <v>1</v>
      </c>
      <c r="F41" s="255"/>
      <c r="G41" s="217"/>
      <c r="H41" s="217"/>
      <c r="I41" s="217"/>
      <c r="J41" s="217"/>
      <c r="K41" s="217"/>
      <c r="L41" s="243"/>
    </row>
    <row r="42" spans="1:12" s="200" customFormat="1" ht="12" customHeight="1" x14ac:dyDescent="0.2">
      <c r="A42" s="241"/>
      <c r="B42" s="217"/>
      <c r="C42" s="244"/>
      <c r="D42" s="67"/>
      <c r="E42" s="68"/>
      <c r="F42" s="255"/>
      <c r="G42" s="217"/>
      <c r="H42" s="217"/>
      <c r="I42" s="217"/>
      <c r="J42" s="217"/>
      <c r="K42" s="217"/>
      <c r="L42" s="243"/>
    </row>
    <row r="43" spans="1:12" s="253" customFormat="1" ht="15" customHeight="1" x14ac:dyDescent="0.2">
      <c r="A43" s="210"/>
      <c r="B43" s="228" t="str">
        <f>Data!B43</f>
        <v>Placement Type  (03/31/2017)</v>
      </c>
      <c r="C43" s="215"/>
      <c r="D43" s="233"/>
      <c r="E43" s="233"/>
      <c r="F43" s="233"/>
      <c r="G43" s="228" t="str">
        <f>Data!G43</f>
        <v>Continuous Time in Placement  (03/31/2017)</v>
      </c>
      <c r="H43" s="229"/>
      <c r="I43" s="229"/>
      <c r="J43" s="233"/>
      <c r="K43" s="233"/>
      <c r="L43" s="213"/>
    </row>
    <row r="44" spans="1:12" s="200" customFormat="1" ht="12" customHeight="1" x14ac:dyDescent="0.2">
      <c r="A44" s="234"/>
      <c r="B44" s="217"/>
      <c r="C44" s="215" t="s">
        <v>40</v>
      </c>
      <c r="D44" s="21">
        <f>StateCalculations!AP84</f>
        <v>442</v>
      </c>
      <c r="E44" s="49">
        <f>IF(D44/$D$57&lt;0.01,"*",D44/$D$57)</f>
        <v>0.24192665571975916</v>
      </c>
      <c r="F44" s="254"/>
      <c r="G44" s="217"/>
      <c r="H44" s="215" t="s">
        <v>41</v>
      </c>
      <c r="I44" s="215"/>
      <c r="J44" s="21">
        <f>StateCalculations!L72</f>
        <v>482</v>
      </c>
      <c r="K44" s="49">
        <f>IF(J44/$J$49&lt;0.01,"*",J44/$J$49)</f>
        <v>0.26382047071702242</v>
      </c>
      <c r="L44" s="237"/>
    </row>
    <row r="45" spans="1:12" s="200" customFormat="1" ht="12" customHeight="1" x14ac:dyDescent="0.2">
      <c r="A45" s="234"/>
      <c r="B45" s="217"/>
      <c r="C45" s="215" t="s">
        <v>42</v>
      </c>
      <c r="D45" s="21">
        <f>StateCalculations!AN84</f>
        <v>90</v>
      </c>
      <c r="E45" s="49">
        <f t="shared" ref="E45:E55" si="4">IF(D45/$D$57&lt;0.01,"*",D45/$D$57)</f>
        <v>4.9261083743842367E-2</v>
      </c>
      <c r="F45" s="254"/>
      <c r="G45" s="217"/>
      <c r="H45" s="215" t="s">
        <v>43</v>
      </c>
      <c r="I45" s="215"/>
      <c r="J45" s="21">
        <f>StateCalculations!M72</f>
        <v>325</v>
      </c>
      <c r="K45" s="49">
        <f t="shared" ref="K45:K49" si="5">IF(J45/$J$49&lt;0.01,"*",J45/$J$49)</f>
        <v>0.17788724685276408</v>
      </c>
      <c r="L45" s="237"/>
    </row>
    <row r="46" spans="1:12" s="200" customFormat="1" ht="12" customHeight="1" x14ac:dyDescent="0.2">
      <c r="A46" s="234"/>
      <c r="B46" s="217"/>
      <c r="C46" s="215" t="s">
        <v>44</v>
      </c>
      <c r="D46" s="21">
        <f>StateCalculations!AR84</f>
        <v>376</v>
      </c>
      <c r="E46" s="49">
        <f t="shared" si="4"/>
        <v>0.20580186097427478</v>
      </c>
      <c r="F46" s="254"/>
      <c r="G46" s="217"/>
      <c r="H46" s="215" t="s">
        <v>45</v>
      </c>
      <c r="I46" s="215"/>
      <c r="J46" s="21">
        <f>StateCalculations!N72+StateCalculations!O72</f>
        <v>461</v>
      </c>
      <c r="K46" s="49">
        <f t="shared" si="5"/>
        <v>0.25232621784345921</v>
      </c>
      <c r="L46" s="237"/>
    </row>
    <row r="47" spans="1:12" s="200" customFormat="1" ht="12" customHeight="1" x14ac:dyDescent="0.2">
      <c r="A47" s="234"/>
      <c r="B47" s="217"/>
      <c r="C47" s="215" t="s">
        <v>46</v>
      </c>
      <c r="D47" s="21">
        <f>StateCalculations!AQ84</f>
        <v>62</v>
      </c>
      <c r="E47" s="49" t="s">
        <v>73</v>
      </c>
      <c r="F47" s="254"/>
      <c r="G47" s="217"/>
      <c r="H47" s="215" t="s">
        <v>47</v>
      </c>
      <c r="I47" s="215"/>
      <c r="J47" s="21">
        <f>StateCalculations!P72</f>
        <v>375</v>
      </c>
      <c r="K47" s="49">
        <f t="shared" si="5"/>
        <v>0.20525451559934318</v>
      </c>
      <c r="L47" s="237"/>
    </row>
    <row r="48" spans="1:12" s="200" customFormat="1" ht="12" customHeight="1" x14ac:dyDescent="0.2">
      <c r="A48" s="234"/>
      <c r="B48" s="217"/>
      <c r="C48" s="215" t="s">
        <v>48</v>
      </c>
      <c r="D48" s="21" t="str">
        <f>IF(StateCalculations!AO84&gt;0,"StateCalculations!AO84","0")</f>
        <v>0</v>
      </c>
      <c r="E48" s="28" t="str">
        <f t="shared" si="4"/>
        <v>*</v>
      </c>
      <c r="F48" s="254"/>
      <c r="G48" s="217"/>
      <c r="H48" s="215" t="s">
        <v>49</v>
      </c>
      <c r="I48" s="215"/>
      <c r="J48" s="21">
        <f>StateCalculations!Q72</f>
        <v>184</v>
      </c>
      <c r="K48" s="49">
        <f t="shared" si="5"/>
        <v>0.10071154898741105</v>
      </c>
      <c r="L48" s="237"/>
    </row>
    <row r="49" spans="1:14" s="200" customFormat="1" ht="12" customHeight="1" x14ac:dyDescent="0.2">
      <c r="A49" s="234"/>
      <c r="B49" s="217"/>
      <c r="C49" s="215" t="s">
        <v>50</v>
      </c>
      <c r="D49" s="21">
        <f>SUM(StateCalculations!AA84:AM84)</f>
        <v>334</v>
      </c>
      <c r="E49" s="49">
        <f t="shared" si="4"/>
        <v>0.18281335522714834</v>
      </c>
      <c r="F49" s="254"/>
      <c r="G49" s="217"/>
      <c r="H49" s="244" t="s">
        <v>38</v>
      </c>
      <c r="I49" s="215"/>
      <c r="J49" s="67">
        <f>SUM(J44:J48)</f>
        <v>1827</v>
      </c>
      <c r="K49" s="68">
        <f t="shared" si="5"/>
        <v>1</v>
      </c>
      <c r="L49" s="237"/>
    </row>
    <row r="50" spans="1:14" s="200" customFormat="1" ht="12" customHeight="1" x14ac:dyDescent="0.2">
      <c r="A50" s="234"/>
      <c r="B50" s="217"/>
      <c r="C50" s="215" t="s">
        <v>51</v>
      </c>
      <c r="D50" s="21">
        <f>SUM(StateCalculations!K84:Q84)</f>
        <v>215</v>
      </c>
      <c r="E50" s="49">
        <f t="shared" si="4"/>
        <v>0.11767925561029009</v>
      </c>
      <c r="F50" s="180"/>
      <c r="G50" s="180"/>
      <c r="H50" s="180"/>
      <c r="I50" s="180"/>
      <c r="J50" s="180"/>
      <c r="K50" s="180"/>
      <c r="L50" s="237"/>
    </row>
    <row r="51" spans="1:14" s="200" customFormat="1" ht="12" customHeight="1" x14ac:dyDescent="0.2">
      <c r="A51" s="256"/>
      <c r="B51" s="217"/>
      <c r="C51" s="215" t="s">
        <v>52</v>
      </c>
      <c r="D51" s="21">
        <f>SUM(StateCalculations!W84:Z84)</f>
        <v>7</v>
      </c>
      <c r="E51" s="28" t="str">
        <f t="shared" si="4"/>
        <v>*</v>
      </c>
      <c r="F51" s="254"/>
      <c r="G51" s="228" t="str">
        <f>Data!G51</f>
        <v>Gender  (03/31/2017)</v>
      </c>
      <c r="H51" s="235"/>
      <c r="I51" s="235"/>
      <c r="J51" s="257"/>
      <c r="K51" s="257"/>
      <c r="L51" s="258"/>
    </row>
    <row r="52" spans="1:14" s="200" customFormat="1" ht="12" customHeight="1" x14ac:dyDescent="0.2">
      <c r="A52" s="259"/>
      <c r="B52" s="217"/>
      <c r="C52" s="215" t="s">
        <v>53</v>
      </c>
      <c r="D52" s="21">
        <f>StateCalculations!R84</f>
        <v>133</v>
      </c>
      <c r="E52" s="49">
        <f>IF(D52/$D$57&lt;0.01,"*",D52/$D$57)</f>
        <v>7.2796934865900387E-2</v>
      </c>
      <c r="F52" s="254"/>
      <c r="G52" s="217"/>
      <c r="H52" s="215" t="s">
        <v>54</v>
      </c>
      <c r="I52" s="244"/>
      <c r="J52" s="21">
        <f>StateCalculations!O96</f>
        <v>945</v>
      </c>
      <c r="K52" s="254">
        <f>IF(J52/$J$55&lt;0.01,"*",J52/$J$55)</f>
        <v>0.51724137931034486</v>
      </c>
      <c r="L52" s="260"/>
      <c r="M52" s="215"/>
    </row>
    <row r="53" spans="1:14" s="200" customFormat="1" ht="12" customHeight="1" x14ac:dyDescent="0.2">
      <c r="A53" s="261"/>
      <c r="B53" s="217"/>
      <c r="C53" s="215" t="s">
        <v>55</v>
      </c>
      <c r="D53" s="21">
        <f>StateCalculations!S84</f>
        <v>100</v>
      </c>
      <c r="E53" s="49">
        <f t="shared" si="4"/>
        <v>5.4734537493158181E-2</v>
      </c>
      <c r="F53" s="254"/>
      <c r="G53" s="217"/>
      <c r="H53" s="215" t="s">
        <v>56</v>
      </c>
      <c r="I53" s="244"/>
      <c r="J53" s="21">
        <f>StateCalculations!N96</f>
        <v>881</v>
      </c>
      <c r="K53" s="254">
        <f t="shared" ref="K53:K55" si="6">IF(J53/$J$55&lt;0.01,"*",J53/$J$55)</f>
        <v>0.48221127531472358</v>
      </c>
      <c r="L53" s="262"/>
    </row>
    <row r="54" spans="1:14" s="200" customFormat="1" ht="12" customHeight="1" x14ac:dyDescent="0.2">
      <c r="A54" s="214"/>
      <c r="B54" s="217"/>
      <c r="C54" s="215" t="s">
        <v>57</v>
      </c>
      <c r="D54" s="21">
        <f>StateCalculations!T84+StateCalculations!V84</f>
        <v>9</v>
      </c>
      <c r="E54" s="49" t="str">
        <f t="shared" si="4"/>
        <v>*</v>
      </c>
      <c r="F54" s="254"/>
      <c r="G54" s="180"/>
      <c r="H54" s="253" t="str">
        <f>Data!H54</f>
        <v>Intersex</v>
      </c>
      <c r="J54" s="294">
        <f>StateCalculations!P96</f>
        <v>1</v>
      </c>
      <c r="K54" s="254" t="str">
        <f t="shared" si="6"/>
        <v>*</v>
      </c>
      <c r="L54" s="219"/>
    </row>
    <row r="55" spans="1:14" s="200" customFormat="1" ht="12" customHeight="1" x14ac:dyDescent="0.2">
      <c r="A55" s="263"/>
      <c r="B55" s="217"/>
      <c r="C55" s="215" t="s">
        <v>59</v>
      </c>
      <c r="D55" s="21">
        <f>SUM(StateCalculations!AS84:AW84)</f>
        <v>41</v>
      </c>
      <c r="E55" s="49">
        <f t="shared" si="4"/>
        <v>2.2441160372194856E-2</v>
      </c>
      <c r="F55" s="264"/>
      <c r="G55" s="180"/>
      <c r="H55" s="244" t="s">
        <v>38</v>
      </c>
      <c r="I55" s="180"/>
      <c r="J55" s="67">
        <f>SUM(J52:J54)</f>
        <v>1827</v>
      </c>
      <c r="K55" s="255">
        <f t="shared" si="6"/>
        <v>1</v>
      </c>
      <c r="L55" s="265"/>
    </row>
    <row r="56" spans="1:14" s="200" customFormat="1" ht="12" customHeight="1" x14ac:dyDescent="0.2">
      <c r="A56" s="263"/>
      <c r="B56" s="217"/>
      <c r="C56" s="215" t="str">
        <f>Data!C56</f>
        <v>Missing/Absent from Approved Placement</v>
      </c>
      <c r="D56" s="967">
        <f>StateCalculations!AX84</f>
        <v>18</v>
      </c>
      <c r="E56" s="49" t="str">
        <f>IF(D56/$D$57&lt;0.01,"*",D56/$D$57)</f>
        <v>*</v>
      </c>
      <c r="F56" s="266"/>
      <c r="G56" s="180"/>
      <c r="H56" s="180"/>
      <c r="I56" s="180"/>
      <c r="J56" s="180"/>
      <c r="K56" s="180"/>
      <c r="L56" s="265"/>
    </row>
    <row r="57" spans="1:14" ht="15" customHeight="1" x14ac:dyDescent="0.2">
      <c r="A57" s="267"/>
      <c r="B57" s="180"/>
      <c r="C57" s="244" t="s">
        <v>38</v>
      </c>
      <c r="D57" s="67">
        <f>SUM(D44:D56)</f>
        <v>1827</v>
      </c>
      <c r="E57" s="68">
        <f>IF(D57/$D$57&lt;0.01,"*",D57/$D$57)</f>
        <v>1</v>
      </c>
      <c r="F57" s="266"/>
      <c r="G57" s="228" t="str">
        <f>Data!G57</f>
        <v>Service Plan Goal  (03/31/2017)</v>
      </c>
      <c r="H57" s="229"/>
      <c r="I57" s="235"/>
      <c r="J57" s="181"/>
      <c r="K57" s="216"/>
      <c r="L57" s="268"/>
    </row>
    <row r="58" spans="1:14" s="200" customFormat="1" ht="12" customHeight="1" x14ac:dyDescent="0.2">
      <c r="A58" s="234"/>
      <c r="B58" s="228"/>
      <c r="C58" s="180"/>
      <c r="D58" s="180"/>
      <c r="E58" s="180"/>
      <c r="F58" s="254"/>
      <c r="G58" s="228"/>
      <c r="H58" s="215" t="s">
        <v>60</v>
      </c>
      <c r="I58" s="215"/>
      <c r="J58" s="21">
        <f>StateCalculations!R118</f>
        <v>766</v>
      </c>
      <c r="K58" s="49">
        <f>IF(J58/$J$65&lt;0.01,"*",J58/$J$65)</f>
        <v>0.4192665571975917</v>
      </c>
      <c r="L58" s="237"/>
      <c r="N58" s="215"/>
    </row>
    <row r="59" spans="1:14" s="200" customFormat="1" ht="12" customHeight="1" x14ac:dyDescent="0.2">
      <c r="A59" s="234"/>
      <c r="B59" s="228" t="str">
        <f>Data!B59</f>
        <v>Race  (03/31/2017)</v>
      </c>
      <c r="C59" s="215"/>
      <c r="D59" s="230"/>
      <c r="E59" s="231"/>
      <c r="F59" s="254"/>
      <c r="G59" s="235"/>
      <c r="H59" s="215" t="s">
        <v>61</v>
      </c>
      <c r="I59" s="215"/>
      <c r="J59" s="21">
        <f>StateCalculations!O118</f>
        <v>464</v>
      </c>
      <c r="K59" s="49">
        <f t="shared" ref="K59:K65" si="7">IF(J59/$J$65&lt;0.01,"*",J59/$J$65)</f>
        <v>0.25396825396825395</v>
      </c>
      <c r="L59" s="237"/>
    </row>
    <row r="60" spans="1:14" s="200" customFormat="1" ht="13.5" customHeight="1" x14ac:dyDescent="0.2">
      <c r="A60" s="234"/>
      <c r="B60" s="235"/>
      <c r="C60" s="215" t="s">
        <v>5</v>
      </c>
      <c r="D60" s="21">
        <f>StateCalculations!V107</f>
        <v>782</v>
      </c>
      <c r="E60" s="28">
        <f>IF(D60/$D$68&lt;0.01,"*",D60/$D$68)</f>
        <v>0.42802408319649698</v>
      </c>
      <c r="F60" s="254"/>
      <c r="G60" s="217"/>
      <c r="H60" s="215" t="s">
        <v>62</v>
      </c>
      <c r="I60" s="215"/>
      <c r="J60" s="21">
        <f>StateCalculations!Q118</f>
        <v>148</v>
      </c>
      <c r="K60" s="49">
        <f t="shared" si="7"/>
        <v>8.1007115489874104E-2</v>
      </c>
      <c r="L60" s="237"/>
      <c r="N60" s="215"/>
    </row>
    <row r="61" spans="1:14" s="200" customFormat="1" ht="14.45" customHeight="1" x14ac:dyDescent="0.2">
      <c r="A61" s="234"/>
      <c r="C61" s="238" t="s">
        <v>7</v>
      </c>
      <c r="D61" s="21">
        <f>StateCalculations!R107</f>
        <v>609</v>
      </c>
      <c r="E61" s="28">
        <f t="shared" ref="E61:E68" si="8">IF(D61/$D$68&lt;0.01,"*",D61/$D$68)</f>
        <v>0.33333333333333331</v>
      </c>
      <c r="F61" s="254"/>
      <c r="G61" s="217"/>
      <c r="H61" s="215" t="s">
        <v>63</v>
      </c>
      <c r="I61" s="215"/>
      <c r="J61" s="21">
        <f>StateCalculations!N118</f>
        <v>119</v>
      </c>
      <c r="K61" s="49">
        <f t="shared" si="7"/>
        <v>6.5134099616858232E-2</v>
      </c>
      <c r="L61" s="237"/>
      <c r="N61" s="215"/>
    </row>
    <row r="62" spans="1:14" s="200" customFormat="1" ht="13.5" customHeight="1" x14ac:dyDescent="0.2">
      <c r="A62" s="234"/>
      <c r="C62" s="215" t="s">
        <v>9</v>
      </c>
      <c r="D62" s="21">
        <f>StateCalculations!P107</f>
        <v>144</v>
      </c>
      <c r="E62" s="28">
        <f t="shared" si="8"/>
        <v>7.8817733990147784E-2</v>
      </c>
      <c r="F62" s="254"/>
      <c r="G62" s="217"/>
      <c r="H62" s="215" t="s">
        <v>64</v>
      </c>
      <c r="I62" s="215"/>
      <c r="J62" s="21">
        <f>StateCalculations!P118</f>
        <v>94</v>
      </c>
      <c r="K62" s="49">
        <f t="shared" si="7"/>
        <v>5.1450465243568694E-2</v>
      </c>
      <c r="L62" s="237"/>
      <c r="N62" s="215"/>
    </row>
    <row r="63" spans="1:14" s="200" customFormat="1" ht="13.5" customHeight="1" x14ac:dyDescent="0.2">
      <c r="A63" s="234"/>
      <c r="B63" s="235"/>
      <c r="C63" s="215" t="s">
        <v>11</v>
      </c>
      <c r="D63" s="21">
        <f>StateCalculations!O107</f>
        <v>19</v>
      </c>
      <c r="E63" s="28">
        <f t="shared" si="8"/>
        <v>1.0399562123700055E-2</v>
      </c>
      <c r="F63" s="254"/>
      <c r="G63" s="217"/>
      <c r="H63" s="215" t="s">
        <v>65</v>
      </c>
      <c r="I63" s="215"/>
      <c r="J63" s="21">
        <f>StateCalculations!S118</f>
        <v>126</v>
      </c>
      <c r="K63" s="49">
        <f t="shared" si="7"/>
        <v>6.8965517241379309E-2</v>
      </c>
      <c r="L63" s="237"/>
      <c r="N63" s="215"/>
    </row>
    <row r="64" spans="1:14" s="200" customFormat="1" ht="13.5" customHeight="1" x14ac:dyDescent="0.2">
      <c r="A64" s="234"/>
      <c r="B64" s="235"/>
      <c r="C64" s="215" t="s">
        <v>13</v>
      </c>
      <c r="D64" s="21">
        <f>StateCalculations!N107</f>
        <v>2</v>
      </c>
      <c r="E64" s="28" t="s">
        <v>73</v>
      </c>
      <c r="F64" s="254"/>
      <c r="G64" s="217"/>
      <c r="H64" s="215" t="s">
        <v>66</v>
      </c>
      <c r="I64" s="215"/>
      <c r="J64" s="21">
        <f>StateCalculations!T118</f>
        <v>110</v>
      </c>
      <c r="K64" s="49">
        <f t="shared" si="7"/>
        <v>6.0207991242474002E-2</v>
      </c>
      <c r="L64" s="237"/>
      <c r="N64" s="215"/>
    </row>
    <row r="65" spans="1:14" s="200" customFormat="1" ht="13.5" customHeight="1" x14ac:dyDescent="0.2">
      <c r="A65" s="234"/>
      <c r="B65" s="235"/>
      <c r="C65" s="215" t="s">
        <v>15</v>
      </c>
      <c r="D65" s="21" t="s">
        <v>347</v>
      </c>
      <c r="E65" s="28" t="s">
        <v>73</v>
      </c>
      <c r="F65" s="254"/>
      <c r="G65" s="217"/>
      <c r="H65" s="244" t="s">
        <v>38</v>
      </c>
      <c r="I65" s="215"/>
      <c r="J65" s="67">
        <f>SUM(J58:J64)</f>
        <v>1827</v>
      </c>
      <c r="K65" s="68">
        <f t="shared" si="7"/>
        <v>1</v>
      </c>
      <c r="L65" s="237"/>
      <c r="N65" s="215"/>
    </row>
    <row r="66" spans="1:14" s="200" customFormat="1" ht="13.5" customHeight="1" x14ac:dyDescent="0.2">
      <c r="A66" s="234"/>
      <c r="B66" s="235"/>
      <c r="C66" s="215" t="s">
        <v>17</v>
      </c>
      <c r="D66" s="21">
        <f>StateCalculations!S107</f>
        <v>156</v>
      </c>
      <c r="E66" s="28">
        <f t="shared" si="8"/>
        <v>8.5385878489326772E-2</v>
      </c>
      <c r="F66" s="254"/>
      <c r="G66" s="217"/>
      <c r="H66" s="269" t="s">
        <v>67</v>
      </c>
      <c r="L66" s="237"/>
      <c r="N66" s="215"/>
    </row>
    <row r="67" spans="1:14" s="200" customFormat="1" ht="12" customHeight="1" x14ac:dyDescent="0.2">
      <c r="A67" s="234"/>
      <c r="B67" s="235"/>
      <c r="C67" s="215" t="s">
        <v>19</v>
      </c>
      <c r="D67" s="21">
        <f>StateCalculations!Q107+StateCalculations!W107+StateCalculations!U107</f>
        <v>115</v>
      </c>
      <c r="E67" s="28">
        <f t="shared" si="8"/>
        <v>6.2944718117131912E-2</v>
      </c>
      <c r="F67" s="254"/>
      <c r="G67" s="217"/>
      <c r="H67" s="269"/>
      <c r="I67" s="180"/>
      <c r="J67" s="180"/>
      <c r="K67" s="180"/>
      <c r="L67" s="237"/>
      <c r="M67" s="215"/>
      <c r="N67" s="215"/>
    </row>
    <row r="68" spans="1:14" s="200" customFormat="1" ht="12" customHeight="1" x14ac:dyDescent="0.2">
      <c r="A68" s="234"/>
      <c r="B68" s="235"/>
      <c r="C68" s="244" t="s">
        <v>38</v>
      </c>
      <c r="D68" s="67">
        <f>SUM(D60:D67)</f>
        <v>1827</v>
      </c>
      <c r="E68" s="61">
        <f t="shared" si="8"/>
        <v>1</v>
      </c>
      <c r="F68" s="254"/>
      <c r="G68" s="270" t="s">
        <v>68</v>
      </c>
      <c r="I68" s="180"/>
      <c r="J68" s="180"/>
      <c r="K68" s="180"/>
      <c r="L68" s="237"/>
      <c r="M68" s="215"/>
      <c r="N68" s="215"/>
    </row>
    <row r="69" spans="1:14" s="200" customFormat="1" ht="12" customHeight="1" x14ac:dyDescent="0.2">
      <c r="A69" s="234"/>
      <c r="B69" s="235"/>
      <c r="C69" s="246" t="s">
        <v>25</v>
      </c>
      <c r="D69" s="95"/>
      <c r="E69" s="96"/>
      <c r="F69" s="254"/>
      <c r="G69" s="271" t="s">
        <v>69</v>
      </c>
      <c r="I69" s="180"/>
      <c r="J69" s="180"/>
      <c r="K69" s="180"/>
      <c r="L69" s="237"/>
      <c r="M69" s="215"/>
      <c r="N69" s="215"/>
    </row>
    <row r="70" spans="1:14" s="200" customFormat="1" ht="12" customHeight="1" x14ac:dyDescent="0.2">
      <c r="A70" s="241"/>
      <c r="B70" s="228"/>
      <c r="C70" s="66" t="s">
        <v>27</v>
      </c>
      <c r="D70" s="34"/>
      <c r="E70" s="64"/>
      <c r="F70" s="254"/>
      <c r="G70" s="270" t="s">
        <v>70</v>
      </c>
      <c r="I70" s="180"/>
      <c r="J70" s="180"/>
      <c r="K70" s="180"/>
      <c r="L70" s="237"/>
    </row>
    <row r="71" spans="1:14" s="200" customFormat="1" ht="6" customHeight="1" x14ac:dyDescent="0.2">
      <c r="A71" s="272"/>
      <c r="B71" s="273"/>
      <c r="C71" s="100"/>
      <c r="D71" s="101"/>
      <c r="E71" s="102"/>
      <c r="F71" s="274"/>
      <c r="G71" s="275"/>
      <c r="H71" s="276"/>
      <c r="I71" s="275"/>
      <c r="J71" s="275"/>
      <c r="K71" s="275"/>
      <c r="L71" s="277"/>
    </row>
    <row r="72" spans="1:14" s="200" customFormat="1" ht="15.75" x14ac:dyDescent="0.2">
      <c r="A72" s="205"/>
      <c r="B72" s="1080" t="s">
        <v>71</v>
      </c>
      <c r="C72" s="1080"/>
      <c r="D72" s="1080"/>
      <c r="E72" s="1080"/>
      <c r="F72" s="1080"/>
      <c r="G72" s="1080"/>
      <c r="H72" s="1080"/>
      <c r="I72" s="1080"/>
      <c r="J72" s="1080"/>
      <c r="K72" s="1080"/>
      <c r="L72" s="1081"/>
    </row>
    <row r="73" spans="1:14" s="200" customFormat="1" ht="14.25" customHeight="1" x14ac:dyDescent="0.2">
      <c r="A73" s="234"/>
      <c r="B73" s="228" t="str">
        <f>Data!B73</f>
        <v>Most Recent Intake  (03/31/2017)</v>
      </c>
      <c r="C73" s="278"/>
      <c r="D73" s="231"/>
      <c r="E73" s="218"/>
      <c r="F73" s="218"/>
      <c r="G73" s="244" t="str">
        <f>Data!G73</f>
        <v>Age Groups  (03/31/2017)</v>
      </c>
      <c r="H73" s="215"/>
      <c r="I73" s="217"/>
      <c r="J73" s="217"/>
      <c r="K73" s="233"/>
      <c r="L73" s="213"/>
    </row>
    <row r="74" spans="1:14" ht="12" customHeight="1" x14ac:dyDescent="0.2">
      <c r="A74" s="234"/>
      <c r="B74" s="229"/>
      <c r="C74" s="215" t="s">
        <v>29</v>
      </c>
      <c r="D74" s="21">
        <f>StateCalculations!N144+StateCalculations!T144</f>
        <v>7612</v>
      </c>
      <c r="E74" s="49">
        <f>IF(D74/$D$80&lt;0.01,"*",D74/$D$80)</f>
        <v>0.91766124171187458</v>
      </c>
      <c r="F74" s="254"/>
      <c r="G74" s="217"/>
      <c r="H74" s="215" t="s">
        <v>30</v>
      </c>
      <c r="I74" s="215"/>
      <c r="J74" s="21">
        <f>SUM(StateCalculations!N130:P130)</f>
        <v>1571</v>
      </c>
      <c r="K74" s="49">
        <f>IF(J74/$J$79&lt;0.01,"*",J74/$J$79)</f>
        <v>0.1893911995177818</v>
      </c>
      <c r="L74" s="237"/>
    </row>
    <row r="75" spans="1:14" ht="12" customHeight="1" x14ac:dyDescent="0.2">
      <c r="A75" s="234"/>
      <c r="B75" s="229"/>
      <c r="C75" s="215" t="s">
        <v>31</v>
      </c>
      <c r="D75" s="21">
        <f>StateCalculations!O144</f>
        <v>265</v>
      </c>
      <c r="E75" s="49">
        <f t="shared" ref="E75:E80" si="9">IF(D75/$D$80&lt;0.01,"*",D75/$D$80)</f>
        <v>3.1946955997588906E-2</v>
      </c>
      <c r="F75" s="254"/>
      <c r="G75" s="229"/>
      <c r="H75" s="215" t="s">
        <v>32</v>
      </c>
      <c r="I75" s="215"/>
      <c r="J75" s="21">
        <f>SUM(StateCalculations!Q130:S130)</f>
        <v>1430</v>
      </c>
      <c r="K75" s="49">
        <f t="shared" ref="K75:K79" si="10">IF(J75/$J$79&lt;0.01,"*",J75/$J$79)</f>
        <v>0.1723930078360458</v>
      </c>
      <c r="L75" s="237"/>
    </row>
    <row r="76" spans="1:14" ht="12" customHeight="1" x14ac:dyDescent="0.2">
      <c r="A76" s="234"/>
      <c r="B76" s="229"/>
      <c r="C76" s="215" t="s">
        <v>33</v>
      </c>
      <c r="D76" s="21">
        <f>StateCalculations!W144+StateCalculations!V144</f>
        <v>51</v>
      </c>
      <c r="E76" s="49" t="str">
        <f t="shared" si="9"/>
        <v>*</v>
      </c>
      <c r="F76" s="254"/>
      <c r="G76" s="215"/>
      <c r="H76" s="215" t="s">
        <v>34</v>
      </c>
      <c r="I76" s="215"/>
      <c r="J76" s="21">
        <f>SUM(StateCalculations!T130:Y130)</f>
        <v>2809</v>
      </c>
      <c r="K76" s="49">
        <f t="shared" si="10"/>
        <v>0.33863773357444243</v>
      </c>
      <c r="L76" s="237"/>
    </row>
    <row r="77" spans="1:14" s="200" customFormat="1" ht="12" customHeight="1" x14ac:dyDescent="0.2">
      <c r="A77" s="234"/>
      <c r="B77" s="217"/>
      <c r="C77" s="215" t="s">
        <v>35</v>
      </c>
      <c r="D77" s="21">
        <f>StateCalculations!P144+StateCalculations!Q144</f>
        <v>224</v>
      </c>
      <c r="E77" s="49">
        <f t="shared" si="9"/>
        <v>2.7004219409282701E-2</v>
      </c>
      <c r="F77" s="254"/>
      <c r="G77" s="229"/>
      <c r="H77" s="215" t="s">
        <v>36</v>
      </c>
      <c r="I77" s="215"/>
      <c r="J77" s="21">
        <f>SUM(StateCalculations!Z130:AE130)</f>
        <v>2480</v>
      </c>
      <c r="K77" s="49">
        <f t="shared" si="10"/>
        <v>0.29897528631705844</v>
      </c>
      <c r="L77" s="237"/>
    </row>
    <row r="78" spans="1:14" s="200" customFormat="1" ht="12" customHeight="1" x14ac:dyDescent="0.2">
      <c r="A78" s="239"/>
      <c r="B78" s="217"/>
      <c r="C78" s="215" t="s">
        <v>37</v>
      </c>
      <c r="D78" s="21">
        <f>StateCalculations!R144</f>
        <v>127</v>
      </c>
      <c r="E78" s="49">
        <f t="shared" si="9"/>
        <v>1.5310427968655817E-2</v>
      </c>
      <c r="F78" s="254"/>
      <c r="G78" s="217"/>
      <c r="H78" s="215" t="s">
        <v>58</v>
      </c>
      <c r="I78" s="215"/>
      <c r="J78" s="21">
        <f>StateCalculations!AF130</f>
        <v>5</v>
      </c>
      <c r="K78" s="49" t="str">
        <f t="shared" si="10"/>
        <v>*</v>
      </c>
      <c r="L78" s="237"/>
    </row>
    <row r="79" spans="1:14" s="200" customFormat="1" ht="12" customHeight="1" x14ac:dyDescent="0.2">
      <c r="A79" s="239"/>
      <c r="B79" s="217"/>
      <c r="C79" s="215" t="s">
        <v>39</v>
      </c>
      <c r="D79" s="21">
        <f>StateCalculations!S144+StateCalculations!U144+StateCalculations!X144</f>
        <v>16</v>
      </c>
      <c r="E79" s="28" t="str">
        <f t="shared" si="9"/>
        <v>*</v>
      </c>
      <c r="F79" s="255"/>
      <c r="G79" s="217"/>
      <c r="H79" s="244" t="s">
        <v>72</v>
      </c>
      <c r="I79" s="244"/>
      <c r="J79" s="67">
        <f>SUM(J74:J78)</f>
        <v>8295</v>
      </c>
      <c r="K79" s="68">
        <f t="shared" si="10"/>
        <v>1</v>
      </c>
      <c r="L79" s="240"/>
    </row>
    <row r="80" spans="1:14" s="200" customFormat="1" ht="12" customHeight="1" x14ac:dyDescent="0.2">
      <c r="A80" s="214"/>
      <c r="B80" s="229"/>
      <c r="C80" s="244" t="s">
        <v>72</v>
      </c>
      <c r="D80" s="67">
        <f>SUM(D74:D79)</f>
        <v>8295</v>
      </c>
      <c r="E80" s="68">
        <f t="shared" si="9"/>
        <v>1</v>
      </c>
      <c r="F80" s="255"/>
      <c r="G80" s="217"/>
      <c r="H80" s="244"/>
      <c r="I80" s="244"/>
      <c r="J80" s="108"/>
      <c r="K80" s="109"/>
      <c r="L80" s="240"/>
    </row>
    <row r="81" spans="1:12" s="200" customFormat="1" ht="4.1500000000000004" customHeight="1" x14ac:dyDescent="0.2">
      <c r="A81" s="214"/>
      <c r="B81" s="229"/>
      <c r="C81" s="244"/>
      <c r="D81" s="67"/>
      <c r="E81" s="68"/>
      <c r="F81" s="255"/>
      <c r="G81" s="217"/>
      <c r="H81" s="244"/>
      <c r="I81" s="244"/>
      <c r="J81" s="108"/>
      <c r="K81" s="109"/>
      <c r="L81" s="240"/>
    </row>
    <row r="82" spans="1:12" s="200" customFormat="1" ht="13.9" customHeight="1" x14ac:dyDescent="0.2">
      <c r="A82" s="272"/>
      <c r="B82" s="366"/>
      <c r="C82" s="275"/>
      <c r="D82" s="279"/>
      <c r="E82" s="275"/>
      <c r="F82" s="275"/>
      <c r="G82" s="280"/>
      <c r="H82" s="275"/>
      <c r="I82" s="275"/>
      <c r="J82" s="275"/>
      <c r="K82" s="279"/>
      <c r="L82" s="281"/>
    </row>
    <row r="83" spans="1:12" s="200" customFormat="1" x14ac:dyDescent="0.2">
      <c r="A83" s="180"/>
      <c r="B83" s="217"/>
      <c r="C83" s="282"/>
      <c r="D83" s="283"/>
      <c r="E83" s="283"/>
      <c r="F83" s="283"/>
      <c r="G83" s="282"/>
      <c r="H83" s="229"/>
      <c r="I83" s="229"/>
      <c r="J83" s="233"/>
      <c r="K83" s="180"/>
      <c r="L83" s="180"/>
    </row>
    <row r="84" spans="1:12" s="200" customFormat="1" ht="6" customHeight="1" x14ac:dyDescent="0.2">
      <c r="A84" s="180"/>
      <c r="B84" s="217"/>
      <c r="C84" s="282"/>
      <c r="D84" s="283"/>
      <c r="E84" s="283"/>
      <c r="F84" s="283"/>
      <c r="G84" s="282"/>
      <c r="H84" s="282"/>
      <c r="I84" s="282"/>
      <c r="J84" s="283"/>
      <c r="K84" s="180"/>
      <c r="L84" s="180"/>
    </row>
    <row r="85" spans="1:12" x14ac:dyDescent="0.2">
      <c r="A85" s="180"/>
      <c r="K85" s="180"/>
      <c r="L85" s="180"/>
    </row>
    <row r="86" spans="1:12" x14ac:dyDescent="0.2">
      <c r="K86" s="180"/>
      <c r="L86" s="180"/>
    </row>
  </sheetData>
  <mergeCells count="3">
    <mergeCell ref="B18:K18"/>
    <mergeCell ref="B33:K33"/>
    <mergeCell ref="B72:L72"/>
  </mergeCells>
  <printOptions horizontalCentered="1" verticalCentered="1"/>
  <pageMargins left="0.04" right="0.04" top="0.04" bottom="0.03" header="0.04" footer="0.03"/>
  <pageSetup scale="75" orientation="portrait" r:id="rId1"/>
  <headerFooter alignWithMargins="0">
    <oddHeader>&amp;C&amp;"Arial,Bold"&amp;12MASSACHUSETTS DEPARTMENT OF CHILDREN AND FAMILIES QUARTERLY PROFILE
FY 2017, Quarter 3 (January 1, 2017 – March 31, 2017)</oddHeader>
    <oddFooter>&amp;L&amp;"Arial,Italic"MA DCF: CQI/OMPA&amp;R
&amp;"Arial,Italic"Source: FamilyNet</oddFooter>
  </headerFooter>
  <ignoredErrors>
    <ignoredError sqref="D49:D51 D55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5"/>
  </sheetPr>
  <dimension ref="A1:T86"/>
  <sheetViews>
    <sheetView tabSelected="1" view="pageBreakPreview" zoomScale="90" zoomScaleNormal="87" zoomScaleSheetLayoutView="90" workbookViewId="0">
      <selection activeCell="N25" sqref="N25"/>
    </sheetView>
  </sheetViews>
  <sheetFormatPr defaultColWidth="9.140625" defaultRowHeight="12.75" x14ac:dyDescent="0.2"/>
  <cols>
    <col min="1" max="1" width="1.42578125" style="283" customWidth="1"/>
    <col min="2" max="2" width="5.28515625" style="282" customWidth="1"/>
    <col min="3" max="3" width="48.7109375" style="282" customWidth="1"/>
    <col min="4" max="4" width="9.42578125" style="283" bestFit="1" customWidth="1"/>
    <col min="5" max="5" width="9.42578125" style="283" customWidth="1"/>
    <col min="6" max="6" width="2.140625" style="283" customWidth="1"/>
    <col min="7" max="7" width="4.140625" style="282" customWidth="1"/>
    <col min="8" max="8" width="25.7109375" style="282" customWidth="1"/>
    <col min="9" max="9" width="19.7109375" style="282" customWidth="1"/>
    <col min="10" max="10" width="8.7109375" style="283" customWidth="1"/>
    <col min="11" max="11" width="7.7109375" style="283" customWidth="1"/>
    <col min="12" max="12" width="1.42578125" style="283" customWidth="1"/>
    <col min="13" max="16384" width="9.140625" style="204"/>
  </cols>
  <sheetData>
    <row r="1" spans="1:20" ht="16.5" customHeight="1" x14ac:dyDescent="0.2">
      <c r="A1" s="201"/>
      <c r="B1" s="374" t="s">
        <v>316</v>
      </c>
      <c r="C1" s="284"/>
      <c r="D1" s="285"/>
      <c r="E1" s="202"/>
      <c r="F1" s="286"/>
      <c r="G1" s="287"/>
      <c r="H1" s="284"/>
      <c r="I1" s="288"/>
      <c r="J1" s="202"/>
      <c r="K1" s="202"/>
      <c r="L1" s="203"/>
    </row>
    <row r="2" spans="1:20" ht="15.75" hidden="1" x14ac:dyDescent="0.2">
      <c r="A2" s="205"/>
      <c r="B2" s="206"/>
      <c r="C2" s="206"/>
      <c r="D2" s="207"/>
      <c r="E2" s="208"/>
      <c r="F2" s="208"/>
      <c r="G2" s="206"/>
      <c r="H2" s="206" t="s">
        <v>0</v>
      </c>
      <c r="I2" s="206"/>
      <c r="J2" s="208"/>
      <c r="K2" s="207" t="s">
        <v>1</v>
      </c>
      <c r="L2" s="209"/>
    </row>
    <row r="3" spans="1:20" ht="5.0999999999999996" customHeight="1" x14ac:dyDescent="0.2">
      <c r="A3" s="210"/>
      <c r="B3" s="211"/>
      <c r="C3" s="211"/>
      <c r="D3" s="212"/>
      <c r="E3" s="212"/>
      <c r="F3" s="212"/>
      <c r="G3" s="211"/>
      <c r="H3" s="211"/>
      <c r="I3" s="211"/>
      <c r="J3" s="212"/>
      <c r="K3" s="212"/>
      <c r="L3" s="213"/>
    </row>
    <row r="4" spans="1:20" s="200" customFormat="1" ht="12" customHeight="1" x14ac:dyDescent="0.2">
      <c r="A4" s="214"/>
      <c r="B4" s="215" t="str">
        <f>Data!B4</f>
        <v>51A Reports (Q3, FY'2017)</v>
      </c>
      <c r="C4" s="215"/>
      <c r="D4" s="21">
        <f>StateCalculations!D14</f>
        <v>23379</v>
      </c>
      <c r="E4" s="216"/>
      <c r="F4" s="216"/>
      <c r="G4" s="217"/>
      <c r="H4" s="215" t="str">
        <f>Data!H4</f>
        <v>Children &lt;18 Pending Response (03/31/2017)</v>
      </c>
      <c r="I4" s="289"/>
      <c r="J4" s="551">
        <f>ChildrenPendingResponse!C41</f>
        <v>3939</v>
      </c>
      <c r="K4" s="218"/>
      <c r="L4" s="219"/>
    </row>
    <row r="5" spans="1:20" s="200" customFormat="1" ht="12" customHeight="1" x14ac:dyDescent="0.2">
      <c r="A5" s="214"/>
      <c r="B5" s="215" t="str">
        <f>Data!B5</f>
        <v>% Screened-In for Response (Q3, FY'2017)</v>
      </c>
      <c r="C5" s="220"/>
      <c r="D5" s="28">
        <f>(StateCalculations!D27+StateCalculations!D40)/StateCalculations!D14</f>
        <v>0.59994011719919582</v>
      </c>
      <c r="E5" s="216"/>
      <c r="F5" s="216"/>
      <c r="G5" s="217"/>
      <c r="H5" s="215" t="str">
        <f>Data!H5</f>
        <v>Children Under 18 in Caseload (03/31/2017)</v>
      </c>
      <c r="I5" s="215"/>
      <c r="J5" s="551">
        <f>StateCalculations!B104</f>
        <v>47002</v>
      </c>
      <c r="K5" s="218"/>
      <c r="L5" s="219"/>
    </row>
    <row r="6" spans="1:20" s="200" customFormat="1" ht="12" customHeight="1" x14ac:dyDescent="0.2">
      <c r="A6" s="214"/>
      <c r="B6" s="215"/>
      <c r="C6" s="215"/>
      <c r="D6" s="28"/>
      <c r="E6" s="221"/>
      <c r="F6" s="221"/>
      <c r="G6" s="217"/>
      <c r="H6" s="215" t="str">
        <f>Data!H6</f>
        <v>Children Under 18 in Placement (03/31/2017)</v>
      </c>
      <c r="I6" s="215"/>
      <c r="J6" s="551">
        <f>StateCalculations!B104-StateCalculations!B110</f>
        <v>9625</v>
      </c>
      <c r="K6" s="218"/>
      <c r="L6" s="219"/>
    </row>
    <row r="7" spans="1:20" s="200" customFormat="1" ht="3" customHeight="1" x14ac:dyDescent="0.2">
      <c r="A7" s="214"/>
      <c r="B7" s="217"/>
      <c r="C7" s="217"/>
      <c r="D7" s="199"/>
      <c r="E7" s="221"/>
      <c r="F7" s="221"/>
      <c r="G7" s="217"/>
      <c r="H7" s="215"/>
      <c r="I7" s="215"/>
      <c r="J7" s="837"/>
      <c r="K7" s="218"/>
      <c r="L7" s="219"/>
    </row>
    <row r="8" spans="1:20" s="200" customFormat="1" ht="12" customHeight="1" x14ac:dyDescent="0.2">
      <c r="A8" s="214"/>
      <c r="B8" s="215" t="str">
        <f>Data!B8</f>
        <v>Responses (Q3, FY'2017) (includes Hotline)</v>
      </c>
      <c r="C8" s="215"/>
      <c r="D8" s="21">
        <f>StateCalculations!D160</f>
        <v>11195</v>
      </c>
      <c r="E8" s="221"/>
      <c r="F8" s="221"/>
      <c r="G8" s="217"/>
      <c r="H8" s="215" t="str">
        <f>Data!H8</f>
        <v>% of Child Caseload in Placement</v>
      </c>
      <c r="I8" s="215"/>
      <c r="J8" s="838">
        <f>J6/J5</f>
        <v>0.20477852006297603</v>
      </c>
      <c r="K8" s="218"/>
      <c r="L8" s="219"/>
    </row>
    <row r="9" spans="1:20" s="200" customFormat="1" ht="12" customHeight="1" x14ac:dyDescent="0.2">
      <c r="A9" s="214"/>
      <c r="B9" s="215" t="str">
        <f>Data!B9</f>
        <v>% Supported Responses (Q3, FY'2017)</v>
      </c>
      <c r="C9" s="215"/>
      <c r="D9" s="28">
        <f>StateCalculations!D69/D4</f>
        <v>0.19081226741947901</v>
      </c>
      <c r="E9" s="221"/>
      <c r="F9" s="221"/>
      <c r="G9" s="217"/>
      <c r="H9" s="215" t="str">
        <f>Data!H9</f>
        <v>Clinical Cases (03/31/2017)</v>
      </c>
      <c r="I9" s="215"/>
      <c r="J9" s="551">
        <f>StateCalculations!B120+StateCalculations!B121</f>
        <v>25059</v>
      </c>
      <c r="K9" s="218"/>
      <c r="L9" s="219"/>
      <c r="M9" s="290"/>
      <c r="T9" s="200" t="s">
        <v>350</v>
      </c>
    </row>
    <row r="10" spans="1:20" s="200" customFormat="1" ht="3" customHeight="1" x14ac:dyDescent="0.2">
      <c r="A10" s="214"/>
      <c r="E10" s="221"/>
      <c r="F10" s="221"/>
      <c r="G10" s="217"/>
      <c r="H10" s="215"/>
      <c r="I10" s="215"/>
      <c r="J10" s="839"/>
      <c r="K10" s="218"/>
      <c r="L10" s="219"/>
    </row>
    <row r="11" spans="1:20" s="200" customFormat="1" ht="12" customHeight="1" x14ac:dyDescent="0.2">
      <c r="A11" s="214"/>
      <c r="B11" s="215" t="str">
        <f>Data!B11</f>
        <v>Substantiated Concern (Q3, FY'2017)</v>
      </c>
      <c r="C11" s="215"/>
      <c r="D11" s="21">
        <f>StateCalculations!D153</f>
        <v>2191</v>
      </c>
      <c r="E11" s="221"/>
      <c r="F11" s="221"/>
      <c r="G11" s="217"/>
      <c r="H11" s="215" t="str">
        <f>Data!H11</f>
        <v>Adoption Cases (03/31/2017)</v>
      </c>
      <c r="I11" s="215"/>
      <c r="J11" s="551">
        <f>StateCalculations!B119</f>
        <v>2279</v>
      </c>
      <c r="K11" s="218"/>
      <c r="L11" s="219"/>
    </row>
    <row r="12" spans="1:20" s="200" customFormat="1" ht="12" customHeight="1" x14ac:dyDescent="0.2">
      <c r="A12" s="214"/>
      <c r="B12" s="215"/>
      <c r="C12" s="215"/>
      <c r="D12" s="21"/>
      <c r="E12" s="221"/>
      <c r="F12" s="221"/>
      <c r="G12" s="217"/>
      <c r="H12" s="215" t="str">
        <f>Data!H12</f>
        <v>Clinical Cases w/Child &lt;18 in Plcme (03/31/2017)</v>
      </c>
      <c r="I12" s="215"/>
      <c r="J12" s="551">
        <f>StateCalculations!C127</f>
        <v>4433</v>
      </c>
      <c r="K12" s="218"/>
      <c r="L12" s="219"/>
    </row>
    <row r="13" spans="1:20" s="200" customFormat="1" ht="12" customHeight="1" x14ac:dyDescent="0.2">
      <c r="A13" s="214"/>
      <c r="B13" s="215"/>
      <c r="D13" s="21"/>
      <c r="E13" s="221"/>
      <c r="F13" s="221"/>
      <c r="G13" s="217"/>
      <c r="H13" s="215" t="str">
        <f>Data!H13</f>
        <v>% Clinical Cases that are Placement Cases</v>
      </c>
      <c r="I13" s="215"/>
      <c r="J13" s="838">
        <f>J12/J9</f>
        <v>0.17690251007622013</v>
      </c>
      <c r="K13" s="218"/>
      <c r="L13" s="219"/>
    </row>
    <row r="14" spans="1:20" s="200" customFormat="1" ht="3" customHeight="1" x14ac:dyDescent="0.2">
      <c r="A14" s="214"/>
      <c r="B14" s="215"/>
      <c r="C14" s="215"/>
      <c r="D14" s="34"/>
      <c r="E14" s="221"/>
      <c r="F14" s="221"/>
      <c r="G14" s="217"/>
      <c r="H14" s="215"/>
      <c r="I14" s="215"/>
      <c r="J14" s="838"/>
      <c r="K14" s="218"/>
      <c r="L14" s="219"/>
    </row>
    <row r="15" spans="1:20" s="200" customFormat="1" ht="12" customHeight="1" x14ac:dyDescent="0.2">
      <c r="A15" s="214"/>
      <c r="B15" s="215" t="str">
        <f>Data!B15</f>
        <v>Ave. Clinical Cases Opened per Month (Jan - Mar 2017)</v>
      </c>
      <c r="C15" s="215"/>
      <c r="D15" s="21">
        <f>StateCalculations!D99</f>
        <v>1544.3333333333333</v>
      </c>
      <c r="E15" s="221"/>
      <c r="F15" s="221"/>
      <c r="G15" s="217"/>
      <c r="H15" s="215" t="str">
        <f>Data!H15</f>
        <v>Adoptions Legalized (Q3, FY'2017)</v>
      </c>
      <c r="I15" s="215"/>
      <c r="J15" s="551">
        <f>StateCalculations!D141</f>
        <v>471</v>
      </c>
      <c r="K15" s="218"/>
      <c r="L15" s="219"/>
    </row>
    <row r="16" spans="1:20" s="200" customFormat="1" ht="12" customHeight="1" x14ac:dyDescent="0.2">
      <c r="A16" s="214"/>
      <c r="B16" s="215" t="str">
        <f>Data!B16</f>
        <v>Ave. Clinical Cases Closed Per Month (Jan - Mar 2017)</v>
      </c>
      <c r="C16" s="215"/>
      <c r="D16" s="21">
        <f>StateCalculations!D86</f>
        <v>1600</v>
      </c>
      <c r="E16" s="221"/>
      <c r="F16" s="221"/>
      <c r="G16" s="217"/>
      <c r="H16" s="215" t="str">
        <f>Data!H16</f>
        <v>Guardianships Legalized (Q3, FY'2017)</v>
      </c>
      <c r="I16" s="215"/>
      <c r="J16" s="551">
        <f>StateCalculations!E141</f>
        <v>388</v>
      </c>
      <c r="K16" s="218"/>
      <c r="L16" s="219"/>
    </row>
    <row r="17" spans="1:14" ht="6" customHeight="1" x14ac:dyDescent="0.2">
      <c r="A17" s="223"/>
      <c r="B17" s="206"/>
      <c r="C17" s="206"/>
      <c r="D17" s="207"/>
      <c r="E17" s="208"/>
      <c r="F17" s="208"/>
      <c r="G17" s="206"/>
      <c r="H17" s="206"/>
      <c r="I17" s="206"/>
      <c r="J17" s="208"/>
      <c r="K17" s="208"/>
      <c r="L17" s="224"/>
    </row>
    <row r="18" spans="1:14" s="227" customFormat="1" ht="15.75" customHeight="1" x14ac:dyDescent="0.2">
      <c r="A18" s="225"/>
      <c r="B18" s="1079" t="s">
        <v>4</v>
      </c>
      <c r="C18" s="1079"/>
      <c r="D18" s="1079"/>
      <c r="E18" s="1079"/>
      <c r="F18" s="1079"/>
      <c r="G18" s="1079"/>
      <c r="H18" s="1079"/>
      <c r="I18" s="1079"/>
      <c r="J18" s="1079"/>
      <c r="K18" s="1079"/>
      <c r="L18" s="226"/>
    </row>
    <row r="19" spans="1:14" ht="15" customHeight="1" x14ac:dyDescent="0.2">
      <c r="A19" s="210"/>
      <c r="B19" s="228" t="str">
        <f>Data!B19</f>
        <v>Race (03/31/2017)</v>
      </c>
      <c r="C19" s="229"/>
      <c r="D19" s="230"/>
      <c r="E19" s="231"/>
      <c r="F19" s="232"/>
      <c r="G19" s="228" t="str">
        <f>Data!G19</f>
        <v>Primary Language  (03/31/2017)</v>
      </c>
      <c r="H19" s="229"/>
      <c r="I19" s="229"/>
      <c r="J19" s="233"/>
      <c r="K19" s="233"/>
      <c r="L19" s="213"/>
    </row>
    <row r="20" spans="1:14" s="200" customFormat="1" ht="13.5" customHeight="1" x14ac:dyDescent="0.2">
      <c r="A20" s="234"/>
      <c r="B20" s="235"/>
      <c r="C20" s="215" t="s">
        <v>5</v>
      </c>
      <c r="D20" s="21">
        <f>StateCalculations!K14</f>
        <v>39563</v>
      </c>
      <c r="E20" s="28">
        <f>StateCalculations!K14/StateCalculations!$K$16</f>
        <v>0.40743334397495445</v>
      </c>
      <c r="F20" s="236"/>
      <c r="G20" s="235"/>
      <c r="H20" s="215" t="str">
        <f>Data!H20</f>
        <v>Spanish</v>
      </c>
      <c r="I20" s="215"/>
      <c r="J20" s="21">
        <f>StateCalculations!K36</f>
        <v>6557</v>
      </c>
      <c r="K20" s="49">
        <f>IF(StateCalculations!K36/StateCalculations!$K$41&lt;0.01,"*",StateCalculations!K36/StateCalculations!$K$41)</f>
        <v>6.7526235028783868E-2</v>
      </c>
      <c r="L20" s="237"/>
    </row>
    <row r="21" spans="1:14" s="200" customFormat="1" ht="14.45" customHeight="1" x14ac:dyDescent="0.2">
      <c r="A21" s="234"/>
      <c r="B21" s="235"/>
      <c r="C21" s="238" t="s">
        <v>7</v>
      </c>
      <c r="D21" s="21">
        <f>StateCalculations!K10</f>
        <v>25915</v>
      </c>
      <c r="E21" s="28">
        <f>StateCalculations!K10/StateCalculations!$K$16</f>
        <v>0.26688155875719599</v>
      </c>
      <c r="F21" s="236"/>
      <c r="G21" s="235"/>
      <c r="H21" s="215" t="str">
        <f>Data!H21</f>
        <v>Khmer (Cambodian)</v>
      </c>
      <c r="I21" s="215"/>
      <c r="J21" s="21">
        <f>StateCalculations!K30</f>
        <v>94</v>
      </c>
      <c r="K21" s="49" t="str">
        <f>IF(StateCalculations!K30/StateCalculations!$K$41&lt;0.01,"*",StateCalculations!K30/StateCalculations!$K$41)</f>
        <v>*</v>
      </c>
      <c r="L21" s="237"/>
    </row>
    <row r="22" spans="1:14" s="200" customFormat="1" ht="13.5" customHeight="1" x14ac:dyDescent="0.2">
      <c r="A22" s="234"/>
      <c r="B22" s="235"/>
      <c r="C22" s="215" t="s">
        <v>9</v>
      </c>
      <c r="D22" s="21">
        <f>StateCalculations!K8</f>
        <v>12536</v>
      </c>
      <c r="E22" s="28">
        <f>StateCalculations!K8/StateCalculations!$K$16</f>
        <v>0.1291000278055261</v>
      </c>
      <c r="F22" s="236"/>
      <c r="G22" s="235"/>
      <c r="H22" s="215" t="str">
        <f>Data!H22</f>
        <v xml:space="preserve">Portuguese                                                                      </v>
      </c>
      <c r="I22" s="215"/>
      <c r="J22" s="21">
        <f>StateCalculations!K34</f>
        <v>483</v>
      </c>
      <c r="K22" s="49" t="str">
        <f>IF(StateCalculations!K34/StateCalculations!$K$41&lt;0.01,"*",StateCalculations!K34/StateCalculations!$K$41)</f>
        <v>*</v>
      </c>
      <c r="L22" s="237"/>
    </row>
    <row r="23" spans="1:14" s="200" customFormat="1" ht="13.5" customHeight="1" x14ac:dyDescent="0.2">
      <c r="A23" s="234"/>
      <c r="B23" s="235"/>
      <c r="C23" s="215" t="s">
        <v>11</v>
      </c>
      <c r="D23" s="21">
        <f>StateCalculations!K7</f>
        <v>1105</v>
      </c>
      <c r="E23" s="28">
        <f>StateCalculations!K7/StateCalculations!$K$16</f>
        <v>1.1379669011256088E-2</v>
      </c>
      <c r="F23" s="236"/>
      <c r="G23" s="235"/>
      <c r="H23" s="215" t="str">
        <f>Data!H23</f>
        <v>Haitian Creole</v>
      </c>
      <c r="I23" s="215"/>
      <c r="J23" s="21">
        <f>StateCalculations!K28</f>
        <v>407</v>
      </c>
      <c r="K23" s="49" t="str">
        <f>IF(StateCalculations!K28/StateCalculations!$K$41&lt;0.01,"*",StateCalculations!K28/StateCalculations!$K$41)</f>
        <v>*</v>
      </c>
      <c r="L23" s="237"/>
    </row>
    <row r="24" spans="1:14" s="200" customFormat="1" ht="13.5" customHeight="1" x14ac:dyDescent="0.2">
      <c r="A24" s="234"/>
      <c r="B24" s="235"/>
      <c r="C24" s="215" t="s">
        <v>13</v>
      </c>
      <c r="D24" s="21">
        <f>StateCalculations!K6</f>
        <v>210</v>
      </c>
      <c r="E24" s="28" t="str">
        <f>IF(StateCalculations!K6/StateCalculations!$K$16&lt;0.01,"*",StateCalculations!K6/StateCalculations!$K$16)</f>
        <v>*</v>
      </c>
      <c r="F24" s="236"/>
      <c r="G24" s="235"/>
      <c r="H24" s="215" t="str">
        <f>Data!H24</f>
        <v>Cape Verdean Creole</v>
      </c>
      <c r="I24" s="238"/>
      <c r="J24" s="21">
        <f>StateCalculations!K22</f>
        <v>266</v>
      </c>
      <c r="K24" s="49" t="str">
        <f>IF(StateCalculations!K22/StateCalculations!$K$41&lt;0.01,"*",StateCalculations!K22/StateCalculations!$K$41)</f>
        <v>*</v>
      </c>
      <c r="L24" s="237"/>
    </row>
    <row r="25" spans="1:14" s="200" customFormat="1" ht="13.5" customHeight="1" x14ac:dyDescent="0.2">
      <c r="A25" s="234"/>
      <c r="B25" s="235"/>
      <c r="C25" s="215" t="s">
        <v>15</v>
      </c>
      <c r="D25" s="21">
        <f>StateCalculations!K12</f>
        <v>38</v>
      </c>
      <c r="E25" s="28" t="str">
        <f>IF(StateCalculations!K12/StateCalculations!$K$16&lt;0.01,"*",StateCalculations!K12/StateCalculations!$K$16)</f>
        <v>*</v>
      </c>
      <c r="F25" s="236"/>
      <c r="G25" s="235"/>
      <c r="H25" s="215" t="str">
        <f>Data!H25</f>
        <v>Vietnamese</v>
      </c>
      <c r="I25" s="238"/>
      <c r="J25" s="21">
        <f>StateCalculations!K39</f>
        <v>128</v>
      </c>
      <c r="K25" s="49" t="str">
        <f>IF(StateCalculations!K39/StateCalculations!$K$41&lt;0.01,"*",StateCalculations!K39/StateCalculations!$K$41)</f>
        <v>*</v>
      </c>
      <c r="L25" s="237"/>
    </row>
    <row r="26" spans="1:14" s="200" customFormat="1" ht="13.5" customHeight="1" x14ac:dyDescent="0.2">
      <c r="A26" s="239"/>
      <c r="B26" s="235"/>
      <c r="C26" s="215" t="s">
        <v>17</v>
      </c>
      <c r="D26" s="21">
        <f>StateCalculations!K11</f>
        <v>3224</v>
      </c>
      <c r="E26" s="28">
        <f>IF(StateCalculations!K11/StateCalculations!$K$16&lt;0.01,"*",StateCalculations!K11/StateCalculations!$K$16)</f>
        <v>3.320185782107659E-2</v>
      </c>
      <c r="F26" s="236"/>
      <c r="G26" s="235"/>
      <c r="H26" s="215" t="str">
        <f>Data!H26</f>
        <v>Chinese</v>
      </c>
      <c r="I26" s="238"/>
      <c r="J26" s="21">
        <f>StateCalculations!K23</f>
        <v>84</v>
      </c>
      <c r="K26" s="49" t="str">
        <f>IF(StateCalculations!K23/StateCalculations!$K$41&lt;0.01,"*",StateCalculations!K23/StateCalculations!$K$41)</f>
        <v>*</v>
      </c>
      <c r="L26" s="240"/>
      <c r="N26" s="290"/>
    </row>
    <row r="27" spans="1:14" s="200" customFormat="1" ht="12" customHeight="1" x14ac:dyDescent="0.2">
      <c r="A27" s="239"/>
      <c r="B27" s="235"/>
      <c r="C27" s="215" t="str">
        <f>Data!C27</f>
        <v>Unable to Determine</v>
      </c>
      <c r="D27" s="21">
        <f>StateCalculations!K13</f>
        <v>4360</v>
      </c>
      <c r="E27" s="28">
        <f>IF(StateCalculations!K13/StateCalculations!$K$16&lt;0.01,"*",StateCalculations!K13/StateCalculations!$K$16)</f>
        <v>4.4900775465227645E-2</v>
      </c>
      <c r="F27" s="236"/>
      <c r="G27" s="235"/>
      <c r="H27" s="215" t="str">
        <f>Data!H27</f>
        <v>Lao</v>
      </c>
      <c r="I27" s="238"/>
      <c r="J27" s="21">
        <f>StateCalculations!K31</f>
        <v>11</v>
      </c>
      <c r="K27" s="49" t="str">
        <f>IF(StateCalculations!K31/StateCalculations!$K$41&lt;0.01,"*",StateCalculations!K31/StateCalculations!$K$41)</f>
        <v>*</v>
      </c>
      <c r="L27" s="240"/>
    </row>
    <row r="28" spans="1:14" s="200" customFormat="1" ht="12" customHeight="1" x14ac:dyDescent="0.2">
      <c r="A28" s="241"/>
      <c r="B28" s="235"/>
      <c r="C28" s="215" t="str">
        <f>Data!C28</f>
        <v>Missing</v>
      </c>
      <c r="D28" s="21">
        <f>StateCalculations!K15+StateCalculations!K9</f>
        <v>10152</v>
      </c>
      <c r="E28" s="28">
        <f>IF((StateCalculations!K15+StateCalculations!K9)/StateCalculations!$K$16&lt;0.01,"*",(StateCalculations!K15+StateCalculations!K9)/StateCalculations!$K$16)</f>
        <v>0.10454877810160346</v>
      </c>
      <c r="F28" s="242"/>
      <c r="G28" s="235"/>
      <c r="H28" s="215" t="str">
        <f>Data!H28</f>
        <v>American Sign Language</v>
      </c>
      <c r="I28" s="238"/>
      <c r="J28" s="21">
        <f>StateCalculations!K21</f>
        <v>56</v>
      </c>
      <c r="K28" s="49" t="str">
        <f>IF(StateCalculations!K21/StateCalculations!$K$41&lt;0.01,"*",StateCalculations!K21/StateCalculations!$K$41)</f>
        <v>*</v>
      </c>
      <c r="L28" s="243"/>
    </row>
    <row r="29" spans="1:14" s="200" customFormat="1" ht="15" customHeight="1" x14ac:dyDescent="0.2">
      <c r="A29" s="214"/>
      <c r="B29" s="228"/>
      <c r="C29" s="244" t="str">
        <f>Data!C29</f>
        <v>Total Consumers</v>
      </c>
      <c r="D29" s="67">
        <f>SUM(D20:D28)</f>
        <v>97103</v>
      </c>
      <c r="E29" s="61">
        <f>StateCalculations!K16/StateCalculations!$K$16</f>
        <v>1</v>
      </c>
      <c r="F29" s="217"/>
      <c r="G29" s="235"/>
      <c r="H29" s="215" t="str">
        <f>Data!H29</f>
        <v>Other</v>
      </c>
      <c r="I29" s="215"/>
      <c r="J29" s="21">
        <f>StateCalculations!K25+StateCalculations!K26+StateCalculations!K27+StateCalculations!K29+StateCalculations!K32+StateCalculations!K33+StateCalculations!K35+StateCalculations!K37+StateCalculations!K40</f>
        <v>1310</v>
      </c>
      <c r="K29" s="49">
        <f>IF(StateCalculations!K32/StateCalculations!$K$41&lt;0.01,"*",StateCalculations!K32/StateCalculations!$K$41)</f>
        <v>1.2131448050008754E-2</v>
      </c>
      <c r="L29" s="219"/>
    </row>
    <row r="30" spans="1:14" ht="12" customHeight="1" x14ac:dyDescent="0.2">
      <c r="A30" s="245"/>
      <c r="B30" s="228"/>
      <c r="C30" s="246" t="s">
        <v>25</v>
      </c>
      <c r="D30" s="34"/>
      <c r="E30" s="64"/>
      <c r="F30" s="242"/>
      <c r="G30" s="215"/>
      <c r="H30" s="215" t="str">
        <f>Data!H30</f>
        <v>English/Unspecified</v>
      </c>
      <c r="I30" s="551"/>
      <c r="J30" s="21">
        <f>StateCalculations!K24+StateCalculations!K38</f>
        <v>87707</v>
      </c>
      <c r="K30" s="49">
        <f>IF((StateCalculations!K24+StateCalculations!K25+StateCalculations!K27+StateCalculations!K29+StateCalculations!K33+StateCalculations!K35+StateCalculations!K37+StateCalculations!K38+StateCalculations!K40)/StateCalculations!$K$41&lt;0.01,"*",(StateCalculations!K24+StateCalculations!K25+StateCalculations!K27+StateCalculations!K29+StateCalculations!K33+StateCalculations!K35+StateCalculations!K37+StateCalculations!K38+StateCalculations!K40)/StateCalculations!$K$41)</f>
        <v>0.90459615047938791</v>
      </c>
      <c r="L30" s="247"/>
    </row>
    <row r="31" spans="1:14" ht="12" customHeight="1" x14ac:dyDescent="0.2">
      <c r="A31" s="245"/>
      <c r="B31" s="228"/>
      <c r="C31" s="66" t="s">
        <v>27</v>
      </c>
      <c r="D31" s="34"/>
      <c r="E31" s="64"/>
      <c r="F31" s="242"/>
      <c r="G31" s="215"/>
      <c r="H31" s="220" t="str">
        <f>Data!H31</f>
        <v>Total Consumers</v>
      </c>
      <c r="I31" s="220"/>
      <c r="J31" s="67">
        <f>StateCalculations!K41</f>
        <v>97103</v>
      </c>
      <c r="K31" s="68">
        <f>J31/$J$31</f>
        <v>1</v>
      </c>
      <c r="L31" s="247"/>
    </row>
    <row r="32" spans="1:14" ht="6" customHeight="1" x14ac:dyDescent="0.2">
      <c r="A32" s="248"/>
      <c r="B32" s="249"/>
      <c r="C32" s="229"/>
      <c r="D32" s="250"/>
      <c r="E32" s="242"/>
      <c r="F32" s="242"/>
      <c r="G32" s="215"/>
      <c r="H32" s="215"/>
      <c r="I32" s="215"/>
      <c r="J32" s="251"/>
      <c r="K32" s="251"/>
      <c r="L32" s="252"/>
    </row>
    <row r="33" spans="1:15" s="227" customFormat="1" ht="14.25" customHeight="1" x14ac:dyDescent="0.2">
      <c r="A33" s="225"/>
      <c r="B33" s="1080" t="s">
        <v>28</v>
      </c>
      <c r="C33" s="1079"/>
      <c r="D33" s="1079"/>
      <c r="E33" s="1079"/>
      <c r="F33" s="1079"/>
      <c r="G33" s="1079"/>
      <c r="H33" s="1079"/>
      <c r="I33" s="1079"/>
      <c r="J33" s="1079"/>
      <c r="K33" s="1079"/>
      <c r="L33" s="226"/>
      <c r="O33" s="1087"/>
    </row>
    <row r="34" spans="1:15" s="253" customFormat="1" ht="15" customHeight="1" x14ac:dyDescent="0.2">
      <c r="A34" s="245"/>
      <c r="B34" s="228" t="str">
        <f>Data!B34</f>
        <v>Most Recent Intake  (03/31/2017)</v>
      </c>
      <c r="C34" s="229"/>
      <c r="D34" s="231"/>
      <c r="E34" s="218"/>
      <c r="F34" s="218"/>
      <c r="G34" s="228" t="str">
        <f>Data!G34</f>
        <v>Age Groups  (03/31/2017)</v>
      </c>
      <c r="H34" s="215"/>
      <c r="I34" s="215"/>
      <c r="J34" s="251"/>
      <c r="K34" s="251"/>
      <c r="L34" s="247"/>
    </row>
    <row r="35" spans="1:15" s="200" customFormat="1" ht="12" customHeight="1" x14ac:dyDescent="0.2">
      <c r="A35" s="234"/>
      <c r="B35" s="217"/>
      <c r="C35" s="215" t="str">
        <f>Data!C35</f>
        <v>Protective</v>
      </c>
      <c r="D35" s="21">
        <f>StateCalculations!L54+StateCalculations!R54</f>
        <v>8818</v>
      </c>
      <c r="E35" s="49">
        <f>IF((StateCalculations!L53+StateCalculations!R53)/StateCalculations!$W$53&lt;0.01,"*",(StateCalculations!L53+StateCalculations!R53)/StateCalculations!$W$53)</f>
        <v>0.93554987212276219</v>
      </c>
      <c r="F35" s="254"/>
      <c r="G35" s="217"/>
      <c r="H35" s="215" t="str">
        <f>Data!H35</f>
        <v>0 - 2 Years Old</v>
      </c>
      <c r="I35" s="215"/>
      <c r="J35" s="21">
        <f>StateCalculations!L65</f>
        <v>2008</v>
      </c>
      <c r="K35" s="49">
        <f>J35/$J$39</f>
        <v>0.20862337662337663</v>
      </c>
      <c r="L35" s="237"/>
    </row>
    <row r="36" spans="1:15" s="200" customFormat="1" ht="12" customHeight="1" x14ac:dyDescent="0.2">
      <c r="A36" s="234"/>
      <c r="B36" s="229"/>
      <c r="C36" s="215" t="str">
        <f>Data!C36</f>
        <v>Alternative Response</v>
      </c>
      <c r="D36" s="21">
        <f>StateCalculations!M54</f>
        <v>188</v>
      </c>
      <c r="E36" s="49">
        <f>IF((StateCalculations!M53)/StateCalculations!$W$53&lt;0.01,"*",(StateCalculations!M53)/StateCalculations!$W$53)</f>
        <v>2.3017902813299233E-2</v>
      </c>
      <c r="F36" s="254"/>
      <c r="G36" s="217"/>
      <c r="H36" s="215" t="str">
        <f>Data!H36</f>
        <v>3 - 5 Years Old</v>
      </c>
      <c r="I36" s="215"/>
      <c r="J36" s="21">
        <f>StateCalculations!M65</f>
        <v>1776</v>
      </c>
      <c r="K36" s="49">
        <f t="shared" ref="K36:K38" si="0">J36/$J$39</f>
        <v>0.18451948051948053</v>
      </c>
      <c r="L36" s="237"/>
    </row>
    <row r="37" spans="1:15" s="200" customFormat="1" ht="12" customHeight="1" x14ac:dyDescent="0.2">
      <c r="A37" s="234"/>
      <c r="B37" s="229"/>
      <c r="C37" s="215" t="str">
        <f>Data!C37</f>
        <v>Voluntary Request</v>
      </c>
      <c r="D37" s="21">
        <f>StateCalculations!T54+StateCalculations!U54</f>
        <v>139</v>
      </c>
      <c r="E37" s="49">
        <f>IF((StateCalculations!T53+StateCalculations!U53)/StateCalculations!$W$53&lt;0.01,"*",(StateCalculations!T53+StateCalculations!U53)/StateCalculations!$W$53)</f>
        <v>1.278772378516624E-2</v>
      </c>
      <c r="F37" s="254"/>
      <c r="G37" s="217"/>
      <c r="H37" s="215" t="str">
        <f>Data!H37</f>
        <v>6 - 11 Years Old</v>
      </c>
      <c r="I37" s="215"/>
      <c r="J37" s="21">
        <f>StateCalculations!N65</f>
        <v>2614</v>
      </c>
      <c r="K37" s="49">
        <f t="shared" si="0"/>
        <v>0.27158441558441559</v>
      </c>
      <c r="L37" s="237"/>
    </row>
    <row r="38" spans="1:15" s="200" customFormat="1" ht="12" customHeight="1" x14ac:dyDescent="0.2">
      <c r="A38" s="234"/>
      <c r="B38" s="229"/>
      <c r="C38" s="215" t="str">
        <f>Data!C38</f>
        <v>CRA Referral (Children Requiring Assistance)</v>
      </c>
      <c r="D38" s="21">
        <f>StateCalculations!O54+StateCalculations!N54</f>
        <v>261</v>
      </c>
      <c r="E38" s="49">
        <f>IF((StateCalculations!O53+StateCalculations!N53)/StateCalculations!$W$53&lt;0.01,"*",(StateCalculations!O53+StateCalculations!N53)/StateCalculations!$W$53)</f>
        <v>1.6368286445012786E-2</v>
      </c>
      <c r="F38" s="254"/>
      <c r="G38" s="217"/>
      <c r="H38" s="215" t="str">
        <f>Data!H38</f>
        <v>12 - 17 Years Old</v>
      </c>
      <c r="I38" s="215"/>
      <c r="J38" s="21">
        <f>StateCalculations!O65</f>
        <v>3227</v>
      </c>
      <c r="K38" s="49">
        <f t="shared" si="0"/>
        <v>0.33527272727272728</v>
      </c>
      <c r="L38" s="237"/>
    </row>
    <row r="39" spans="1:15" s="200" customFormat="1" ht="12" customHeight="1" x14ac:dyDescent="0.2">
      <c r="A39" s="239"/>
      <c r="B39" s="229"/>
      <c r="C39" s="215" t="str">
        <f>Data!C39</f>
        <v>Court Referral</v>
      </c>
      <c r="D39" s="21">
        <f>StateCalculations!P54</f>
        <v>173</v>
      </c>
      <c r="E39" s="49" t="str">
        <f>IF(StateCalculations!P53/StateCalculations!$W$53&lt;0.01,"*",StateCalculations!P53/StateCalculations!$W$53)</f>
        <v>*</v>
      </c>
      <c r="F39" s="254"/>
      <c r="G39" s="217"/>
      <c r="H39" s="244" t="str">
        <f>Data!H39</f>
        <v>Total Children in Placement</v>
      </c>
      <c r="I39" s="244"/>
      <c r="J39" s="67">
        <f>SUM(J35:J38)</f>
        <v>9625</v>
      </c>
      <c r="K39" s="68">
        <f>J39/$J$39</f>
        <v>1</v>
      </c>
      <c r="L39" s="240"/>
    </row>
    <row r="40" spans="1:15" s="200" customFormat="1" ht="12" customHeight="1" x14ac:dyDescent="0.2">
      <c r="A40" s="241"/>
      <c r="B40" s="217"/>
      <c r="C40" s="215" t="str">
        <f>Data!C40</f>
        <v>Other/Unspecified</v>
      </c>
      <c r="D40" s="21">
        <f>StateCalculations!Q54+StateCalculations!S54+StateCalculations!V54</f>
        <v>46</v>
      </c>
      <c r="E40" s="49" t="str">
        <f>IF((StateCalculations!Q53+StateCalculations!S53+StateCalculations!V53)/StateCalculations!$W$53&lt;0.01,"*",(StateCalculations!Q53+StateCalculations!S53+StateCalculations!V53)/StateCalculations!$W$53)</f>
        <v>*</v>
      </c>
      <c r="F40" s="255"/>
      <c r="G40" s="217"/>
      <c r="H40" s="244"/>
      <c r="I40" s="244"/>
      <c r="J40" s="76"/>
      <c r="K40" s="77"/>
      <c r="L40" s="243"/>
    </row>
    <row r="41" spans="1:15" s="200" customFormat="1" ht="12" customHeight="1" x14ac:dyDescent="0.2">
      <c r="A41" s="241"/>
      <c r="B41" s="217"/>
      <c r="C41" s="244" t="str">
        <f>Data!C41</f>
        <v>Total Children in Placement</v>
      </c>
      <c r="D41" s="67">
        <f>SUM(D35:D40)</f>
        <v>9625</v>
      </c>
      <c r="E41" s="68">
        <f>IF(StateCalculations!W53/StateCalculations!$W$53&lt;0.01,"*",StateCalculations!W53/StateCalculations!$W$53)</f>
        <v>1</v>
      </c>
      <c r="F41" s="255"/>
      <c r="G41" s="217"/>
      <c r="H41" s="217"/>
      <c r="I41" s="217"/>
      <c r="J41" s="217"/>
      <c r="K41" s="217"/>
      <c r="L41" s="243"/>
    </row>
    <row r="42" spans="1:15" s="200" customFormat="1" ht="12" customHeight="1" x14ac:dyDescent="0.2">
      <c r="A42" s="241"/>
      <c r="B42" s="217"/>
      <c r="C42" s="244"/>
      <c r="D42" s="67"/>
      <c r="E42" s="68"/>
      <c r="F42" s="255"/>
      <c r="G42" s="217"/>
      <c r="H42" s="217"/>
      <c r="I42" s="217"/>
      <c r="J42" s="217"/>
      <c r="K42" s="217"/>
      <c r="L42" s="243"/>
    </row>
    <row r="43" spans="1:15" s="253" customFormat="1" ht="15" customHeight="1" x14ac:dyDescent="0.2">
      <c r="A43" s="210"/>
      <c r="B43" s="228" t="str">
        <f>Data!B43</f>
        <v>Placement Type  (03/31/2017)</v>
      </c>
      <c r="C43" s="215"/>
      <c r="D43" s="233"/>
      <c r="E43" s="233"/>
      <c r="F43" s="233"/>
      <c r="G43" s="228" t="str">
        <f>Data!G43</f>
        <v>Continuous Time in Placement  (03/31/2017)</v>
      </c>
      <c r="H43" s="229"/>
      <c r="I43" s="229"/>
      <c r="J43" s="233"/>
      <c r="K43" s="233"/>
      <c r="L43" s="213"/>
    </row>
    <row r="44" spans="1:15" s="200" customFormat="1" ht="12" customHeight="1" x14ac:dyDescent="0.2">
      <c r="A44" s="234"/>
      <c r="B44" s="217"/>
      <c r="C44" s="215" t="str">
        <f>Data!C44</f>
        <v>Foster Care - Kinship</v>
      </c>
      <c r="D44" s="21">
        <f>StateCalculations!AP87</f>
        <v>2853</v>
      </c>
      <c r="E44" s="49">
        <f>IF(D44/$D$57&lt;0.01,"*",D44/$D$57)</f>
        <v>0.29641558441558441</v>
      </c>
      <c r="F44" s="254"/>
      <c r="G44" s="217"/>
      <c r="H44" s="215" t="str">
        <f>Data!H44</f>
        <v>.5 Years or Less</v>
      </c>
      <c r="I44" s="215"/>
      <c r="J44" s="21">
        <f>StateCalculations!L75</f>
        <v>2345</v>
      </c>
      <c r="K44" s="49">
        <f>J44/$J$49</f>
        <v>0.24363636363636362</v>
      </c>
      <c r="L44" s="237"/>
    </row>
    <row r="45" spans="1:15" s="200" customFormat="1" ht="12" customHeight="1" x14ac:dyDescent="0.2">
      <c r="A45" s="234"/>
      <c r="B45" s="217"/>
      <c r="C45" s="215" t="str">
        <f>Data!C45</f>
        <v>Foster Care - Child-Specific</v>
      </c>
      <c r="D45" s="21">
        <f>StateCalculations!AN87</f>
        <v>588</v>
      </c>
      <c r="E45" s="49">
        <f t="shared" ref="E45:E57" si="1">IF(D45/$D$57&lt;0.01,"*",D45/$D$57)</f>
        <v>6.1090909090909092E-2</v>
      </c>
      <c r="F45" s="254"/>
      <c r="G45" s="217"/>
      <c r="H45" s="215" t="str">
        <f>Data!H45</f>
        <v>&gt;.5 Years - 1 Year</v>
      </c>
      <c r="I45" s="215"/>
      <c r="J45" s="21">
        <f>StateCalculations!M75</f>
        <v>1652</v>
      </c>
      <c r="K45" s="49">
        <f t="shared" ref="K45:K49" si="2">J45/$J$49</f>
        <v>0.17163636363636364</v>
      </c>
      <c r="L45" s="237"/>
    </row>
    <row r="46" spans="1:15" s="200" customFormat="1" ht="12" customHeight="1" x14ac:dyDescent="0.2">
      <c r="A46" s="234"/>
      <c r="B46" s="217"/>
      <c r="C46" s="215" t="str">
        <f>Data!C46</f>
        <v>Foster Care - Unrestricted</v>
      </c>
      <c r="D46" s="21">
        <f>StateCalculations!AR87</f>
        <v>2198</v>
      </c>
      <c r="E46" s="49">
        <f t="shared" si="1"/>
        <v>0.22836363636363635</v>
      </c>
      <c r="F46" s="254"/>
      <c r="G46" s="217"/>
      <c r="H46" s="215" t="str">
        <f>Data!H46</f>
        <v>&gt;1 Year - 2 Years</v>
      </c>
      <c r="I46" s="215"/>
      <c r="J46" s="21">
        <f>StateCalculations!N75+StateCalculations!O75</f>
        <v>2507</v>
      </c>
      <c r="K46" s="49">
        <f t="shared" si="2"/>
        <v>0.26046753246753246</v>
      </c>
      <c r="L46" s="237"/>
    </row>
    <row r="47" spans="1:15" s="200" customFormat="1" ht="12" customHeight="1" x14ac:dyDescent="0.2">
      <c r="A47" s="234"/>
      <c r="B47" s="217"/>
      <c r="C47" s="215" t="str">
        <f>Data!C47</f>
        <v>Foster Care - Pre-adoptive</v>
      </c>
      <c r="D47" s="21">
        <f>StateCalculations!AQ87</f>
        <v>503</v>
      </c>
      <c r="E47" s="49">
        <f t="shared" si="1"/>
        <v>5.2259740259740263E-2</v>
      </c>
      <c r="F47" s="254"/>
      <c r="G47" s="217"/>
      <c r="H47" s="215" t="str">
        <f>Data!H47</f>
        <v>&gt;2 Years - 4 Years</v>
      </c>
      <c r="I47" s="215"/>
      <c r="J47" s="21">
        <f>StateCalculations!P75</f>
        <v>2275</v>
      </c>
      <c r="K47" s="49">
        <f t="shared" si="2"/>
        <v>0.23636363636363636</v>
      </c>
      <c r="L47" s="237"/>
    </row>
    <row r="48" spans="1:15" s="200" customFormat="1" ht="12" customHeight="1" x14ac:dyDescent="0.2">
      <c r="A48" s="234"/>
      <c r="B48" s="217"/>
      <c r="C48" s="215" t="str">
        <f>Data!C48</f>
        <v>Foster Care - Independent Living</v>
      </c>
      <c r="D48" s="21">
        <f>StateCalculations!AO87</f>
        <v>4</v>
      </c>
      <c r="E48" s="49" t="str">
        <f t="shared" si="1"/>
        <v>*</v>
      </c>
      <c r="F48" s="254"/>
      <c r="G48" s="217"/>
      <c r="H48" s="215" t="str">
        <f>Data!H48</f>
        <v>&gt;4 Years</v>
      </c>
      <c r="I48" s="215"/>
      <c r="J48" s="21">
        <f>StateCalculations!Q75</f>
        <v>846</v>
      </c>
      <c r="K48" s="49">
        <f t="shared" si="2"/>
        <v>8.7896103896103903E-2</v>
      </c>
      <c r="L48" s="237"/>
    </row>
    <row r="49" spans="1:14" s="200" customFormat="1" ht="12" customHeight="1" x14ac:dyDescent="0.2">
      <c r="A49" s="234"/>
      <c r="B49" s="217"/>
      <c r="C49" s="215" t="str">
        <f>Data!C49</f>
        <v>Foster Care - IFC (Contracted)</v>
      </c>
      <c r="D49" s="21">
        <f>SUM(StateCalculations!Z87:AM87)</f>
        <v>1458</v>
      </c>
      <c r="E49" s="49">
        <f t="shared" si="1"/>
        <v>0.15148051948051949</v>
      </c>
      <c r="F49" s="254"/>
      <c r="G49" s="217"/>
      <c r="H49" s="244" t="str">
        <f>Data!H49</f>
        <v>Total Children in Placement</v>
      </c>
      <c r="I49" s="215"/>
      <c r="J49" s="67">
        <f>SUM(J44:J48)</f>
        <v>9625</v>
      </c>
      <c r="K49" s="68">
        <f t="shared" si="2"/>
        <v>1</v>
      </c>
      <c r="L49" s="237"/>
    </row>
    <row r="50" spans="1:14" s="200" customFormat="1" ht="12" customHeight="1" x14ac:dyDescent="0.2">
      <c r="A50" s="234"/>
      <c r="B50" s="217"/>
      <c r="C50" s="215" t="str">
        <f>Data!C50</f>
        <v>Congregate Care - Group Home</v>
      </c>
      <c r="D50" s="21">
        <f>SUM(StateCalculations!K87:Q87)</f>
        <v>821</v>
      </c>
      <c r="E50" s="49">
        <f t="shared" si="1"/>
        <v>8.5298701298701304E-2</v>
      </c>
      <c r="F50" s="180"/>
      <c r="G50" s="180"/>
      <c r="H50" s="180"/>
      <c r="I50" s="180"/>
      <c r="J50" s="180"/>
      <c r="K50" s="180"/>
      <c r="L50" s="237"/>
    </row>
    <row r="51" spans="1:14" s="200" customFormat="1" ht="12" customHeight="1" x14ac:dyDescent="0.2">
      <c r="A51" s="256"/>
      <c r="B51" s="217"/>
      <c r="C51" s="215" t="str">
        <f>Data!C51</f>
        <v>Congregate Care - Continuum</v>
      </c>
      <c r="D51" s="21">
        <f>SUM(StateCalculations!W87:Y87)</f>
        <v>30</v>
      </c>
      <c r="E51" s="49" t="str">
        <f t="shared" si="1"/>
        <v>*</v>
      </c>
      <c r="F51" s="254"/>
      <c r="G51" s="228" t="str">
        <f>Data!G51</f>
        <v>Gender  (03/31/2017)</v>
      </c>
      <c r="H51" s="235"/>
      <c r="I51" s="235"/>
      <c r="J51" s="257"/>
      <c r="K51" s="257"/>
      <c r="L51" s="258"/>
    </row>
    <row r="52" spans="1:14" s="200" customFormat="1" ht="12" customHeight="1" x14ac:dyDescent="0.2">
      <c r="A52" s="259"/>
      <c r="B52" s="217"/>
      <c r="C52" s="215" t="str">
        <f>Data!C52</f>
        <v>Congregate Care - Residential</v>
      </c>
      <c r="D52" s="21">
        <f>StateCalculations!R87</f>
        <v>476</v>
      </c>
      <c r="E52" s="49">
        <f t="shared" si="1"/>
        <v>4.9454545454545452E-2</v>
      </c>
      <c r="F52" s="254"/>
      <c r="G52" s="217"/>
      <c r="H52" s="215" t="str">
        <f>Data!H52</f>
        <v>Male</v>
      </c>
      <c r="I52" s="244"/>
      <c r="J52" s="21">
        <f>StateCalculations!O99</f>
        <v>4909</v>
      </c>
      <c r="K52" s="49">
        <f>IF(J52/$J$55&lt;0.01,"*",J52/$J$55)</f>
        <v>0.51002597402597405</v>
      </c>
      <c r="L52" s="260"/>
      <c r="M52" s="215"/>
    </row>
    <row r="53" spans="1:14" s="200" customFormat="1" ht="12" customHeight="1" x14ac:dyDescent="0.2">
      <c r="A53" s="261"/>
      <c r="B53" s="217"/>
      <c r="C53" s="215" t="str">
        <f>Data!C53</f>
        <v>Congregate  Care - STARR (short-term residential)</v>
      </c>
      <c r="D53" s="21">
        <f>StateCalculations!S87</f>
        <v>420</v>
      </c>
      <c r="E53" s="49">
        <f t="shared" si="1"/>
        <v>4.363636363636364E-2</v>
      </c>
      <c r="F53" s="254"/>
      <c r="G53" s="217"/>
      <c r="H53" s="215" t="str">
        <f>Data!H53</f>
        <v>Female</v>
      </c>
      <c r="I53" s="244"/>
      <c r="J53" s="21">
        <f>StateCalculations!N99</f>
        <v>4713</v>
      </c>
      <c r="K53" s="49">
        <f t="shared" ref="K53:K55" si="3">IF(J53/$J$55&lt;0.01,"*",J53/$J$55)</f>
        <v>0.48966233766233769</v>
      </c>
      <c r="L53" s="262"/>
    </row>
    <row r="54" spans="1:14" s="200" customFormat="1" ht="12" customHeight="1" x14ac:dyDescent="0.2">
      <c r="A54" s="214"/>
      <c r="B54" s="217"/>
      <c r="C54" s="215" t="str">
        <f>Data!C54</f>
        <v>Congregate Care - Teen Parenting</v>
      </c>
      <c r="D54" s="21">
        <f>StateCalculations!T87+StateCalculations!U87+StateCalculations!V87</f>
        <v>17</v>
      </c>
      <c r="E54" s="49" t="str">
        <f t="shared" si="1"/>
        <v>*</v>
      </c>
      <c r="F54" s="254"/>
      <c r="G54" s="180"/>
      <c r="H54" s="215" t="str">
        <f>Data!H54</f>
        <v>Intersex</v>
      </c>
      <c r="J54" s="21">
        <f>StateCalculations!P99</f>
        <v>3</v>
      </c>
      <c r="K54" s="49" t="str">
        <f>IF(J54/$J$55&lt;0.01,"*",J54/$J$55)</f>
        <v>*</v>
      </c>
      <c r="L54" s="219"/>
    </row>
    <row r="55" spans="1:14" s="200" customFormat="1" ht="12" customHeight="1" x14ac:dyDescent="0.2">
      <c r="A55" s="263"/>
      <c r="B55" s="217"/>
      <c r="C55" s="215" t="str">
        <f>Data!C55</f>
        <v>Non-Referral Location</v>
      </c>
      <c r="D55" s="21">
        <f>SUM(StateCalculations!AS87:AW87)</f>
        <v>149</v>
      </c>
      <c r="E55" s="49">
        <f t="shared" si="1"/>
        <v>1.548051948051948E-2</v>
      </c>
      <c r="F55" s="264"/>
      <c r="G55" s="180"/>
      <c r="H55" s="244" t="str">
        <f>Data!H55</f>
        <v>Total Children in Placement</v>
      </c>
      <c r="I55" s="180"/>
      <c r="J55" s="67">
        <f>SUM(J52:J54)</f>
        <v>9625</v>
      </c>
      <c r="K55" s="68">
        <f t="shared" si="3"/>
        <v>1</v>
      </c>
      <c r="L55" s="265"/>
    </row>
    <row r="56" spans="1:14" s="200" customFormat="1" ht="12" customHeight="1" x14ac:dyDescent="0.2">
      <c r="A56" s="263"/>
      <c r="B56" s="217"/>
      <c r="C56" s="215" t="str">
        <f>Data!C56</f>
        <v>Missing/Absent from Approved Placement</v>
      </c>
      <c r="D56" s="21">
        <f>StateCalculations!AX87</f>
        <v>108</v>
      </c>
      <c r="E56" s="49">
        <f t="shared" si="1"/>
        <v>1.1220779220779221E-2</v>
      </c>
      <c r="F56" s="266"/>
      <c r="G56" s="180"/>
      <c r="H56" s="180"/>
      <c r="I56" s="180"/>
      <c r="J56" s="180"/>
      <c r="K56" s="180"/>
      <c r="L56" s="265"/>
    </row>
    <row r="57" spans="1:14" ht="15" customHeight="1" x14ac:dyDescent="0.2">
      <c r="A57" s="267"/>
      <c r="B57" s="180"/>
      <c r="C57" s="244" t="str">
        <f>Data!C57</f>
        <v>Total Children in Placement</v>
      </c>
      <c r="D57" s="67">
        <f>SUM(D44:D56)</f>
        <v>9625</v>
      </c>
      <c r="E57" s="68">
        <f t="shared" si="1"/>
        <v>1</v>
      </c>
      <c r="F57" s="266"/>
      <c r="G57" s="228" t="str">
        <f>Data!G57</f>
        <v>Service Plan Goal  (03/31/2017)</v>
      </c>
      <c r="H57" s="229"/>
      <c r="I57" s="235"/>
      <c r="J57" s="181"/>
      <c r="K57" s="216"/>
      <c r="L57" s="268"/>
    </row>
    <row r="58" spans="1:14" s="200" customFormat="1" ht="12" customHeight="1" x14ac:dyDescent="0.2">
      <c r="A58" s="234"/>
      <c r="B58" s="228"/>
      <c r="C58" s="180"/>
      <c r="D58" s="180"/>
      <c r="E58" s="180"/>
      <c r="F58" s="254"/>
      <c r="G58" s="228"/>
      <c r="H58" s="215" t="str">
        <f>Data!H58</f>
        <v>Family Reunification</v>
      </c>
      <c r="I58" s="215"/>
      <c r="J58" s="21">
        <f>StateCalculations!R121</f>
        <v>3817</v>
      </c>
      <c r="K58" s="49">
        <f>J58/$J$65</f>
        <v>0.39657142857142857</v>
      </c>
      <c r="L58" s="237"/>
      <c r="N58" s="215"/>
    </row>
    <row r="59" spans="1:14" s="200" customFormat="1" ht="12" customHeight="1" x14ac:dyDescent="0.2">
      <c r="A59" s="234"/>
      <c r="B59" s="228" t="str">
        <f>Data!B59</f>
        <v>Race  (03/31/2017)</v>
      </c>
      <c r="C59" s="215"/>
      <c r="D59" s="230"/>
      <c r="E59" s="231"/>
      <c r="F59" s="254"/>
      <c r="G59" s="235"/>
      <c r="H59" s="215" t="str">
        <f>Data!H59</f>
        <v>Adoption</v>
      </c>
      <c r="I59" s="215"/>
      <c r="J59" s="21">
        <f>StateCalculations!O121</f>
        <v>3088</v>
      </c>
      <c r="K59" s="49">
        <f t="shared" ref="K59:K65" si="4">J59/$J$65</f>
        <v>0.32083116883116886</v>
      </c>
      <c r="L59" s="237"/>
    </row>
    <row r="60" spans="1:14" s="200" customFormat="1" ht="13.5" customHeight="1" x14ac:dyDescent="0.2">
      <c r="A60" s="234"/>
      <c r="B60" s="235"/>
      <c r="C60" s="215" t="s">
        <v>5</v>
      </c>
      <c r="D60" s="21">
        <f>StateCalculations!V110</f>
        <v>4151</v>
      </c>
      <c r="E60" s="28">
        <f>IF(D60/$D$68&lt;0.01,"*",D60/$D$68)</f>
        <v>0.43127272727272725</v>
      </c>
      <c r="F60" s="254"/>
      <c r="G60" s="217"/>
      <c r="H60" s="215" t="str">
        <f>Data!H60</f>
        <v>Guardianship</v>
      </c>
      <c r="I60" s="215"/>
      <c r="J60" s="21">
        <f>StateCalculations!Q121</f>
        <v>808</v>
      </c>
      <c r="K60" s="49">
        <f t="shared" si="4"/>
        <v>8.3948051948051952E-2</v>
      </c>
      <c r="L60" s="237"/>
      <c r="N60" s="215"/>
    </row>
    <row r="61" spans="1:14" s="200" customFormat="1" ht="14.45" customHeight="1" x14ac:dyDescent="0.2">
      <c r="A61" s="234"/>
      <c r="C61" s="238" t="s">
        <v>7</v>
      </c>
      <c r="D61" s="21">
        <f>StateCalculations!R110</f>
        <v>2663</v>
      </c>
      <c r="E61" s="28">
        <f t="shared" ref="E61:E68" si="5">IF(D61/$D$68&lt;0.01,"*",D61/$D$68)</f>
        <v>0.27667532467532469</v>
      </c>
      <c r="F61" s="254"/>
      <c r="G61" s="217"/>
      <c r="H61" s="215" t="s">
        <v>63</v>
      </c>
      <c r="I61" s="215"/>
      <c r="J61" s="21">
        <f>StateCalculations!N121</f>
        <v>412</v>
      </c>
      <c r="K61" s="49">
        <f t="shared" si="4"/>
        <v>4.2805194805194804E-2</v>
      </c>
      <c r="L61" s="237"/>
      <c r="N61" s="215"/>
    </row>
    <row r="62" spans="1:14" s="200" customFormat="1" ht="13.5" customHeight="1" x14ac:dyDescent="0.2">
      <c r="A62" s="234"/>
      <c r="C62" s="215" t="s">
        <v>9</v>
      </c>
      <c r="D62" s="21">
        <f>StateCalculations!P110</f>
        <v>1348</v>
      </c>
      <c r="E62" s="28">
        <f t="shared" si="5"/>
        <v>0.14005194805194804</v>
      </c>
      <c r="F62" s="254"/>
      <c r="G62" s="217"/>
      <c r="H62" s="215" t="str">
        <f>Data!H62</f>
        <v>Permanent Care with Kin</v>
      </c>
      <c r="I62" s="215"/>
      <c r="J62" s="21">
        <f>StateCalculations!P121</f>
        <v>311</v>
      </c>
      <c r="K62" s="49">
        <f t="shared" si="4"/>
        <v>3.2311688311688312E-2</v>
      </c>
      <c r="L62" s="237"/>
      <c r="N62" s="215"/>
    </row>
    <row r="63" spans="1:14" s="200" customFormat="1" ht="13.5" customHeight="1" x14ac:dyDescent="0.2">
      <c r="A63" s="234"/>
      <c r="B63" s="235"/>
      <c r="C63" s="215" t="s">
        <v>11</v>
      </c>
      <c r="D63" s="21">
        <f>StateCalculations!O110</f>
        <v>68</v>
      </c>
      <c r="E63" s="28" t="str">
        <f t="shared" si="5"/>
        <v>*</v>
      </c>
      <c r="F63" s="254"/>
      <c r="G63" s="217"/>
      <c r="H63" s="215" t="str">
        <f>Data!H63</f>
        <v>Stabilize Intact Family</v>
      </c>
      <c r="I63" s="215"/>
      <c r="J63" s="21">
        <f>StateCalculations!S121</f>
        <v>613</v>
      </c>
      <c r="K63" s="49">
        <f t="shared" si="4"/>
        <v>6.3688311688311683E-2</v>
      </c>
      <c r="L63" s="237"/>
      <c r="N63" s="215"/>
    </row>
    <row r="64" spans="1:14" s="200" customFormat="1" ht="13.5" customHeight="1" x14ac:dyDescent="0.2">
      <c r="A64" s="234"/>
      <c r="B64" s="235"/>
      <c r="C64" s="215" t="s">
        <v>13</v>
      </c>
      <c r="D64" s="21">
        <f>StateCalculations!N110</f>
        <v>35</v>
      </c>
      <c r="E64" s="28" t="str">
        <f t="shared" si="5"/>
        <v>*</v>
      </c>
      <c r="F64" s="254"/>
      <c r="G64" s="217"/>
      <c r="H64" s="215" t="str">
        <f>Data!H64</f>
        <v>Unspecified as of run-date</v>
      </c>
      <c r="I64" s="215"/>
      <c r="J64" s="21">
        <f>StateCalculations!T121</f>
        <v>576</v>
      </c>
      <c r="K64" s="49">
        <f t="shared" si="4"/>
        <v>5.9844155844155845E-2</v>
      </c>
      <c r="L64" s="237"/>
      <c r="N64" s="215"/>
    </row>
    <row r="65" spans="1:14" s="200" customFormat="1" ht="13.5" customHeight="1" x14ac:dyDescent="0.2">
      <c r="A65" s="234"/>
      <c r="B65" s="235"/>
      <c r="C65" s="215" t="s">
        <v>15</v>
      </c>
      <c r="D65" s="21">
        <f>StateCalculations!T110</f>
        <v>1</v>
      </c>
      <c r="E65" s="28" t="str">
        <f>IF(D65/$D$68&lt;0.01,"*",D65/$D$68)</f>
        <v>*</v>
      </c>
      <c r="F65" s="254"/>
      <c r="G65" s="217"/>
      <c r="H65" s="244" t="str">
        <f>Data!H65</f>
        <v>Total Children in Placement</v>
      </c>
      <c r="I65" s="215"/>
      <c r="J65" s="67">
        <f>SUM(J58:J64)</f>
        <v>9625</v>
      </c>
      <c r="K65" s="68">
        <f t="shared" si="4"/>
        <v>1</v>
      </c>
      <c r="L65" s="237"/>
      <c r="N65" s="215"/>
    </row>
    <row r="66" spans="1:14" s="200" customFormat="1" ht="13.5" customHeight="1" x14ac:dyDescent="0.2">
      <c r="A66" s="234"/>
      <c r="B66" s="235"/>
      <c r="C66" s="215" t="s">
        <v>17</v>
      </c>
      <c r="D66" s="21">
        <f>StateCalculations!S110</f>
        <v>801</v>
      </c>
      <c r="E66" s="28">
        <f t="shared" si="5"/>
        <v>8.3220779220779223E-2</v>
      </c>
      <c r="F66" s="254"/>
      <c r="G66" s="217"/>
      <c r="H66" s="269" t="s">
        <v>67</v>
      </c>
      <c r="L66" s="237"/>
      <c r="N66" s="215"/>
    </row>
    <row r="67" spans="1:14" s="200" customFormat="1" ht="12" customHeight="1" x14ac:dyDescent="0.2">
      <c r="A67" s="234"/>
      <c r="B67" s="235"/>
      <c r="C67" s="215" t="s">
        <v>19</v>
      </c>
      <c r="D67" s="21">
        <f>StateCalculations!Q110+StateCalculations!W110+StateCalculations!U110</f>
        <v>558</v>
      </c>
      <c r="E67" s="28">
        <f t="shared" si="5"/>
        <v>5.7974025974025976E-2</v>
      </c>
      <c r="F67" s="254"/>
      <c r="G67" s="217"/>
      <c r="H67" s="269"/>
      <c r="I67" s="180"/>
      <c r="J67" s="180"/>
      <c r="K67" s="180"/>
      <c r="L67" s="237"/>
      <c r="M67" s="215"/>
      <c r="N67" s="215"/>
    </row>
    <row r="68" spans="1:14" s="200" customFormat="1" ht="12" customHeight="1" x14ac:dyDescent="0.2">
      <c r="A68" s="234"/>
      <c r="B68" s="235"/>
      <c r="C68" s="244" t="s">
        <v>38</v>
      </c>
      <c r="D68" s="67">
        <f>SUM(D60:D67)</f>
        <v>9625</v>
      </c>
      <c r="E68" s="61">
        <f t="shared" si="5"/>
        <v>1</v>
      </c>
      <c r="F68" s="254"/>
      <c r="G68" s="270" t="s">
        <v>68</v>
      </c>
      <c r="I68" s="180"/>
      <c r="J68" s="180"/>
      <c r="K68" s="180"/>
      <c r="L68" s="237"/>
      <c r="M68" s="215"/>
      <c r="N68" s="215"/>
    </row>
    <row r="69" spans="1:14" s="200" customFormat="1" ht="12" customHeight="1" x14ac:dyDescent="0.2">
      <c r="A69" s="234"/>
      <c r="B69" s="235"/>
      <c r="C69" s="246" t="s">
        <v>25</v>
      </c>
      <c r="D69" s="95"/>
      <c r="E69" s="96"/>
      <c r="F69" s="254"/>
      <c r="G69" s="271" t="s">
        <v>69</v>
      </c>
      <c r="I69" s="180"/>
      <c r="J69" s="180"/>
      <c r="K69" s="180"/>
      <c r="L69" s="237"/>
      <c r="M69" s="215"/>
      <c r="N69" s="215"/>
    </row>
    <row r="70" spans="1:14" s="200" customFormat="1" ht="12" customHeight="1" x14ac:dyDescent="0.2">
      <c r="A70" s="241"/>
      <c r="B70" s="228"/>
      <c r="C70" s="66" t="s">
        <v>27</v>
      </c>
      <c r="D70" s="34"/>
      <c r="E70" s="64"/>
      <c r="F70" s="254"/>
      <c r="G70" s="270" t="s">
        <v>70</v>
      </c>
      <c r="I70" s="180"/>
      <c r="J70" s="180"/>
      <c r="K70" s="180"/>
      <c r="L70" s="237"/>
    </row>
    <row r="71" spans="1:14" s="200" customFormat="1" ht="6" customHeight="1" x14ac:dyDescent="0.2">
      <c r="A71" s="272"/>
      <c r="B71" s="273"/>
      <c r="C71" s="100"/>
      <c r="D71" s="101"/>
      <c r="E71" s="102"/>
      <c r="F71" s="274"/>
      <c r="G71" s="275"/>
      <c r="H71" s="276"/>
      <c r="I71" s="275"/>
      <c r="J71" s="275"/>
      <c r="K71" s="275"/>
      <c r="L71" s="277"/>
    </row>
    <row r="72" spans="1:14" s="200" customFormat="1" ht="15.75" x14ac:dyDescent="0.2">
      <c r="A72" s="205"/>
      <c r="B72" s="1080" t="s">
        <v>71</v>
      </c>
      <c r="C72" s="1080"/>
      <c r="D72" s="1080"/>
      <c r="E72" s="1080"/>
      <c r="F72" s="1080"/>
      <c r="G72" s="1080"/>
      <c r="H72" s="1080"/>
      <c r="I72" s="1080"/>
      <c r="J72" s="1080"/>
      <c r="K72" s="1080"/>
      <c r="L72" s="1081"/>
    </row>
    <row r="73" spans="1:14" s="200" customFormat="1" ht="14.25" customHeight="1" x14ac:dyDescent="0.2">
      <c r="A73" s="234"/>
      <c r="B73" s="228" t="str">
        <f>Data!B73</f>
        <v>Most Recent Intake  (03/31/2017)</v>
      </c>
      <c r="C73" s="278"/>
      <c r="D73" s="231"/>
      <c r="E73" s="218"/>
      <c r="F73" s="218"/>
      <c r="G73" s="244" t="str">
        <f>Data!G73</f>
        <v>Age Groups  (03/31/2017)</v>
      </c>
      <c r="H73" s="215"/>
      <c r="I73" s="217"/>
      <c r="J73" s="217"/>
      <c r="K73" s="233"/>
      <c r="L73" s="213"/>
    </row>
    <row r="74" spans="1:14" ht="12" customHeight="1" x14ac:dyDescent="0.2">
      <c r="A74" s="234"/>
      <c r="B74" s="229"/>
      <c r="C74" s="215" t="str">
        <f>Data!C74</f>
        <v>Protective</v>
      </c>
      <c r="D74" s="21">
        <f>StateCalculations!N147+StateCalculations!T147</f>
        <v>34538</v>
      </c>
      <c r="E74" s="49">
        <f>IF(D74/$D$80&lt;0.01,"*",D74/$D$80)</f>
        <v>0.92404419830376971</v>
      </c>
      <c r="F74" s="254"/>
      <c r="G74" s="217"/>
      <c r="H74" s="215" t="str">
        <f>Data!H74</f>
        <v>0 - 2 Years Old</v>
      </c>
      <c r="I74" s="215"/>
      <c r="J74" s="21">
        <f>SUM(StateCalculations!N133:P133)</f>
        <v>7266</v>
      </c>
      <c r="K74" s="49">
        <f>IF(J74/$J$79&lt;0.01,"*",J74/$J$79)</f>
        <v>0.19439762420740028</v>
      </c>
      <c r="L74" s="237"/>
    </row>
    <row r="75" spans="1:14" ht="12" customHeight="1" x14ac:dyDescent="0.2">
      <c r="A75" s="234"/>
      <c r="B75" s="229"/>
      <c r="C75" s="215" t="str">
        <f>Data!C75</f>
        <v>Alternative Response</v>
      </c>
      <c r="D75" s="21">
        <f>StateCalculations!O147</f>
        <v>1225</v>
      </c>
      <c r="E75" s="49">
        <f t="shared" ref="E75:E80" si="6">IF(D75/$D$80&lt;0.01,"*",D75/$D$80)</f>
        <v>3.2774165930920085E-2</v>
      </c>
      <c r="F75" s="254"/>
      <c r="G75" s="229"/>
      <c r="H75" s="215" t="str">
        <f>Data!H75</f>
        <v>3 - 5 Years Old</v>
      </c>
      <c r="I75" s="215"/>
      <c r="J75" s="21">
        <f>SUM(StateCalculations!Q133:S133)</f>
        <v>6643</v>
      </c>
      <c r="K75" s="49">
        <f t="shared" ref="K75:K79" si="7">IF(J75/$J$79&lt;0.01,"*",J75/$J$79)</f>
        <v>0.17772961981967519</v>
      </c>
      <c r="L75" s="237"/>
    </row>
    <row r="76" spans="1:14" ht="12" customHeight="1" x14ac:dyDescent="0.2">
      <c r="A76" s="234"/>
      <c r="B76" s="229"/>
      <c r="C76" s="215" t="str">
        <f>Data!C76</f>
        <v>Voluntary Request</v>
      </c>
      <c r="D76" s="21">
        <f>StateCalculations!W147+StateCalculations!V147</f>
        <v>264</v>
      </c>
      <c r="E76" s="49" t="str">
        <f t="shared" si="6"/>
        <v>*</v>
      </c>
      <c r="F76" s="254"/>
      <c r="G76" s="215"/>
      <c r="H76" s="215" t="str">
        <f>Data!H76</f>
        <v>6 - 11 Years Old</v>
      </c>
      <c r="I76" s="215"/>
      <c r="J76" s="21">
        <f>SUM(StateCalculations!T133:Y133)</f>
        <v>12749</v>
      </c>
      <c r="K76" s="49">
        <f t="shared" si="7"/>
        <v>0.34109211547208174</v>
      </c>
      <c r="L76" s="237"/>
    </row>
    <row r="77" spans="1:14" s="200" customFormat="1" ht="12" customHeight="1" x14ac:dyDescent="0.2">
      <c r="A77" s="234"/>
      <c r="B77" s="217"/>
      <c r="C77" s="215" t="str">
        <f>Data!C77</f>
        <v>CRA Referral (Children Requiring Assistance)</v>
      </c>
      <c r="D77" s="21">
        <f>StateCalculations!P147+StateCalculations!Q147</f>
        <v>869</v>
      </c>
      <c r="E77" s="49">
        <f t="shared" si="6"/>
        <v>2.3249591995077187E-2</v>
      </c>
      <c r="F77" s="254"/>
      <c r="G77" s="229"/>
      <c r="H77" s="215" t="str">
        <f>Data!H77</f>
        <v>12 - 17 Years Old</v>
      </c>
      <c r="I77" s="215"/>
      <c r="J77" s="21">
        <f>SUM(StateCalculations!Z133:AE133)</f>
        <v>10707</v>
      </c>
      <c r="K77" s="49">
        <f t="shared" si="7"/>
        <v>0.28645958744682559</v>
      </c>
      <c r="L77" s="237"/>
    </row>
    <row r="78" spans="1:14" s="200" customFormat="1" ht="12" customHeight="1" x14ac:dyDescent="0.2">
      <c r="A78" s="239"/>
      <c r="B78" s="217"/>
      <c r="C78" s="215" t="str">
        <f>Data!C78</f>
        <v>Court Referral</v>
      </c>
      <c r="D78" s="21">
        <f>StateCalculations!R147</f>
        <v>426</v>
      </c>
      <c r="E78" s="49">
        <f t="shared" si="6"/>
        <v>1.139738341760976E-2</v>
      </c>
      <c r="F78" s="254"/>
      <c r="G78" s="217"/>
      <c r="H78" s="215" t="str">
        <f>Data!H78</f>
        <v>Unspecified</v>
      </c>
      <c r="I78" s="215"/>
      <c r="J78" s="21">
        <f>StateCalculations!AF133</f>
        <v>12</v>
      </c>
      <c r="K78" s="49" t="str">
        <f t="shared" si="7"/>
        <v>*</v>
      </c>
      <c r="L78" s="237"/>
    </row>
    <row r="79" spans="1:14" s="200" customFormat="1" ht="12" customHeight="1" x14ac:dyDescent="0.2">
      <c r="A79" s="239"/>
      <c r="B79" s="217"/>
      <c r="C79" s="215" t="str">
        <f>Data!C79</f>
        <v>Other/Unspecified</v>
      </c>
      <c r="D79" s="21">
        <f>StateCalculations!S147+StateCalculations!U147+StateCalculations!X147</f>
        <v>55</v>
      </c>
      <c r="E79" s="49" t="str">
        <f t="shared" si="6"/>
        <v>*</v>
      </c>
      <c r="F79" s="255"/>
      <c r="G79" s="217"/>
      <c r="H79" s="244" t="str">
        <f>Data!H79</f>
        <v>Total Children Not in Placement</v>
      </c>
      <c r="I79" s="244"/>
      <c r="J79" s="67">
        <f>SUM(J74:J78)</f>
        <v>37377</v>
      </c>
      <c r="K79" s="68">
        <f t="shared" si="7"/>
        <v>1</v>
      </c>
      <c r="L79" s="240"/>
    </row>
    <row r="80" spans="1:14" s="200" customFormat="1" ht="12" customHeight="1" x14ac:dyDescent="0.2">
      <c r="A80" s="214"/>
      <c r="B80" s="229"/>
      <c r="C80" s="244" t="str">
        <f>Data!C80</f>
        <v>Total Children Not in Placement</v>
      </c>
      <c r="D80" s="67">
        <f>SUM(D74:D79)</f>
        <v>37377</v>
      </c>
      <c r="E80" s="68">
        <f t="shared" si="6"/>
        <v>1</v>
      </c>
      <c r="F80" s="255"/>
      <c r="G80" s="217"/>
      <c r="H80" s="244"/>
      <c r="I80" s="244"/>
      <c r="J80" s="108"/>
      <c r="K80" s="109"/>
      <c r="L80" s="240"/>
    </row>
    <row r="81" spans="1:12" s="200" customFormat="1" ht="3" customHeight="1" x14ac:dyDescent="0.2">
      <c r="A81" s="214"/>
      <c r="B81" s="229"/>
      <c r="C81" s="244"/>
      <c r="D81" s="67"/>
      <c r="E81" s="68"/>
      <c r="F81" s="255"/>
      <c r="G81" s="217"/>
      <c r="H81" s="244"/>
      <c r="I81" s="244"/>
      <c r="J81" s="108"/>
      <c r="K81" s="109"/>
      <c r="L81" s="240"/>
    </row>
    <row r="82" spans="1:12" s="200" customFormat="1" ht="12" customHeight="1" x14ac:dyDescent="0.2">
      <c r="A82" s="272"/>
      <c r="B82" s="366"/>
      <c r="C82" s="275"/>
      <c r="D82" s="410"/>
      <c r="E82" s="275"/>
      <c r="F82" s="275"/>
      <c r="G82" s="280"/>
      <c r="H82" s="275"/>
      <c r="I82" s="275"/>
      <c r="J82" s="275"/>
      <c r="K82" s="279"/>
      <c r="L82" s="281"/>
    </row>
    <row r="83" spans="1:12" s="200" customFormat="1" x14ac:dyDescent="0.2">
      <c r="A83" s="180"/>
      <c r="B83" s="217"/>
      <c r="C83" s="282"/>
      <c r="D83" s="283"/>
      <c r="E83" s="283"/>
      <c r="F83" s="283"/>
      <c r="G83" s="282"/>
      <c r="H83" s="229"/>
      <c r="I83" s="229"/>
      <c r="J83" s="233"/>
      <c r="K83" s="180"/>
      <c r="L83" s="180"/>
    </row>
    <row r="84" spans="1:12" s="200" customFormat="1" ht="6" customHeight="1" x14ac:dyDescent="0.2">
      <c r="A84" s="180"/>
      <c r="B84" s="217"/>
      <c r="C84" s="282"/>
      <c r="D84" s="283"/>
      <c r="E84" s="283"/>
      <c r="F84" s="283"/>
      <c r="G84" s="282"/>
      <c r="H84" s="282"/>
      <c r="I84" s="282"/>
      <c r="J84" s="283"/>
      <c r="K84" s="180"/>
      <c r="L84" s="180"/>
    </row>
    <row r="85" spans="1:12" x14ac:dyDescent="0.2">
      <c r="A85" s="180"/>
      <c r="K85" s="180"/>
      <c r="L85" s="180"/>
    </row>
    <row r="86" spans="1:12" x14ac:dyDescent="0.2">
      <c r="K86" s="180"/>
      <c r="L86" s="180"/>
    </row>
  </sheetData>
  <mergeCells count="3">
    <mergeCell ref="B18:K18"/>
    <mergeCell ref="B33:K33"/>
    <mergeCell ref="B72:L72"/>
  </mergeCells>
  <printOptions horizontalCentered="1" verticalCentered="1"/>
  <pageMargins left="0.04" right="0.04" top="0.04" bottom="0.03" header="0.04" footer="0.03"/>
  <pageSetup scale="75" orientation="portrait" r:id="rId1"/>
  <headerFooter alignWithMargins="0">
    <oddHeader>&amp;C&amp;"Arial,Bold"&amp;12MASSACHUSETTS DEPARTMENT OF CHILDREN AND FAMILIES QUARTERLY PROFILE
FY 2017, Quarter 3 (January 1, 2017 – March 31, 2017)</oddHeader>
    <oddFooter>&amp;L&amp;"Arial,Italic"MA DCF: CQI/OMPA&amp;R
&amp;"Arial,Italic"Source: FamilyNet</oddFooter>
  </headerFooter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N86"/>
  <sheetViews>
    <sheetView view="pageBreakPreview" zoomScaleNormal="100" zoomScaleSheetLayoutView="100" workbookViewId="0">
      <selection activeCell="C42" sqref="C42"/>
    </sheetView>
  </sheetViews>
  <sheetFormatPr defaultColWidth="9.140625" defaultRowHeight="12.75" x14ac:dyDescent="0.2"/>
  <cols>
    <col min="1" max="1" width="1.42578125" style="283" customWidth="1"/>
    <col min="2" max="2" width="5.28515625" style="282" customWidth="1"/>
    <col min="3" max="3" width="47.42578125" style="282" customWidth="1"/>
    <col min="4" max="4" width="6.5703125" style="283" customWidth="1"/>
    <col min="5" max="5" width="7" style="283" customWidth="1"/>
    <col min="6" max="6" width="2.140625" style="283" customWidth="1"/>
    <col min="7" max="7" width="4.140625" style="282" customWidth="1"/>
    <col min="8" max="8" width="25.7109375" style="282" customWidth="1"/>
    <col min="9" max="9" width="20.5703125" style="282" customWidth="1"/>
    <col min="10" max="11" width="7" style="283" customWidth="1"/>
    <col min="12" max="12" width="1.42578125" style="283" customWidth="1"/>
    <col min="13" max="16384" width="9.140625" style="204"/>
  </cols>
  <sheetData>
    <row r="1" spans="1:13" ht="16.5" customHeight="1" x14ac:dyDescent="0.2">
      <c r="A1" s="201"/>
      <c r="B1" s="318"/>
      <c r="C1" s="284" t="s">
        <v>99</v>
      </c>
      <c r="D1" s="285"/>
      <c r="E1" s="202"/>
      <c r="F1" s="286"/>
      <c r="G1" s="287"/>
      <c r="H1" s="284"/>
      <c r="I1" s="288" t="s">
        <v>82</v>
      </c>
      <c r="J1" s="202"/>
      <c r="K1" s="202"/>
      <c r="L1" s="203"/>
    </row>
    <row r="2" spans="1:13" ht="15.75" hidden="1" x14ac:dyDescent="0.2">
      <c r="A2" s="205"/>
      <c r="B2" s="206"/>
      <c r="C2" s="206"/>
      <c r="D2" s="207"/>
      <c r="E2" s="208"/>
      <c r="F2" s="208"/>
      <c r="G2" s="206"/>
      <c r="H2" s="206" t="s">
        <v>0</v>
      </c>
      <c r="I2" s="206"/>
      <c r="J2" s="208"/>
      <c r="K2" s="207" t="s">
        <v>1</v>
      </c>
      <c r="L2" s="209"/>
    </row>
    <row r="3" spans="1:13" ht="5.0999999999999996" customHeight="1" x14ac:dyDescent="0.2">
      <c r="A3" s="210"/>
      <c r="B3" s="211"/>
      <c r="C3" s="211"/>
      <c r="D3" s="212"/>
      <c r="E3" s="212"/>
      <c r="F3" s="212"/>
      <c r="G3" s="211"/>
      <c r="H3" s="211"/>
      <c r="I3" s="211"/>
      <c r="J3" s="212"/>
      <c r="K3" s="212"/>
      <c r="L3" s="213"/>
    </row>
    <row r="4" spans="1:13" s="200" customFormat="1" ht="12" customHeight="1" x14ac:dyDescent="0.2">
      <c r="A4" s="214"/>
      <c r="B4" s="215" t="str">
        <f>Data!B4</f>
        <v>51A Reports (Q3, FY'2017)</v>
      </c>
      <c r="C4" s="215"/>
      <c r="D4" s="21">
        <f>NorthernRegionCalculations!C6</f>
        <v>469</v>
      </c>
      <c r="E4" s="216"/>
      <c r="F4" s="216"/>
      <c r="G4" s="217"/>
      <c r="H4" s="215" t="str">
        <f>Data!H4</f>
        <v>Children &lt;18 Pending Response (03/31/2017)</v>
      </c>
      <c r="I4" s="215"/>
      <c r="J4" s="551">
        <f>VLOOKUP(I1,ChildrenPendingResponse!$A$1:$C$42,3,FALSE)</f>
        <v>95</v>
      </c>
      <c r="K4" s="218"/>
      <c r="L4" s="219"/>
      <c r="M4" s="116"/>
    </row>
    <row r="5" spans="1:13" s="200" customFormat="1" ht="12" customHeight="1" x14ac:dyDescent="0.2">
      <c r="A5" s="214"/>
      <c r="B5" s="215" t="str">
        <f>Data!B5</f>
        <v>% Screened-In for Response (Q3, FY'2017)</v>
      </c>
      <c r="C5" s="220"/>
      <c r="D5" s="28">
        <f>(NorthernRegionCalculations!C34+NorthernRegionCalculations!C20)/NorthernRegionCalculations!C6</f>
        <v>0.65884861407249462</v>
      </c>
      <c r="E5" s="216"/>
      <c r="F5" s="216"/>
      <c r="G5" s="217"/>
      <c r="H5" s="215" t="str">
        <f>Data!H5</f>
        <v>Children Under 18 in Caseload (03/31/2017)</v>
      </c>
      <c r="I5" s="215"/>
      <c r="J5" s="551">
        <f>NorthernRegionCalculations!C116</f>
        <v>659</v>
      </c>
      <c r="K5" s="218"/>
      <c r="L5" s="219"/>
    </row>
    <row r="6" spans="1:13" s="200" customFormat="1" ht="12" customHeight="1" x14ac:dyDescent="0.2">
      <c r="A6" s="214"/>
      <c r="B6" s="215"/>
      <c r="C6" s="215"/>
      <c r="D6" s="28"/>
      <c r="E6" s="221"/>
      <c r="F6" s="221"/>
      <c r="G6" s="217"/>
      <c r="H6" s="215" t="str">
        <f>Data!H6</f>
        <v>Children Under 18 in Placement (03/31/2017)</v>
      </c>
      <c r="I6" s="215"/>
      <c r="J6" s="551">
        <f>NorthernRegionCalculations!C116-NorthernRegionCalculations!C122</f>
        <v>106</v>
      </c>
      <c r="K6" s="218"/>
      <c r="L6" s="219"/>
    </row>
    <row r="7" spans="1:13" s="200" customFormat="1" ht="3" customHeight="1" x14ac:dyDescent="0.2">
      <c r="A7" s="214"/>
      <c r="B7" s="217"/>
      <c r="C7" s="217"/>
      <c r="D7" s="199"/>
      <c r="E7" s="221"/>
      <c r="F7" s="221"/>
      <c r="G7" s="217"/>
      <c r="H7" s="215">
        <f>Data!H7</f>
        <v>0</v>
      </c>
      <c r="I7" s="215"/>
      <c r="J7" s="837"/>
      <c r="K7" s="218"/>
      <c r="L7" s="219"/>
    </row>
    <row r="8" spans="1:13" s="200" customFormat="1" ht="12" customHeight="1" x14ac:dyDescent="0.2">
      <c r="A8" s="214"/>
      <c r="B8" s="215" t="str">
        <f>Data!B8</f>
        <v>Responses (Q3, FY'2017) (includes Hotline)</v>
      </c>
      <c r="C8" s="215"/>
      <c r="D8" s="21">
        <f>NorthernRegionCalculations!C175</f>
        <v>241</v>
      </c>
      <c r="E8" s="221"/>
      <c r="F8" s="221"/>
      <c r="G8" s="217"/>
      <c r="H8" s="215" t="str">
        <f>Data!H8</f>
        <v>% of Child Caseload in Placement</v>
      </c>
      <c r="I8" s="215"/>
      <c r="J8" s="838">
        <f>J6/J5</f>
        <v>0.16084977238239756</v>
      </c>
      <c r="K8" s="218"/>
      <c r="L8" s="219"/>
    </row>
    <row r="9" spans="1:13" s="200" customFormat="1" ht="12" customHeight="1" x14ac:dyDescent="0.2">
      <c r="A9" s="214"/>
      <c r="B9" s="215" t="str">
        <f>Data!B9</f>
        <v>% Supported Responses (Q3, FY'2017)</v>
      </c>
      <c r="C9" s="215"/>
      <c r="D9" s="28">
        <f>NorthernRegionCalculations!C75/D4</f>
        <v>0.1279317697228145</v>
      </c>
      <c r="E9" s="221"/>
      <c r="F9" s="221"/>
      <c r="G9" s="217"/>
      <c r="H9" s="215" t="str">
        <f>Data!H9</f>
        <v>Clinical Cases (03/31/2017)</v>
      </c>
      <c r="I9" s="215"/>
      <c r="J9" s="551">
        <f>NorthernRegionCalculations!C132</f>
        <v>406</v>
      </c>
      <c r="K9" s="218"/>
      <c r="L9" s="219"/>
      <c r="M9" s="290"/>
    </row>
    <row r="10" spans="1:13" s="200" customFormat="1" ht="3" customHeight="1" x14ac:dyDescent="0.2">
      <c r="A10" s="214"/>
      <c r="E10" s="221"/>
      <c r="F10" s="221"/>
      <c r="G10" s="217"/>
      <c r="H10" s="215"/>
      <c r="I10" s="215"/>
      <c r="J10" s="839"/>
      <c r="K10" s="218"/>
      <c r="L10" s="219"/>
    </row>
    <row r="11" spans="1:13" s="200" customFormat="1" ht="12" customHeight="1" x14ac:dyDescent="0.2">
      <c r="A11" s="214"/>
      <c r="B11" s="215" t="str">
        <f>Data!B11</f>
        <v>Substantiated Concern (Q3, FY'2017)</v>
      </c>
      <c r="C11" s="215"/>
      <c r="D11" s="21">
        <f>NorthernRegionCalculations!C163</f>
        <v>38</v>
      </c>
      <c r="E11" s="221"/>
      <c r="F11" s="221"/>
      <c r="G11" s="217"/>
      <c r="H11" s="215" t="str">
        <f>Data!H11</f>
        <v>Adoption Cases (03/31/2017)</v>
      </c>
      <c r="I11" s="215"/>
      <c r="J11" s="551">
        <f>NorthernRegionCalculations!C131</f>
        <v>15</v>
      </c>
      <c r="K11" s="218"/>
      <c r="L11" s="219"/>
    </row>
    <row r="12" spans="1:13" s="200" customFormat="1" ht="12" customHeight="1" x14ac:dyDescent="0.2">
      <c r="A12" s="214"/>
      <c r="B12" s="253"/>
      <c r="C12" s="215"/>
      <c r="D12" s="28"/>
      <c r="E12" s="221"/>
      <c r="F12" s="221"/>
      <c r="G12" s="217"/>
      <c r="H12" s="215" t="str">
        <f>Data!H12</f>
        <v>Clinical Cases w/Child &lt;18 in Plcme (03/31/2017)</v>
      </c>
      <c r="I12" s="215"/>
      <c r="J12" s="551">
        <f>NorthernRegionCalculations!C140</f>
        <v>65</v>
      </c>
      <c r="K12" s="218"/>
      <c r="L12" s="219"/>
    </row>
    <row r="13" spans="1:13" s="200" customFormat="1" ht="12" customHeight="1" x14ac:dyDescent="0.2">
      <c r="A13" s="214"/>
      <c r="E13" s="221"/>
      <c r="F13" s="221"/>
      <c r="G13" s="217"/>
      <c r="H13" s="215" t="str">
        <f>Data!H13</f>
        <v>% Clinical Cases that are Placement Cases</v>
      </c>
      <c r="I13" s="215"/>
      <c r="J13" s="838">
        <f>J12/J9</f>
        <v>0.16009852216748768</v>
      </c>
      <c r="K13" s="218"/>
      <c r="L13" s="219"/>
    </row>
    <row r="14" spans="1:13" s="200" customFormat="1" ht="3" customHeight="1" x14ac:dyDescent="0.2">
      <c r="A14" s="214"/>
      <c r="B14" s="215"/>
      <c r="C14" s="215"/>
      <c r="D14" s="34"/>
      <c r="E14" s="221"/>
      <c r="F14" s="221"/>
      <c r="G14" s="217"/>
      <c r="H14" s="215"/>
      <c r="I14" s="215"/>
      <c r="J14" s="838"/>
      <c r="K14" s="218"/>
      <c r="L14" s="219"/>
    </row>
    <row r="15" spans="1:13" s="200" customFormat="1" ht="12" customHeight="1" x14ac:dyDescent="0.2">
      <c r="A15" s="214"/>
      <c r="B15" s="215" t="str">
        <f>Data!B15</f>
        <v>Ave. Clinical Cases Opened per Month (Jan - Mar 2017)</v>
      </c>
      <c r="C15" s="215"/>
      <c r="D15" s="21">
        <f>NorthernRegionCalculations!C103</f>
        <v>28.333333333333332</v>
      </c>
      <c r="E15" s="221"/>
      <c r="F15" s="221"/>
      <c r="G15" s="217"/>
      <c r="H15" s="215" t="str">
        <f>Data!H15</f>
        <v>Adoptions Legalized (Q3, FY'2017)</v>
      </c>
      <c r="I15" s="215"/>
      <c r="J15" s="551">
        <f>NorthernRegionCalculations!C147</f>
        <v>4</v>
      </c>
      <c r="K15" s="218"/>
      <c r="L15" s="219"/>
    </row>
    <row r="16" spans="1:13" s="200" customFormat="1" ht="12" customHeight="1" x14ac:dyDescent="0.2">
      <c r="A16" s="214"/>
      <c r="B16" s="215" t="str">
        <f>Data!B16</f>
        <v>Ave. Clinical Cases Closed Per Month (Jan - Mar 2017)</v>
      </c>
      <c r="C16" s="215"/>
      <c r="D16" s="21">
        <f>NorthernRegionCalculations!C89</f>
        <v>22.333333333333332</v>
      </c>
      <c r="E16" s="221"/>
      <c r="F16" s="221"/>
      <c r="G16" s="217"/>
      <c r="H16" s="215" t="str">
        <f>Data!H16</f>
        <v>Guardianships Legalized (Q3, FY'2017)</v>
      </c>
      <c r="I16" s="215"/>
      <c r="J16" s="551">
        <f>NorthernRegionCalculations!D147</f>
        <v>3</v>
      </c>
      <c r="K16" s="218"/>
      <c r="L16" s="219"/>
    </row>
    <row r="17" spans="1:12" ht="6" customHeight="1" x14ac:dyDescent="0.2">
      <c r="A17" s="223"/>
      <c r="B17" s="206"/>
      <c r="C17" s="206"/>
      <c r="D17" s="207"/>
      <c r="E17" s="208"/>
      <c r="F17" s="208"/>
      <c r="G17" s="206"/>
      <c r="H17" s="206"/>
      <c r="I17" s="206"/>
      <c r="J17" s="208"/>
      <c r="K17" s="208"/>
      <c r="L17" s="224"/>
    </row>
    <row r="18" spans="1:12" s="227" customFormat="1" ht="15.75" customHeight="1" x14ac:dyDescent="0.2">
      <c r="A18" s="225"/>
      <c r="B18" s="1079" t="s">
        <v>4</v>
      </c>
      <c r="C18" s="1079"/>
      <c r="D18" s="1079"/>
      <c r="E18" s="1079"/>
      <c r="F18" s="1079"/>
      <c r="G18" s="1079"/>
      <c r="H18" s="1079"/>
      <c r="I18" s="1079"/>
      <c r="J18" s="1079"/>
      <c r="K18" s="1079"/>
      <c r="L18" s="226"/>
    </row>
    <row r="19" spans="1:12" ht="15" customHeight="1" x14ac:dyDescent="0.2">
      <c r="A19" s="210"/>
      <c r="B19" s="228" t="str">
        <f>Data!B19</f>
        <v>Race (03/31/2017)</v>
      </c>
      <c r="C19" s="229"/>
      <c r="D19" s="230"/>
      <c r="E19" s="231"/>
      <c r="F19" s="232"/>
      <c r="G19" s="228" t="str">
        <f>Data!G19</f>
        <v>Primary Language  (03/31/2017)</v>
      </c>
      <c r="H19" s="229"/>
      <c r="I19" s="229"/>
      <c r="J19" s="233"/>
      <c r="K19" s="233"/>
      <c r="L19" s="213"/>
    </row>
    <row r="20" spans="1:12" s="200" customFormat="1" ht="13.5" customHeight="1" x14ac:dyDescent="0.2">
      <c r="A20" s="234"/>
      <c r="B20" s="235"/>
      <c r="C20" s="215" t="s">
        <v>5</v>
      </c>
      <c r="D20" s="21">
        <f>NorthernRegionCalculations!O14</f>
        <v>611</v>
      </c>
      <c r="E20" s="28">
        <f>IF(D20/$D$29&lt;0.01,"*",D20/$D$29)</f>
        <v>0.43893678160919541</v>
      </c>
      <c r="F20" s="236"/>
      <c r="G20" s="235"/>
      <c r="H20" s="215" t="str">
        <f>Data!H20</f>
        <v>Spanish</v>
      </c>
      <c r="I20" s="215"/>
      <c r="J20" s="21">
        <f>NorthernRegionCalculations!O35</f>
        <v>113</v>
      </c>
      <c r="K20" s="49">
        <f>IF(J20/$J$31&lt;0.01,"*",J20/$J$31)</f>
        <v>8.1178160919540235E-2</v>
      </c>
      <c r="L20" s="237"/>
    </row>
    <row r="21" spans="1:12" s="200" customFormat="1" ht="14.45" customHeight="1" x14ac:dyDescent="0.2">
      <c r="A21" s="234"/>
      <c r="B21" s="235"/>
      <c r="C21" s="238" t="s">
        <v>7</v>
      </c>
      <c r="D21" s="21">
        <f>NorthernRegionCalculations!O10</f>
        <v>306</v>
      </c>
      <c r="E21" s="28">
        <f t="shared" ref="E21:E28" si="0">IF(D21/$D$29&lt;0.01,"*",D21/$D$29)</f>
        <v>0.21982758620689655</v>
      </c>
      <c r="F21" s="236"/>
      <c r="G21" s="235"/>
      <c r="H21" s="215" t="str">
        <f>Data!H21</f>
        <v>Khmer (Cambodian)</v>
      </c>
      <c r="I21" s="215"/>
      <c r="J21" s="21">
        <f>NorthernRegionCalculations!O29</f>
        <v>0</v>
      </c>
      <c r="K21" s="49" t="str">
        <f t="shared" ref="K21:K31" si="1">IF(J21/$J$31&lt;0.01,"*",J21/$J$31)</f>
        <v>*</v>
      </c>
      <c r="L21" s="237"/>
    </row>
    <row r="22" spans="1:12" s="200" customFormat="1" ht="13.5" customHeight="1" x14ac:dyDescent="0.2">
      <c r="A22" s="234"/>
      <c r="B22" s="235"/>
      <c r="C22" s="215" t="s">
        <v>9</v>
      </c>
      <c r="D22" s="21">
        <f>NorthernRegionCalculations!O8</f>
        <v>236</v>
      </c>
      <c r="E22" s="28">
        <f t="shared" si="0"/>
        <v>0.16954022988505746</v>
      </c>
      <c r="F22" s="236"/>
      <c r="G22" s="235"/>
      <c r="H22" s="52" t="str">
        <f>Data!H22</f>
        <v xml:space="preserve">Portuguese                                                                      </v>
      </c>
      <c r="I22" s="215"/>
      <c r="J22" s="21">
        <f>NorthernRegionCalculations!O33</f>
        <v>10</v>
      </c>
      <c r="K22" s="28" t="str">
        <f t="shared" si="1"/>
        <v>*</v>
      </c>
      <c r="L22" s="237"/>
    </row>
    <row r="23" spans="1:12" s="200" customFormat="1" ht="13.5" customHeight="1" x14ac:dyDescent="0.2">
      <c r="A23" s="234"/>
      <c r="B23" s="235"/>
      <c r="C23" s="215" t="s">
        <v>11</v>
      </c>
      <c r="D23" s="21">
        <f>NorthernRegionCalculations!O7</f>
        <v>23</v>
      </c>
      <c r="E23" s="28">
        <f t="shared" si="0"/>
        <v>1.6522988505747127E-2</v>
      </c>
      <c r="F23" s="236"/>
      <c r="G23" s="235"/>
      <c r="H23" s="215" t="str">
        <f>Data!H23</f>
        <v>Haitian Creole</v>
      </c>
      <c r="I23" s="215"/>
      <c r="J23" s="21">
        <f>NorthernRegionCalculations!O27</f>
        <v>22</v>
      </c>
      <c r="K23" s="49">
        <f t="shared" si="1"/>
        <v>1.5804597701149427E-2</v>
      </c>
      <c r="L23" s="237"/>
    </row>
    <row r="24" spans="1:12" s="200" customFormat="1" ht="13.5" customHeight="1" x14ac:dyDescent="0.2">
      <c r="A24" s="234"/>
      <c r="B24" s="235"/>
      <c r="C24" s="215" t="s">
        <v>13</v>
      </c>
      <c r="D24" s="21">
        <f>NorthernRegionCalculations!O6</f>
        <v>1</v>
      </c>
      <c r="E24" s="28" t="str">
        <f t="shared" si="0"/>
        <v>*</v>
      </c>
      <c r="F24" s="236"/>
      <c r="G24" s="235"/>
      <c r="H24" s="238" t="str">
        <f>Data!H24</f>
        <v>Cape Verdean Creole</v>
      </c>
      <c r="I24" s="238"/>
      <c r="J24" s="21">
        <f>NorthernRegionCalculations!O22</f>
        <v>5</v>
      </c>
      <c r="K24" s="49" t="str">
        <f t="shared" si="1"/>
        <v>*</v>
      </c>
      <c r="L24" s="237"/>
    </row>
    <row r="25" spans="1:12" s="200" customFormat="1" ht="13.5" customHeight="1" x14ac:dyDescent="0.2">
      <c r="A25" s="234"/>
      <c r="B25" s="235"/>
      <c r="C25" s="215" t="s">
        <v>15</v>
      </c>
      <c r="D25" s="21">
        <f>NorthernRegionCalculations!O12</f>
        <v>0</v>
      </c>
      <c r="E25" s="28" t="str">
        <f t="shared" si="0"/>
        <v>*</v>
      </c>
      <c r="F25" s="236"/>
      <c r="G25" s="235"/>
      <c r="H25" s="238" t="str">
        <f>Data!H25</f>
        <v>Vietnamese</v>
      </c>
      <c r="I25" s="238"/>
      <c r="J25" s="21">
        <f>NorthernRegionCalculations!O38</f>
        <v>0</v>
      </c>
      <c r="K25" s="49" t="str">
        <f t="shared" si="1"/>
        <v>*</v>
      </c>
      <c r="L25" s="237"/>
    </row>
    <row r="26" spans="1:12" s="200" customFormat="1" ht="13.5" customHeight="1" x14ac:dyDescent="0.2">
      <c r="A26" s="239"/>
      <c r="B26" s="235"/>
      <c r="C26" s="215" t="s">
        <v>17</v>
      </c>
      <c r="D26" s="21">
        <f>NorthernRegionCalculations!O11</f>
        <v>45</v>
      </c>
      <c r="E26" s="28">
        <f t="shared" si="0"/>
        <v>3.2327586206896554E-2</v>
      </c>
      <c r="F26" s="236"/>
      <c r="G26" s="235"/>
      <c r="H26" s="238" t="str">
        <f>Data!H26</f>
        <v>Chinese</v>
      </c>
      <c r="I26" s="238"/>
      <c r="J26" s="21">
        <f>NorthernRegionCalculations!O23</f>
        <v>6</v>
      </c>
      <c r="K26" s="28" t="str">
        <f t="shared" si="1"/>
        <v>*</v>
      </c>
      <c r="L26" s="240"/>
    </row>
    <row r="27" spans="1:12" s="200" customFormat="1" ht="12" customHeight="1" x14ac:dyDescent="0.2">
      <c r="A27" s="239"/>
      <c r="B27" s="235"/>
      <c r="C27" s="215" t="str">
        <f>Data!C27</f>
        <v>Unable to Determine</v>
      </c>
      <c r="D27" s="21">
        <f>NorthernRegionCalculations!O13</f>
        <v>53</v>
      </c>
      <c r="E27" s="28">
        <f t="shared" si="0"/>
        <v>3.8074712643678163E-2</v>
      </c>
      <c r="F27" s="236"/>
      <c r="G27" s="235"/>
      <c r="H27" s="238" t="str">
        <f>Data!H27</f>
        <v>Lao</v>
      </c>
      <c r="I27" s="238"/>
      <c r="J27" s="21">
        <f>NorthernRegionCalculations!O30</f>
        <v>0</v>
      </c>
      <c r="K27" s="49" t="str">
        <f t="shared" si="1"/>
        <v>*</v>
      </c>
      <c r="L27" s="240"/>
    </row>
    <row r="28" spans="1:12" s="200" customFormat="1" ht="12" customHeight="1" x14ac:dyDescent="0.2">
      <c r="A28" s="241"/>
      <c r="B28" s="235"/>
      <c r="C28" s="215" t="str">
        <f>Data!C28</f>
        <v>Missing</v>
      </c>
      <c r="D28" s="21">
        <f>NorthernRegionCalculations!O15+NorthernRegionCalculations!O9</f>
        <v>117</v>
      </c>
      <c r="E28" s="28">
        <f t="shared" si="0"/>
        <v>8.4051724137931036E-2</v>
      </c>
      <c r="F28" s="242"/>
      <c r="G28" s="235"/>
      <c r="H28" s="238" t="str">
        <f>Data!H28</f>
        <v>American Sign Language</v>
      </c>
      <c r="I28" s="238"/>
      <c r="J28" s="21">
        <f>NorthernRegionCalculations!O21</f>
        <v>0</v>
      </c>
      <c r="K28" s="28" t="str">
        <f t="shared" si="1"/>
        <v>*</v>
      </c>
      <c r="L28" s="243"/>
    </row>
    <row r="29" spans="1:12" s="200" customFormat="1" ht="15" customHeight="1" x14ac:dyDescent="0.2">
      <c r="A29" s="214"/>
      <c r="B29" s="228"/>
      <c r="C29" s="244" t="s">
        <v>23</v>
      </c>
      <c r="D29" s="67">
        <f>SUM(D20:D28)</f>
        <v>1392</v>
      </c>
      <c r="E29" s="61">
        <f>IF(D29/$D$29&lt;0.01,"*",D29/$D$29)</f>
        <v>1</v>
      </c>
      <c r="F29" s="217"/>
      <c r="G29" s="235"/>
      <c r="H29" s="215" t="str">
        <f>Data!H29</f>
        <v>Other</v>
      </c>
      <c r="I29" s="215"/>
      <c r="J29" s="21">
        <f>NorthernRegionCalculations!O25+NorthernRegionCalculations!O26+NorthernRegionCalculations!O28+NorthernRegionCalculations!O31+NorthernRegionCalculations!O32+NorthernRegionCalculations!O34+NorthernRegionCalculations!O36+NorthernRegionCalculations!O39</f>
        <v>25</v>
      </c>
      <c r="K29" s="49">
        <f t="shared" si="1"/>
        <v>1.7959770114942528E-2</v>
      </c>
      <c r="L29" s="219"/>
    </row>
    <row r="30" spans="1:12" ht="12" customHeight="1" x14ac:dyDescent="0.2">
      <c r="A30" s="245"/>
      <c r="B30" s="228"/>
      <c r="C30" s="246" t="s">
        <v>239</v>
      </c>
      <c r="D30" s="34"/>
      <c r="E30" s="64"/>
      <c r="F30" s="242"/>
      <c r="G30" s="215"/>
      <c r="H30" s="215" t="str">
        <f>Data!H30</f>
        <v>English/Unspecified</v>
      </c>
      <c r="I30" s="215"/>
      <c r="J30" s="21">
        <f>NorthernRegionCalculations!O37+NorthernRegionCalculations!O24</f>
        <v>1211</v>
      </c>
      <c r="K30" s="49">
        <f t="shared" si="1"/>
        <v>0.86997126436781613</v>
      </c>
      <c r="L30" s="247"/>
    </row>
    <row r="31" spans="1:12" ht="12" customHeight="1" x14ac:dyDescent="0.2">
      <c r="A31" s="245"/>
      <c r="B31" s="228"/>
      <c r="C31" s="66" t="s">
        <v>240</v>
      </c>
      <c r="D31" s="34"/>
      <c r="E31" s="64"/>
      <c r="F31" s="242"/>
      <c r="G31" s="215"/>
      <c r="H31" s="220" t="s">
        <v>23</v>
      </c>
      <c r="I31" s="220"/>
      <c r="J31" s="67">
        <f>SUM(J20:J30)</f>
        <v>1392</v>
      </c>
      <c r="K31" s="68">
        <f t="shared" si="1"/>
        <v>1</v>
      </c>
      <c r="L31" s="247"/>
    </row>
    <row r="32" spans="1:12" ht="6" customHeight="1" x14ac:dyDescent="0.2">
      <c r="A32" s="248"/>
      <c r="B32" s="249"/>
      <c r="C32" s="229"/>
      <c r="D32" s="250"/>
      <c r="E32" s="242"/>
      <c r="F32" s="242"/>
      <c r="G32" s="215"/>
      <c r="H32" s="215"/>
      <c r="I32" s="215"/>
      <c r="J32" s="251"/>
      <c r="K32" s="251"/>
      <c r="L32" s="252"/>
    </row>
    <row r="33" spans="1:12" s="227" customFormat="1" ht="14.25" customHeight="1" x14ac:dyDescent="0.2">
      <c r="A33" s="225"/>
      <c r="B33" s="1080" t="s">
        <v>28</v>
      </c>
      <c r="C33" s="1079"/>
      <c r="D33" s="1079"/>
      <c r="E33" s="1079"/>
      <c r="F33" s="1079"/>
      <c r="G33" s="1079"/>
      <c r="H33" s="1079"/>
      <c r="I33" s="1079"/>
      <c r="J33" s="1079"/>
      <c r="K33" s="1079"/>
      <c r="L33" s="226"/>
    </row>
    <row r="34" spans="1:12" s="253" customFormat="1" ht="15" customHeight="1" x14ac:dyDescent="0.2">
      <c r="A34" s="245"/>
      <c r="B34" s="228" t="str">
        <f>Data!B34</f>
        <v>Most Recent Intake  (03/31/2017)</v>
      </c>
      <c r="C34" s="229"/>
      <c r="D34" s="231"/>
      <c r="E34" s="218"/>
      <c r="F34" s="218"/>
      <c r="G34" s="228" t="str">
        <f>Data!G34</f>
        <v>Age Groups  (03/31/2017)</v>
      </c>
      <c r="H34" s="215"/>
      <c r="I34" s="215"/>
      <c r="J34" s="251"/>
      <c r="K34" s="251"/>
      <c r="L34" s="247"/>
    </row>
    <row r="35" spans="1:12" s="200" customFormat="1" ht="12" customHeight="1" x14ac:dyDescent="0.2">
      <c r="A35" s="234"/>
      <c r="B35" s="217"/>
      <c r="C35" s="215" t="str">
        <f>Data!C35</f>
        <v>Protective</v>
      </c>
      <c r="D35" s="21">
        <f>NorthernRegionCalculations!O58+NorthernRegionCalculations!U58</f>
        <v>93</v>
      </c>
      <c r="E35" s="49">
        <f>IF(D35/$D$41&lt;0.01,"*",D35/$D$41)</f>
        <v>0.87735849056603776</v>
      </c>
      <c r="F35" s="254"/>
      <c r="G35" s="217"/>
      <c r="H35" s="215" t="str">
        <f>Data!H35</f>
        <v>0 - 2 Years Old</v>
      </c>
      <c r="I35" s="215"/>
      <c r="J35" s="21">
        <f>NorthernRegionCalculations!O72</f>
        <v>14</v>
      </c>
      <c r="K35" s="49">
        <f>IF(J35/$J$39&lt;0.01,"*",J35/$J$39)</f>
        <v>0.13207547169811321</v>
      </c>
      <c r="L35" s="237"/>
    </row>
    <row r="36" spans="1:12" s="200" customFormat="1" ht="12" customHeight="1" x14ac:dyDescent="0.2">
      <c r="A36" s="234"/>
      <c r="B36" s="229"/>
      <c r="C36" s="215" t="str">
        <f>Data!C36</f>
        <v>Alternative Response</v>
      </c>
      <c r="D36" s="21">
        <f>NorthernRegionCalculations!P58</f>
        <v>4</v>
      </c>
      <c r="E36" s="49">
        <f t="shared" ref="E36:E41" si="2">IF(D36/$D$41&lt;0.01,"*",D36/$D$41)</f>
        <v>3.7735849056603772E-2</v>
      </c>
      <c r="F36" s="254"/>
      <c r="G36" s="217"/>
      <c r="H36" s="215" t="str">
        <f>Data!H36</f>
        <v>3 - 5 Years Old</v>
      </c>
      <c r="I36" s="215"/>
      <c r="J36" s="21">
        <f>NorthernRegionCalculations!P72</f>
        <v>13</v>
      </c>
      <c r="K36" s="49">
        <f t="shared" ref="K36:K39" si="3">IF(J36/$J$39&lt;0.01,"*",J36/$J$39)</f>
        <v>0.12264150943396226</v>
      </c>
      <c r="L36" s="237"/>
    </row>
    <row r="37" spans="1:12" s="200" customFormat="1" ht="12" customHeight="1" x14ac:dyDescent="0.2">
      <c r="A37" s="234"/>
      <c r="B37" s="229"/>
      <c r="C37" s="215" t="str">
        <f>Data!C37</f>
        <v>Voluntary Request</v>
      </c>
      <c r="D37" s="21">
        <f>NorthernRegionCalculations!W58+NorthernRegionCalculations!X58</f>
        <v>4</v>
      </c>
      <c r="E37" s="49">
        <f t="shared" si="2"/>
        <v>3.7735849056603772E-2</v>
      </c>
      <c r="F37" s="254"/>
      <c r="G37" s="217"/>
      <c r="H37" s="215" t="str">
        <f>Data!H37</f>
        <v>6 - 11 Years Old</v>
      </c>
      <c r="I37" s="215"/>
      <c r="J37" s="21">
        <f>NorthernRegionCalculations!Q72</f>
        <v>29</v>
      </c>
      <c r="K37" s="49">
        <f t="shared" si="3"/>
        <v>0.27358490566037735</v>
      </c>
      <c r="L37" s="237"/>
    </row>
    <row r="38" spans="1:12" s="200" customFormat="1" ht="12" customHeight="1" x14ac:dyDescent="0.2">
      <c r="A38" s="234"/>
      <c r="B38" s="229"/>
      <c r="C38" s="215" t="str">
        <f>Data!C38</f>
        <v>CRA Referral (Children Requiring Assistance)</v>
      </c>
      <c r="D38" s="21">
        <f>NorthernRegionCalculations!Q58+NorthernRegionCalculations!R58</f>
        <v>4</v>
      </c>
      <c r="E38" s="49">
        <f t="shared" si="2"/>
        <v>3.7735849056603772E-2</v>
      </c>
      <c r="F38" s="254"/>
      <c r="G38" s="217"/>
      <c r="H38" s="215" t="str">
        <f>Data!H38</f>
        <v>12 - 17 Years Old</v>
      </c>
      <c r="I38" s="215"/>
      <c r="J38" s="21">
        <f>NorthernRegionCalculations!R72</f>
        <v>50</v>
      </c>
      <c r="K38" s="49">
        <f t="shared" si="3"/>
        <v>0.47169811320754718</v>
      </c>
      <c r="L38" s="237"/>
    </row>
    <row r="39" spans="1:12" s="200" customFormat="1" ht="12" customHeight="1" x14ac:dyDescent="0.2">
      <c r="A39" s="239"/>
      <c r="B39" s="229"/>
      <c r="C39" s="215" t="str">
        <f>Data!C39</f>
        <v>Court Referral</v>
      </c>
      <c r="D39" s="21">
        <f>NorthernRegionCalculations!S58</f>
        <v>1</v>
      </c>
      <c r="E39" s="49" t="str">
        <f t="shared" si="2"/>
        <v>*</v>
      </c>
      <c r="F39" s="254"/>
      <c r="G39" s="217"/>
      <c r="H39" s="244" t="s">
        <v>38</v>
      </c>
      <c r="I39" s="244"/>
      <c r="J39" s="67">
        <f>SUM(J35:J38)</f>
        <v>106</v>
      </c>
      <c r="K39" s="68">
        <f t="shared" si="3"/>
        <v>1</v>
      </c>
      <c r="L39" s="240"/>
    </row>
    <row r="40" spans="1:12" s="200" customFormat="1" ht="12" customHeight="1" x14ac:dyDescent="0.2">
      <c r="A40" s="241"/>
      <c r="B40" s="217"/>
      <c r="C40" s="215" t="str">
        <f>Data!C40</f>
        <v>Other/Unspecified</v>
      </c>
      <c r="D40" s="21">
        <f>NorthernRegionCalculations!T58+NorthernRegionCalculations!V58+NorthernRegionCalculations!Y58</f>
        <v>0</v>
      </c>
      <c r="E40" s="49" t="str">
        <f t="shared" si="2"/>
        <v>*</v>
      </c>
      <c r="F40" s="255"/>
      <c r="G40" s="217"/>
      <c r="H40" s="244"/>
      <c r="I40" s="244"/>
      <c r="J40" s="76"/>
      <c r="K40" s="77"/>
      <c r="L40" s="243"/>
    </row>
    <row r="41" spans="1:12" s="200" customFormat="1" ht="12" customHeight="1" x14ac:dyDescent="0.2">
      <c r="A41" s="241"/>
      <c r="B41" s="217"/>
      <c r="C41" s="244" t="s">
        <v>38</v>
      </c>
      <c r="D41" s="67">
        <f>SUM(D35:D40)</f>
        <v>106</v>
      </c>
      <c r="E41" s="68">
        <f t="shared" si="2"/>
        <v>1</v>
      </c>
      <c r="F41" s="255"/>
      <c r="G41" s="217"/>
      <c r="H41" s="217"/>
      <c r="I41" s="217"/>
      <c r="J41" s="217"/>
      <c r="K41" s="217"/>
      <c r="L41" s="243"/>
    </row>
    <row r="42" spans="1:12" s="200" customFormat="1" ht="12" customHeight="1" x14ac:dyDescent="0.2">
      <c r="A42" s="241"/>
      <c r="B42" s="217"/>
      <c r="C42" s="244"/>
      <c r="D42" s="67"/>
      <c r="E42" s="68"/>
      <c r="F42" s="255"/>
      <c r="G42" s="217"/>
      <c r="H42" s="217"/>
      <c r="I42" s="217"/>
      <c r="J42" s="217"/>
      <c r="K42" s="217"/>
      <c r="L42" s="243"/>
    </row>
    <row r="43" spans="1:12" s="253" customFormat="1" ht="15" customHeight="1" x14ac:dyDescent="0.2">
      <c r="A43" s="210"/>
      <c r="B43" s="228" t="str">
        <f>Data!B43</f>
        <v>Placement Type  (03/31/2017)</v>
      </c>
      <c r="C43" s="215"/>
      <c r="D43" s="233"/>
      <c r="E43" s="233"/>
      <c r="F43" s="233"/>
      <c r="G43" s="228" t="str">
        <f>Data!G43</f>
        <v>Continuous Time in Placement  (03/31/2017)</v>
      </c>
      <c r="H43" s="229"/>
      <c r="I43" s="229"/>
      <c r="J43" s="233"/>
      <c r="K43" s="233"/>
      <c r="L43" s="213"/>
    </row>
    <row r="44" spans="1:12" s="200" customFormat="1" ht="12" customHeight="1" x14ac:dyDescent="0.2">
      <c r="A44" s="234"/>
      <c r="B44" s="217"/>
      <c r="C44" s="215" t="str">
        <f>Data!C44</f>
        <v>Foster Care - Kinship</v>
      </c>
      <c r="D44" s="21">
        <f>NorthernRegionCalculations!AP100</f>
        <v>19</v>
      </c>
      <c r="E44" s="49">
        <f>IF(D44/$D$57&lt;0.01,"*",D44/$D$57)</f>
        <v>0.17924528301886791</v>
      </c>
      <c r="F44" s="254"/>
      <c r="G44" s="217"/>
      <c r="H44" s="215" t="str">
        <f>Data!H44</f>
        <v>.5 Years or Less</v>
      </c>
      <c r="I44" s="215"/>
      <c r="J44" s="21">
        <f>NorthernRegionCalculations!O85</f>
        <v>30</v>
      </c>
      <c r="K44" s="49">
        <f>IF(J44/$J$49&lt;0.01,"*",J44/$J$49)</f>
        <v>0.28301886792452829</v>
      </c>
      <c r="L44" s="237"/>
    </row>
    <row r="45" spans="1:12" s="200" customFormat="1" ht="12" customHeight="1" x14ac:dyDescent="0.2">
      <c r="A45" s="234"/>
      <c r="B45" s="217"/>
      <c r="C45" s="215" t="str">
        <f>Data!C45</f>
        <v>Foster Care - Child-Specific</v>
      </c>
      <c r="D45" s="21">
        <f>NorthernRegionCalculations!AN100</f>
        <v>6</v>
      </c>
      <c r="E45" s="49">
        <f t="shared" ref="E45:E57" si="4">IF(D45/$D$57&lt;0.01,"*",D45/$D$57)</f>
        <v>5.6603773584905662E-2</v>
      </c>
      <c r="F45" s="254"/>
      <c r="G45" s="217"/>
      <c r="H45" s="215" t="str">
        <f>Data!H45</f>
        <v>&gt;.5 Years - 1 Year</v>
      </c>
      <c r="I45" s="215"/>
      <c r="J45" s="21">
        <f>NorthernRegionCalculations!P85</f>
        <v>19</v>
      </c>
      <c r="K45" s="49">
        <f t="shared" ref="K45:K49" si="5">IF(J45/$J$49&lt;0.01,"*",J45/$J$49)</f>
        <v>0.17924528301886791</v>
      </c>
      <c r="L45" s="237"/>
    </row>
    <row r="46" spans="1:12" s="200" customFormat="1" ht="12" customHeight="1" x14ac:dyDescent="0.2">
      <c r="A46" s="234"/>
      <c r="B46" s="217"/>
      <c r="C46" s="215" t="str">
        <f>Data!C46</f>
        <v>Foster Care - Unrestricted</v>
      </c>
      <c r="D46" s="21">
        <f>NorthernRegionCalculations!AR100</f>
        <v>10</v>
      </c>
      <c r="E46" s="49">
        <f t="shared" si="4"/>
        <v>9.4339622641509441E-2</v>
      </c>
      <c r="F46" s="254"/>
      <c r="G46" s="217"/>
      <c r="H46" s="215" t="str">
        <f>Data!H46</f>
        <v>&gt;1 Year - 2 Years</v>
      </c>
      <c r="I46" s="215"/>
      <c r="J46" s="21">
        <f>NorthernRegionCalculations!Q85+NorthernRegionCalculations!R85</f>
        <v>25</v>
      </c>
      <c r="K46" s="49">
        <f t="shared" si="5"/>
        <v>0.23584905660377359</v>
      </c>
      <c r="L46" s="237"/>
    </row>
    <row r="47" spans="1:12" s="200" customFormat="1" ht="12" customHeight="1" x14ac:dyDescent="0.2">
      <c r="A47" s="234"/>
      <c r="B47" s="217"/>
      <c r="C47" s="215" t="str">
        <f>Data!C47</f>
        <v>Foster Care - Pre-adoptive</v>
      </c>
      <c r="D47" s="21">
        <f>NorthernRegionCalculations!AQ100</f>
        <v>8</v>
      </c>
      <c r="E47" s="49">
        <f t="shared" si="4"/>
        <v>7.5471698113207544E-2</v>
      </c>
      <c r="F47" s="254"/>
      <c r="G47" s="217"/>
      <c r="H47" s="215" t="str">
        <f>Data!H47</f>
        <v>&gt;2 Years - 4 Years</v>
      </c>
      <c r="I47" s="215"/>
      <c r="J47" s="21">
        <f>NorthernRegionCalculations!S85</f>
        <v>27</v>
      </c>
      <c r="K47" s="49">
        <f t="shared" si="5"/>
        <v>0.25471698113207547</v>
      </c>
      <c r="L47" s="237"/>
    </row>
    <row r="48" spans="1:12" s="200" customFormat="1" ht="12" customHeight="1" x14ac:dyDescent="0.2">
      <c r="A48" s="234"/>
      <c r="B48" s="217"/>
      <c r="C48" s="215" t="str">
        <f>Data!C48</f>
        <v>Foster Care - Independent Living</v>
      </c>
      <c r="D48" s="21">
        <f>NorthernRegionCalculations!AO100</f>
        <v>0</v>
      </c>
      <c r="E48" s="28" t="str">
        <f t="shared" si="4"/>
        <v>*</v>
      </c>
      <c r="F48" s="254"/>
      <c r="G48" s="217"/>
      <c r="H48" s="215" t="str">
        <f>Data!H48</f>
        <v>&gt;4 Years</v>
      </c>
      <c r="I48" s="215"/>
      <c r="J48" s="21">
        <f>NorthernRegionCalculations!T85</f>
        <v>5</v>
      </c>
      <c r="K48" s="49">
        <f t="shared" si="5"/>
        <v>4.716981132075472E-2</v>
      </c>
      <c r="L48" s="237"/>
    </row>
    <row r="49" spans="1:14" s="200" customFormat="1" ht="12" customHeight="1" x14ac:dyDescent="0.2">
      <c r="A49" s="234"/>
      <c r="B49" s="217"/>
      <c r="C49" s="215" t="str">
        <f>Data!C49</f>
        <v>Foster Care - IFC (Contracted)</v>
      </c>
      <c r="D49" s="21">
        <f>SUM(NorthernRegionCalculations!AC100:AM100)</f>
        <v>20</v>
      </c>
      <c r="E49" s="49">
        <f t="shared" si="4"/>
        <v>0.18867924528301888</v>
      </c>
      <c r="F49" s="254"/>
      <c r="G49" s="217"/>
      <c r="H49" s="244" t="s">
        <v>38</v>
      </c>
      <c r="I49" s="215"/>
      <c r="J49" s="67">
        <f>SUM(J44:J48)</f>
        <v>106</v>
      </c>
      <c r="K49" s="68">
        <f t="shared" si="5"/>
        <v>1</v>
      </c>
      <c r="L49" s="237"/>
    </row>
    <row r="50" spans="1:14" s="200" customFormat="1" ht="12" customHeight="1" x14ac:dyDescent="0.2">
      <c r="A50" s="234"/>
      <c r="B50" s="217"/>
      <c r="C50" s="215" t="str">
        <f>Data!C50</f>
        <v>Congregate Care - Group Home</v>
      </c>
      <c r="D50" s="21">
        <f>SUM(NorthernRegionCalculations!N100:T100)</f>
        <v>16</v>
      </c>
      <c r="E50" s="49">
        <f t="shared" si="4"/>
        <v>0.15094339622641509</v>
      </c>
      <c r="F50" s="180"/>
      <c r="G50" s="180"/>
      <c r="H50" s="180"/>
      <c r="I50" s="180"/>
      <c r="J50" s="180"/>
      <c r="K50" s="180"/>
      <c r="L50" s="237"/>
    </row>
    <row r="51" spans="1:14" s="200" customFormat="1" ht="12" customHeight="1" x14ac:dyDescent="0.2">
      <c r="A51" s="256"/>
      <c r="B51" s="217"/>
      <c r="C51" s="215" t="str">
        <f>Data!C51</f>
        <v>Congregate Care - Continuum</v>
      </c>
      <c r="D51" s="21">
        <f>SUM(NorthernRegionCalculations!Z100:AB100)</f>
        <v>0</v>
      </c>
      <c r="E51" s="49" t="str">
        <f t="shared" si="4"/>
        <v>*</v>
      </c>
      <c r="F51" s="254"/>
      <c r="G51" s="228" t="str">
        <f>Data!G51</f>
        <v>Gender  (03/31/2017)</v>
      </c>
      <c r="H51" s="235"/>
      <c r="I51" s="235"/>
      <c r="J51" s="257"/>
      <c r="K51" s="257"/>
      <c r="L51" s="258"/>
    </row>
    <row r="52" spans="1:14" s="200" customFormat="1" ht="12" customHeight="1" x14ac:dyDescent="0.2">
      <c r="A52" s="259"/>
      <c r="B52" s="217"/>
      <c r="C52" s="215" t="str">
        <f>Data!C52</f>
        <v>Congregate Care - Residential</v>
      </c>
      <c r="D52" s="21">
        <f>NorthernRegionCalculations!U100</f>
        <v>13</v>
      </c>
      <c r="E52" s="49">
        <f>IF(D52/$D$57&lt;0.01,"*",D52/$D$57)</f>
        <v>0.12264150943396226</v>
      </c>
      <c r="F52" s="254"/>
      <c r="G52" s="217"/>
      <c r="H52" s="215" t="str">
        <f>Data!H52</f>
        <v>Male</v>
      </c>
      <c r="I52" s="244"/>
      <c r="J52" s="21">
        <f>NorthernRegionCalculations!P116</f>
        <v>55</v>
      </c>
      <c r="K52" s="49">
        <f>IF(J52/$J$55&lt;0.01,"*",J52/$J$55)</f>
        <v>0.51886792452830188</v>
      </c>
      <c r="L52" s="260"/>
      <c r="M52" s="215"/>
    </row>
    <row r="53" spans="1:14" s="200" customFormat="1" ht="12" customHeight="1" x14ac:dyDescent="0.2">
      <c r="A53" s="261"/>
      <c r="B53" s="217"/>
      <c r="C53" s="215" t="str">
        <f>Data!C53</f>
        <v>Congregate  Care - STARR (short-term residential)</v>
      </c>
      <c r="D53" s="21">
        <f>NorthernRegionCalculations!V100</f>
        <v>7</v>
      </c>
      <c r="E53" s="49">
        <f t="shared" si="4"/>
        <v>6.6037735849056603E-2</v>
      </c>
      <c r="F53" s="254"/>
      <c r="G53" s="217"/>
      <c r="H53" s="215" t="str">
        <f>Data!H53</f>
        <v>Female</v>
      </c>
      <c r="I53" s="244"/>
      <c r="J53" s="21">
        <f>NorthernRegionCalculations!O116</f>
        <v>51</v>
      </c>
      <c r="K53" s="49">
        <f t="shared" ref="K53:K55" si="6">IF(J53/$J$55&lt;0.01,"*",J53/$J$55)</f>
        <v>0.48113207547169812</v>
      </c>
      <c r="L53" s="262"/>
    </row>
    <row r="54" spans="1:14" s="200" customFormat="1" ht="12" customHeight="1" x14ac:dyDescent="0.2">
      <c r="A54" s="214"/>
      <c r="B54" s="217"/>
      <c r="C54" s="215" t="str">
        <f>Data!C54</f>
        <v>Congregate Care - Teen Parenting</v>
      </c>
      <c r="D54" s="21">
        <f>SUM(NorthernRegionCalculations!W100:Y100)</f>
        <v>1</v>
      </c>
      <c r="E54" s="49" t="str">
        <f t="shared" si="4"/>
        <v>*</v>
      </c>
      <c r="F54" s="254"/>
      <c r="G54" s="180"/>
      <c r="H54" s="253" t="str">
        <f>Data!H54</f>
        <v>Intersex</v>
      </c>
      <c r="J54" s="21">
        <f>NorthernRegionCalculations!Q116</f>
        <v>0</v>
      </c>
      <c r="K54" s="49" t="str">
        <f t="shared" si="6"/>
        <v>*</v>
      </c>
      <c r="L54" s="219"/>
    </row>
    <row r="55" spans="1:14" s="200" customFormat="1" ht="12" customHeight="1" x14ac:dyDescent="0.2">
      <c r="A55" s="263"/>
      <c r="B55" s="217"/>
      <c r="C55" s="215" t="str">
        <f>Data!C55</f>
        <v>Non-Referral Location</v>
      </c>
      <c r="D55" s="21">
        <f>SUM(NorthernRegionCalculations!AS100:AW100)</f>
        <v>2</v>
      </c>
      <c r="E55" s="49">
        <f t="shared" si="4"/>
        <v>1.8867924528301886E-2</v>
      </c>
      <c r="F55" s="264"/>
      <c r="G55" s="180"/>
      <c r="H55" s="244" t="s">
        <v>38</v>
      </c>
      <c r="I55" s="180"/>
      <c r="J55" s="67">
        <f>SUM(J52:J54)</f>
        <v>106</v>
      </c>
      <c r="K55" s="68">
        <f t="shared" si="6"/>
        <v>1</v>
      </c>
      <c r="L55" s="265"/>
    </row>
    <row r="56" spans="1:14" s="200" customFormat="1" ht="12" customHeight="1" x14ac:dyDescent="0.2">
      <c r="A56" s="263"/>
      <c r="B56" s="217"/>
      <c r="C56" s="238" t="str">
        <f>Data!C56</f>
        <v>Missing/Absent from Approved Placement</v>
      </c>
      <c r="D56" s="21">
        <f>NorthernRegionCalculations!AX100</f>
        <v>4</v>
      </c>
      <c r="E56" s="49">
        <f t="shared" si="4"/>
        <v>3.7735849056603772E-2</v>
      </c>
      <c r="F56" s="266"/>
      <c r="G56" s="180"/>
      <c r="H56" s="180"/>
      <c r="I56" s="180"/>
      <c r="J56" s="180"/>
      <c r="K56" s="180"/>
      <c r="L56" s="265"/>
    </row>
    <row r="57" spans="1:14" ht="15" customHeight="1" x14ac:dyDescent="0.2">
      <c r="A57" s="267"/>
      <c r="B57" s="180"/>
      <c r="C57" s="244" t="s">
        <v>38</v>
      </c>
      <c r="D57" s="67">
        <f>SUM(D44:D56)</f>
        <v>106</v>
      </c>
      <c r="E57" s="68">
        <f t="shared" si="4"/>
        <v>1</v>
      </c>
      <c r="F57" s="266"/>
      <c r="G57" s="228" t="str">
        <f>Data!G57</f>
        <v>Service Plan Goal  (03/31/2017)</v>
      </c>
      <c r="H57" s="229"/>
      <c r="I57" s="235"/>
      <c r="J57" s="181"/>
      <c r="K57" s="216"/>
      <c r="L57" s="268"/>
    </row>
    <row r="58" spans="1:14" s="200" customFormat="1" ht="12" customHeight="1" x14ac:dyDescent="0.2">
      <c r="A58" s="234"/>
      <c r="B58" s="228"/>
      <c r="C58" s="180"/>
      <c r="D58" s="180"/>
      <c r="E58" s="180"/>
      <c r="F58" s="254"/>
      <c r="G58" s="228"/>
      <c r="H58" s="215" t="str">
        <f>Data!H58</f>
        <v>Family Reunification</v>
      </c>
      <c r="I58" s="215"/>
      <c r="J58" s="21">
        <f>NorthernRegionCalculations!S145</f>
        <v>38</v>
      </c>
      <c r="K58" s="49">
        <f>IF(J58/$J$65&lt;0.01,"*",J58/$J$65)</f>
        <v>0.35849056603773582</v>
      </c>
      <c r="L58" s="237"/>
      <c r="N58" s="215"/>
    </row>
    <row r="59" spans="1:14" s="200" customFormat="1" ht="12" customHeight="1" x14ac:dyDescent="0.2">
      <c r="A59" s="234"/>
      <c r="B59" s="228" t="str">
        <f>Data!B59</f>
        <v>Race  (03/31/2017)</v>
      </c>
      <c r="C59" s="215"/>
      <c r="D59" s="230"/>
      <c r="E59" s="231"/>
      <c r="F59" s="254"/>
      <c r="G59" s="235"/>
      <c r="H59" s="215" t="str">
        <f>Data!H59</f>
        <v>Adoption</v>
      </c>
      <c r="I59" s="215"/>
      <c r="J59" s="21">
        <f>NorthernRegionCalculations!P145</f>
        <v>19</v>
      </c>
      <c r="K59" s="49">
        <f t="shared" ref="K59:K65" si="7">IF(J59/$J$65&lt;0.01,"*",J59/$J$65)</f>
        <v>0.17924528301886791</v>
      </c>
      <c r="L59" s="237"/>
    </row>
    <row r="60" spans="1:14" s="200" customFormat="1" ht="13.5" customHeight="1" x14ac:dyDescent="0.2">
      <c r="A60" s="234"/>
      <c r="B60" s="235"/>
      <c r="C60" s="215" t="s">
        <v>5</v>
      </c>
      <c r="D60" s="21">
        <f>NorthernRegionCalculations!W131</f>
        <v>38</v>
      </c>
      <c r="E60" s="28">
        <f>IF(D60/$D$68&lt;0.01,"*",D60/$D$68)</f>
        <v>0.35849056603773582</v>
      </c>
      <c r="F60" s="254"/>
      <c r="G60" s="217"/>
      <c r="H60" s="215" t="str">
        <f>Data!H60</f>
        <v>Guardianship</v>
      </c>
      <c r="I60" s="215"/>
      <c r="J60" s="21">
        <f>NorthernRegionCalculations!R145</f>
        <v>12</v>
      </c>
      <c r="K60" s="49">
        <f t="shared" si="7"/>
        <v>0.11320754716981132</v>
      </c>
      <c r="L60" s="237"/>
      <c r="N60" s="215"/>
    </row>
    <row r="61" spans="1:14" s="200" customFormat="1" ht="14.45" customHeight="1" x14ac:dyDescent="0.2">
      <c r="A61" s="234"/>
      <c r="C61" s="238" t="s">
        <v>7</v>
      </c>
      <c r="D61" s="21">
        <f>NorthernRegionCalculations!S131</f>
        <v>27</v>
      </c>
      <c r="E61" s="28">
        <f t="shared" ref="E61:E68" si="8">IF(D61/$D$68&lt;0.01,"*",D61/$D$68)</f>
        <v>0.25471698113207547</v>
      </c>
      <c r="F61" s="254"/>
      <c r="G61" s="217"/>
      <c r="H61" s="215" t="s">
        <v>63</v>
      </c>
      <c r="I61" s="215"/>
      <c r="J61" s="21">
        <f>NorthernRegionCalculations!O145</f>
        <v>10</v>
      </c>
      <c r="K61" s="49">
        <f t="shared" si="7"/>
        <v>9.4339622641509441E-2</v>
      </c>
      <c r="L61" s="237"/>
      <c r="N61" s="215"/>
    </row>
    <row r="62" spans="1:14" s="200" customFormat="1" ht="13.5" customHeight="1" x14ac:dyDescent="0.2">
      <c r="A62" s="234"/>
      <c r="C62" s="215" t="s">
        <v>9</v>
      </c>
      <c r="D62" s="21">
        <f>NorthernRegionCalculations!Q131</f>
        <v>25</v>
      </c>
      <c r="E62" s="28">
        <f t="shared" si="8"/>
        <v>0.23584905660377359</v>
      </c>
      <c r="F62" s="254"/>
      <c r="G62" s="217"/>
      <c r="H62" s="215" t="str">
        <f>Data!H62</f>
        <v>Permanent Care with Kin</v>
      </c>
      <c r="I62" s="215"/>
      <c r="J62" s="21">
        <f>NorthernRegionCalculations!Q145</f>
        <v>3</v>
      </c>
      <c r="K62" s="49">
        <f t="shared" si="7"/>
        <v>2.8301886792452831E-2</v>
      </c>
      <c r="L62" s="237"/>
      <c r="N62" s="215"/>
    </row>
    <row r="63" spans="1:14" s="200" customFormat="1" ht="13.5" customHeight="1" x14ac:dyDescent="0.2">
      <c r="A63" s="234"/>
      <c r="B63" s="235"/>
      <c r="C63" s="215" t="s">
        <v>11</v>
      </c>
      <c r="D63" s="21">
        <f>NorthernRegionCalculations!P131</f>
        <v>0</v>
      </c>
      <c r="E63" s="28" t="str">
        <f t="shared" si="8"/>
        <v>*</v>
      </c>
      <c r="F63" s="254"/>
      <c r="G63" s="217"/>
      <c r="H63" s="215" t="str">
        <f>Data!H63</f>
        <v>Stabilize Intact Family</v>
      </c>
      <c r="I63" s="215"/>
      <c r="J63" s="21">
        <f>NorthernRegionCalculations!T145</f>
        <v>15</v>
      </c>
      <c r="K63" s="49">
        <f t="shared" si="7"/>
        <v>0.14150943396226415</v>
      </c>
      <c r="L63" s="237"/>
      <c r="N63" s="215"/>
    </row>
    <row r="64" spans="1:14" s="200" customFormat="1" ht="13.5" customHeight="1" x14ac:dyDescent="0.2">
      <c r="A64" s="234"/>
      <c r="B64" s="235"/>
      <c r="C64" s="215" t="s">
        <v>13</v>
      </c>
      <c r="D64" s="21">
        <f>NorthernRegionCalculations!O131</f>
        <v>0</v>
      </c>
      <c r="E64" s="28" t="str">
        <f t="shared" si="8"/>
        <v>*</v>
      </c>
      <c r="F64" s="254"/>
      <c r="G64" s="217"/>
      <c r="H64" s="215" t="str">
        <f>Data!H64</f>
        <v>Unspecified as of run-date</v>
      </c>
      <c r="I64" s="215"/>
      <c r="J64" s="21">
        <f>NorthernRegionCalculations!U145</f>
        <v>9</v>
      </c>
      <c r="K64" s="49">
        <f t="shared" si="7"/>
        <v>8.4905660377358486E-2</v>
      </c>
      <c r="L64" s="237"/>
      <c r="N64" s="215"/>
    </row>
    <row r="65" spans="1:14" s="200" customFormat="1" ht="13.5" customHeight="1" x14ac:dyDescent="0.2">
      <c r="A65" s="234"/>
      <c r="B65" s="235"/>
      <c r="C65" s="215" t="s">
        <v>15</v>
      </c>
      <c r="D65" s="21">
        <f>NorthernRegionCalculations!U131</f>
        <v>0</v>
      </c>
      <c r="E65" s="28" t="str">
        <f t="shared" si="8"/>
        <v>*</v>
      </c>
      <c r="F65" s="254"/>
      <c r="G65" s="217"/>
      <c r="H65" s="244" t="s">
        <v>38</v>
      </c>
      <c r="I65" s="215"/>
      <c r="J65" s="67">
        <f>SUM(J58:J64)</f>
        <v>106</v>
      </c>
      <c r="K65" s="68">
        <f t="shared" si="7"/>
        <v>1</v>
      </c>
      <c r="L65" s="237"/>
      <c r="N65" s="215"/>
    </row>
    <row r="66" spans="1:14" s="200" customFormat="1" ht="13.5" customHeight="1" x14ac:dyDescent="0.2">
      <c r="A66" s="234"/>
      <c r="B66" s="235"/>
      <c r="C66" s="215" t="s">
        <v>17</v>
      </c>
      <c r="D66" s="21">
        <f>NorthernRegionCalculations!T131</f>
        <v>11</v>
      </c>
      <c r="E66" s="28">
        <f t="shared" si="8"/>
        <v>0.10377358490566038</v>
      </c>
      <c r="F66" s="254"/>
      <c r="G66" s="217"/>
      <c r="H66" s="269" t="s">
        <v>241</v>
      </c>
      <c r="L66" s="237"/>
      <c r="N66" s="215"/>
    </row>
    <row r="67" spans="1:14" s="200" customFormat="1" ht="12" customHeight="1" x14ac:dyDescent="0.2">
      <c r="A67" s="234"/>
      <c r="B67" s="235"/>
      <c r="C67" s="215" t="str">
        <f>Data!C67</f>
        <v>Unable to Determine</v>
      </c>
      <c r="D67" s="21">
        <f>NorthernRegionCalculations!R131+NorthernRegionCalculations!V131+NorthernRegionCalculations!X131</f>
        <v>5</v>
      </c>
      <c r="E67" s="28">
        <f t="shared" si="8"/>
        <v>4.716981132075472E-2</v>
      </c>
      <c r="F67" s="254"/>
      <c r="G67" s="217"/>
      <c r="H67" s="269"/>
      <c r="I67" s="180"/>
      <c r="J67" s="180"/>
      <c r="K67" s="180"/>
      <c r="L67" s="237"/>
      <c r="M67" s="215"/>
      <c r="N67" s="215"/>
    </row>
    <row r="68" spans="1:14" s="200" customFormat="1" ht="12" customHeight="1" x14ac:dyDescent="0.2">
      <c r="A68" s="234"/>
      <c r="B68" s="235"/>
      <c r="C68" s="244" t="s">
        <v>38</v>
      </c>
      <c r="D68" s="67">
        <f>SUM(D60:D67)</f>
        <v>106</v>
      </c>
      <c r="E68" s="61">
        <f t="shared" si="8"/>
        <v>1</v>
      </c>
      <c r="F68" s="254"/>
      <c r="G68" s="270" t="s">
        <v>68</v>
      </c>
      <c r="I68" s="180"/>
      <c r="J68" s="180"/>
      <c r="K68" s="180"/>
      <c r="L68" s="237"/>
      <c r="M68" s="215"/>
      <c r="N68" s="215"/>
    </row>
    <row r="69" spans="1:14" s="200" customFormat="1" ht="12" customHeight="1" x14ac:dyDescent="0.2">
      <c r="A69" s="234"/>
      <c r="B69" s="235"/>
      <c r="C69" s="246" t="s">
        <v>239</v>
      </c>
      <c r="D69" s="95"/>
      <c r="E69" s="96"/>
      <c r="F69" s="254"/>
      <c r="G69" s="271" t="s">
        <v>69</v>
      </c>
      <c r="I69" s="180"/>
      <c r="J69" s="180"/>
      <c r="K69" s="180"/>
      <c r="L69" s="237"/>
      <c r="M69" s="215"/>
      <c r="N69" s="215"/>
    </row>
    <row r="70" spans="1:14" s="200" customFormat="1" ht="12" customHeight="1" x14ac:dyDescent="0.2">
      <c r="A70" s="241"/>
      <c r="B70" s="228"/>
      <c r="C70" s="66" t="s">
        <v>240</v>
      </c>
      <c r="D70" s="34"/>
      <c r="E70" s="64"/>
      <c r="F70" s="254"/>
      <c r="G70" s="270" t="s">
        <v>70</v>
      </c>
      <c r="I70" s="180"/>
      <c r="J70" s="180"/>
      <c r="K70" s="180"/>
      <c r="L70" s="237"/>
    </row>
    <row r="71" spans="1:14" s="200" customFormat="1" ht="6" customHeight="1" x14ac:dyDescent="0.2">
      <c r="A71" s="272"/>
      <c r="B71" s="273"/>
      <c r="C71" s="100"/>
      <c r="D71" s="101"/>
      <c r="E71" s="102"/>
      <c r="F71" s="274"/>
      <c r="G71" s="275"/>
      <c r="H71" s="276"/>
      <c r="I71" s="275"/>
      <c r="J71" s="275"/>
      <c r="K71" s="275"/>
      <c r="L71" s="277"/>
    </row>
    <row r="72" spans="1:14" s="200" customFormat="1" ht="15.75" x14ac:dyDescent="0.2">
      <c r="A72" s="205"/>
      <c r="B72" s="1080" t="s">
        <v>71</v>
      </c>
      <c r="C72" s="1080"/>
      <c r="D72" s="1080"/>
      <c r="E72" s="1080"/>
      <c r="F72" s="1080"/>
      <c r="G72" s="1080"/>
      <c r="H72" s="1080"/>
      <c r="I72" s="1080"/>
      <c r="J72" s="1080"/>
      <c r="K72" s="1080"/>
      <c r="L72" s="1081"/>
    </row>
    <row r="73" spans="1:14" s="200" customFormat="1" ht="14.25" customHeight="1" x14ac:dyDescent="0.2">
      <c r="A73" s="234"/>
      <c r="B73" s="228" t="str">
        <f>Data!B73</f>
        <v>Most Recent Intake  (03/31/2017)</v>
      </c>
      <c r="C73" s="278"/>
      <c r="D73" s="231"/>
      <c r="E73" s="218"/>
      <c r="F73" s="218"/>
      <c r="G73" s="244" t="str">
        <f>Data!G73</f>
        <v>Age Groups  (03/31/2017)</v>
      </c>
      <c r="H73" s="215"/>
      <c r="I73" s="217"/>
      <c r="J73" s="217"/>
      <c r="K73" s="233"/>
      <c r="L73" s="213"/>
    </row>
    <row r="74" spans="1:14" ht="12" customHeight="1" x14ac:dyDescent="0.2">
      <c r="A74" s="234"/>
      <c r="B74" s="229"/>
      <c r="C74" s="215" t="str">
        <f>Data!C74</f>
        <v>Protective</v>
      </c>
      <c r="D74" s="21">
        <f>NorthernRegionCalculations!O176+NorthernRegionCalculations!U176</f>
        <v>521</v>
      </c>
      <c r="E74" s="49">
        <f>IF(D74/$D$80&lt;0.01,"*",D74/$D$80)</f>
        <v>0.94213381555153708</v>
      </c>
      <c r="F74" s="254"/>
      <c r="G74" s="217"/>
      <c r="H74" s="215" t="str">
        <f>Data!H74</f>
        <v>0 - 2 Years Old</v>
      </c>
      <c r="I74" s="215"/>
      <c r="J74" s="21">
        <f>SUM(NorthernRegionCalculations!O161:Q161)</f>
        <v>108</v>
      </c>
      <c r="K74" s="49">
        <f>IF(J74/$J$79&lt;0.01,"*",J74/$J$79)</f>
        <v>0.19529837251356238</v>
      </c>
      <c r="L74" s="237"/>
    </row>
    <row r="75" spans="1:14" ht="12" customHeight="1" x14ac:dyDescent="0.2">
      <c r="A75" s="234"/>
      <c r="B75" s="229"/>
      <c r="C75" s="215" t="str">
        <f>Data!C75</f>
        <v>Alternative Response</v>
      </c>
      <c r="D75" s="21">
        <f>NorthernRegionCalculations!P176</f>
        <v>22</v>
      </c>
      <c r="E75" s="49">
        <f t="shared" ref="E75:E80" si="9">IF(D75/$D$80&lt;0.01,"*",D75/$D$80)</f>
        <v>3.9783001808318265E-2</v>
      </c>
      <c r="F75" s="254"/>
      <c r="G75" s="229"/>
      <c r="H75" s="215" t="str">
        <f>Data!H75</f>
        <v>3 - 5 Years Old</v>
      </c>
      <c r="I75" s="215"/>
      <c r="J75" s="21">
        <f>SUM(NorthernRegionCalculations!R161:T161)</f>
        <v>88</v>
      </c>
      <c r="K75" s="49">
        <f t="shared" ref="K75:K79" si="10">IF(J75/$J$79&lt;0.01,"*",J75/$J$79)</f>
        <v>0.15913200723327306</v>
      </c>
      <c r="L75" s="237"/>
    </row>
    <row r="76" spans="1:14" ht="12" customHeight="1" x14ac:dyDescent="0.2">
      <c r="A76" s="234"/>
      <c r="B76" s="229"/>
      <c r="C76" s="215" t="str">
        <f>Data!C76</f>
        <v>Voluntary Request</v>
      </c>
      <c r="D76" s="21">
        <f>NorthernRegionCalculations!X176+NorthernRegionCalculations!W176</f>
        <v>6</v>
      </c>
      <c r="E76" s="28">
        <f t="shared" si="9"/>
        <v>1.0849909584086799E-2</v>
      </c>
      <c r="F76" s="254"/>
      <c r="G76" s="215"/>
      <c r="H76" s="215" t="str">
        <f>Data!H76</f>
        <v>6 - 11 Years Old</v>
      </c>
      <c r="I76" s="215"/>
      <c r="J76" s="21">
        <f>SUM(NorthernRegionCalculations!U161:Z161)</f>
        <v>183</v>
      </c>
      <c r="K76" s="49">
        <f t="shared" si="10"/>
        <v>0.3309222423146474</v>
      </c>
      <c r="L76" s="237"/>
    </row>
    <row r="77" spans="1:14" s="200" customFormat="1" ht="12" customHeight="1" x14ac:dyDescent="0.2">
      <c r="A77" s="234"/>
      <c r="B77" s="217"/>
      <c r="C77" s="215" t="str">
        <f>Data!C77</f>
        <v>CRA Referral (Children Requiring Assistance)</v>
      </c>
      <c r="D77" s="21">
        <f>NorthernRegionCalculations!Q176+NorthernRegionCalculations!R176</f>
        <v>1</v>
      </c>
      <c r="E77" s="49" t="str">
        <f t="shared" si="9"/>
        <v>*</v>
      </c>
      <c r="F77" s="254"/>
      <c r="G77" s="229"/>
      <c r="H77" s="215" t="str">
        <f>Data!H77</f>
        <v>12 - 17 Years Old</v>
      </c>
      <c r="I77" s="215"/>
      <c r="J77" s="21">
        <f>SUM(NorthernRegionCalculations!AA161:AF161)</f>
        <v>174</v>
      </c>
      <c r="K77" s="49">
        <f t="shared" si="10"/>
        <v>0.31464737793851716</v>
      </c>
      <c r="L77" s="237"/>
    </row>
    <row r="78" spans="1:14" s="200" customFormat="1" ht="12" customHeight="1" x14ac:dyDescent="0.2">
      <c r="A78" s="239"/>
      <c r="B78" s="217"/>
      <c r="C78" s="215" t="str">
        <f>Data!C78</f>
        <v>Court Referral</v>
      </c>
      <c r="D78" s="21">
        <f>NorthernRegionCalculations!S176</f>
        <v>1</v>
      </c>
      <c r="E78" s="49" t="str">
        <f t="shared" si="9"/>
        <v>*</v>
      </c>
      <c r="F78" s="254"/>
      <c r="G78" s="217"/>
      <c r="H78" s="215" t="str">
        <f>Data!H78</f>
        <v>Unspecified</v>
      </c>
      <c r="I78" s="215"/>
      <c r="J78" s="21">
        <f>NorthernRegionCalculations!AG161</f>
        <v>0</v>
      </c>
      <c r="K78" s="49" t="str">
        <f t="shared" si="10"/>
        <v>*</v>
      </c>
      <c r="L78" s="237"/>
    </row>
    <row r="79" spans="1:14" s="200" customFormat="1" ht="12" customHeight="1" x14ac:dyDescent="0.2">
      <c r="A79" s="239"/>
      <c r="B79" s="217"/>
      <c r="C79" s="215" t="str">
        <f>Data!C79</f>
        <v>Other/Unspecified</v>
      </c>
      <c r="D79" s="21">
        <f>NorthernRegionCalculations!T176+NorthernRegionCalculations!Y176+NorthernRegionCalculations!V176</f>
        <v>2</v>
      </c>
      <c r="E79" s="49" t="str">
        <f t="shared" si="9"/>
        <v>*</v>
      </c>
      <c r="F79" s="255"/>
      <c r="G79" s="217"/>
      <c r="H79" s="244" t="s">
        <v>72</v>
      </c>
      <c r="I79" s="244"/>
      <c r="J79" s="67">
        <f>SUM(J74:J78)</f>
        <v>553</v>
      </c>
      <c r="K79" s="68">
        <f t="shared" si="10"/>
        <v>1</v>
      </c>
      <c r="L79" s="240"/>
    </row>
    <row r="80" spans="1:14" s="200" customFormat="1" ht="12" customHeight="1" x14ac:dyDescent="0.2">
      <c r="A80" s="214"/>
      <c r="B80" s="229"/>
      <c r="C80" s="244" t="s">
        <v>72</v>
      </c>
      <c r="D80" s="67">
        <f>SUM(D74:D79)</f>
        <v>553</v>
      </c>
      <c r="E80" s="68">
        <f t="shared" si="9"/>
        <v>1</v>
      </c>
      <c r="F80" s="255"/>
      <c r="G80" s="217"/>
      <c r="H80" s="244"/>
      <c r="I80" s="244"/>
      <c r="J80" s="108"/>
      <c r="K80" s="109"/>
      <c r="L80" s="240"/>
    </row>
    <row r="81" spans="1:12" s="200" customFormat="1" ht="4.1500000000000004" customHeight="1" x14ac:dyDescent="0.2">
      <c r="A81" s="214"/>
      <c r="B81" s="229"/>
      <c r="C81" s="244"/>
      <c r="D81" s="67"/>
      <c r="E81" s="68"/>
      <c r="F81" s="255"/>
      <c r="G81" s="217"/>
      <c r="H81" s="244"/>
      <c r="I81" s="244"/>
      <c r="J81" s="108"/>
      <c r="K81" s="109"/>
      <c r="L81" s="240"/>
    </row>
    <row r="82" spans="1:12" s="200" customFormat="1" ht="12.6" customHeight="1" x14ac:dyDescent="0.2">
      <c r="A82" s="272"/>
      <c r="B82" s="366"/>
      <c r="C82" s="275"/>
      <c r="D82" s="279"/>
      <c r="E82" s="275"/>
      <c r="F82" s="275"/>
      <c r="G82" s="280"/>
      <c r="H82" s="275"/>
      <c r="I82" s="275"/>
      <c r="J82" s="275"/>
      <c r="K82" s="279"/>
      <c r="L82" s="281"/>
    </row>
    <row r="83" spans="1:12" s="200" customFormat="1" x14ac:dyDescent="0.2">
      <c r="A83" s="180"/>
      <c r="B83" s="217"/>
      <c r="C83" s="282"/>
      <c r="D83" s="283"/>
      <c r="E83" s="283"/>
      <c r="F83" s="283"/>
      <c r="G83" s="282"/>
      <c r="H83" s="229"/>
      <c r="I83" s="229"/>
      <c r="J83" s="233"/>
      <c r="K83" s="180"/>
      <c r="L83" s="180"/>
    </row>
    <row r="84" spans="1:12" s="200" customFormat="1" ht="6" customHeight="1" x14ac:dyDescent="0.2">
      <c r="A84" s="180"/>
      <c r="B84" s="217"/>
      <c r="C84" s="282"/>
      <c r="D84" s="283"/>
      <c r="E84" s="283"/>
      <c r="F84" s="283"/>
      <c r="G84" s="282"/>
      <c r="H84" s="282"/>
      <c r="I84" s="282"/>
      <c r="J84" s="283"/>
      <c r="K84" s="180"/>
      <c r="L84" s="180"/>
    </row>
    <row r="85" spans="1:12" x14ac:dyDescent="0.2">
      <c r="A85" s="180"/>
      <c r="K85" s="180"/>
      <c r="L85" s="180"/>
    </row>
    <row r="86" spans="1:12" x14ac:dyDescent="0.2">
      <c r="K86" s="180"/>
      <c r="L86" s="180"/>
    </row>
  </sheetData>
  <mergeCells count="3">
    <mergeCell ref="B18:K18"/>
    <mergeCell ref="B33:K33"/>
    <mergeCell ref="B72:L72"/>
  </mergeCells>
  <printOptions horizontalCentered="1" verticalCentered="1"/>
  <pageMargins left="0.04" right="0.04" top="0.04" bottom="0.03" header="0.04" footer="0.03"/>
  <pageSetup scale="75" orientation="portrait" r:id="rId1"/>
  <headerFooter alignWithMargins="0">
    <oddHeader>&amp;C&amp;"Arial,Bold"&amp;12MASSACHUSETTS DEPARTMENT OF CHILDREN AND FAMILIES QUARTERLY PROFILE
FY 2017, Quarter 3 (January 1, 2017 – March 31, 2017)</oddHeader>
    <oddFooter>&amp;L&amp;"Arial,Italic"MA DCF: CQI/OMPA&amp;R
&amp;"Arial,Italic"Source: FamilyNet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N86"/>
  <sheetViews>
    <sheetView view="pageBreakPreview" zoomScaleNormal="100" zoomScaleSheetLayoutView="100" workbookViewId="0">
      <selection activeCell="C42" sqref="C42"/>
    </sheetView>
  </sheetViews>
  <sheetFormatPr defaultColWidth="9.140625" defaultRowHeight="12.75" x14ac:dyDescent="0.2"/>
  <cols>
    <col min="1" max="1" width="1.42578125" style="283" customWidth="1"/>
    <col min="2" max="2" width="5.28515625" style="282" customWidth="1"/>
    <col min="3" max="3" width="47" style="282" customWidth="1"/>
    <col min="4" max="4" width="6.5703125" style="283" customWidth="1"/>
    <col min="5" max="5" width="7" style="283" customWidth="1"/>
    <col min="6" max="6" width="2.140625" style="283" customWidth="1"/>
    <col min="7" max="7" width="4.140625" style="282" customWidth="1"/>
    <col min="8" max="8" width="25.7109375" style="282" customWidth="1"/>
    <col min="9" max="9" width="20.7109375" style="282" customWidth="1"/>
    <col min="10" max="11" width="7" style="283" customWidth="1"/>
    <col min="12" max="12" width="1.42578125" style="283" customWidth="1"/>
    <col min="13" max="16384" width="9.140625" style="204"/>
  </cols>
  <sheetData>
    <row r="1" spans="1:13" ht="16.5" customHeight="1" x14ac:dyDescent="0.2">
      <c r="A1" s="201"/>
      <c r="B1" s="318"/>
      <c r="C1" s="284" t="s">
        <v>99</v>
      </c>
      <c r="D1" s="285"/>
      <c r="E1" s="202"/>
      <c r="F1" s="286"/>
      <c r="G1" s="287"/>
      <c r="H1" s="284"/>
      <c r="I1" s="288" t="s">
        <v>83</v>
      </c>
      <c r="J1" s="202"/>
      <c r="K1" s="202"/>
      <c r="L1" s="203"/>
    </row>
    <row r="2" spans="1:13" ht="15.75" hidden="1" x14ac:dyDescent="0.2">
      <c r="A2" s="205"/>
      <c r="B2" s="206"/>
      <c r="C2" s="206"/>
      <c r="D2" s="207"/>
      <c r="E2" s="208"/>
      <c r="F2" s="208"/>
      <c r="G2" s="206"/>
      <c r="H2" s="206" t="s">
        <v>0</v>
      </c>
      <c r="I2" s="206"/>
      <c r="J2" s="208"/>
      <c r="K2" s="207" t="s">
        <v>1</v>
      </c>
      <c r="L2" s="209"/>
    </row>
    <row r="3" spans="1:13" ht="5.0999999999999996" customHeight="1" x14ac:dyDescent="0.2">
      <c r="A3" s="210"/>
      <c r="B3" s="211"/>
      <c r="C3" s="211"/>
      <c r="D3" s="212"/>
      <c r="E3" s="212"/>
      <c r="F3" s="212"/>
      <c r="G3" s="211"/>
      <c r="H3" s="211"/>
      <c r="I3" s="211"/>
      <c r="J3" s="212"/>
      <c r="K3" s="212"/>
      <c r="L3" s="213"/>
    </row>
    <row r="4" spans="1:13" s="200" customFormat="1" ht="12" customHeight="1" x14ac:dyDescent="0.2">
      <c r="A4" s="214"/>
      <c r="B4" s="215" t="str">
        <f>Data!B4</f>
        <v>51A Reports (Q3, FY'2017)</v>
      </c>
      <c r="C4" s="215"/>
      <c r="D4" s="21">
        <f>NorthernRegionCalculations!C7</f>
        <v>740</v>
      </c>
      <c r="E4" s="216"/>
      <c r="F4" s="216"/>
      <c r="G4" s="217"/>
      <c r="H4" s="215" t="str">
        <f>Data!H4</f>
        <v>Children &lt;18 Pending Response (03/31/2017)</v>
      </c>
      <c r="I4" s="215"/>
      <c r="J4" s="551">
        <f>VLOOKUP(I1,ChildrenPendingResponse!$A$1:$C$42,3,FALSE)</f>
        <v>119</v>
      </c>
      <c r="K4" s="218"/>
      <c r="L4" s="219"/>
      <c r="M4" s="116"/>
    </row>
    <row r="5" spans="1:13" s="200" customFormat="1" ht="12" customHeight="1" x14ac:dyDescent="0.2">
      <c r="A5" s="214"/>
      <c r="B5" s="215" t="str">
        <f>Data!B5</f>
        <v>% Screened-In for Response (Q3, FY'2017)</v>
      </c>
      <c r="C5" s="220"/>
      <c r="D5" s="28">
        <f>(NorthernRegionCalculations!C35+NorthernRegionCalculations!C21)/NorthernRegionCalculations!C7</f>
        <v>0.5905405405405405</v>
      </c>
      <c r="E5" s="216"/>
      <c r="F5" s="216"/>
      <c r="G5" s="217"/>
      <c r="H5" s="215" t="str">
        <f>Data!H5</f>
        <v>Children Under 18 in Caseload (03/31/2017)</v>
      </c>
      <c r="I5" s="215"/>
      <c r="J5" s="551">
        <f>NorthernRegionCalculations!D116</f>
        <v>1117</v>
      </c>
      <c r="K5" s="218"/>
      <c r="L5" s="219"/>
    </row>
    <row r="6" spans="1:13" s="200" customFormat="1" ht="12" customHeight="1" x14ac:dyDescent="0.2">
      <c r="A6" s="214"/>
      <c r="B6" s="215"/>
      <c r="C6" s="215"/>
      <c r="D6" s="28"/>
      <c r="E6" s="221"/>
      <c r="F6" s="221"/>
      <c r="G6" s="217"/>
      <c r="H6" s="215" t="str">
        <f>Data!H6</f>
        <v>Children Under 18 in Placement (03/31/2017)</v>
      </c>
      <c r="I6" s="215"/>
      <c r="J6" s="551">
        <f>NorthernRegionCalculations!D116-NorthernRegionCalculations!D122</f>
        <v>249</v>
      </c>
      <c r="K6" s="218"/>
      <c r="L6" s="219"/>
    </row>
    <row r="7" spans="1:13" s="200" customFormat="1" ht="3" customHeight="1" x14ac:dyDescent="0.2">
      <c r="A7" s="214"/>
      <c r="B7" s="217"/>
      <c r="C7" s="217"/>
      <c r="D7" s="199"/>
      <c r="E7" s="221"/>
      <c r="F7" s="221"/>
      <c r="G7" s="217"/>
      <c r="H7" s="215">
        <f>Data!H7</f>
        <v>0</v>
      </c>
      <c r="I7" s="215"/>
      <c r="J7" s="837"/>
      <c r="K7" s="218"/>
      <c r="L7" s="219"/>
    </row>
    <row r="8" spans="1:13" s="200" customFormat="1" ht="12" customHeight="1" x14ac:dyDescent="0.2">
      <c r="A8" s="214"/>
      <c r="B8" s="215" t="str">
        <f>Data!B8</f>
        <v>Responses (Q3, FY'2017) (includes Hotline)</v>
      </c>
      <c r="C8" s="215"/>
      <c r="D8" s="21">
        <f>NorthernRegionCalculations!C176</f>
        <v>335</v>
      </c>
      <c r="E8" s="221"/>
      <c r="F8" s="221"/>
      <c r="G8" s="217"/>
      <c r="H8" s="215" t="str">
        <f>Data!H8</f>
        <v>% of Child Caseload in Placement</v>
      </c>
      <c r="I8" s="215"/>
      <c r="J8" s="838">
        <f>J6/J5</f>
        <v>0.22291853178155774</v>
      </c>
      <c r="K8" s="218"/>
      <c r="L8" s="219"/>
    </row>
    <row r="9" spans="1:13" s="200" customFormat="1" ht="12" customHeight="1" x14ac:dyDescent="0.2">
      <c r="A9" s="214"/>
      <c r="B9" s="215" t="str">
        <f>Data!B9</f>
        <v>% Supported Responses (Q3, FY'2017)</v>
      </c>
      <c r="C9" s="215"/>
      <c r="D9" s="28">
        <f>NorthernRegionCalculations!C76/D4</f>
        <v>8.9189189189189194E-2</v>
      </c>
      <c r="E9" s="221"/>
      <c r="F9" s="221"/>
      <c r="G9" s="217"/>
      <c r="H9" s="215" t="str">
        <f>Data!H9</f>
        <v>Clinical Cases (03/31/2017)</v>
      </c>
      <c r="I9" s="215"/>
      <c r="J9" s="551">
        <f>NorthernRegionCalculations!D132</f>
        <v>678</v>
      </c>
      <c r="K9" s="218"/>
      <c r="L9" s="219"/>
      <c r="M9" s="290"/>
    </row>
    <row r="10" spans="1:13" s="200" customFormat="1" ht="3" customHeight="1" x14ac:dyDescent="0.2">
      <c r="A10" s="214"/>
      <c r="E10" s="221"/>
      <c r="F10" s="221"/>
      <c r="G10" s="217"/>
      <c r="H10" s="215"/>
      <c r="I10" s="215"/>
      <c r="J10" s="839"/>
      <c r="K10" s="218"/>
      <c r="L10" s="219"/>
    </row>
    <row r="11" spans="1:13" s="200" customFormat="1" ht="12" customHeight="1" x14ac:dyDescent="0.2">
      <c r="A11" s="214"/>
      <c r="B11" s="215" t="str">
        <f>Data!B11</f>
        <v>Substantiated Concern (Q3, FY'2017)</v>
      </c>
      <c r="C11" s="215"/>
      <c r="D11" s="21">
        <f>NorthernRegionCalculations!C164</f>
        <v>99</v>
      </c>
      <c r="E11" s="221"/>
      <c r="F11" s="221"/>
      <c r="G11" s="217"/>
      <c r="H11" s="215" t="str">
        <f>Data!H11</f>
        <v>Adoption Cases (03/31/2017)</v>
      </c>
      <c r="I11" s="215"/>
      <c r="J11" s="551">
        <f>NorthernRegionCalculations!D131</f>
        <v>56</v>
      </c>
      <c r="K11" s="218"/>
      <c r="L11" s="219"/>
    </row>
    <row r="12" spans="1:13" s="200" customFormat="1" ht="12" customHeight="1" x14ac:dyDescent="0.2">
      <c r="A12" s="214"/>
      <c r="B12" s="253"/>
      <c r="C12" s="215"/>
      <c r="D12" s="28"/>
      <c r="E12" s="221"/>
      <c r="F12" s="221"/>
      <c r="G12" s="217"/>
      <c r="H12" s="215" t="str">
        <f>Data!H12</f>
        <v>Clinical Cases w/Child &lt;18 in Plcme (03/31/2017)</v>
      </c>
      <c r="I12" s="215"/>
      <c r="J12" s="551">
        <f>NorthernRegionCalculations!D140</f>
        <v>125</v>
      </c>
      <c r="K12" s="218"/>
      <c r="L12" s="219"/>
    </row>
    <row r="13" spans="1:13" s="200" customFormat="1" ht="12" customHeight="1" x14ac:dyDescent="0.2">
      <c r="A13" s="214"/>
      <c r="E13" s="221"/>
      <c r="F13" s="221"/>
      <c r="G13" s="217"/>
      <c r="H13" s="215" t="str">
        <f>Data!H13</f>
        <v>% Clinical Cases that are Placement Cases</v>
      </c>
      <c r="I13" s="215"/>
      <c r="J13" s="838">
        <f>J12/J9</f>
        <v>0.18436578171091444</v>
      </c>
      <c r="K13" s="218"/>
      <c r="L13" s="219"/>
    </row>
    <row r="14" spans="1:13" s="200" customFormat="1" ht="3" customHeight="1" x14ac:dyDescent="0.2">
      <c r="A14" s="214"/>
      <c r="B14" s="215"/>
      <c r="C14" s="215"/>
      <c r="D14" s="34"/>
      <c r="E14" s="221"/>
      <c r="F14" s="221"/>
      <c r="G14" s="217"/>
      <c r="H14" s="215"/>
      <c r="I14" s="215"/>
      <c r="J14" s="838"/>
      <c r="K14" s="218"/>
      <c r="L14" s="219"/>
    </row>
    <row r="15" spans="1:13" s="200" customFormat="1" ht="12" customHeight="1" x14ac:dyDescent="0.2">
      <c r="A15" s="214"/>
      <c r="B15" s="215" t="str">
        <f>Data!B15</f>
        <v>Ave. Clinical Cases Opened per Month (Jan - Mar 2017)</v>
      </c>
      <c r="C15" s="215"/>
      <c r="D15" s="21">
        <f>NorthernRegionCalculations!C104</f>
        <v>42.333333333333336</v>
      </c>
      <c r="E15" s="221"/>
      <c r="F15" s="221"/>
      <c r="G15" s="217"/>
      <c r="H15" s="215" t="str">
        <f>Data!H15</f>
        <v>Adoptions Legalized (Q3, FY'2017)</v>
      </c>
      <c r="I15" s="215"/>
      <c r="J15" s="551">
        <f>NorthernRegionCalculations!C148</f>
        <v>9</v>
      </c>
      <c r="K15" s="218"/>
      <c r="L15" s="219"/>
    </row>
    <row r="16" spans="1:13" s="200" customFormat="1" ht="12" customHeight="1" x14ac:dyDescent="0.2">
      <c r="A16" s="214"/>
      <c r="B16" s="215" t="str">
        <f>Data!B16</f>
        <v>Ave. Clinical Cases Closed Per Month (Jan - Mar 2017)</v>
      </c>
      <c r="C16" s="215"/>
      <c r="D16" s="21">
        <f>NorthernRegionCalculations!C90</f>
        <v>35.666666666666664</v>
      </c>
      <c r="E16" s="221"/>
      <c r="F16" s="221"/>
      <c r="G16" s="217"/>
      <c r="H16" s="215" t="str">
        <f>Data!H16</f>
        <v>Guardianships Legalized (Q3, FY'2017)</v>
      </c>
      <c r="I16" s="215"/>
      <c r="J16" s="551">
        <f>NorthernRegionCalculations!D148</f>
        <v>4</v>
      </c>
      <c r="K16" s="218"/>
      <c r="L16" s="219"/>
    </row>
    <row r="17" spans="1:12" ht="6" customHeight="1" x14ac:dyDescent="0.2">
      <c r="A17" s="223"/>
      <c r="B17" s="206"/>
      <c r="C17" s="206"/>
      <c r="D17" s="207"/>
      <c r="E17" s="208"/>
      <c r="F17" s="208"/>
      <c r="G17" s="206"/>
      <c r="H17" s="206"/>
      <c r="I17" s="206"/>
      <c r="J17" s="208"/>
      <c r="K17" s="208"/>
      <c r="L17" s="224"/>
    </row>
    <row r="18" spans="1:12" s="227" customFormat="1" ht="15.75" customHeight="1" x14ac:dyDescent="0.2">
      <c r="A18" s="225"/>
      <c r="B18" s="1079" t="s">
        <v>4</v>
      </c>
      <c r="C18" s="1079"/>
      <c r="D18" s="1079"/>
      <c r="E18" s="1079"/>
      <c r="F18" s="1079"/>
      <c r="G18" s="1079"/>
      <c r="H18" s="1079"/>
      <c r="I18" s="1079"/>
      <c r="J18" s="1079"/>
      <c r="K18" s="1079"/>
      <c r="L18" s="226"/>
    </row>
    <row r="19" spans="1:12" ht="15" customHeight="1" x14ac:dyDescent="0.2">
      <c r="A19" s="210"/>
      <c r="B19" s="228" t="str">
        <f>Data!B19</f>
        <v>Race (03/31/2017)</v>
      </c>
      <c r="C19" s="229"/>
      <c r="D19" s="230"/>
      <c r="E19" s="231"/>
      <c r="F19" s="232"/>
      <c r="G19" s="228" t="str">
        <f>Data!G19</f>
        <v>Primary Language  (03/31/2017)</v>
      </c>
      <c r="H19" s="229"/>
      <c r="I19" s="229"/>
      <c r="J19" s="233"/>
      <c r="K19" s="233"/>
      <c r="L19" s="213"/>
    </row>
    <row r="20" spans="1:12" s="200" customFormat="1" ht="13.5" customHeight="1" x14ac:dyDescent="0.2">
      <c r="A20" s="234"/>
      <c r="B20" s="235"/>
      <c r="C20" s="215" t="s">
        <v>5</v>
      </c>
      <c r="D20" s="21">
        <f>NorthernRegionCalculations!P14</f>
        <v>1400</v>
      </c>
      <c r="E20" s="28">
        <f>IF(D20/$D$29&lt;0.01,"*",D20/$D$29)</f>
        <v>0.58430717863105175</v>
      </c>
      <c r="F20" s="236"/>
      <c r="G20" s="235"/>
      <c r="H20" s="215" t="str">
        <f>Data!H20</f>
        <v>Spanish</v>
      </c>
      <c r="I20" s="215"/>
      <c r="J20" s="21">
        <f>NorthernRegionCalculations!P35</f>
        <v>86</v>
      </c>
      <c r="K20" s="49">
        <f>IF(J20/$J$31&lt;0.01,"*",J20/$J$31)</f>
        <v>3.589315525876461E-2</v>
      </c>
      <c r="L20" s="237"/>
    </row>
    <row r="21" spans="1:12" s="200" customFormat="1" ht="14.45" customHeight="1" x14ac:dyDescent="0.2">
      <c r="A21" s="234"/>
      <c r="B21" s="235"/>
      <c r="C21" s="238" t="s">
        <v>7</v>
      </c>
      <c r="D21" s="21">
        <f>NorthernRegionCalculations!P10</f>
        <v>417</v>
      </c>
      <c r="E21" s="28">
        <f t="shared" ref="E21:E28" si="0">IF(D21/$D$29&lt;0.01,"*",D21/$D$29)</f>
        <v>0.17404006677796327</v>
      </c>
      <c r="F21" s="236"/>
      <c r="G21" s="235"/>
      <c r="H21" s="215" t="str">
        <f>Data!H21</f>
        <v>Khmer (Cambodian)</v>
      </c>
      <c r="I21" s="215"/>
      <c r="J21" s="21">
        <f>NorthernRegionCalculations!P29</f>
        <v>0</v>
      </c>
      <c r="K21" s="49" t="str">
        <f t="shared" ref="K21:K31" si="1">IF(J21/$J$31&lt;0.01,"*",J21/$J$31)</f>
        <v>*</v>
      </c>
      <c r="L21" s="237"/>
    </row>
    <row r="22" spans="1:12" s="200" customFormat="1" ht="13.5" customHeight="1" x14ac:dyDescent="0.2">
      <c r="A22" s="234"/>
      <c r="B22" s="235"/>
      <c r="C22" s="215" t="s">
        <v>9</v>
      </c>
      <c r="D22" s="21">
        <f>NorthernRegionCalculations!P8</f>
        <v>143</v>
      </c>
      <c r="E22" s="28">
        <f t="shared" si="0"/>
        <v>5.9682804674457426E-2</v>
      </c>
      <c r="F22" s="236"/>
      <c r="G22" s="235"/>
      <c r="H22" s="52" t="str">
        <f>Data!H22</f>
        <v xml:space="preserve">Portuguese                                                                      </v>
      </c>
      <c r="I22" s="215"/>
      <c r="J22" s="21">
        <f>NorthernRegionCalculations!P33</f>
        <v>10</v>
      </c>
      <c r="K22" s="28" t="str">
        <f t="shared" si="1"/>
        <v>*</v>
      </c>
      <c r="L22" s="237"/>
    </row>
    <row r="23" spans="1:12" s="200" customFormat="1" ht="13.5" customHeight="1" x14ac:dyDescent="0.2">
      <c r="A23" s="234"/>
      <c r="B23" s="235"/>
      <c r="C23" s="215" t="s">
        <v>11</v>
      </c>
      <c r="D23" s="21">
        <f>NorthernRegionCalculations!P7</f>
        <v>19</v>
      </c>
      <c r="E23" s="28" t="str">
        <f t="shared" si="0"/>
        <v>*</v>
      </c>
      <c r="F23" s="236"/>
      <c r="G23" s="235"/>
      <c r="H23" s="215" t="str">
        <f>Data!H23</f>
        <v>Haitian Creole</v>
      </c>
      <c r="I23" s="215"/>
      <c r="J23" s="21">
        <f>NorthernRegionCalculations!P27</f>
        <v>0</v>
      </c>
      <c r="K23" s="49" t="str">
        <f t="shared" si="1"/>
        <v>*</v>
      </c>
      <c r="L23" s="237"/>
    </row>
    <row r="24" spans="1:12" s="200" customFormat="1" ht="13.5" customHeight="1" x14ac:dyDescent="0.2">
      <c r="A24" s="234"/>
      <c r="B24" s="235"/>
      <c r="C24" s="215" t="s">
        <v>13</v>
      </c>
      <c r="D24" s="21">
        <f>NorthernRegionCalculations!P6</f>
        <v>3</v>
      </c>
      <c r="E24" s="28" t="str">
        <f t="shared" si="0"/>
        <v>*</v>
      </c>
      <c r="F24" s="236"/>
      <c r="G24" s="235"/>
      <c r="H24" s="238" t="str">
        <f>Data!H24</f>
        <v>Cape Verdean Creole</v>
      </c>
      <c r="I24" s="238"/>
      <c r="J24" s="21">
        <f>NorthernRegionCalculations!P22</f>
        <v>0</v>
      </c>
      <c r="K24" s="49" t="str">
        <f t="shared" si="1"/>
        <v>*</v>
      </c>
      <c r="L24" s="237"/>
    </row>
    <row r="25" spans="1:12" s="200" customFormat="1" ht="13.5" customHeight="1" x14ac:dyDescent="0.2">
      <c r="A25" s="234"/>
      <c r="B25" s="235"/>
      <c r="C25" s="215" t="s">
        <v>15</v>
      </c>
      <c r="D25" s="21">
        <f>NorthernRegionCalculations!P12</f>
        <v>1</v>
      </c>
      <c r="E25" s="28" t="str">
        <f t="shared" si="0"/>
        <v>*</v>
      </c>
      <c r="F25" s="236"/>
      <c r="G25" s="235"/>
      <c r="H25" s="238" t="str">
        <f>Data!H25</f>
        <v>Vietnamese</v>
      </c>
      <c r="I25" s="238"/>
      <c r="J25" s="21">
        <f>NorthernRegionCalculations!P38</f>
        <v>1</v>
      </c>
      <c r="K25" s="49" t="str">
        <f t="shared" si="1"/>
        <v>*</v>
      </c>
      <c r="L25" s="237"/>
    </row>
    <row r="26" spans="1:12" s="200" customFormat="1" ht="13.5" customHeight="1" x14ac:dyDescent="0.2">
      <c r="A26" s="239"/>
      <c r="B26" s="235"/>
      <c r="C26" s="215" t="s">
        <v>17</v>
      </c>
      <c r="D26" s="21">
        <f>NorthernRegionCalculations!P11</f>
        <v>77</v>
      </c>
      <c r="E26" s="28">
        <f t="shared" si="0"/>
        <v>3.213689482470785E-2</v>
      </c>
      <c r="F26" s="236"/>
      <c r="G26" s="235"/>
      <c r="H26" s="238" t="str">
        <f>Data!H26</f>
        <v>Chinese</v>
      </c>
      <c r="I26" s="238"/>
      <c r="J26" s="21">
        <f>NorthernRegionCalculations!P23</f>
        <v>0</v>
      </c>
      <c r="K26" s="28" t="str">
        <f t="shared" si="1"/>
        <v>*</v>
      </c>
      <c r="L26" s="240"/>
    </row>
    <row r="27" spans="1:12" s="200" customFormat="1" ht="12" customHeight="1" x14ac:dyDescent="0.2">
      <c r="A27" s="239"/>
      <c r="B27" s="235"/>
      <c r="C27" s="215" t="str">
        <f>Data!C27</f>
        <v>Unable to Determine</v>
      </c>
      <c r="D27" s="21">
        <f>NorthernRegionCalculations!P13</f>
        <v>93</v>
      </c>
      <c r="E27" s="28">
        <f t="shared" si="0"/>
        <v>3.8814691151919864E-2</v>
      </c>
      <c r="F27" s="236"/>
      <c r="G27" s="235"/>
      <c r="H27" s="238" t="str">
        <f>Data!H27</f>
        <v>Lao</v>
      </c>
      <c r="I27" s="238"/>
      <c r="J27" s="21">
        <f>NorthernRegionCalculations!P30</f>
        <v>1</v>
      </c>
      <c r="K27" s="49" t="str">
        <f t="shared" si="1"/>
        <v>*</v>
      </c>
      <c r="L27" s="240"/>
    </row>
    <row r="28" spans="1:12" s="200" customFormat="1" ht="12" customHeight="1" x14ac:dyDescent="0.2">
      <c r="A28" s="241"/>
      <c r="B28" s="235"/>
      <c r="C28" s="215" t="str">
        <f>Data!C28</f>
        <v>Missing</v>
      </c>
      <c r="D28" s="21">
        <f>NorthernRegionCalculations!P15+NorthernRegionCalculations!P9</f>
        <v>243</v>
      </c>
      <c r="E28" s="28">
        <f t="shared" si="0"/>
        <v>0.10141903171953255</v>
      </c>
      <c r="F28" s="242"/>
      <c r="G28" s="235"/>
      <c r="H28" s="238" t="str">
        <f>Data!H28</f>
        <v>American Sign Language</v>
      </c>
      <c r="I28" s="238"/>
      <c r="J28" s="21">
        <f>NorthernRegionCalculations!P21</f>
        <v>2</v>
      </c>
      <c r="K28" s="28" t="str">
        <f t="shared" si="1"/>
        <v>*</v>
      </c>
      <c r="L28" s="243"/>
    </row>
    <row r="29" spans="1:12" s="200" customFormat="1" ht="15" customHeight="1" x14ac:dyDescent="0.2">
      <c r="A29" s="214"/>
      <c r="B29" s="228"/>
      <c r="C29" s="244" t="s">
        <v>23</v>
      </c>
      <c r="D29" s="67">
        <f>SUM(D20:D28)</f>
        <v>2396</v>
      </c>
      <c r="E29" s="61">
        <f>IF(D29/$D$29&lt;0.01,"*",D29/$D$29)</f>
        <v>1</v>
      </c>
      <c r="F29" s="217"/>
      <c r="G29" s="235"/>
      <c r="H29" s="215" t="str">
        <f>Data!H29</f>
        <v>Other</v>
      </c>
      <c r="I29" s="215"/>
      <c r="J29" s="21">
        <f>NorthernRegionCalculations!P25+NorthernRegionCalculations!P26+NorthernRegionCalculations!P28+NorthernRegionCalculations!P31+NorthernRegionCalculations!P32+NorthernRegionCalculations!P34+NorthernRegionCalculations!P36+NorthernRegionCalculations!P39</f>
        <v>23</v>
      </c>
      <c r="K29" s="49" t="str">
        <f t="shared" si="1"/>
        <v>*</v>
      </c>
      <c r="L29" s="219"/>
    </row>
    <row r="30" spans="1:12" ht="12" customHeight="1" x14ac:dyDescent="0.2">
      <c r="A30" s="245"/>
      <c r="B30" s="228"/>
      <c r="C30" s="246" t="s">
        <v>239</v>
      </c>
      <c r="D30" s="34"/>
      <c r="E30" s="64"/>
      <c r="F30" s="242"/>
      <c r="G30" s="215"/>
      <c r="H30" s="215" t="str">
        <f>Data!H30</f>
        <v>English/Unspecified</v>
      </c>
      <c r="I30" s="215"/>
      <c r="J30" s="21">
        <f>NorthernRegionCalculations!P37+NorthernRegionCalculations!P24</f>
        <v>2273</v>
      </c>
      <c r="K30" s="49">
        <f t="shared" si="1"/>
        <v>0.94866444073455758</v>
      </c>
      <c r="L30" s="247"/>
    </row>
    <row r="31" spans="1:12" ht="12" customHeight="1" x14ac:dyDescent="0.2">
      <c r="A31" s="245"/>
      <c r="B31" s="228"/>
      <c r="C31" s="66" t="s">
        <v>240</v>
      </c>
      <c r="D31" s="34"/>
      <c r="E31" s="64"/>
      <c r="F31" s="242"/>
      <c r="G31" s="215"/>
      <c r="H31" s="220" t="s">
        <v>23</v>
      </c>
      <c r="I31" s="220"/>
      <c r="J31" s="67">
        <f>SUM(J20:J30)</f>
        <v>2396</v>
      </c>
      <c r="K31" s="68">
        <f t="shared" si="1"/>
        <v>1</v>
      </c>
      <c r="L31" s="247"/>
    </row>
    <row r="32" spans="1:12" ht="6" customHeight="1" x14ac:dyDescent="0.2">
      <c r="A32" s="248"/>
      <c r="B32" s="249"/>
      <c r="C32" s="229"/>
      <c r="D32" s="250"/>
      <c r="E32" s="242"/>
      <c r="F32" s="242"/>
      <c r="G32" s="215"/>
      <c r="H32" s="215"/>
      <c r="I32" s="215"/>
      <c r="J32" s="251"/>
      <c r="K32" s="251"/>
      <c r="L32" s="252"/>
    </row>
    <row r="33" spans="1:12" s="227" customFormat="1" ht="14.25" customHeight="1" x14ac:dyDescent="0.2">
      <c r="A33" s="225"/>
      <c r="B33" s="1080" t="s">
        <v>28</v>
      </c>
      <c r="C33" s="1079"/>
      <c r="D33" s="1079"/>
      <c r="E33" s="1079"/>
      <c r="F33" s="1079"/>
      <c r="G33" s="1079"/>
      <c r="H33" s="1079"/>
      <c r="I33" s="1079"/>
      <c r="J33" s="1079"/>
      <c r="K33" s="1079"/>
      <c r="L33" s="226"/>
    </row>
    <row r="34" spans="1:12" s="253" customFormat="1" ht="15" customHeight="1" x14ac:dyDescent="0.2">
      <c r="A34" s="245"/>
      <c r="B34" s="228" t="str">
        <f>Data!B34</f>
        <v>Most Recent Intake  (03/31/2017)</v>
      </c>
      <c r="C34" s="229"/>
      <c r="D34" s="231"/>
      <c r="E34" s="218"/>
      <c r="F34" s="218"/>
      <c r="G34" s="228" t="str">
        <f>Data!G34</f>
        <v>Age Groups  (03/31/2017)</v>
      </c>
      <c r="H34" s="215"/>
      <c r="I34" s="215"/>
      <c r="J34" s="251"/>
      <c r="K34" s="251"/>
      <c r="L34" s="247"/>
    </row>
    <row r="35" spans="1:12" s="200" customFormat="1" ht="12" customHeight="1" x14ac:dyDescent="0.2">
      <c r="A35" s="234"/>
      <c r="B35" s="217"/>
      <c r="C35" s="215" t="str">
        <f>Data!C35</f>
        <v>Protective</v>
      </c>
      <c r="D35" s="21">
        <f>NorthernRegionCalculations!O59+NorthernRegionCalculations!U59</f>
        <v>203</v>
      </c>
      <c r="E35" s="49">
        <f>IF(D35/$D$41&lt;0.01,"*",D35/$D$41)</f>
        <v>0.81526104417670686</v>
      </c>
      <c r="F35" s="254"/>
      <c r="G35" s="217"/>
      <c r="H35" s="215" t="str">
        <f>Data!H35</f>
        <v>0 - 2 Years Old</v>
      </c>
      <c r="I35" s="215"/>
      <c r="J35" s="21">
        <f>NorthernRegionCalculations!O73</f>
        <v>40</v>
      </c>
      <c r="K35" s="49">
        <f>IF(J35/$J$39&lt;0.01,"*",J35/$J$39)</f>
        <v>0.1606425702811245</v>
      </c>
      <c r="L35" s="237"/>
    </row>
    <row r="36" spans="1:12" s="200" customFormat="1" ht="12" customHeight="1" x14ac:dyDescent="0.2">
      <c r="A36" s="234"/>
      <c r="B36" s="229"/>
      <c r="C36" s="215" t="str">
        <f>Data!C36</f>
        <v>Alternative Response</v>
      </c>
      <c r="D36" s="21">
        <f>NorthernRegionCalculations!P59</f>
        <v>25</v>
      </c>
      <c r="E36" s="49">
        <f t="shared" ref="E36:E41" si="2">IF(D36/$D$41&lt;0.01,"*",D36/$D$41)</f>
        <v>0.10040160642570281</v>
      </c>
      <c r="F36" s="254"/>
      <c r="G36" s="217"/>
      <c r="H36" s="215" t="str">
        <f>Data!H36</f>
        <v>3 - 5 Years Old</v>
      </c>
      <c r="I36" s="215"/>
      <c r="J36" s="21">
        <f>NorthernRegionCalculations!P73</f>
        <v>36</v>
      </c>
      <c r="K36" s="49">
        <f t="shared" ref="K36:K39" si="3">IF(J36/$J$39&lt;0.01,"*",J36/$J$39)</f>
        <v>0.14457831325301204</v>
      </c>
      <c r="L36" s="237"/>
    </row>
    <row r="37" spans="1:12" s="200" customFormat="1" ht="12" customHeight="1" x14ac:dyDescent="0.2">
      <c r="A37" s="234"/>
      <c r="B37" s="229"/>
      <c r="C37" s="215" t="str">
        <f>Data!C37</f>
        <v>Voluntary Request</v>
      </c>
      <c r="D37" s="21">
        <f>NorthernRegionCalculations!W59+NorthernRegionCalculations!X59</f>
        <v>1</v>
      </c>
      <c r="E37" s="49" t="str">
        <f t="shared" si="2"/>
        <v>*</v>
      </c>
      <c r="F37" s="254"/>
      <c r="G37" s="217"/>
      <c r="H37" s="215" t="str">
        <f>Data!H37</f>
        <v>6 - 11 Years Old</v>
      </c>
      <c r="I37" s="215"/>
      <c r="J37" s="21">
        <f>NorthernRegionCalculations!Q73</f>
        <v>69</v>
      </c>
      <c r="K37" s="49">
        <f t="shared" si="3"/>
        <v>0.27710843373493976</v>
      </c>
      <c r="L37" s="237"/>
    </row>
    <row r="38" spans="1:12" s="200" customFormat="1" ht="12" customHeight="1" x14ac:dyDescent="0.2">
      <c r="A38" s="234"/>
      <c r="B38" s="229"/>
      <c r="C38" s="215" t="str">
        <f>Data!C38</f>
        <v>CRA Referral (Children Requiring Assistance)</v>
      </c>
      <c r="D38" s="21">
        <f>NorthernRegionCalculations!Q59+NorthernRegionCalculations!R59</f>
        <v>0</v>
      </c>
      <c r="E38" s="49" t="str">
        <f t="shared" si="2"/>
        <v>*</v>
      </c>
      <c r="F38" s="254"/>
      <c r="G38" s="217"/>
      <c r="H38" s="215" t="str">
        <f>Data!H38</f>
        <v>12 - 17 Years Old</v>
      </c>
      <c r="I38" s="215"/>
      <c r="J38" s="21">
        <f>NorthernRegionCalculations!R73</f>
        <v>104</v>
      </c>
      <c r="K38" s="49">
        <f t="shared" si="3"/>
        <v>0.41767068273092367</v>
      </c>
      <c r="L38" s="237"/>
    </row>
    <row r="39" spans="1:12" s="200" customFormat="1" ht="12" customHeight="1" x14ac:dyDescent="0.2">
      <c r="A39" s="239"/>
      <c r="B39" s="229"/>
      <c r="C39" s="215" t="str">
        <f>Data!C39</f>
        <v>Court Referral</v>
      </c>
      <c r="D39" s="21">
        <f>NorthernRegionCalculations!S59</f>
        <v>20</v>
      </c>
      <c r="E39" s="49">
        <f t="shared" si="2"/>
        <v>8.0321285140562249E-2</v>
      </c>
      <c r="F39" s="254"/>
      <c r="G39" s="217"/>
      <c r="H39" s="244" t="s">
        <v>38</v>
      </c>
      <c r="I39" s="244"/>
      <c r="J39" s="67">
        <f>SUM(J35:J38)</f>
        <v>249</v>
      </c>
      <c r="K39" s="68">
        <f t="shared" si="3"/>
        <v>1</v>
      </c>
      <c r="L39" s="240"/>
    </row>
    <row r="40" spans="1:12" s="200" customFormat="1" ht="12" customHeight="1" x14ac:dyDescent="0.2">
      <c r="A40" s="241"/>
      <c r="B40" s="217"/>
      <c r="C40" s="215" t="str">
        <f>Data!C40</f>
        <v>Other/Unspecified</v>
      </c>
      <c r="D40" s="21">
        <f>NorthernRegionCalculations!T59+NorthernRegionCalculations!V59+NorthernRegionCalculations!Y59</f>
        <v>0</v>
      </c>
      <c r="E40" s="49" t="str">
        <f t="shared" si="2"/>
        <v>*</v>
      </c>
      <c r="F40" s="255"/>
      <c r="G40" s="217"/>
      <c r="H40" s="244"/>
      <c r="I40" s="244"/>
      <c r="J40" s="76"/>
      <c r="K40" s="77"/>
      <c r="L40" s="243"/>
    </row>
    <row r="41" spans="1:12" s="200" customFormat="1" ht="12" customHeight="1" x14ac:dyDescent="0.2">
      <c r="A41" s="241"/>
      <c r="B41" s="217"/>
      <c r="C41" s="244" t="s">
        <v>38</v>
      </c>
      <c r="D41" s="67">
        <f>SUM(D35:D40)</f>
        <v>249</v>
      </c>
      <c r="E41" s="68">
        <f t="shared" si="2"/>
        <v>1</v>
      </c>
      <c r="F41" s="255"/>
      <c r="G41" s="217"/>
      <c r="H41" s="217"/>
      <c r="I41" s="217"/>
      <c r="J41" s="217"/>
      <c r="K41" s="217"/>
      <c r="L41" s="243"/>
    </row>
    <row r="42" spans="1:12" s="200" customFormat="1" ht="12" customHeight="1" x14ac:dyDescent="0.2">
      <c r="A42" s="241"/>
      <c r="B42" s="217"/>
      <c r="C42" s="244"/>
      <c r="D42" s="67"/>
      <c r="E42" s="68"/>
      <c r="F42" s="255"/>
      <c r="G42" s="217"/>
      <c r="H42" s="217"/>
      <c r="I42" s="217"/>
      <c r="J42" s="217"/>
      <c r="K42" s="217"/>
      <c r="L42" s="243"/>
    </row>
    <row r="43" spans="1:12" s="253" customFormat="1" ht="15" customHeight="1" x14ac:dyDescent="0.2">
      <c r="A43" s="210"/>
      <c r="B43" s="228" t="str">
        <f>Data!B43</f>
        <v>Placement Type  (03/31/2017)</v>
      </c>
      <c r="C43" s="215"/>
      <c r="D43" s="233"/>
      <c r="E43" s="233"/>
      <c r="F43" s="233"/>
      <c r="G43" s="228" t="str">
        <f>Data!G43</f>
        <v>Continuous Time in Placement  (03/31/2017)</v>
      </c>
      <c r="H43" s="229"/>
      <c r="I43" s="229"/>
      <c r="J43" s="233"/>
      <c r="K43" s="233"/>
      <c r="L43" s="213"/>
    </row>
    <row r="44" spans="1:12" s="200" customFormat="1" ht="12" customHeight="1" x14ac:dyDescent="0.2">
      <c r="A44" s="234"/>
      <c r="B44" s="217"/>
      <c r="C44" s="215" t="str">
        <f>Data!C44</f>
        <v>Foster Care - Kinship</v>
      </c>
      <c r="D44" s="21">
        <f>NorthernRegionCalculations!AP101</f>
        <v>83</v>
      </c>
      <c r="E44" s="49">
        <f>IF(D44/$D$57&lt;0.01,"*",D44/$D$57)</f>
        <v>0.33333333333333331</v>
      </c>
      <c r="F44" s="254"/>
      <c r="G44" s="217"/>
      <c r="H44" s="215" t="str">
        <f>Data!H44</f>
        <v>.5 Years or Less</v>
      </c>
      <c r="I44" s="215"/>
      <c r="J44" s="21">
        <f>NorthernRegionCalculations!O86</f>
        <v>60</v>
      </c>
      <c r="K44" s="49">
        <f>IF(J44/$J$49&lt;0.01,"*",J44/$J$49)</f>
        <v>0.24096385542168675</v>
      </c>
      <c r="L44" s="237"/>
    </row>
    <row r="45" spans="1:12" s="200" customFormat="1" ht="12" customHeight="1" x14ac:dyDescent="0.2">
      <c r="A45" s="234"/>
      <c r="B45" s="217"/>
      <c r="C45" s="215" t="str">
        <f>Data!C45</f>
        <v>Foster Care - Child-Specific</v>
      </c>
      <c r="D45" s="21">
        <f>NorthernRegionCalculations!AN101</f>
        <v>15</v>
      </c>
      <c r="E45" s="49">
        <f t="shared" ref="E45:E57" si="4">IF(D45/$D$57&lt;0.01,"*",D45/$D$57)</f>
        <v>6.0240963855421686E-2</v>
      </c>
      <c r="F45" s="254"/>
      <c r="G45" s="217"/>
      <c r="H45" s="215" t="str">
        <f>Data!H45</f>
        <v>&gt;.5 Years - 1 Year</v>
      </c>
      <c r="I45" s="215"/>
      <c r="J45" s="21">
        <f>NorthernRegionCalculations!P86</f>
        <v>51</v>
      </c>
      <c r="K45" s="49">
        <f t="shared" ref="K45:K49" si="5">IF(J45/$J$49&lt;0.01,"*",J45/$J$49)</f>
        <v>0.20481927710843373</v>
      </c>
      <c r="L45" s="237"/>
    </row>
    <row r="46" spans="1:12" s="200" customFormat="1" ht="12" customHeight="1" x14ac:dyDescent="0.2">
      <c r="A46" s="234"/>
      <c r="B46" s="217"/>
      <c r="C46" s="215" t="str">
        <f>Data!C46</f>
        <v>Foster Care - Unrestricted</v>
      </c>
      <c r="D46" s="21">
        <f>NorthernRegionCalculations!AR101</f>
        <v>46</v>
      </c>
      <c r="E46" s="49">
        <f t="shared" si="4"/>
        <v>0.18473895582329317</v>
      </c>
      <c r="F46" s="254"/>
      <c r="G46" s="217"/>
      <c r="H46" s="215" t="str">
        <f>Data!H46</f>
        <v>&gt;1 Year - 2 Years</v>
      </c>
      <c r="I46" s="215"/>
      <c r="J46" s="21">
        <f>NorthernRegionCalculations!Q86+NorthernRegionCalculations!R86</f>
        <v>74</v>
      </c>
      <c r="K46" s="49">
        <f t="shared" si="5"/>
        <v>0.2971887550200803</v>
      </c>
      <c r="L46" s="237"/>
    </row>
    <row r="47" spans="1:12" s="200" customFormat="1" ht="12" customHeight="1" x14ac:dyDescent="0.2">
      <c r="A47" s="234"/>
      <c r="B47" s="217"/>
      <c r="C47" s="215" t="str">
        <f>Data!C47</f>
        <v>Foster Care - Pre-adoptive</v>
      </c>
      <c r="D47" s="21">
        <f>NorthernRegionCalculations!AQ101</f>
        <v>11</v>
      </c>
      <c r="E47" s="49">
        <f t="shared" si="4"/>
        <v>4.4176706827309238E-2</v>
      </c>
      <c r="F47" s="254"/>
      <c r="G47" s="217"/>
      <c r="H47" s="215" t="str">
        <f>Data!H47</f>
        <v>&gt;2 Years - 4 Years</v>
      </c>
      <c r="I47" s="215"/>
      <c r="J47" s="21">
        <f>NorthernRegionCalculations!S86</f>
        <v>50</v>
      </c>
      <c r="K47" s="49">
        <f t="shared" si="5"/>
        <v>0.20080321285140562</v>
      </c>
      <c r="L47" s="237"/>
    </row>
    <row r="48" spans="1:12" s="200" customFormat="1" ht="12" customHeight="1" x14ac:dyDescent="0.2">
      <c r="A48" s="234"/>
      <c r="B48" s="217"/>
      <c r="C48" s="215" t="str">
        <f>Data!C48</f>
        <v>Foster Care - Independent Living</v>
      </c>
      <c r="D48" s="21">
        <f>NorthernRegionCalculations!AO101</f>
        <v>0</v>
      </c>
      <c r="E48" s="28" t="str">
        <f t="shared" si="4"/>
        <v>*</v>
      </c>
      <c r="F48" s="254"/>
      <c r="G48" s="217"/>
      <c r="H48" s="215" t="str">
        <f>Data!H48</f>
        <v>&gt;4 Years</v>
      </c>
      <c r="I48" s="215"/>
      <c r="J48" s="21">
        <f>NorthernRegionCalculations!T86</f>
        <v>14</v>
      </c>
      <c r="K48" s="49">
        <f t="shared" si="5"/>
        <v>5.6224899598393573E-2</v>
      </c>
      <c r="L48" s="237"/>
    </row>
    <row r="49" spans="1:14" s="200" customFormat="1" ht="12" customHeight="1" x14ac:dyDescent="0.2">
      <c r="A49" s="234"/>
      <c r="B49" s="217"/>
      <c r="C49" s="215" t="str">
        <f>Data!C49</f>
        <v>Foster Care - IFC (Contracted)</v>
      </c>
      <c r="D49" s="21">
        <f>SUM(NorthernRegionCalculations!AC101:AM101)</f>
        <v>34</v>
      </c>
      <c r="E49" s="49">
        <f t="shared" si="4"/>
        <v>0.13654618473895583</v>
      </c>
      <c r="F49" s="254"/>
      <c r="G49" s="217"/>
      <c r="H49" s="244" t="s">
        <v>38</v>
      </c>
      <c r="I49" s="215"/>
      <c r="J49" s="67">
        <f>SUM(J44:J48)</f>
        <v>249</v>
      </c>
      <c r="K49" s="68">
        <f t="shared" si="5"/>
        <v>1</v>
      </c>
      <c r="L49" s="237"/>
    </row>
    <row r="50" spans="1:14" s="200" customFormat="1" ht="12" customHeight="1" x14ac:dyDescent="0.2">
      <c r="A50" s="234"/>
      <c r="B50" s="217"/>
      <c r="C50" s="215" t="str">
        <f>Data!C50</f>
        <v>Congregate Care - Group Home</v>
      </c>
      <c r="D50" s="21">
        <f>SUM(NorthernRegionCalculations!N101:T101)</f>
        <v>25</v>
      </c>
      <c r="E50" s="49">
        <f t="shared" si="4"/>
        <v>0.10040160642570281</v>
      </c>
      <c r="F50" s="180"/>
      <c r="G50" s="180"/>
      <c r="H50" s="180"/>
      <c r="I50" s="180"/>
      <c r="J50" s="180"/>
      <c r="K50" s="180"/>
      <c r="L50" s="237"/>
    </row>
    <row r="51" spans="1:14" s="200" customFormat="1" ht="12" customHeight="1" x14ac:dyDescent="0.2">
      <c r="A51" s="256"/>
      <c r="B51" s="217"/>
      <c r="C51" s="215" t="str">
        <f>Data!C51</f>
        <v>Congregate Care - Continuum</v>
      </c>
      <c r="D51" s="21">
        <f>SUM(NorthernRegionCalculations!Z101:AB101)</f>
        <v>1</v>
      </c>
      <c r="E51" s="49" t="str">
        <f t="shared" si="4"/>
        <v>*</v>
      </c>
      <c r="F51" s="254"/>
      <c r="G51" s="228" t="str">
        <f>Data!G51</f>
        <v>Gender  (03/31/2017)</v>
      </c>
      <c r="H51" s="235"/>
      <c r="I51" s="235"/>
      <c r="J51" s="257"/>
      <c r="K51" s="257"/>
      <c r="L51" s="258"/>
    </row>
    <row r="52" spans="1:14" s="200" customFormat="1" ht="12" customHeight="1" x14ac:dyDescent="0.2">
      <c r="A52" s="259"/>
      <c r="B52" s="217"/>
      <c r="C52" s="215" t="str">
        <f>Data!C52</f>
        <v>Congregate Care - Residential</v>
      </c>
      <c r="D52" s="21">
        <f>NorthernRegionCalculations!U101</f>
        <v>16</v>
      </c>
      <c r="E52" s="49">
        <f>IF(D52/$D$57&lt;0.01,"*",D52/$D$57)</f>
        <v>6.4257028112449793E-2</v>
      </c>
      <c r="F52" s="254"/>
      <c r="G52" s="217"/>
      <c r="H52" s="215" t="str">
        <f>Data!H52</f>
        <v>Male</v>
      </c>
      <c r="I52" s="244"/>
      <c r="J52" s="21">
        <f>NorthernRegionCalculations!P117</f>
        <v>134</v>
      </c>
      <c r="K52" s="49">
        <f>IF(J52/$J$55&lt;0.01,"*",J52/$J$55)</f>
        <v>0.5381526104417671</v>
      </c>
      <c r="L52" s="260"/>
      <c r="M52" s="215"/>
    </row>
    <row r="53" spans="1:14" s="200" customFormat="1" ht="12" customHeight="1" x14ac:dyDescent="0.2">
      <c r="A53" s="261"/>
      <c r="B53" s="217"/>
      <c r="C53" s="215" t="str">
        <f>Data!C53</f>
        <v>Congregate  Care - STARR (short-term residential)</v>
      </c>
      <c r="D53" s="21">
        <f>NorthernRegionCalculations!V101</f>
        <v>15</v>
      </c>
      <c r="E53" s="49">
        <f t="shared" si="4"/>
        <v>6.0240963855421686E-2</v>
      </c>
      <c r="F53" s="254"/>
      <c r="G53" s="217"/>
      <c r="H53" s="215" t="str">
        <f>Data!H53</f>
        <v>Female</v>
      </c>
      <c r="I53" s="244"/>
      <c r="J53" s="21">
        <f>NorthernRegionCalculations!O117</f>
        <v>115</v>
      </c>
      <c r="K53" s="49">
        <f t="shared" ref="K53:K55" si="6">IF(J53/$J$55&lt;0.01,"*",J53/$J$55)</f>
        <v>0.46184738955823296</v>
      </c>
      <c r="L53" s="262"/>
    </row>
    <row r="54" spans="1:14" s="200" customFormat="1" ht="12" customHeight="1" x14ac:dyDescent="0.2">
      <c r="A54" s="214"/>
      <c r="B54" s="217"/>
      <c r="C54" s="215" t="str">
        <f>Data!C54</f>
        <v>Congregate Care - Teen Parenting</v>
      </c>
      <c r="D54" s="21">
        <f>SUM(NorthernRegionCalculations!W101:Y101)</f>
        <v>1</v>
      </c>
      <c r="E54" s="49" t="str">
        <f t="shared" si="4"/>
        <v>*</v>
      </c>
      <c r="F54" s="254"/>
      <c r="G54" s="180"/>
      <c r="H54" s="253" t="str">
        <f>Data!H54</f>
        <v>Intersex</v>
      </c>
      <c r="J54" s="21">
        <f>NorthernRegionCalculations!Q117</f>
        <v>0</v>
      </c>
      <c r="K54" s="49" t="str">
        <f t="shared" si="6"/>
        <v>*</v>
      </c>
      <c r="L54" s="219"/>
    </row>
    <row r="55" spans="1:14" s="200" customFormat="1" ht="12" customHeight="1" x14ac:dyDescent="0.2">
      <c r="A55" s="263"/>
      <c r="B55" s="217"/>
      <c r="C55" s="215" t="str">
        <f>Data!C55</f>
        <v>Non-Referral Location</v>
      </c>
      <c r="D55" s="21">
        <f>SUM(NorthernRegionCalculations!AS101:AW101)</f>
        <v>1</v>
      </c>
      <c r="E55" s="49" t="str">
        <f t="shared" si="4"/>
        <v>*</v>
      </c>
      <c r="F55" s="264"/>
      <c r="G55" s="180"/>
      <c r="H55" s="244" t="s">
        <v>38</v>
      </c>
      <c r="I55" s="180"/>
      <c r="J55" s="67">
        <f>SUM(J52:J54)</f>
        <v>249</v>
      </c>
      <c r="K55" s="68">
        <f t="shared" si="6"/>
        <v>1</v>
      </c>
      <c r="L55" s="265"/>
    </row>
    <row r="56" spans="1:14" s="200" customFormat="1" ht="12" customHeight="1" x14ac:dyDescent="0.2">
      <c r="A56" s="263"/>
      <c r="B56" s="217"/>
      <c r="C56" s="238" t="str">
        <f>Data!C56</f>
        <v>Missing/Absent from Approved Placement</v>
      </c>
      <c r="D56" s="21">
        <f>NorthernRegionCalculations!AX101</f>
        <v>1</v>
      </c>
      <c r="E56" s="49" t="str">
        <f t="shared" si="4"/>
        <v>*</v>
      </c>
      <c r="F56" s="266"/>
      <c r="G56" s="180"/>
      <c r="H56" s="180"/>
      <c r="I56" s="180"/>
      <c r="J56" s="180"/>
      <c r="K56" s="180"/>
      <c r="L56" s="265"/>
    </row>
    <row r="57" spans="1:14" ht="15" customHeight="1" x14ac:dyDescent="0.2">
      <c r="A57" s="267"/>
      <c r="B57" s="180"/>
      <c r="C57" s="244" t="s">
        <v>38</v>
      </c>
      <c r="D57" s="67">
        <f>SUM(D44:D56)</f>
        <v>249</v>
      </c>
      <c r="E57" s="68">
        <f t="shared" si="4"/>
        <v>1</v>
      </c>
      <c r="F57" s="266"/>
      <c r="G57" s="228" t="str">
        <f>Data!G57</f>
        <v>Service Plan Goal  (03/31/2017)</v>
      </c>
      <c r="H57" s="229"/>
      <c r="I57" s="235"/>
      <c r="J57" s="181"/>
      <c r="K57" s="216"/>
      <c r="L57" s="268"/>
    </row>
    <row r="58" spans="1:14" s="200" customFormat="1" ht="12" customHeight="1" x14ac:dyDescent="0.2">
      <c r="A58" s="234"/>
      <c r="B58" s="228"/>
      <c r="C58" s="180"/>
      <c r="D58" s="180"/>
      <c r="E58" s="180"/>
      <c r="F58" s="254"/>
      <c r="G58" s="228"/>
      <c r="H58" s="215" t="str">
        <f>Data!H58</f>
        <v>Family Reunification</v>
      </c>
      <c r="I58" s="215"/>
      <c r="J58" s="21">
        <f>NorthernRegionCalculations!S146</f>
        <v>117</v>
      </c>
      <c r="K58" s="49">
        <f>IF(J58/$J$65&lt;0.01,"*",J58/$J$65)</f>
        <v>0.46987951807228917</v>
      </c>
      <c r="L58" s="237"/>
      <c r="N58" s="215"/>
    </row>
    <row r="59" spans="1:14" s="200" customFormat="1" ht="12" customHeight="1" x14ac:dyDescent="0.2">
      <c r="A59" s="234"/>
      <c r="B59" s="228" t="str">
        <f>Data!B59</f>
        <v>Race  (03/31/2017)</v>
      </c>
      <c r="C59" s="215"/>
      <c r="D59" s="230"/>
      <c r="E59" s="231"/>
      <c r="F59" s="254"/>
      <c r="G59" s="235"/>
      <c r="H59" s="215" t="str">
        <f>Data!H59</f>
        <v>Adoption</v>
      </c>
      <c r="I59" s="215"/>
      <c r="J59" s="21">
        <f>NorthernRegionCalculations!P146</f>
        <v>79</v>
      </c>
      <c r="K59" s="49">
        <f t="shared" ref="K59:K65" si="7">IF(J59/$J$65&lt;0.01,"*",J59/$J$65)</f>
        <v>0.31726907630522089</v>
      </c>
      <c r="L59" s="237"/>
    </row>
    <row r="60" spans="1:14" s="200" customFormat="1" ht="13.5" customHeight="1" x14ac:dyDescent="0.2">
      <c r="A60" s="234"/>
      <c r="B60" s="235"/>
      <c r="C60" s="215" t="s">
        <v>5</v>
      </c>
      <c r="D60" s="21">
        <f>NorthernRegionCalculations!W132</f>
        <v>158</v>
      </c>
      <c r="E60" s="28">
        <f>IF(D60/$D$68&lt;0.01,"*",D60/$D$68)</f>
        <v>0.63453815261044177</v>
      </c>
      <c r="F60" s="254"/>
      <c r="G60" s="217"/>
      <c r="H60" s="215" t="str">
        <f>Data!H60</f>
        <v>Guardianship</v>
      </c>
      <c r="I60" s="215"/>
      <c r="J60" s="21">
        <f>NorthernRegionCalculations!R146</f>
        <v>14</v>
      </c>
      <c r="K60" s="49">
        <f t="shared" si="7"/>
        <v>5.6224899598393573E-2</v>
      </c>
      <c r="L60" s="237"/>
      <c r="N60" s="215"/>
    </row>
    <row r="61" spans="1:14" s="200" customFormat="1" ht="14.45" customHeight="1" x14ac:dyDescent="0.2">
      <c r="A61" s="234"/>
      <c r="C61" s="238" t="s">
        <v>7</v>
      </c>
      <c r="D61" s="21">
        <f>NorthernRegionCalculations!S132</f>
        <v>50</v>
      </c>
      <c r="E61" s="28">
        <f t="shared" ref="E61:E68" si="8">IF(D61/$D$68&lt;0.01,"*",D61/$D$68)</f>
        <v>0.20080321285140562</v>
      </c>
      <c r="F61" s="254"/>
      <c r="G61" s="217"/>
      <c r="H61" s="215" t="s">
        <v>63</v>
      </c>
      <c r="I61" s="215"/>
      <c r="J61" s="21">
        <f>NorthernRegionCalculations!O146</f>
        <v>11</v>
      </c>
      <c r="K61" s="49">
        <f t="shared" si="7"/>
        <v>4.4176706827309238E-2</v>
      </c>
      <c r="L61" s="237"/>
      <c r="N61" s="215"/>
    </row>
    <row r="62" spans="1:14" s="200" customFormat="1" ht="13.5" customHeight="1" x14ac:dyDescent="0.2">
      <c r="A62" s="234"/>
      <c r="C62" s="215" t="s">
        <v>9</v>
      </c>
      <c r="D62" s="21">
        <f>NorthernRegionCalculations!Q132</f>
        <v>10</v>
      </c>
      <c r="E62" s="28">
        <f t="shared" si="8"/>
        <v>4.0160642570281124E-2</v>
      </c>
      <c r="F62" s="254"/>
      <c r="G62" s="217"/>
      <c r="H62" s="215" t="str">
        <f>Data!H62</f>
        <v>Permanent Care with Kin</v>
      </c>
      <c r="I62" s="215"/>
      <c r="J62" s="21">
        <f>NorthernRegionCalculations!Q146</f>
        <v>13</v>
      </c>
      <c r="K62" s="49">
        <f t="shared" si="7"/>
        <v>5.2208835341365459E-2</v>
      </c>
      <c r="L62" s="237"/>
      <c r="N62" s="215"/>
    </row>
    <row r="63" spans="1:14" s="200" customFormat="1" ht="13.5" customHeight="1" x14ac:dyDescent="0.2">
      <c r="A63" s="234"/>
      <c r="B63" s="235"/>
      <c r="C63" s="215" t="s">
        <v>11</v>
      </c>
      <c r="D63" s="21">
        <f>NorthernRegionCalculations!P132</f>
        <v>1</v>
      </c>
      <c r="E63" s="28" t="str">
        <f t="shared" si="8"/>
        <v>*</v>
      </c>
      <c r="F63" s="254"/>
      <c r="G63" s="217"/>
      <c r="H63" s="215" t="str">
        <f>Data!H63</f>
        <v>Stabilize Intact Family</v>
      </c>
      <c r="I63" s="215"/>
      <c r="J63" s="21">
        <f>NorthernRegionCalculations!T146</f>
        <v>9</v>
      </c>
      <c r="K63" s="49">
        <f t="shared" si="7"/>
        <v>3.614457831325301E-2</v>
      </c>
      <c r="L63" s="237"/>
      <c r="N63" s="215"/>
    </row>
    <row r="64" spans="1:14" s="200" customFormat="1" ht="13.5" customHeight="1" x14ac:dyDescent="0.2">
      <c r="A64" s="234"/>
      <c r="B64" s="235"/>
      <c r="C64" s="215" t="s">
        <v>13</v>
      </c>
      <c r="D64" s="21">
        <f>NorthernRegionCalculations!O132</f>
        <v>1</v>
      </c>
      <c r="E64" s="28" t="str">
        <f t="shared" si="8"/>
        <v>*</v>
      </c>
      <c r="F64" s="254"/>
      <c r="G64" s="217"/>
      <c r="H64" s="215" t="str">
        <f>Data!H64</f>
        <v>Unspecified as of run-date</v>
      </c>
      <c r="I64" s="215"/>
      <c r="J64" s="21">
        <f>NorthernRegionCalculations!U146</f>
        <v>6</v>
      </c>
      <c r="K64" s="49">
        <f t="shared" si="7"/>
        <v>2.4096385542168676E-2</v>
      </c>
      <c r="L64" s="237"/>
      <c r="N64" s="215"/>
    </row>
    <row r="65" spans="1:14" s="200" customFormat="1" ht="13.5" customHeight="1" x14ac:dyDescent="0.2">
      <c r="A65" s="234"/>
      <c r="B65" s="235"/>
      <c r="C65" s="215" t="s">
        <v>15</v>
      </c>
      <c r="D65" s="21">
        <f>NorthernRegionCalculations!U132</f>
        <v>0</v>
      </c>
      <c r="E65" s="28" t="str">
        <f t="shared" si="8"/>
        <v>*</v>
      </c>
      <c r="F65" s="254"/>
      <c r="G65" s="217"/>
      <c r="H65" s="244" t="s">
        <v>38</v>
      </c>
      <c r="I65" s="215"/>
      <c r="J65" s="67">
        <f>SUM(J58:J64)</f>
        <v>249</v>
      </c>
      <c r="K65" s="68">
        <f t="shared" si="7"/>
        <v>1</v>
      </c>
      <c r="L65" s="237"/>
      <c r="N65" s="215"/>
    </row>
    <row r="66" spans="1:14" s="200" customFormat="1" ht="13.5" customHeight="1" x14ac:dyDescent="0.2">
      <c r="A66" s="234"/>
      <c r="B66" s="235"/>
      <c r="C66" s="215" t="s">
        <v>17</v>
      </c>
      <c r="D66" s="21">
        <f>NorthernRegionCalculations!T132</f>
        <v>15</v>
      </c>
      <c r="E66" s="28">
        <f t="shared" si="8"/>
        <v>6.0240963855421686E-2</v>
      </c>
      <c r="F66" s="254"/>
      <c r="G66" s="217"/>
      <c r="H66" s="269" t="s">
        <v>241</v>
      </c>
      <c r="L66" s="237"/>
      <c r="N66" s="215"/>
    </row>
    <row r="67" spans="1:14" s="200" customFormat="1" ht="12" customHeight="1" x14ac:dyDescent="0.2">
      <c r="A67" s="234"/>
      <c r="B67" s="235"/>
      <c r="C67" s="215" t="str">
        <f>Data!C67</f>
        <v>Unable to Determine</v>
      </c>
      <c r="D67" s="21">
        <f>NorthernRegionCalculations!R132+NorthernRegionCalculations!V132+NorthernRegionCalculations!X132</f>
        <v>14</v>
      </c>
      <c r="E67" s="28">
        <f t="shared" si="8"/>
        <v>5.6224899598393573E-2</v>
      </c>
      <c r="F67" s="254"/>
      <c r="G67" s="217"/>
      <c r="H67" s="269"/>
      <c r="I67" s="180"/>
      <c r="J67" s="180"/>
      <c r="K67" s="180"/>
      <c r="L67" s="237"/>
      <c r="M67" s="215"/>
      <c r="N67" s="215"/>
    </row>
    <row r="68" spans="1:14" s="200" customFormat="1" ht="12" customHeight="1" x14ac:dyDescent="0.2">
      <c r="A68" s="234"/>
      <c r="B68" s="235"/>
      <c r="C68" s="244" t="s">
        <v>38</v>
      </c>
      <c r="D68" s="67">
        <f>SUM(D60:D67)</f>
        <v>249</v>
      </c>
      <c r="E68" s="61">
        <f t="shared" si="8"/>
        <v>1</v>
      </c>
      <c r="F68" s="254"/>
      <c r="G68" s="270" t="s">
        <v>68</v>
      </c>
      <c r="I68" s="180"/>
      <c r="J68" s="180"/>
      <c r="K68" s="180"/>
      <c r="L68" s="237"/>
      <c r="M68" s="215"/>
      <c r="N68" s="215"/>
    </row>
    <row r="69" spans="1:14" s="200" customFormat="1" ht="12" customHeight="1" x14ac:dyDescent="0.2">
      <c r="A69" s="234"/>
      <c r="B69" s="235"/>
      <c r="C69" s="246" t="s">
        <v>239</v>
      </c>
      <c r="D69" s="95"/>
      <c r="E69" s="96"/>
      <c r="F69" s="254"/>
      <c r="G69" s="271" t="s">
        <v>69</v>
      </c>
      <c r="I69" s="180"/>
      <c r="J69" s="180"/>
      <c r="K69" s="180"/>
      <c r="L69" s="237"/>
      <c r="M69" s="215"/>
      <c r="N69" s="215"/>
    </row>
    <row r="70" spans="1:14" s="200" customFormat="1" ht="12" customHeight="1" x14ac:dyDescent="0.2">
      <c r="A70" s="241"/>
      <c r="B70" s="228"/>
      <c r="C70" s="66" t="s">
        <v>240</v>
      </c>
      <c r="D70" s="34"/>
      <c r="E70" s="64"/>
      <c r="F70" s="254"/>
      <c r="G70" s="270" t="s">
        <v>70</v>
      </c>
      <c r="I70" s="180"/>
      <c r="J70" s="180"/>
      <c r="K70" s="180"/>
      <c r="L70" s="237"/>
    </row>
    <row r="71" spans="1:14" s="200" customFormat="1" ht="6" customHeight="1" x14ac:dyDescent="0.2">
      <c r="A71" s="272"/>
      <c r="B71" s="273"/>
      <c r="C71" s="100"/>
      <c r="D71" s="101"/>
      <c r="E71" s="102"/>
      <c r="F71" s="274"/>
      <c r="G71" s="275"/>
      <c r="H71" s="276"/>
      <c r="I71" s="275"/>
      <c r="J71" s="275"/>
      <c r="K71" s="275"/>
      <c r="L71" s="277"/>
    </row>
    <row r="72" spans="1:14" s="200" customFormat="1" ht="15.75" x14ac:dyDescent="0.2">
      <c r="A72" s="205"/>
      <c r="B72" s="1080" t="s">
        <v>71</v>
      </c>
      <c r="C72" s="1080"/>
      <c r="D72" s="1080"/>
      <c r="E72" s="1080"/>
      <c r="F72" s="1080"/>
      <c r="G72" s="1080"/>
      <c r="H72" s="1080"/>
      <c r="I72" s="1080"/>
      <c r="J72" s="1080"/>
      <c r="K72" s="1080"/>
      <c r="L72" s="1081"/>
    </row>
    <row r="73" spans="1:14" s="200" customFormat="1" ht="14.25" customHeight="1" x14ac:dyDescent="0.2">
      <c r="A73" s="234"/>
      <c r="B73" s="228" t="str">
        <f>Data!B73</f>
        <v>Most Recent Intake  (03/31/2017)</v>
      </c>
      <c r="C73" s="278"/>
      <c r="D73" s="231"/>
      <c r="E73" s="218"/>
      <c r="F73" s="218"/>
      <c r="G73" s="244" t="str">
        <f>Data!G73</f>
        <v>Age Groups  (03/31/2017)</v>
      </c>
      <c r="H73" s="215"/>
      <c r="I73" s="217"/>
      <c r="J73" s="217"/>
      <c r="K73" s="233"/>
      <c r="L73" s="213"/>
    </row>
    <row r="74" spans="1:14" ht="12" customHeight="1" x14ac:dyDescent="0.2">
      <c r="A74" s="234"/>
      <c r="B74" s="229"/>
      <c r="C74" s="215" t="str">
        <f>Data!C74</f>
        <v>Protective</v>
      </c>
      <c r="D74" s="21">
        <f>NorthernRegionCalculations!O177+NorthernRegionCalculations!U177</f>
        <v>699</v>
      </c>
      <c r="E74" s="49">
        <f>IF(D74/$D$80&lt;0.01,"*",D74/$D$80)</f>
        <v>0.8052995391705069</v>
      </c>
      <c r="F74" s="254"/>
      <c r="G74" s="217"/>
      <c r="H74" s="215" t="str">
        <f>Data!H74</f>
        <v>0 - 2 Years Old</v>
      </c>
      <c r="I74" s="215"/>
      <c r="J74" s="21">
        <f>SUM(NorthernRegionCalculations!O162:Q162)</f>
        <v>146</v>
      </c>
      <c r="K74" s="49">
        <f>IF(J74/$J$79&lt;0.01,"*",J74/$J$79)</f>
        <v>0.16820276497695852</v>
      </c>
      <c r="L74" s="237"/>
    </row>
    <row r="75" spans="1:14" ht="12" customHeight="1" x14ac:dyDescent="0.2">
      <c r="A75" s="234"/>
      <c r="B75" s="229"/>
      <c r="C75" s="215" t="str">
        <f>Data!C75</f>
        <v>Alternative Response</v>
      </c>
      <c r="D75" s="21">
        <f>NorthernRegionCalculations!P177</f>
        <v>97</v>
      </c>
      <c r="E75" s="49">
        <f t="shared" ref="E75:E80" si="9">IF(D75/$D$80&lt;0.01,"*",D75/$D$80)</f>
        <v>0.11175115207373272</v>
      </c>
      <c r="F75" s="254"/>
      <c r="G75" s="229"/>
      <c r="H75" s="215" t="str">
        <f>Data!H75</f>
        <v>3 - 5 Years Old</v>
      </c>
      <c r="I75" s="215"/>
      <c r="J75" s="21">
        <f>SUM(NorthernRegionCalculations!R162:T162)</f>
        <v>154</v>
      </c>
      <c r="K75" s="49">
        <f t="shared" ref="K75:K79" si="10">IF(J75/$J$79&lt;0.01,"*",J75/$J$79)</f>
        <v>0.17741935483870969</v>
      </c>
      <c r="L75" s="237"/>
    </row>
    <row r="76" spans="1:14" ht="12" customHeight="1" x14ac:dyDescent="0.2">
      <c r="A76" s="234"/>
      <c r="B76" s="229"/>
      <c r="C76" s="215" t="str">
        <f>Data!C76</f>
        <v>Voluntary Request</v>
      </c>
      <c r="D76" s="21">
        <f>NorthernRegionCalculations!X177+NorthernRegionCalculations!W177</f>
        <v>17</v>
      </c>
      <c r="E76" s="28">
        <f t="shared" si="9"/>
        <v>1.9585253456221197E-2</v>
      </c>
      <c r="F76" s="254"/>
      <c r="G76" s="215"/>
      <c r="H76" s="215" t="str">
        <f>Data!H76</f>
        <v>6 - 11 Years Old</v>
      </c>
      <c r="I76" s="215"/>
      <c r="J76" s="21">
        <f>SUM(NorthernRegionCalculations!U162:Z162)</f>
        <v>286</v>
      </c>
      <c r="K76" s="49">
        <f t="shared" si="10"/>
        <v>0.3294930875576037</v>
      </c>
      <c r="L76" s="237"/>
    </row>
    <row r="77" spans="1:14" s="200" customFormat="1" ht="12" customHeight="1" x14ac:dyDescent="0.2">
      <c r="A77" s="234"/>
      <c r="B77" s="217"/>
      <c r="C77" s="215" t="str">
        <f>Data!C77</f>
        <v>CRA Referral (Children Requiring Assistance)</v>
      </c>
      <c r="D77" s="21">
        <f>NorthernRegionCalculations!Q177+NorthernRegionCalculations!R177</f>
        <v>7</v>
      </c>
      <c r="E77" s="49" t="str">
        <f t="shared" si="9"/>
        <v>*</v>
      </c>
      <c r="F77" s="254"/>
      <c r="G77" s="229"/>
      <c r="H77" s="215" t="str">
        <f>Data!H77</f>
        <v>12 - 17 Years Old</v>
      </c>
      <c r="I77" s="215"/>
      <c r="J77" s="21">
        <f>SUM(NorthernRegionCalculations!AA162:AF162)</f>
        <v>281</v>
      </c>
      <c r="K77" s="49">
        <f t="shared" si="10"/>
        <v>0.32373271889400923</v>
      </c>
      <c r="L77" s="237"/>
    </row>
    <row r="78" spans="1:14" s="200" customFormat="1" ht="12" customHeight="1" x14ac:dyDescent="0.2">
      <c r="A78" s="239"/>
      <c r="B78" s="217"/>
      <c r="C78" s="215" t="str">
        <f>Data!C78</f>
        <v>Court Referral</v>
      </c>
      <c r="D78" s="21">
        <f>NorthernRegionCalculations!S177</f>
        <v>47</v>
      </c>
      <c r="E78" s="49">
        <f t="shared" si="9"/>
        <v>5.414746543778802E-2</v>
      </c>
      <c r="F78" s="254"/>
      <c r="G78" s="217"/>
      <c r="H78" s="215" t="str">
        <f>Data!H78</f>
        <v>Unspecified</v>
      </c>
      <c r="I78" s="215"/>
      <c r="J78" s="21">
        <f>NorthernRegionCalculations!AG162</f>
        <v>1</v>
      </c>
      <c r="K78" s="49" t="str">
        <f t="shared" si="10"/>
        <v>*</v>
      </c>
      <c r="L78" s="237"/>
    </row>
    <row r="79" spans="1:14" s="200" customFormat="1" ht="12" customHeight="1" x14ac:dyDescent="0.2">
      <c r="A79" s="239"/>
      <c r="B79" s="217"/>
      <c r="C79" s="215" t="str">
        <f>Data!C79</f>
        <v>Other/Unspecified</v>
      </c>
      <c r="D79" s="21">
        <f>NorthernRegionCalculations!T177+NorthernRegionCalculations!Y177+NorthernRegionCalculations!V177</f>
        <v>1</v>
      </c>
      <c r="E79" s="49" t="str">
        <f t="shared" si="9"/>
        <v>*</v>
      </c>
      <c r="F79" s="255"/>
      <c r="G79" s="217"/>
      <c r="H79" s="244" t="s">
        <v>72</v>
      </c>
      <c r="I79" s="244"/>
      <c r="J79" s="67">
        <f>SUM(J74:J78)</f>
        <v>868</v>
      </c>
      <c r="K79" s="68">
        <f t="shared" si="10"/>
        <v>1</v>
      </c>
      <c r="L79" s="240"/>
    </row>
    <row r="80" spans="1:14" s="200" customFormat="1" ht="12" customHeight="1" x14ac:dyDescent="0.2">
      <c r="A80" s="214"/>
      <c r="B80" s="229"/>
      <c r="C80" s="244" t="s">
        <v>72</v>
      </c>
      <c r="D80" s="67">
        <f>SUM(D74:D79)</f>
        <v>868</v>
      </c>
      <c r="E80" s="68">
        <f t="shared" si="9"/>
        <v>1</v>
      </c>
      <c r="F80" s="255"/>
      <c r="G80" s="217"/>
      <c r="H80" s="244"/>
      <c r="I80" s="244"/>
      <c r="J80" s="108"/>
      <c r="K80" s="109"/>
      <c r="L80" s="240"/>
    </row>
    <row r="81" spans="1:12" s="200" customFormat="1" ht="4.9000000000000004" customHeight="1" x14ac:dyDescent="0.2">
      <c r="A81" s="214"/>
      <c r="B81" s="229"/>
      <c r="C81" s="244"/>
      <c r="D81" s="67"/>
      <c r="E81" s="68"/>
      <c r="F81" s="255"/>
      <c r="G81" s="217"/>
      <c r="H81" s="244"/>
      <c r="I81" s="244"/>
      <c r="J81" s="108"/>
      <c r="K81" s="109"/>
      <c r="L81" s="240"/>
    </row>
    <row r="82" spans="1:12" s="200" customFormat="1" ht="15" customHeight="1" x14ac:dyDescent="0.2">
      <c r="A82" s="272"/>
      <c r="B82" s="366"/>
      <c r="C82" s="275"/>
      <c r="D82" s="279"/>
      <c r="E82" s="275"/>
      <c r="F82" s="275"/>
      <c r="G82" s="280"/>
      <c r="H82" s="275"/>
      <c r="I82" s="275"/>
      <c r="J82" s="275"/>
      <c r="K82" s="279"/>
      <c r="L82" s="281"/>
    </row>
    <row r="83" spans="1:12" s="200" customFormat="1" x14ac:dyDescent="0.2">
      <c r="A83" s="180"/>
      <c r="B83" s="217"/>
      <c r="C83" s="282"/>
      <c r="D83" s="283"/>
      <c r="E83" s="283"/>
      <c r="F83" s="283"/>
      <c r="G83" s="282"/>
      <c r="H83" s="229"/>
      <c r="I83" s="229"/>
      <c r="J83" s="233"/>
      <c r="K83" s="180"/>
      <c r="L83" s="180"/>
    </row>
    <row r="84" spans="1:12" s="200" customFormat="1" ht="6" customHeight="1" x14ac:dyDescent="0.2">
      <c r="A84" s="180"/>
      <c r="B84" s="217"/>
      <c r="C84" s="282"/>
      <c r="D84" s="283"/>
      <c r="E84" s="283"/>
      <c r="F84" s="283"/>
      <c r="G84" s="282"/>
      <c r="H84" s="282"/>
      <c r="I84" s="282"/>
      <c r="J84" s="283"/>
      <c r="K84" s="180"/>
      <c r="L84" s="180"/>
    </row>
    <row r="85" spans="1:12" x14ac:dyDescent="0.2">
      <c r="A85" s="180"/>
      <c r="K85" s="180"/>
      <c r="L85" s="180"/>
    </row>
    <row r="86" spans="1:12" x14ac:dyDescent="0.2">
      <c r="K86" s="180"/>
      <c r="L86" s="180"/>
    </row>
  </sheetData>
  <mergeCells count="3">
    <mergeCell ref="B18:K18"/>
    <mergeCell ref="B33:K33"/>
    <mergeCell ref="B72:L72"/>
  </mergeCells>
  <printOptions horizontalCentered="1" verticalCentered="1"/>
  <pageMargins left="0.04" right="0.04" top="0.04" bottom="0.03" header="0.04" footer="0.03"/>
  <pageSetup scale="75" orientation="portrait" r:id="rId1"/>
  <headerFooter alignWithMargins="0">
    <oddHeader>&amp;C&amp;"Arial,Bold"&amp;12MASSACHUSETTS DEPARTMENT OF CHILDREN AND FAMILIES QUARTERLY PROFILE
FY 2017, Quarter 3 (January 1, 2017 – March 31, 2017)</oddHeader>
    <oddFooter>&amp;L&amp;"Arial,Italic"MA DCF: CQI/OMPA&amp;R
&amp;"Arial,Italic"Source: FamilyNet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N86"/>
  <sheetViews>
    <sheetView view="pageBreakPreview" zoomScaleNormal="100" zoomScaleSheetLayoutView="100" workbookViewId="0">
      <selection activeCell="C42" sqref="C42"/>
    </sheetView>
  </sheetViews>
  <sheetFormatPr defaultColWidth="9.140625" defaultRowHeight="12.75" x14ac:dyDescent="0.2"/>
  <cols>
    <col min="1" max="1" width="1.42578125" style="283" customWidth="1"/>
    <col min="2" max="2" width="5.28515625" style="282" customWidth="1"/>
    <col min="3" max="3" width="47.28515625" style="282" customWidth="1"/>
    <col min="4" max="4" width="6.5703125" style="283" customWidth="1"/>
    <col min="5" max="5" width="7" style="283" customWidth="1"/>
    <col min="6" max="6" width="2.140625" style="283" customWidth="1"/>
    <col min="7" max="7" width="4.140625" style="282" customWidth="1"/>
    <col min="8" max="8" width="25.7109375" style="282" customWidth="1"/>
    <col min="9" max="9" width="20.85546875" style="282" customWidth="1"/>
    <col min="10" max="11" width="7" style="283" customWidth="1"/>
    <col min="12" max="12" width="1.42578125" style="283" customWidth="1"/>
    <col min="13" max="16384" width="9.140625" style="204"/>
  </cols>
  <sheetData>
    <row r="1" spans="1:13" ht="16.5" customHeight="1" x14ac:dyDescent="0.2">
      <c r="A1" s="201"/>
      <c r="B1" s="318"/>
      <c r="C1" s="284" t="s">
        <v>99</v>
      </c>
      <c r="D1" s="285"/>
      <c r="E1" s="202"/>
      <c r="F1" s="286"/>
      <c r="G1" s="287"/>
      <c r="H1" s="284"/>
      <c r="I1" s="288" t="s">
        <v>84</v>
      </c>
      <c r="J1" s="202"/>
      <c r="K1" s="202"/>
      <c r="L1" s="203"/>
    </row>
    <row r="2" spans="1:13" ht="15.75" hidden="1" x14ac:dyDescent="0.2">
      <c r="A2" s="205"/>
      <c r="B2" s="206"/>
      <c r="C2" s="206"/>
      <c r="D2" s="207"/>
      <c r="E2" s="208"/>
      <c r="F2" s="208"/>
      <c r="G2" s="206"/>
      <c r="H2" s="206" t="s">
        <v>0</v>
      </c>
      <c r="I2" s="206"/>
      <c r="J2" s="208"/>
      <c r="K2" s="207" t="s">
        <v>1</v>
      </c>
      <c r="L2" s="209"/>
    </row>
    <row r="3" spans="1:13" ht="5.0999999999999996" customHeight="1" x14ac:dyDescent="0.2">
      <c r="A3" s="210"/>
      <c r="B3" s="211"/>
      <c r="C3" s="211"/>
      <c r="D3" s="212"/>
      <c r="E3" s="212"/>
      <c r="F3" s="212"/>
      <c r="G3" s="211"/>
      <c r="H3" s="287"/>
      <c r="I3" s="287"/>
      <c r="J3" s="285"/>
      <c r="K3" s="212"/>
      <c r="L3" s="213"/>
    </row>
    <row r="4" spans="1:13" s="200" customFormat="1" ht="12" customHeight="1" x14ac:dyDescent="0.2">
      <c r="A4" s="214"/>
      <c r="B4" s="215" t="str">
        <f>Data!B4</f>
        <v>51A Reports (Q3, FY'2017)</v>
      </c>
      <c r="C4" s="215"/>
      <c r="D4" s="21">
        <f>NorthernRegionCalculations!C8</f>
        <v>789</v>
      </c>
      <c r="E4" s="216"/>
      <c r="F4" s="216"/>
      <c r="G4" s="217"/>
      <c r="H4" s="215" t="str">
        <f>Data!H4</f>
        <v>Children &lt;18 Pending Response (03/31/2017)</v>
      </c>
      <c r="I4" s="215"/>
      <c r="J4" s="551">
        <f>VLOOKUP(I1,ChildrenPendingResponse!$A$1:$C$42,3,FALSE)</f>
        <v>111</v>
      </c>
      <c r="K4" s="218"/>
      <c r="L4" s="219"/>
      <c r="M4" s="116"/>
    </row>
    <row r="5" spans="1:13" s="200" customFormat="1" ht="12" customHeight="1" x14ac:dyDescent="0.2">
      <c r="A5" s="214"/>
      <c r="B5" s="215" t="str">
        <f>Data!B5</f>
        <v>% Screened-In for Response (Q3, FY'2017)</v>
      </c>
      <c r="C5" s="220"/>
      <c r="D5" s="28">
        <f>(NorthernRegionCalculations!C36+NorthernRegionCalculations!C22)/NorthernRegionCalculations!C8</f>
        <v>0.41191381495564006</v>
      </c>
      <c r="E5" s="216"/>
      <c r="F5" s="216"/>
      <c r="G5" s="217"/>
      <c r="H5" s="215" t="str">
        <f>Data!H5</f>
        <v>Children Under 18 in Caseload (03/31/2017)</v>
      </c>
      <c r="I5" s="215"/>
      <c r="J5" s="551">
        <f>NorthernRegionCalculations!E116</f>
        <v>1284</v>
      </c>
      <c r="K5" s="218"/>
      <c r="L5" s="219"/>
    </row>
    <row r="6" spans="1:13" s="200" customFormat="1" ht="12" customHeight="1" x14ac:dyDescent="0.2">
      <c r="A6" s="214"/>
      <c r="B6" s="215"/>
      <c r="C6" s="215"/>
      <c r="D6" s="28"/>
      <c r="E6" s="221"/>
      <c r="F6" s="221"/>
      <c r="G6" s="217"/>
      <c r="H6" s="215" t="str">
        <f>Data!H6</f>
        <v>Children Under 18 in Placement (03/31/2017)</v>
      </c>
      <c r="I6" s="215"/>
      <c r="J6" s="551">
        <f>NorthernRegionCalculations!E116-NorthernRegionCalculations!E122</f>
        <v>208</v>
      </c>
      <c r="K6" s="218"/>
      <c r="L6" s="219"/>
    </row>
    <row r="7" spans="1:13" s="200" customFormat="1" ht="3" customHeight="1" x14ac:dyDescent="0.2">
      <c r="A7" s="214"/>
      <c r="B7" s="217"/>
      <c r="C7" s="217"/>
      <c r="D7" s="199"/>
      <c r="E7" s="221"/>
      <c r="F7" s="221"/>
      <c r="G7" s="217"/>
      <c r="H7" s="215">
        <f>Data!H7</f>
        <v>0</v>
      </c>
      <c r="I7" s="215"/>
      <c r="J7" s="837"/>
      <c r="K7" s="218"/>
      <c r="L7" s="219"/>
    </row>
    <row r="8" spans="1:13" s="200" customFormat="1" ht="12" customHeight="1" x14ac:dyDescent="0.2">
      <c r="A8" s="214"/>
      <c r="B8" s="215" t="str">
        <f>Data!B8</f>
        <v>Responses (Q3, FY'2017) (includes Hotline)</v>
      </c>
      <c r="C8" s="215"/>
      <c r="D8" s="21">
        <f>NorthernRegionCalculations!C177</f>
        <v>224</v>
      </c>
      <c r="E8" s="221"/>
      <c r="F8" s="221"/>
      <c r="G8" s="217"/>
      <c r="H8" s="215" t="str">
        <f>Data!H8</f>
        <v>% of Child Caseload in Placement</v>
      </c>
      <c r="I8" s="215"/>
      <c r="J8" s="838">
        <f>J6/J5</f>
        <v>0.16199376947040497</v>
      </c>
      <c r="K8" s="218"/>
      <c r="L8" s="219"/>
    </row>
    <row r="9" spans="1:13" s="200" customFormat="1" ht="12" customHeight="1" x14ac:dyDescent="0.2">
      <c r="A9" s="214"/>
      <c r="B9" s="215" t="str">
        <f>Data!B9</f>
        <v>% Supported Responses (Q3, FY'2017)</v>
      </c>
      <c r="C9" s="215"/>
      <c r="D9" s="28">
        <f>NorthernRegionCalculations!C77/D4</f>
        <v>9.8859315589353611E-2</v>
      </c>
      <c r="E9" s="221"/>
      <c r="F9" s="221"/>
      <c r="G9" s="217"/>
      <c r="H9" s="215" t="str">
        <f>Data!H9</f>
        <v>Clinical Cases (03/31/2017)</v>
      </c>
      <c r="I9" s="215"/>
      <c r="J9" s="551">
        <f>NorthernRegionCalculations!E132</f>
        <v>737</v>
      </c>
      <c r="K9" s="218"/>
      <c r="L9" s="219"/>
      <c r="M9" s="290"/>
    </row>
    <row r="10" spans="1:13" s="200" customFormat="1" ht="3" customHeight="1" x14ac:dyDescent="0.2">
      <c r="A10" s="214"/>
      <c r="E10" s="221"/>
      <c r="F10" s="221"/>
      <c r="G10" s="217"/>
      <c r="H10" s="215"/>
      <c r="I10" s="215"/>
      <c r="J10" s="839"/>
      <c r="K10" s="218"/>
      <c r="L10" s="219"/>
    </row>
    <row r="11" spans="1:13" s="200" customFormat="1" ht="12" customHeight="1" x14ac:dyDescent="0.2">
      <c r="A11" s="214"/>
      <c r="B11" s="215" t="str">
        <f>Data!B11</f>
        <v>Substantiated Concern (Q3, FY'2017)</v>
      </c>
      <c r="C11" s="215"/>
      <c r="D11" s="21">
        <f>NorthernRegionCalculations!C165</f>
        <v>78</v>
      </c>
      <c r="E11" s="221"/>
      <c r="F11" s="221"/>
      <c r="G11" s="217"/>
      <c r="H11" s="215" t="str">
        <f>Data!H11</f>
        <v>Adoption Cases (03/31/2017)</v>
      </c>
      <c r="I11" s="215"/>
      <c r="J11" s="551">
        <f>NorthernRegionCalculations!E131</f>
        <v>47</v>
      </c>
      <c r="K11" s="218"/>
      <c r="L11" s="219"/>
    </row>
    <row r="12" spans="1:13" s="200" customFormat="1" ht="12" customHeight="1" x14ac:dyDescent="0.2">
      <c r="A12" s="214"/>
      <c r="B12" s="253"/>
      <c r="C12" s="215"/>
      <c r="D12" s="28"/>
      <c r="E12" s="221"/>
      <c r="F12" s="221"/>
      <c r="G12" s="217"/>
      <c r="H12" s="215" t="str">
        <f>Data!H12</f>
        <v>Clinical Cases w/Child &lt;18 in Plcme (03/31/2017)</v>
      </c>
      <c r="I12" s="215"/>
      <c r="J12" s="551">
        <f>NorthernRegionCalculations!E140</f>
        <v>108</v>
      </c>
      <c r="K12" s="218"/>
      <c r="L12" s="219"/>
    </row>
    <row r="13" spans="1:13" s="200" customFormat="1" ht="12" customHeight="1" x14ac:dyDescent="0.2">
      <c r="A13" s="214"/>
      <c r="E13" s="221"/>
      <c r="F13" s="221"/>
      <c r="G13" s="217"/>
      <c r="H13" s="215" t="str">
        <f>Data!H13</f>
        <v>% Clinical Cases that are Placement Cases</v>
      </c>
      <c r="I13" s="215"/>
      <c r="J13" s="838">
        <f>J12/J9</f>
        <v>0.14654002713704206</v>
      </c>
      <c r="K13" s="218"/>
      <c r="L13" s="219"/>
    </row>
    <row r="14" spans="1:13" s="200" customFormat="1" ht="3" customHeight="1" x14ac:dyDescent="0.2">
      <c r="A14" s="214"/>
      <c r="B14" s="215"/>
      <c r="C14" s="215"/>
      <c r="D14" s="34"/>
      <c r="E14" s="221"/>
      <c r="F14" s="221"/>
      <c r="G14" s="217"/>
      <c r="H14" s="215"/>
      <c r="I14" s="215"/>
      <c r="J14" s="838"/>
      <c r="K14" s="218"/>
      <c r="L14" s="219"/>
    </row>
    <row r="15" spans="1:13" s="200" customFormat="1" ht="12" customHeight="1" x14ac:dyDescent="0.2">
      <c r="A15" s="214"/>
      <c r="B15" s="215" t="str">
        <f>Data!B15</f>
        <v>Ave. Clinical Cases Opened per Month (Jan - Mar 2017)</v>
      </c>
      <c r="C15" s="215"/>
      <c r="D15" s="21">
        <f>NorthernRegionCalculations!C105</f>
        <v>44</v>
      </c>
      <c r="E15" s="221"/>
      <c r="F15" s="221"/>
      <c r="G15" s="217"/>
      <c r="H15" s="215" t="str">
        <f>Data!H15</f>
        <v>Adoptions Legalized (Q3, FY'2017)</v>
      </c>
      <c r="I15" s="215"/>
      <c r="J15" s="551">
        <f>NorthernRegionCalculations!C149</f>
        <v>3</v>
      </c>
      <c r="K15" s="218"/>
      <c r="L15" s="219"/>
    </row>
    <row r="16" spans="1:13" s="200" customFormat="1" ht="12" customHeight="1" x14ac:dyDescent="0.2">
      <c r="A16" s="214"/>
      <c r="B16" s="215" t="str">
        <f>Data!B16</f>
        <v>Ave. Clinical Cases Closed Per Month (Jan - Mar 2017)</v>
      </c>
      <c r="C16" s="215"/>
      <c r="D16" s="21">
        <f>NorthernRegionCalculations!C91</f>
        <v>41.333333333333336</v>
      </c>
      <c r="E16" s="221"/>
      <c r="F16" s="221"/>
      <c r="G16" s="217"/>
      <c r="H16" s="215" t="str">
        <f>Data!H16</f>
        <v>Guardianships Legalized (Q3, FY'2017)</v>
      </c>
      <c r="I16" s="215"/>
      <c r="J16" s="551">
        <f>NorthernRegionCalculations!D149</f>
        <v>15</v>
      </c>
      <c r="K16" s="218"/>
      <c r="L16" s="219"/>
    </row>
    <row r="17" spans="1:12" ht="6" customHeight="1" x14ac:dyDescent="0.2">
      <c r="A17" s="223"/>
      <c r="B17" s="206"/>
      <c r="C17" s="206"/>
      <c r="D17" s="207"/>
      <c r="E17" s="208"/>
      <c r="F17" s="208"/>
      <c r="G17" s="206"/>
      <c r="H17" s="206"/>
      <c r="I17" s="206"/>
      <c r="J17" s="208"/>
      <c r="K17" s="208"/>
      <c r="L17" s="224"/>
    </row>
    <row r="18" spans="1:12" s="227" customFormat="1" ht="15.75" customHeight="1" x14ac:dyDescent="0.2">
      <c r="A18" s="225"/>
      <c r="B18" s="1079" t="s">
        <v>4</v>
      </c>
      <c r="C18" s="1079"/>
      <c r="D18" s="1079"/>
      <c r="E18" s="1079"/>
      <c r="F18" s="1079"/>
      <c r="G18" s="1079"/>
      <c r="H18" s="1079"/>
      <c r="I18" s="1079"/>
      <c r="J18" s="1079"/>
      <c r="K18" s="1079"/>
      <c r="L18" s="226"/>
    </row>
    <row r="19" spans="1:12" ht="15" customHeight="1" x14ac:dyDescent="0.2">
      <c r="A19" s="210"/>
      <c r="B19" s="228" t="str">
        <f>Data!B19</f>
        <v>Race (03/31/2017)</v>
      </c>
      <c r="C19" s="229"/>
      <c r="D19" s="230"/>
      <c r="E19" s="231"/>
      <c r="F19" s="232"/>
      <c r="G19" s="228" t="str">
        <f>Data!G19</f>
        <v>Primary Language  (03/31/2017)</v>
      </c>
      <c r="H19" s="229"/>
      <c r="I19" s="229"/>
      <c r="J19" s="233"/>
      <c r="K19" s="233"/>
      <c r="L19" s="213"/>
    </row>
    <row r="20" spans="1:12" s="200" customFormat="1" ht="13.5" customHeight="1" x14ac:dyDescent="0.2">
      <c r="A20" s="234"/>
      <c r="B20" s="235"/>
      <c r="C20" s="215" t="s">
        <v>5</v>
      </c>
      <c r="D20" s="21">
        <f>NorthernRegionCalculations!Q14</f>
        <v>1078</v>
      </c>
      <c r="E20" s="28">
        <f>IF(D20/$D$29&lt;0.01,"*",D20/$D$29)</f>
        <v>0.40957446808510639</v>
      </c>
      <c r="F20" s="236"/>
      <c r="G20" s="235"/>
      <c r="H20" s="215" t="str">
        <f>Data!H20</f>
        <v>Spanish</v>
      </c>
      <c r="I20" s="215"/>
      <c r="J20" s="21">
        <f>NorthernRegionCalculations!Q35</f>
        <v>185</v>
      </c>
      <c r="K20" s="49">
        <f>IF(J20/$J$31&lt;0.01,"*",J20/$J$31)</f>
        <v>7.0288753799392104E-2</v>
      </c>
      <c r="L20" s="237"/>
    </row>
    <row r="21" spans="1:12" s="200" customFormat="1" ht="14.45" customHeight="1" x14ac:dyDescent="0.2">
      <c r="A21" s="234"/>
      <c r="B21" s="235"/>
      <c r="C21" s="238" t="s">
        <v>7</v>
      </c>
      <c r="D21" s="21">
        <f>NorthernRegionCalculations!Q10</f>
        <v>670</v>
      </c>
      <c r="E21" s="28">
        <f t="shared" ref="E21:E28" si="0">IF(D21/$D$29&lt;0.01,"*",D21/$D$29)</f>
        <v>0.25455927051671734</v>
      </c>
      <c r="F21" s="236"/>
      <c r="G21" s="235"/>
      <c r="H21" s="215" t="str">
        <f>Data!H21</f>
        <v>Khmer (Cambodian)</v>
      </c>
      <c r="I21" s="215"/>
      <c r="J21" s="21">
        <f>NorthernRegionCalculations!Q29</f>
        <v>0</v>
      </c>
      <c r="K21" s="49" t="str">
        <f t="shared" ref="K21:K31" si="1">IF(J21/$J$31&lt;0.01,"*",J21/$J$31)</f>
        <v>*</v>
      </c>
      <c r="L21" s="237"/>
    </row>
    <row r="22" spans="1:12" s="200" customFormat="1" ht="13.5" customHeight="1" x14ac:dyDescent="0.2">
      <c r="A22" s="234"/>
      <c r="B22" s="235"/>
      <c r="C22" s="215" t="s">
        <v>9</v>
      </c>
      <c r="D22" s="21">
        <f>NorthernRegionCalculations!Q8</f>
        <v>219</v>
      </c>
      <c r="E22" s="28">
        <f t="shared" si="0"/>
        <v>8.3206686930091187E-2</v>
      </c>
      <c r="F22" s="236"/>
      <c r="G22" s="235"/>
      <c r="H22" s="52" t="str">
        <f>Data!H22</f>
        <v xml:space="preserve">Portuguese                                                                      </v>
      </c>
      <c r="I22" s="215"/>
      <c r="J22" s="21">
        <f>NorthernRegionCalculations!Q33</f>
        <v>82</v>
      </c>
      <c r="K22" s="28">
        <f t="shared" si="1"/>
        <v>3.115501519756839E-2</v>
      </c>
      <c r="L22" s="237"/>
    </row>
    <row r="23" spans="1:12" s="200" customFormat="1" ht="13.5" customHeight="1" x14ac:dyDescent="0.2">
      <c r="A23" s="234"/>
      <c r="B23" s="235"/>
      <c r="C23" s="215" t="s">
        <v>11</v>
      </c>
      <c r="D23" s="21">
        <f>NorthernRegionCalculations!Q7</f>
        <v>38</v>
      </c>
      <c r="E23" s="28">
        <f t="shared" si="0"/>
        <v>1.4437689969604863E-2</v>
      </c>
      <c r="F23" s="236"/>
      <c r="G23" s="235"/>
      <c r="H23" s="215" t="str">
        <f>Data!H23</f>
        <v>Haitian Creole</v>
      </c>
      <c r="I23" s="215"/>
      <c r="J23" s="21">
        <f>NorthernRegionCalculations!Q27</f>
        <v>14</v>
      </c>
      <c r="K23" s="49" t="str">
        <f t="shared" si="1"/>
        <v>*</v>
      </c>
      <c r="L23" s="237"/>
    </row>
    <row r="24" spans="1:12" s="200" customFormat="1" ht="13.5" customHeight="1" x14ac:dyDescent="0.2">
      <c r="A24" s="234"/>
      <c r="B24" s="235"/>
      <c r="C24" s="215" t="s">
        <v>13</v>
      </c>
      <c r="D24" s="21">
        <f>NorthernRegionCalculations!Q6</f>
        <v>7</v>
      </c>
      <c r="E24" s="28" t="str">
        <f t="shared" si="0"/>
        <v>*</v>
      </c>
      <c r="F24" s="236"/>
      <c r="G24" s="235"/>
      <c r="H24" s="238" t="str">
        <f>Data!H24</f>
        <v>Cape Verdean Creole</v>
      </c>
      <c r="I24" s="238"/>
      <c r="J24" s="21">
        <f>NorthernRegionCalculations!Q22</f>
        <v>1</v>
      </c>
      <c r="K24" s="49" t="str">
        <f t="shared" si="1"/>
        <v>*</v>
      </c>
      <c r="L24" s="237"/>
    </row>
    <row r="25" spans="1:12" s="200" customFormat="1" ht="13.5" customHeight="1" x14ac:dyDescent="0.2">
      <c r="A25" s="234"/>
      <c r="B25" s="235"/>
      <c r="C25" s="215" t="s">
        <v>15</v>
      </c>
      <c r="D25" s="21">
        <f>NorthernRegionCalculations!Q12</f>
        <v>3</v>
      </c>
      <c r="E25" s="28" t="str">
        <f t="shared" si="0"/>
        <v>*</v>
      </c>
      <c r="F25" s="236"/>
      <c r="G25" s="235"/>
      <c r="H25" s="238" t="str">
        <f>Data!H25</f>
        <v>Vietnamese</v>
      </c>
      <c r="I25" s="238"/>
      <c r="J25" s="21">
        <f>NorthernRegionCalculations!Q38</f>
        <v>0</v>
      </c>
      <c r="K25" s="49" t="str">
        <f t="shared" si="1"/>
        <v>*</v>
      </c>
      <c r="L25" s="237"/>
    </row>
    <row r="26" spans="1:12" s="200" customFormat="1" ht="13.5" customHeight="1" x14ac:dyDescent="0.2">
      <c r="A26" s="239"/>
      <c r="B26" s="235"/>
      <c r="C26" s="215" t="s">
        <v>17</v>
      </c>
      <c r="D26" s="21">
        <f>NorthernRegionCalculations!Q11</f>
        <v>70</v>
      </c>
      <c r="E26" s="28">
        <f t="shared" si="0"/>
        <v>2.6595744680851064E-2</v>
      </c>
      <c r="F26" s="236"/>
      <c r="G26" s="235"/>
      <c r="H26" s="238" t="str">
        <f>Data!H26</f>
        <v>Chinese</v>
      </c>
      <c r="I26" s="238"/>
      <c r="J26" s="21">
        <f>NorthernRegionCalculations!Q23</f>
        <v>9</v>
      </c>
      <c r="K26" s="28" t="str">
        <f t="shared" si="1"/>
        <v>*</v>
      </c>
      <c r="L26" s="240"/>
    </row>
    <row r="27" spans="1:12" s="200" customFormat="1" ht="12" customHeight="1" x14ac:dyDescent="0.2">
      <c r="A27" s="239"/>
      <c r="B27" s="235"/>
      <c r="C27" s="215" t="str">
        <f>Data!C27</f>
        <v>Unable to Determine</v>
      </c>
      <c r="D27" s="21">
        <f>NorthernRegionCalculations!Q13</f>
        <v>244</v>
      </c>
      <c r="E27" s="28">
        <f t="shared" si="0"/>
        <v>9.2705167173252279E-2</v>
      </c>
      <c r="F27" s="236"/>
      <c r="G27" s="235"/>
      <c r="H27" s="238" t="str">
        <f>Data!H27</f>
        <v>Lao</v>
      </c>
      <c r="I27" s="238"/>
      <c r="J27" s="21">
        <f>NorthernRegionCalculations!Q30</f>
        <v>0</v>
      </c>
      <c r="K27" s="49" t="str">
        <f t="shared" si="1"/>
        <v>*</v>
      </c>
      <c r="L27" s="240"/>
    </row>
    <row r="28" spans="1:12" s="200" customFormat="1" ht="12" customHeight="1" x14ac:dyDescent="0.2">
      <c r="A28" s="241"/>
      <c r="B28" s="235"/>
      <c r="C28" s="215" t="str">
        <f>Data!C28</f>
        <v>Missing</v>
      </c>
      <c r="D28" s="21">
        <f>NorthernRegionCalculations!Q15+NorthernRegionCalculations!Q9</f>
        <v>303</v>
      </c>
      <c r="E28" s="28">
        <f t="shared" si="0"/>
        <v>0.11512158054711247</v>
      </c>
      <c r="F28" s="242"/>
      <c r="G28" s="235"/>
      <c r="H28" s="238" t="str">
        <f>Data!H28</f>
        <v>American Sign Language</v>
      </c>
      <c r="I28" s="238"/>
      <c r="J28" s="21">
        <f>NorthernRegionCalculations!Q21</f>
        <v>4</v>
      </c>
      <c r="K28" s="28" t="str">
        <f t="shared" si="1"/>
        <v>*</v>
      </c>
      <c r="L28" s="243"/>
    </row>
    <row r="29" spans="1:12" s="200" customFormat="1" ht="15" customHeight="1" x14ac:dyDescent="0.2">
      <c r="A29" s="214"/>
      <c r="B29" s="228"/>
      <c r="C29" s="244" t="s">
        <v>23</v>
      </c>
      <c r="D29" s="67">
        <f>SUM(D20:D28)</f>
        <v>2632</v>
      </c>
      <c r="E29" s="61">
        <f>IF(D29/$D$29&lt;0.01,"*",D29/$D$29)</f>
        <v>1</v>
      </c>
      <c r="F29" s="217"/>
      <c r="G29" s="235"/>
      <c r="H29" s="215" t="str">
        <f>Data!H29</f>
        <v>Other</v>
      </c>
      <c r="I29" s="215"/>
      <c r="J29" s="21">
        <f>NorthernRegionCalculations!Q25+NorthernRegionCalculations!Q26+NorthernRegionCalculations!Q28+NorthernRegionCalculations!Q31+NorthernRegionCalculations!Q32+NorthernRegionCalculations!Q34+NorthernRegionCalculations!Q36+NorthernRegionCalculations!Q39</f>
        <v>33</v>
      </c>
      <c r="K29" s="49">
        <f t="shared" si="1"/>
        <v>1.2537993920972644E-2</v>
      </c>
      <c r="L29" s="219"/>
    </row>
    <row r="30" spans="1:12" ht="12" customHeight="1" x14ac:dyDescent="0.2">
      <c r="A30" s="245"/>
      <c r="B30" s="228"/>
      <c r="C30" s="246" t="s">
        <v>239</v>
      </c>
      <c r="D30" s="34"/>
      <c r="E30" s="64"/>
      <c r="F30" s="242"/>
      <c r="G30" s="215"/>
      <c r="H30" s="215" t="str">
        <f>Data!H30</f>
        <v>English/Unspecified</v>
      </c>
      <c r="I30" s="215"/>
      <c r="J30" s="21">
        <f>NorthernRegionCalculations!Q37+NorthernRegionCalculations!Q24</f>
        <v>2304</v>
      </c>
      <c r="K30" s="49">
        <f t="shared" si="1"/>
        <v>0.87537993920972645</v>
      </c>
      <c r="L30" s="247"/>
    </row>
    <row r="31" spans="1:12" ht="12" customHeight="1" x14ac:dyDescent="0.2">
      <c r="A31" s="245"/>
      <c r="B31" s="228"/>
      <c r="C31" s="66" t="s">
        <v>240</v>
      </c>
      <c r="D31" s="34"/>
      <c r="E31" s="64"/>
      <c r="F31" s="242"/>
      <c r="G31" s="215"/>
      <c r="H31" s="220" t="s">
        <v>23</v>
      </c>
      <c r="I31" s="220"/>
      <c r="J31" s="67">
        <f>SUM(J20:J30)</f>
        <v>2632</v>
      </c>
      <c r="K31" s="68">
        <f t="shared" si="1"/>
        <v>1</v>
      </c>
      <c r="L31" s="247"/>
    </row>
    <row r="32" spans="1:12" ht="6" customHeight="1" x14ac:dyDescent="0.2">
      <c r="A32" s="248"/>
      <c r="B32" s="249"/>
      <c r="C32" s="229"/>
      <c r="D32" s="250"/>
      <c r="E32" s="242"/>
      <c r="F32" s="242"/>
      <c r="G32" s="215"/>
      <c r="H32" s="215"/>
      <c r="I32" s="215"/>
      <c r="J32" s="251"/>
      <c r="K32" s="251"/>
      <c r="L32" s="252"/>
    </row>
    <row r="33" spans="1:12" s="227" customFormat="1" ht="14.25" customHeight="1" x14ac:dyDescent="0.2">
      <c r="A33" s="225"/>
      <c r="B33" s="1080" t="s">
        <v>28</v>
      </c>
      <c r="C33" s="1079"/>
      <c r="D33" s="1079"/>
      <c r="E33" s="1079"/>
      <c r="F33" s="1079"/>
      <c r="G33" s="1079"/>
      <c r="H33" s="1079"/>
      <c r="I33" s="1079"/>
      <c r="J33" s="1079"/>
      <c r="K33" s="1079"/>
      <c r="L33" s="226"/>
    </row>
    <row r="34" spans="1:12" s="253" customFormat="1" ht="15" customHeight="1" x14ac:dyDescent="0.2">
      <c r="A34" s="245"/>
      <c r="B34" s="228" t="str">
        <f>Data!B34</f>
        <v>Most Recent Intake  (03/31/2017)</v>
      </c>
      <c r="C34" s="229"/>
      <c r="D34" s="231"/>
      <c r="E34" s="218"/>
      <c r="F34" s="218"/>
      <c r="G34" s="228" t="str">
        <f>Data!G34</f>
        <v>Age Groups  (03/31/2017)</v>
      </c>
      <c r="H34" s="215"/>
      <c r="I34" s="215"/>
      <c r="J34" s="251"/>
      <c r="K34" s="251"/>
      <c r="L34" s="247"/>
    </row>
    <row r="35" spans="1:12" s="200" customFormat="1" ht="12" customHeight="1" x14ac:dyDescent="0.2">
      <c r="A35" s="234"/>
      <c r="B35" s="217"/>
      <c r="C35" s="215" t="str">
        <f>Data!C35</f>
        <v>Protective</v>
      </c>
      <c r="D35" s="21">
        <f>NorthernRegionCalculations!O60+NorthernRegionCalculations!U60</f>
        <v>162</v>
      </c>
      <c r="E35" s="49">
        <f>IF(D35/$D$41&lt;0.01,"*",D35/$D$41)</f>
        <v>0.77884615384615385</v>
      </c>
      <c r="F35" s="254"/>
      <c r="G35" s="217"/>
      <c r="H35" s="215" t="str">
        <f>Data!H35</f>
        <v>0 - 2 Years Old</v>
      </c>
      <c r="I35" s="215"/>
      <c r="J35" s="21">
        <f>NorthernRegionCalculations!O74</f>
        <v>32</v>
      </c>
      <c r="K35" s="49">
        <f>IF(J35/$J$39&lt;0.01,"*",J35/$J$39)</f>
        <v>0.15384615384615385</v>
      </c>
      <c r="L35" s="237"/>
    </row>
    <row r="36" spans="1:12" s="200" customFormat="1" ht="12" customHeight="1" x14ac:dyDescent="0.2">
      <c r="A36" s="234"/>
      <c r="B36" s="229"/>
      <c r="C36" s="215" t="str">
        <f>Data!C36</f>
        <v>Alternative Response</v>
      </c>
      <c r="D36" s="21">
        <f>NorthernRegionCalculations!P60</f>
        <v>10</v>
      </c>
      <c r="E36" s="49">
        <f t="shared" ref="E36:E41" si="2">IF(D36/$D$41&lt;0.01,"*",D36/$D$41)</f>
        <v>4.807692307692308E-2</v>
      </c>
      <c r="F36" s="254"/>
      <c r="G36" s="217"/>
      <c r="H36" s="215" t="str">
        <f>Data!H36</f>
        <v>3 - 5 Years Old</v>
      </c>
      <c r="I36" s="215"/>
      <c r="J36" s="21">
        <f>NorthernRegionCalculations!P74</f>
        <v>36</v>
      </c>
      <c r="K36" s="49">
        <f t="shared" ref="K36:K39" si="3">IF(J36/$J$39&lt;0.01,"*",J36/$J$39)</f>
        <v>0.17307692307692307</v>
      </c>
      <c r="L36" s="237"/>
    </row>
    <row r="37" spans="1:12" s="200" customFormat="1" ht="12" customHeight="1" x14ac:dyDescent="0.2">
      <c r="A37" s="234"/>
      <c r="B37" s="229"/>
      <c r="C37" s="215" t="str">
        <f>Data!C37</f>
        <v>Voluntary Request</v>
      </c>
      <c r="D37" s="21">
        <f>NorthernRegionCalculations!W60+NorthernRegionCalculations!X60</f>
        <v>4</v>
      </c>
      <c r="E37" s="49">
        <f t="shared" si="2"/>
        <v>1.9230769230769232E-2</v>
      </c>
      <c r="F37" s="254"/>
      <c r="G37" s="217"/>
      <c r="H37" s="215" t="str">
        <f>Data!H37</f>
        <v>6 - 11 Years Old</v>
      </c>
      <c r="I37" s="215"/>
      <c r="J37" s="21">
        <f>NorthernRegionCalculations!Q74</f>
        <v>44</v>
      </c>
      <c r="K37" s="49">
        <f t="shared" si="3"/>
        <v>0.21153846153846154</v>
      </c>
      <c r="L37" s="237"/>
    </row>
    <row r="38" spans="1:12" s="200" customFormat="1" ht="12" customHeight="1" x14ac:dyDescent="0.2">
      <c r="A38" s="234"/>
      <c r="B38" s="229"/>
      <c r="C38" s="215" t="str">
        <f>Data!C38</f>
        <v>CRA Referral (Children Requiring Assistance)</v>
      </c>
      <c r="D38" s="21">
        <f>NorthernRegionCalculations!Q60+NorthernRegionCalculations!R60</f>
        <v>25</v>
      </c>
      <c r="E38" s="49">
        <f t="shared" si="2"/>
        <v>0.1201923076923077</v>
      </c>
      <c r="F38" s="254"/>
      <c r="G38" s="217"/>
      <c r="H38" s="215" t="str">
        <f>Data!H38</f>
        <v>12 - 17 Years Old</v>
      </c>
      <c r="I38" s="215"/>
      <c r="J38" s="21">
        <f>NorthernRegionCalculations!R74</f>
        <v>96</v>
      </c>
      <c r="K38" s="49">
        <f t="shared" si="3"/>
        <v>0.46153846153846156</v>
      </c>
      <c r="L38" s="237"/>
    </row>
    <row r="39" spans="1:12" s="200" customFormat="1" ht="12" customHeight="1" x14ac:dyDescent="0.2">
      <c r="A39" s="239"/>
      <c r="B39" s="229"/>
      <c r="C39" s="215" t="str">
        <f>Data!C39</f>
        <v>Court Referral</v>
      </c>
      <c r="D39" s="21">
        <f>NorthernRegionCalculations!S60</f>
        <v>6</v>
      </c>
      <c r="E39" s="49">
        <f t="shared" si="2"/>
        <v>2.8846153846153848E-2</v>
      </c>
      <c r="F39" s="254"/>
      <c r="G39" s="217"/>
      <c r="H39" s="244" t="s">
        <v>38</v>
      </c>
      <c r="I39" s="244"/>
      <c r="J39" s="67">
        <f>SUM(J35:J38)</f>
        <v>208</v>
      </c>
      <c r="K39" s="68">
        <f t="shared" si="3"/>
        <v>1</v>
      </c>
      <c r="L39" s="240"/>
    </row>
    <row r="40" spans="1:12" s="200" customFormat="1" ht="12" customHeight="1" x14ac:dyDescent="0.2">
      <c r="A40" s="241"/>
      <c r="B40" s="217"/>
      <c r="C40" s="215" t="str">
        <f>Data!C40</f>
        <v>Other/Unspecified</v>
      </c>
      <c r="D40" s="21">
        <f>NorthernRegionCalculations!T60+NorthernRegionCalculations!V60+NorthernRegionCalculations!Y60</f>
        <v>1</v>
      </c>
      <c r="E40" s="49" t="str">
        <f t="shared" si="2"/>
        <v>*</v>
      </c>
      <c r="F40" s="255"/>
      <c r="G40" s="217"/>
      <c r="H40" s="244"/>
      <c r="I40" s="244"/>
      <c r="J40" s="76"/>
      <c r="K40" s="77"/>
      <c r="L40" s="243"/>
    </row>
    <row r="41" spans="1:12" s="200" customFormat="1" ht="12" customHeight="1" x14ac:dyDescent="0.2">
      <c r="A41" s="241"/>
      <c r="B41" s="217"/>
      <c r="C41" s="244" t="s">
        <v>38</v>
      </c>
      <c r="D41" s="67">
        <f>SUM(D35:D40)</f>
        <v>208</v>
      </c>
      <c r="E41" s="68">
        <f t="shared" si="2"/>
        <v>1</v>
      </c>
      <c r="F41" s="255"/>
      <c r="G41" s="217"/>
      <c r="H41" s="217"/>
      <c r="I41" s="217"/>
      <c r="J41" s="217"/>
      <c r="K41" s="217"/>
      <c r="L41" s="243"/>
    </row>
    <row r="42" spans="1:12" s="200" customFormat="1" ht="12" customHeight="1" x14ac:dyDescent="0.2">
      <c r="A42" s="241"/>
      <c r="B42" s="217"/>
      <c r="C42" s="244"/>
      <c r="D42" s="67"/>
      <c r="E42" s="68"/>
      <c r="F42" s="255"/>
      <c r="G42" s="217"/>
      <c r="H42" s="217"/>
      <c r="I42" s="217"/>
      <c r="J42" s="217"/>
      <c r="K42" s="217"/>
      <c r="L42" s="243"/>
    </row>
    <row r="43" spans="1:12" s="253" customFormat="1" ht="15" customHeight="1" x14ac:dyDescent="0.2">
      <c r="A43" s="210"/>
      <c r="B43" s="228" t="str">
        <f>Data!B43</f>
        <v>Placement Type  (03/31/2017)</v>
      </c>
      <c r="C43" s="215"/>
      <c r="D43" s="233"/>
      <c r="E43" s="233"/>
      <c r="F43" s="233"/>
      <c r="G43" s="228" t="str">
        <f>Data!G43</f>
        <v>Continuous Time in Placement  (03/31/2017)</v>
      </c>
      <c r="H43" s="229"/>
      <c r="I43" s="229"/>
      <c r="J43" s="233"/>
      <c r="K43" s="233"/>
      <c r="L43" s="213"/>
    </row>
    <row r="44" spans="1:12" s="200" customFormat="1" ht="12" customHeight="1" x14ac:dyDescent="0.2">
      <c r="A44" s="234"/>
      <c r="B44" s="217"/>
      <c r="C44" s="215" t="str">
        <f>Data!C44</f>
        <v>Foster Care - Kinship</v>
      </c>
      <c r="D44" s="21">
        <f>NorthernRegionCalculations!AP102</f>
        <v>29</v>
      </c>
      <c r="E44" s="49">
        <f>IF(D44/$D$57&lt;0.01,"*",D44/$D$57)</f>
        <v>0.13942307692307693</v>
      </c>
      <c r="F44" s="254"/>
      <c r="G44" s="217"/>
      <c r="H44" s="215" t="str">
        <f>Data!H44</f>
        <v>.5 Years or Less</v>
      </c>
      <c r="I44" s="215"/>
      <c r="J44" s="21">
        <f>NorthernRegionCalculations!O87</f>
        <v>59</v>
      </c>
      <c r="K44" s="49">
        <f>IF(J44/$J$49&lt;0.01,"*",J44/$J$49)</f>
        <v>0.28365384615384615</v>
      </c>
      <c r="L44" s="237"/>
    </row>
    <row r="45" spans="1:12" s="200" customFormat="1" ht="12" customHeight="1" x14ac:dyDescent="0.2">
      <c r="A45" s="234"/>
      <c r="B45" s="217"/>
      <c r="C45" s="215" t="str">
        <f>Data!C45</f>
        <v>Foster Care - Child-Specific</v>
      </c>
      <c r="D45" s="21">
        <f>NorthernRegionCalculations!AN102</f>
        <v>14</v>
      </c>
      <c r="E45" s="49">
        <f t="shared" ref="E45:E57" si="4">IF(D45/$D$57&lt;0.01,"*",D45/$D$57)</f>
        <v>6.7307692307692304E-2</v>
      </c>
      <c r="F45" s="254"/>
      <c r="G45" s="217"/>
      <c r="H45" s="215" t="str">
        <f>Data!H45</f>
        <v>&gt;.5 Years - 1 Year</v>
      </c>
      <c r="I45" s="215"/>
      <c r="J45" s="21">
        <f>NorthernRegionCalculations!P87</f>
        <v>28</v>
      </c>
      <c r="K45" s="49">
        <f t="shared" ref="K45:K49" si="5">IF(J45/$J$49&lt;0.01,"*",J45/$J$49)</f>
        <v>0.13461538461538461</v>
      </c>
      <c r="L45" s="237"/>
    </row>
    <row r="46" spans="1:12" s="200" customFormat="1" ht="12" customHeight="1" x14ac:dyDescent="0.2">
      <c r="A46" s="234"/>
      <c r="B46" s="217"/>
      <c r="C46" s="215" t="str">
        <f>Data!C46</f>
        <v>Foster Care - Unrestricted</v>
      </c>
      <c r="D46" s="21">
        <f>NorthernRegionCalculations!AR102</f>
        <v>51</v>
      </c>
      <c r="E46" s="49">
        <f t="shared" si="4"/>
        <v>0.24519230769230768</v>
      </c>
      <c r="F46" s="254"/>
      <c r="G46" s="217"/>
      <c r="H46" s="215" t="str">
        <f>Data!H46</f>
        <v>&gt;1 Year - 2 Years</v>
      </c>
      <c r="I46" s="215"/>
      <c r="J46" s="21">
        <f>NorthernRegionCalculations!Q87+NorthernRegionCalculations!R87</f>
        <v>59</v>
      </c>
      <c r="K46" s="49">
        <f t="shared" si="5"/>
        <v>0.28365384615384615</v>
      </c>
      <c r="L46" s="237"/>
    </row>
    <row r="47" spans="1:12" s="200" customFormat="1" ht="12" customHeight="1" x14ac:dyDescent="0.2">
      <c r="A47" s="234"/>
      <c r="B47" s="217"/>
      <c r="C47" s="215" t="str">
        <f>Data!C47</f>
        <v>Foster Care - Pre-adoptive</v>
      </c>
      <c r="D47" s="21">
        <f>NorthernRegionCalculations!AQ102</f>
        <v>6</v>
      </c>
      <c r="E47" s="49">
        <f t="shared" si="4"/>
        <v>2.8846153846153848E-2</v>
      </c>
      <c r="F47" s="254"/>
      <c r="G47" s="217"/>
      <c r="H47" s="215" t="str">
        <f>Data!H47</f>
        <v>&gt;2 Years - 4 Years</v>
      </c>
      <c r="I47" s="215"/>
      <c r="J47" s="21">
        <f>NorthernRegionCalculations!S87</f>
        <v>35</v>
      </c>
      <c r="K47" s="49">
        <f t="shared" si="5"/>
        <v>0.16826923076923078</v>
      </c>
      <c r="L47" s="237"/>
    </row>
    <row r="48" spans="1:12" s="200" customFormat="1" ht="12" customHeight="1" x14ac:dyDescent="0.2">
      <c r="A48" s="234"/>
      <c r="B48" s="217"/>
      <c r="C48" s="215" t="str">
        <f>Data!C48</f>
        <v>Foster Care - Independent Living</v>
      </c>
      <c r="D48" s="21">
        <f>NorthernRegionCalculations!AO102</f>
        <v>0</v>
      </c>
      <c r="E48" s="28" t="str">
        <f t="shared" si="4"/>
        <v>*</v>
      </c>
      <c r="F48" s="254"/>
      <c r="G48" s="217"/>
      <c r="H48" s="215" t="str">
        <f>Data!H48</f>
        <v>&gt;4 Years</v>
      </c>
      <c r="I48" s="215"/>
      <c r="J48" s="21">
        <f>NorthernRegionCalculations!T87</f>
        <v>27</v>
      </c>
      <c r="K48" s="49">
        <f t="shared" si="5"/>
        <v>0.12980769230769232</v>
      </c>
      <c r="L48" s="237"/>
    </row>
    <row r="49" spans="1:14" s="200" customFormat="1" ht="12" customHeight="1" x14ac:dyDescent="0.2">
      <c r="A49" s="234"/>
      <c r="B49" s="217"/>
      <c r="C49" s="215" t="str">
        <f>Data!C49</f>
        <v>Foster Care - IFC (Contracted)</v>
      </c>
      <c r="D49" s="21">
        <f>SUM(NorthernRegionCalculations!AC102:AM102)</f>
        <v>40</v>
      </c>
      <c r="E49" s="49">
        <f t="shared" si="4"/>
        <v>0.19230769230769232</v>
      </c>
      <c r="F49" s="254"/>
      <c r="G49" s="217"/>
      <c r="H49" s="244" t="s">
        <v>38</v>
      </c>
      <c r="I49" s="215"/>
      <c r="J49" s="67">
        <f>SUM(J44:J48)</f>
        <v>208</v>
      </c>
      <c r="K49" s="68">
        <f t="shared" si="5"/>
        <v>1</v>
      </c>
      <c r="L49" s="237"/>
    </row>
    <row r="50" spans="1:14" s="200" customFormat="1" ht="12" customHeight="1" x14ac:dyDescent="0.2">
      <c r="A50" s="234"/>
      <c r="B50" s="217"/>
      <c r="C50" s="215" t="str">
        <f>Data!C50</f>
        <v>Congregate Care - Group Home</v>
      </c>
      <c r="D50" s="21">
        <f>SUM(NorthernRegionCalculations!N102:T102)</f>
        <v>30</v>
      </c>
      <c r="E50" s="49">
        <f t="shared" si="4"/>
        <v>0.14423076923076922</v>
      </c>
      <c r="F50" s="180"/>
      <c r="G50" s="180"/>
      <c r="H50" s="180"/>
      <c r="I50" s="180"/>
      <c r="J50" s="180"/>
      <c r="K50" s="180"/>
      <c r="L50" s="237"/>
    </row>
    <row r="51" spans="1:14" s="200" customFormat="1" ht="12" customHeight="1" x14ac:dyDescent="0.2">
      <c r="A51" s="256"/>
      <c r="B51" s="217"/>
      <c r="C51" s="215" t="str">
        <f>Data!C51</f>
        <v>Congregate Care - Continuum</v>
      </c>
      <c r="D51" s="21">
        <f>SUM(NorthernRegionCalculations!Z102:AB102)</f>
        <v>4</v>
      </c>
      <c r="E51" s="49">
        <f t="shared" si="4"/>
        <v>1.9230769230769232E-2</v>
      </c>
      <c r="F51" s="254"/>
      <c r="G51" s="228" t="str">
        <f>Data!G51</f>
        <v>Gender  (03/31/2017)</v>
      </c>
      <c r="H51" s="235"/>
      <c r="I51" s="235"/>
      <c r="J51" s="257"/>
      <c r="K51" s="257"/>
      <c r="L51" s="258"/>
    </row>
    <row r="52" spans="1:14" s="200" customFormat="1" ht="12" customHeight="1" x14ac:dyDescent="0.2">
      <c r="A52" s="259"/>
      <c r="B52" s="217"/>
      <c r="C52" s="215" t="str">
        <f>Data!C52</f>
        <v>Congregate Care - Residential</v>
      </c>
      <c r="D52" s="21">
        <f>NorthernRegionCalculations!U102</f>
        <v>15</v>
      </c>
      <c r="E52" s="49">
        <f>IF(D52/$D$57&lt;0.01,"*",D52/$D$57)</f>
        <v>7.2115384615384609E-2</v>
      </c>
      <c r="F52" s="254"/>
      <c r="G52" s="217"/>
      <c r="H52" s="215" t="str">
        <f>Data!H52</f>
        <v>Male</v>
      </c>
      <c r="I52" s="244"/>
      <c r="J52" s="21">
        <f>NorthernRegionCalculations!P118</f>
        <v>108</v>
      </c>
      <c r="K52" s="49">
        <f>IF(J52/$J$55&lt;0.01,"*",J52/$J$55)</f>
        <v>0.51923076923076927</v>
      </c>
      <c r="L52" s="260"/>
      <c r="M52" s="215"/>
    </row>
    <row r="53" spans="1:14" s="200" customFormat="1" ht="12" customHeight="1" x14ac:dyDescent="0.2">
      <c r="A53" s="261"/>
      <c r="B53" s="217"/>
      <c r="C53" s="215" t="str">
        <f>Data!C53</f>
        <v>Congregate  Care - STARR (short-term residential)</v>
      </c>
      <c r="D53" s="21">
        <f>NorthernRegionCalculations!V102</f>
        <v>15</v>
      </c>
      <c r="E53" s="49">
        <f t="shared" si="4"/>
        <v>7.2115384615384609E-2</v>
      </c>
      <c r="F53" s="254"/>
      <c r="G53" s="217"/>
      <c r="H53" s="215" t="str">
        <f>Data!H53</f>
        <v>Female</v>
      </c>
      <c r="I53" s="244"/>
      <c r="J53" s="21">
        <f>NorthernRegionCalculations!O118</f>
        <v>100</v>
      </c>
      <c r="K53" s="49">
        <f t="shared" ref="K53:K55" si="6">IF(J53/$J$55&lt;0.01,"*",J53/$J$55)</f>
        <v>0.48076923076923078</v>
      </c>
      <c r="L53" s="262"/>
    </row>
    <row r="54" spans="1:14" s="200" customFormat="1" ht="12" customHeight="1" x14ac:dyDescent="0.2">
      <c r="A54" s="214"/>
      <c r="B54" s="217"/>
      <c r="C54" s="215" t="str">
        <f>Data!C54</f>
        <v>Congregate Care - Teen Parenting</v>
      </c>
      <c r="D54" s="21">
        <f>SUM(NorthernRegionCalculations!W102:Y102)</f>
        <v>1</v>
      </c>
      <c r="E54" s="49" t="str">
        <f t="shared" si="4"/>
        <v>*</v>
      </c>
      <c r="F54" s="254"/>
      <c r="G54" s="180"/>
      <c r="H54" s="253" t="str">
        <f>Data!H54</f>
        <v>Intersex</v>
      </c>
      <c r="J54" s="21">
        <f>NorthernRegionCalculations!Q118</f>
        <v>0</v>
      </c>
      <c r="K54" s="49" t="str">
        <f t="shared" si="6"/>
        <v>*</v>
      </c>
      <c r="L54" s="219"/>
    </row>
    <row r="55" spans="1:14" s="200" customFormat="1" ht="12" customHeight="1" x14ac:dyDescent="0.2">
      <c r="A55" s="263"/>
      <c r="B55" s="217"/>
      <c r="C55" s="215" t="str">
        <f>Data!C55</f>
        <v>Non-Referral Location</v>
      </c>
      <c r="D55" s="21">
        <f>SUM(NorthernRegionCalculations!AS102:AW102)</f>
        <v>2</v>
      </c>
      <c r="E55" s="49" t="str">
        <f t="shared" si="4"/>
        <v>*</v>
      </c>
      <c r="F55" s="264"/>
      <c r="G55" s="180"/>
      <c r="H55" s="244" t="s">
        <v>38</v>
      </c>
      <c r="I55" s="180"/>
      <c r="J55" s="67">
        <f>SUM(J52:J54)</f>
        <v>208</v>
      </c>
      <c r="K55" s="68">
        <f t="shared" si="6"/>
        <v>1</v>
      </c>
      <c r="L55" s="265"/>
    </row>
    <row r="56" spans="1:14" s="200" customFormat="1" ht="12" customHeight="1" x14ac:dyDescent="0.2">
      <c r="A56" s="263"/>
      <c r="B56" s="217"/>
      <c r="C56" s="238" t="str">
        <f>Data!C56</f>
        <v>Missing/Absent from Approved Placement</v>
      </c>
      <c r="D56" s="21">
        <f>NorthernRegionCalculations!AX102</f>
        <v>1</v>
      </c>
      <c r="E56" s="49" t="str">
        <f t="shared" si="4"/>
        <v>*</v>
      </c>
      <c r="F56" s="266"/>
      <c r="G56" s="180"/>
      <c r="H56" s="180"/>
      <c r="I56" s="180"/>
      <c r="J56" s="180"/>
      <c r="K56" s="180"/>
      <c r="L56" s="265"/>
    </row>
    <row r="57" spans="1:14" ht="15" customHeight="1" x14ac:dyDescent="0.2">
      <c r="A57" s="267"/>
      <c r="B57" s="180"/>
      <c r="C57" s="244" t="s">
        <v>38</v>
      </c>
      <c r="D57" s="67">
        <f>SUM(D44:D56)</f>
        <v>208</v>
      </c>
      <c r="E57" s="68">
        <f t="shared" si="4"/>
        <v>1</v>
      </c>
      <c r="F57" s="266"/>
      <c r="G57" s="228" t="str">
        <f>Data!G57</f>
        <v>Service Plan Goal  (03/31/2017)</v>
      </c>
      <c r="H57" s="229"/>
      <c r="I57" s="235"/>
      <c r="J57" s="181"/>
      <c r="K57" s="216"/>
      <c r="L57" s="268"/>
    </row>
    <row r="58" spans="1:14" s="200" customFormat="1" ht="12" customHeight="1" x14ac:dyDescent="0.2">
      <c r="A58" s="234"/>
      <c r="B58" s="228"/>
      <c r="C58" s="180"/>
      <c r="D58" s="180"/>
      <c r="E58" s="180"/>
      <c r="F58" s="254"/>
      <c r="G58" s="228"/>
      <c r="H58" s="215" t="str">
        <f>Data!H58</f>
        <v>Family Reunification</v>
      </c>
      <c r="I58" s="215"/>
      <c r="J58" s="21">
        <f>NorthernRegionCalculations!S147</f>
        <v>78</v>
      </c>
      <c r="K58" s="49">
        <f>IF(J58/$J$65&lt;0.01,"*",J58/$J$65)</f>
        <v>0.375</v>
      </c>
      <c r="L58" s="237"/>
      <c r="N58" s="215"/>
    </row>
    <row r="59" spans="1:14" s="200" customFormat="1" ht="12" customHeight="1" x14ac:dyDescent="0.2">
      <c r="A59" s="234"/>
      <c r="B59" s="228" t="str">
        <f>Data!B59</f>
        <v>Race  (03/31/2017)</v>
      </c>
      <c r="C59" s="215"/>
      <c r="D59" s="230"/>
      <c r="E59" s="231"/>
      <c r="F59" s="254"/>
      <c r="G59" s="235"/>
      <c r="H59" s="215" t="str">
        <f>Data!H59</f>
        <v>Adoption</v>
      </c>
      <c r="I59" s="215"/>
      <c r="J59" s="21">
        <f>NorthernRegionCalculations!P147</f>
        <v>57</v>
      </c>
      <c r="K59" s="49">
        <f t="shared" ref="K59:K65" si="7">IF(J59/$J$65&lt;0.01,"*",J59/$J$65)</f>
        <v>0.27403846153846156</v>
      </c>
      <c r="L59" s="237"/>
    </row>
    <row r="60" spans="1:14" s="200" customFormat="1" ht="13.5" customHeight="1" x14ac:dyDescent="0.2">
      <c r="A60" s="234"/>
      <c r="B60" s="235"/>
      <c r="C60" s="215" t="s">
        <v>5</v>
      </c>
      <c r="D60" s="21">
        <f>NorthernRegionCalculations!W133</f>
        <v>101</v>
      </c>
      <c r="E60" s="28">
        <f>IF(D60/$D$68&lt;0.01,"*",D60/$D$68)</f>
        <v>0.48557692307692307</v>
      </c>
      <c r="F60" s="254"/>
      <c r="G60" s="217"/>
      <c r="H60" s="215" t="str">
        <f>Data!H60</f>
        <v>Guardianship</v>
      </c>
      <c r="I60" s="215"/>
      <c r="J60" s="21">
        <f>NorthernRegionCalculations!R147</f>
        <v>27</v>
      </c>
      <c r="K60" s="49">
        <f t="shared" si="7"/>
        <v>0.12980769230769232</v>
      </c>
      <c r="L60" s="237"/>
      <c r="N60" s="215"/>
    </row>
    <row r="61" spans="1:14" s="200" customFormat="1" ht="14.45" customHeight="1" x14ac:dyDescent="0.2">
      <c r="A61" s="234"/>
      <c r="C61" s="238" t="s">
        <v>7</v>
      </c>
      <c r="D61" s="21">
        <f>NorthernRegionCalculations!S133</f>
        <v>53</v>
      </c>
      <c r="E61" s="28">
        <f t="shared" ref="E61:E68" si="8">IF(D61/$D$68&lt;0.01,"*",D61/$D$68)</f>
        <v>0.25480769230769229</v>
      </c>
      <c r="F61" s="254"/>
      <c r="G61" s="217"/>
      <c r="H61" s="215" t="s">
        <v>63</v>
      </c>
      <c r="I61" s="215"/>
      <c r="J61" s="21">
        <f>NorthernRegionCalculations!O147</f>
        <v>15</v>
      </c>
      <c r="K61" s="49">
        <f t="shared" si="7"/>
        <v>7.2115384615384609E-2</v>
      </c>
      <c r="L61" s="237"/>
      <c r="N61" s="215"/>
    </row>
    <row r="62" spans="1:14" s="200" customFormat="1" ht="13.5" customHeight="1" x14ac:dyDescent="0.2">
      <c r="A62" s="234"/>
      <c r="C62" s="215" t="s">
        <v>9</v>
      </c>
      <c r="D62" s="21">
        <f>NorthernRegionCalculations!Q133</f>
        <v>20</v>
      </c>
      <c r="E62" s="28">
        <f t="shared" si="8"/>
        <v>9.6153846153846159E-2</v>
      </c>
      <c r="F62" s="254"/>
      <c r="G62" s="217"/>
      <c r="H62" s="215" t="str">
        <f>Data!H62</f>
        <v>Permanent Care with Kin</v>
      </c>
      <c r="I62" s="215"/>
      <c r="J62" s="21">
        <f>NorthernRegionCalculations!Q147</f>
        <v>7</v>
      </c>
      <c r="K62" s="49">
        <f t="shared" si="7"/>
        <v>3.3653846153846152E-2</v>
      </c>
      <c r="L62" s="237"/>
      <c r="N62" s="215"/>
    </row>
    <row r="63" spans="1:14" s="200" customFormat="1" ht="13.5" customHeight="1" x14ac:dyDescent="0.2">
      <c r="A63" s="234"/>
      <c r="B63" s="235"/>
      <c r="C63" s="215" t="s">
        <v>11</v>
      </c>
      <c r="D63" s="21">
        <f>NorthernRegionCalculations!P133</f>
        <v>2</v>
      </c>
      <c r="E63" s="28" t="str">
        <f t="shared" si="8"/>
        <v>*</v>
      </c>
      <c r="F63" s="254"/>
      <c r="G63" s="217"/>
      <c r="H63" s="215" t="str">
        <f>Data!H63</f>
        <v>Stabilize Intact Family</v>
      </c>
      <c r="I63" s="215"/>
      <c r="J63" s="21">
        <f>NorthernRegionCalculations!T147</f>
        <v>13</v>
      </c>
      <c r="K63" s="49">
        <f t="shared" si="7"/>
        <v>6.25E-2</v>
      </c>
      <c r="L63" s="237"/>
      <c r="N63" s="215"/>
    </row>
    <row r="64" spans="1:14" s="200" customFormat="1" ht="13.5" customHeight="1" x14ac:dyDescent="0.2">
      <c r="A64" s="234"/>
      <c r="B64" s="235"/>
      <c r="C64" s="215" t="s">
        <v>13</v>
      </c>
      <c r="D64" s="21">
        <f>NorthernRegionCalculations!O133</f>
        <v>0</v>
      </c>
      <c r="E64" s="28" t="str">
        <f t="shared" si="8"/>
        <v>*</v>
      </c>
      <c r="F64" s="254"/>
      <c r="G64" s="217"/>
      <c r="H64" s="215" t="str">
        <f>Data!H64</f>
        <v>Unspecified as of run-date</v>
      </c>
      <c r="I64" s="215"/>
      <c r="J64" s="21">
        <f>NorthernRegionCalculations!U147</f>
        <v>11</v>
      </c>
      <c r="K64" s="49">
        <f t="shared" si="7"/>
        <v>5.2884615384615384E-2</v>
      </c>
      <c r="L64" s="237"/>
      <c r="N64" s="215"/>
    </row>
    <row r="65" spans="1:14" s="200" customFormat="1" ht="13.5" customHeight="1" x14ac:dyDescent="0.2">
      <c r="A65" s="234"/>
      <c r="B65" s="235"/>
      <c r="C65" s="215" t="s">
        <v>15</v>
      </c>
      <c r="D65" s="21">
        <f>NorthernRegionCalculations!U133</f>
        <v>0</v>
      </c>
      <c r="E65" s="28" t="str">
        <f t="shared" si="8"/>
        <v>*</v>
      </c>
      <c r="F65" s="254"/>
      <c r="G65" s="217"/>
      <c r="H65" s="244" t="s">
        <v>38</v>
      </c>
      <c r="I65" s="215"/>
      <c r="J65" s="67">
        <f>SUM(J58:J64)</f>
        <v>208</v>
      </c>
      <c r="K65" s="68">
        <f t="shared" si="7"/>
        <v>1</v>
      </c>
      <c r="L65" s="237"/>
      <c r="N65" s="215"/>
    </row>
    <row r="66" spans="1:14" s="200" customFormat="1" ht="13.5" customHeight="1" x14ac:dyDescent="0.2">
      <c r="A66" s="234"/>
      <c r="B66" s="235"/>
      <c r="C66" s="215" t="s">
        <v>17</v>
      </c>
      <c r="D66" s="21">
        <f>NorthernRegionCalculations!T133</f>
        <v>18</v>
      </c>
      <c r="E66" s="28">
        <f t="shared" si="8"/>
        <v>8.6538461538461536E-2</v>
      </c>
      <c r="F66" s="254"/>
      <c r="G66" s="217"/>
      <c r="H66" s="269" t="s">
        <v>241</v>
      </c>
      <c r="L66" s="237"/>
      <c r="N66" s="215"/>
    </row>
    <row r="67" spans="1:14" s="200" customFormat="1" ht="12" customHeight="1" x14ac:dyDescent="0.2">
      <c r="A67" s="234"/>
      <c r="B67" s="235"/>
      <c r="C67" s="215" t="str">
        <f>Data!C67</f>
        <v>Unable to Determine</v>
      </c>
      <c r="D67" s="21">
        <f>NorthernRegionCalculations!R133+NorthernRegionCalculations!V133+NorthernRegionCalculations!X133</f>
        <v>14</v>
      </c>
      <c r="E67" s="28">
        <f t="shared" si="8"/>
        <v>6.7307692307692304E-2</v>
      </c>
      <c r="F67" s="254"/>
      <c r="G67" s="217"/>
      <c r="H67" s="269"/>
      <c r="I67" s="180"/>
      <c r="J67" s="180"/>
      <c r="K67" s="180"/>
      <c r="L67" s="237"/>
      <c r="M67" s="215"/>
      <c r="N67" s="215"/>
    </row>
    <row r="68" spans="1:14" s="200" customFormat="1" ht="12" customHeight="1" x14ac:dyDescent="0.2">
      <c r="A68" s="234"/>
      <c r="B68" s="235"/>
      <c r="C68" s="244" t="s">
        <v>38</v>
      </c>
      <c r="D68" s="67">
        <f>SUM(D60:D67)</f>
        <v>208</v>
      </c>
      <c r="E68" s="61">
        <f t="shared" si="8"/>
        <v>1</v>
      </c>
      <c r="F68" s="254"/>
      <c r="G68" s="270" t="s">
        <v>68</v>
      </c>
      <c r="I68" s="180"/>
      <c r="J68" s="180"/>
      <c r="K68" s="180"/>
      <c r="L68" s="237"/>
      <c r="M68" s="215"/>
      <c r="N68" s="215"/>
    </row>
    <row r="69" spans="1:14" s="200" customFormat="1" ht="12" customHeight="1" x14ac:dyDescent="0.2">
      <c r="A69" s="234"/>
      <c r="B69" s="235"/>
      <c r="C69" s="246" t="s">
        <v>239</v>
      </c>
      <c r="D69" s="95"/>
      <c r="E69" s="96"/>
      <c r="F69" s="254"/>
      <c r="G69" s="271" t="s">
        <v>69</v>
      </c>
      <c r="I69" s="180"/>
      <c r="J69" s="180"/>
      <c r="K69" s="180"/>
      <c r="L69" s="237"/>
      <c r="M69" s="215"/>
      <c r="N69" s="215"/>
    </row>
    <row r="70" spans="1:14" s="200" customFormat="1" ht="12" customHeight="1" x14ac:dyDescent="0.2">
      <c r="A70" s="241"/>
      <c r="B70" s="228"/>
      <c r="C70" s="66" t="s">
        <v>240</v>
      </c>
      <c r="D70" s="34"/>
      <c r="E70" s="64"/>
      <c r="F70" s="254"/>
      <c r="G70" s="270" t="s">
        <v>70</v>
      </c>
      <c r="I70" s="180"/>
      <c r="J70" s="180"/>
      <c r="K70" s="180"/>
      <c r="L70" s="237"/>
    </row>
    <row r="71" spans="1:14" s="200" customFormat="1" ht="6" customHeight="1" x14ac:dyDescent="0.2">
      <c r="A71" s="272"/>
      <c r="B71" s="273"/>
      <c r="C71" s="100"/>
      <c r="D71" s="101"/>
      <c r="E71" s="102"/>
      <c r="F71" s="274"/>
      <c r="G71" s="275"/>
      <c r="H71" s="276"/>
      <c r="I71" s="275"/>
      <c r="J71" s="275"/>
      <c r="K71" s="275"/>
      <c r="L71" s="277"/>
    </row>
    <row r="72" spans="1:14" s="200" customFormat="1" ht="15.75" x14ac:dyDescent="0.2">
      <c r="A72" s="205"/>
      <c r="B72" s="1080" t="s">
        <v>71</v>
      </c>
      <c r="C72" s="1080"/>
      <c r="D72" s="1080"/>
      <c r="E72" s="1080"/>
      <c r="F72" s="1080"/>
      <c r="G72" s="1080"/>
      <c r="H72" s="1080"/>
      <c r="I72" s="1080"/>
      <c r="J72" s="1080"/>
      <c r="K72" s="1080"/>
      <c r="L72" s="1081"/>
    </row>
    <row r="73" spans="1:14" s="200" customFormat="1" ht="14.25" customHeight="1" x14ac:dyDescent="0.2">
      <c r="A73" s="234"/>
      <c r="B73" s="228" t="str">
        <f>Data!B73</f>
        <v>Most Recent Intake  (03/31/2017)</v>
      </c>
      <c r="C73" s="278"/>
      <c r="D73" s="231"/>
      <c r="E73" s="218"/>
      <c r="F73" s="218"/>
      <c r="G73" s="244" t="str">
        <f>Data!G73</f>
        <v>Age Groups  (03/31/2017)</v>
      </c>
      <c r="H73" s="215"/>
      <c r="I73" s="217"/>
      <c r="J73" s="217"/>
      <c r="K73" s="233"/>
      <c r="L73" s="213"/>
    </row>
    <row r="74" spans="1:14" ht="12" customHeight="1" x14ac:dyDescent="0.2">
      <c r="A74" s="234"/>
      <c r="B74" s="229"/>
      <c r="C74" s="215" t="str">
        <f>Data!C74</f>
        <v>Protective</v>
      </c>
      <c r="D74" s="21">
        <f>NorthernRegionCalculations!O178+NorthernRegionCalculations!U178</f>
        <v>949</v>
      </c>
      <c r="E74" s="49">
        <f>IF(D74/$D$80&lt;0.01,"*",D74/$D$80)</f>
        <v>0.88197026022304836</v>
      </c>
      <c r="F74" s="254"/>
      <c r="G74" s="217"/>
      <c r="H74" s="215" t="str">
        <f>Data!H74</f>
        <v>0 - 2 Years Old</v>
      </c>
      <c r="I74" s="215"/>
      <c r="J74" s="21">
        <f>SUM(NorthernRegionCalculations!O163:Q163)</f>
        <v>209</v>
      </c>
      <c r="K74" s="49">
        <f>IF(J74/$J$79&lt;0.01,"*",J74/$J$79)</f>
        <v>0.19423791821561337</v>
      </c>
      <c r="L74" s="237"/>
    </row>
    <row r="75" spans="1:14" ht="12" customHeight="1" x14ac:dyDescent="0.2">
      <c r="A75" s="234"/>
      <c r="B75" s="229"/>
      <c r="C75" s="215" t="str">
        <f>Data!C75</f>
        <v>Alternative Response</v>
      </c>
      <c r="D75" s="21">
        <f>NorthernRegionCalculations!P178</f>
        <v>66</v>
      </c>
      <c r="E75" s="49">
        <f t="shared" ref="E75:E80" si="9">IF(D75/$D$80&lt;0.01,"*",D75/$D$80)</f>
        <v>6.1338289962825282E-2</v>
      </c>
      <c r="F75" s="254"/>
      <c r="G75" s="229"/>
      <c r="H75" s="215" t="str">
        <f>Data!H75</f>
        <v>3 - 5 Years Old</v>
      </c>
      <c r="I75" s="215"/>
      <c r="J75" s="21">
        <f>SUM(NorthernRegionCalculations!R163:T163)</f>
        <v>182</v>
      </c>
      <c r="K75" s="49">
        <f t="shared" ref="K75:K79" si="10">IF(J75/$J$79&lt;0.01,"*",J75/$J$79)</f>
        <v>0.16914498141263939</v>
      </c>
      <c r="L75" s="237"/>
    </row>
    <row r="76" spans="1:14" ht="12" customHeight="1" x14ac:dyDescent="0.2">
      <c r="A76" s="234"/>
      <c r="B76" s="229"/>
      <c r="C76" s="215" t="str">
        <f>Data!C76</f>
        <v>Voluntary Request</v>
      </c>
      <c r="D76" s="21">
        <f>NorthernRegionCalculations!X178+NorthernRegionCalculations!W178</f>
        <v>5</v>
      </c>
      <c r="E76" s="28" t="str">
        <f t="shared" si="9"/>
        <v>*</v>
      </c>
      <c r="F76" s="254"/>
      <c r="G76" s="215"/>
      <c r="H76" s="215" t="str">
        <f>Data!H76</f>
        <v>6 - 11 Years Old</v>
      </c>
      <c r="I76" s="215"/>
      <c r="J76" s="21">
        <f>SUM(NorthernRegionCalculations!U163:Z163)</f>
        <v>352</v>
      </c>
      <c r="K76" s="49">
        <f t="shared" si="10"/>
        <v>0.32713754646840149</v>
      </c>
      <c r="L76" s="237"/>
    </row>
    <row r="77" spans="1:14" s="200" customFormat="1" ht="12" customHeight="1" x14ac:dyDescent="0.2">
      <c r="A77" s="234"/>
      <c r="B77" s="217"/>
      <c r="C77" s="215" t="str">
        <f>Data!C77</f>
        <v>CRA Referral (Children Requiring Assistance)</v>
      </c>
      <c r="D77" s="21">
        <f>NorthernRegionCalculations!Q178+NorthernRegionCalculations!R178</f>
        <v>38</v>
      </c>
      <c r="E77" s="49">
        <f t="shared" si="9"/>
        <v>3.5315985130111527E-2</v>
      </c>
      <c r="F77" s="254"/>
      <c r="G77" s="229"/>
      <c r="H77" s="215" t="str">
        <f>Data!H77</f>
        <v>12 - 17 Years Old</v>
      </c>
      <c r="I77" s="215"/>
      <c r="J77" s="21">
        <f>SUM(NorthernRegionCalculations!AA163:AF163)</f>
        <v>333</v>
      </c>
      <c r="K77" s="49">
        <f t="shared" si="10"/>
        <v>0.30947955390334575</v>
      </c>
      <c r="L77" s="237"/>
    </row>
    <row r="78" spans="1:14" s="200" customFormat="1" ht="12" customHeight="1" x14ac:dyDescent="0.2">
      <c r="A78" s="239"/>
      <c r="B78" s="217"/>
      <c r="C78" s="215" t="str">
        <f>Data!C78</f>
        <v>Court Referral</v>
      </c>
      <c r="D78" s="21">
        <f>NorthernRegionCalculations!S178</f>
        <v>17</v>
      </c>
      <c r="E78" s="49">
        <f t="shared" si="9"/>
        <v>1.5799256505576207E-2</v>
      </c>
      <c r="F78" s="254"/>
      <c r="G78" s="217"/>
      <c r="H78" s="215" t="str">
        <f>Data!H78</f>
        <v>Unspecified</v>
      </c>
      <c r="I78" s="215"/>
      <c r="J78" s="21">
        <f>NorthernRegionCalculations!AG163</f>
        <v>0</v>
      </c>
      <c r="K78" s="49" t="str">
        <f t="shared" si="10"/>
        <v>*</v>
      </c>
      <c r="L78" s="237"/>
    </row>
    <row r="79" spans="1:14" s="200" customFormat="1" ht="12" customHeight="1" x14ac:dyDescent="0.2">
      <c r="A79" s="239"/>
      <c r="B79" s="217"/>
      <c r="C79" s="215" t="str">
        <f>Data!C79</f>
        <v>Other/Unspecified</v>
      </c>
      <c r="D79" s="21">
        <f>NorthernRegionCalculations!T178+NorthernRegionCalculations!Y178+NorthernRegionCalculations!V178</f>
        <v>1</v>
      </c>
      <c r="E79" s="49" t="str">
        <f t="shared" si="9"/>
        <v>*</v>
      </c>
      <c r="F79" s="255"/>
      <c r="G79" s="217"/>
      <c r="H79" s="244" t="s">
        <v>72</v>
      </c>
      <c r="I79" s="244"/>
      <c r="J79" s="67">
        <f>SUM(J74:J78)</f>
        <v>1076</v>
      </c>
      <c r="K79" s="68">
        <f t="shared" si="10"/>
        <v>1</v>
      </c>
      <c r="L79" s="240"/>
    </row>
    <row r="80" spans="1:14" s="200" customFormat="1" ht="12" customHeight="1" x14ac:dyDescent="0.2">
      <c r="A80" s="214"/>
      <c r="B80" s="229"/>
      <c r="C80" s="244" t="s">
        <v>72</v>
      </c>
      <c r="D80" s="67">
        <f>SUM(D74:D79)</f>
        <v>1076</v>
      </c>
      <c r="E80" s="68">
        <f t="shared" si="9"/>
        <v>1</v>
      </c>
      <c r="F80" s="255"/>
      <c r="G80" s="217"/>
      <c r="H80" s="244"/>
      <c r="I80" s="244"/>
      <c r="J80" s="108"/>
      <c r="K80" s="109"/>
      <c r="L80" s="240"/>
    </row>
    <row r="81" spans="1:12" s="200" customFormat="1" ht="5.45" customHeight="1" x14ac:dyDescent="0.2">
      <c r="A81" s="214"/>
      <c r="B81" s="229"/>
      <c r="C81" s="244"/>
      <c r="D81" s="67"/>
      <c r="E81" s="68"/>
      <c r="F81" s="255"/>
      <c r="G81" s="217"/>
      <c r="H81" s="244"/>
      <c r="I81" s="244"/>
      <c r="J81" s="108"/>
      <c r="K81" s="109"/>
      <c r="L81" s="240"/>
    </row>
    <row r="82" spans="1:12" s="200" customFormat="1" ht="15" customHeight="1" x14ac:dyDescent="0.2">
      <c r="A82" s="272"/>
      <c r="B82" s="366"/>
      <c r="C82" s="275"/>
      <c r="D82" s="279"/>
      <c r="E82" s="275"/>
      <c r="F82" s="275"/>
      <c r="G82" s="280"/>
      <c r="H82" s="275"/>
      <c r="I82" s="275"/>
      <c r="J82" s="275"/>
      <c r="K82" s="279"/>
      <c r="L82" s="281"/>
    </row>
    <row r="83" spans="1:12" s="200" customFormat="1" x14ac:dyDescent="0.2">
      <c r="A83" s="180"/>
      <c r="B83" s="217"/>
      <c r="C83" s="282"/>
      <c r="D83" s="283"/>
      <c r="E83" s="283"/>
      <c r="F83" s="283"/>
      <c r="G83" s="282"/>
      <c r="H83" s="229"/>
      <c r="I83" s="229"/>
      <c r="J83" s="233"/>
      <c r="K83" s="180"/>
      <c r="L83" s="180"/>
    </row>
    <row r="84" spans="1:12" s="200" customFormat="1" ht="6" customHeight="1" x14ac:dyDescent="0.2">
      <c r="A84" s="180"/>
      <c r="B84" s="217"/>
      <c r="C84" s="282"/>
      <c r="D84" s="283"/>
      <c r="E84" s="283"/>
      <c r="F84" s="283"/>
      <c r="G84" s="282"/>
      <c r="H84" s="282"/>
      <c r="I84" s="282"/>
      <c r="J84" s="283"/>
      <c r="K84" s="180"/>
      <c r="L84" s="180"/>
    </row>
    <row r="85" spans="1:12" x14ac:dyDescent="0.2">
      <c r="A85" s="180"/>
      <c r="K85" s="180"/>
      <c r="L85" s="180"/>
    </row>
    <row r="86" spans="1:12" x14ac:dyDescent="0.2">
      <c r="B86" s="367"/>
      <c r="K86" s="180"/>
      <c r="L86" s="180"/>
    </row>
  </sheetData>
  <mergeCells count="3">
    <mergeCell ref="B18:K18"/>
    <mergeCell ref="B33:K33"/>
    <mergeCell ref="B72:L72"/>
  </mergeCells>
  <printOptions horizontalCentered="1" verticalCentered="1"/>
  <pageMargins left="0.04" right="0.04" top="0.04" bottom="0.03" header="0.04" footer="0.03"/>
  <pageSetup scale="75" orientation="portrait" r:id="rId1"/>
  <headerFooter alignWithMargins="0">
    <oddHeader>&amp;C&amp;"Arial,Bold"&amp;12MASSACHUSETTS DEPARTMENT OF CHILDREN AND FAMILIES QUARTERLY PROFILE
FY 2017, Quarter 3 (January 1, 2017 – March 31, 2017)</oddHeader>
    <oddFooter>&amp;L&amp;"Arial,Italic"MA DCF: CQI/OMPA&amp;R
&amp;"Arial,Italic"Source: FamilyNet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N86"/>
  <sheetViews>
    <sheetView view="pageBreakPreview" zoomScaleNormal="100" zoomScaleSheetLayoutView="100" workbookViewId="0">
      <selection activeCell="C42" sqref="C42"/>
    </sheetView>
  </sheetViews>
  <sheetFormatPr defaultColWidth="9.140625" defaultRowHeight="12.75" x14ac:dyDescent="0.2"/>
  <cols>
    <col min="1" max="1" width="1.42578125" style="283" customWidth="1"/>
    <col min="2" max="2" width="5.28515625" style="282" customWidth="1"/>
    <col min="3" max="3" width="48" style="282" customWidth="1"/>
    <col min="4" max="4" width="6.5703125" style="283" customWidth="1"/>
    <col min="5" max="5" width="7" style="283" customWidth="1"/>
    <col min="6" max="6" width="2.140625" style="283" customWidth="1"/>
    <col min="7" max="7" width="4.140625" style="282" customWidth="1"/>
    <col min="8" max="8" width="25.7109375" style="282" customWidth="1"/>
    <col min="9" max="9" width="20.85546875" style="282" customWidth="1"/>
    <col min="10" max="11" width="7" style="283" customWidth="1"/>
    <col min="12" max="12" width="1.42578125" style="283" customWidth="1"/>
    <col min="13" max="16384" width="9.140625" style="204"/>
  </cols>
  <sheetData>
    <row r="1" spans="1:13" ht="16.5" customHeight="1" x14ac:dyDescent="0.2">
      <c r="A1" s="201"/>
      <c r="B1" s="318"/>
      <c r="C1" s="284" t="s">
        <v>99</v>
      </c>
      <c r="D1" s="285"/>
      <c r="E1" s="202"/>
      <c r="F1" s="286"/>
      <c r="G1" s="287"/>
      <c r="H1" s="284"/>
      <c r="I1" s="288" t="s">
        <v>85</v>
      </c>
      <c r="J1" s="202"/>
      <c r="K1" s="202"/>
      <c r="L1" s="203"/>
    </row>
    <row r="2" spans="1:13" ht="15.75" hidden="1" x14ac:dyDescent="0.2">
      <c r="A2" s="205"/>
      <c r="B2" s="206"/>
      <c r="C2" s="206"/>
      <c r="D2" s="207"/>
      <c r="E2" s="208"/>
      <c r="F2" s="208"/>
      <c r="G2" s="206"/>
      <c r="H2" s="206" t="s">
        <v>0</v>
      </c>
      <c r="I2" s="206"/>
      <c r="J2" s="208"/>
      <c r="K2" s="207" t="s">
        <v>1</v>
      </c>
      <c r="L2" s="209"/>
    </row>
    <row r="3" spans="1:13" ht="5.0999999999999996" customHeight="1" x14ac:dyDescent="0.2">
      <c r="A3" s="210"/>
      <c r="B3" s="211"/>
      <c r="C3" s="211"/>
      <c r="D3" s="212"/>
      <c r="E3" s="212"/>
      <c r="F3" s="212"/>
      <c r="G3" s="211"/>
      <c r="H3" s="211"/>
      <c r="I3" s="211"/>
      <c r="J3" s="212"/>
      <c r="K3" s="212"/>
      <c r="L3" s="213"/>
    </row>
    <row r="4" spans="1:13" s="200" customFormat="1" ht="12" customHeight="1" x14ac:dyDescent="0.2">
      <c r="A4" s="214"/>
      <c r="B4" s="215" t="str">
        <f>Data!B4</f>
        <v>51A Reports (Q3, FY'2017)</v>
      </c>
      <c r="C4" s="215"/>
      <c r="D4" s="21">
        <f>NorthernRegionCalculations!C9</f>
        <v>728</v>
      </c>
      <c r="E4" s="216"/>
      <c r="F4" s="216"/>
      <c r="G4" s="217"/>
      <c r="H4" s="215" t="str">
        <f>Data!H4</f>
        <v>Children &lt;18 Pending Response (03/31/2017)</v>
      </c>
      <c r="I4" s="215"/>
      <c r="J4" s="551">
        <f>VLOOKUP(I1,ChildrenPendingResponse!$A$1:$C$42,3,FALSE)</f>
        <v>106</v>
      </c>
      <c r="K4" s="218"/>
      <c r="L4" s="219"/>
      <c r="M4" s="116"/>
    </row>
    <row r="5" spans="1:13" s="200" customFormat="1" ht="12" customHeight="1" x14ac:dyDescent="0.2">
      <c r="A5" s="214"/>
      <c r="B5" s="215" t="str">
        <f>Data!B5</f>
        <v>% Screened-In for Response (Q3, FY'2017)</v>
      </c>
      <c r="C5" s="220"/>
      <c r="D5" s="28">
        <f>(NorthernRegionCalculations!C37+NorthernRegionCalculations!C23)/NorthernRegionCalculations!C9</f>
        <v>0.58241758241758246</v>
      </c>
      <c r="E5" s="216"/>
      <c r="F5" s="216"/>
      <c r="G5" s="217"/>
      <c r="H5" s="215" t="str">
        <f>Data!H5</f>
        <v>Children Under 18 in Caseload (03/31/2017)</v>
      </c>
      <c r="I5" s="215"/>
      <c r="J5" s="551">
        <f>NorthernRegionCalculations!F116</f>
        <v>1095</v>
      </c>
      <c r="K5" s="218"/>
      <c r="L5" s="219"/>
    </row>
    <row r="6" spans="1:13" s="200" customFormat="1" ht="12" customHeight="1" x14ac:dyDescent="0.2">
      <c r="A6" s="214"/>
      <c r="B6" s="215"/>
      <c r="C6" s="215"/>
      <c r="D6" s="28"/>
      <c r="E6" s="221"/>
      <c r="F6" s="221"/>
      <c r="G6" s="217"/>
      <c r="H6" s="215" t="str">
        <f>Data!H6</f>
        <v>Children Under 18 in Placement (03/31/2017)</v>
      </c>
      <c r="I6" s="215"/>
      <c r="J6" s="551">
        <f>NorthernRegionCalculations!F116-NorthernRegionCalculations!F122</f>
        <v>181</v>
      </c>
      <c r="K6" s="218"/>
      <c r="L6" s="219"/>
    </row>
    <row r="7" spans="1:13" s="200" customFormat="1" ht="3" customHeight="1" x14ac:dyDescent="0.2">
      <c r="A7" s="214"/>
      <c r="B7" s="217"/>
      <c r="C7" s="217"/>
      <c r="D7" s="199"/>
      <c r="E7" s="221"/>
      <c r="F7" s="221"/>
      <c r="G7" s="217"/>
      <c r="H7" s="215">
        <f>Data!H7</f>
        <v>0</v>
      </c>
      <c r="I7" s="215"/>
      <c r="J7" s="837"/>
      <c r="K7" s="218"/>
      <c r="L7" s="219"/>
    </row>
    <row r="8" spans="1:13" s="200" customFormat="1" ht="12" customHeight="1" x14ac:dyDescent="0.2">
      <c r="A8" s="214"/>
      <c r="B8" s="215" t="str">
        <f>Data!B8</f>
        <v>Responses (Q3, FY'2017) (includes Hotline)</v>
      </c>
      <c r="C8" s="215"/>
      <c r="D8" s="21">
        <f>NorthernRegionCalculations!C178</f>
        <v>308</v>
      </c>
      <c r="E8" s="221"/>
      <c r="F8" s="221"/>
      <c r="G8" s="217"/>
      <c r="H8" s="215" t="str">
        <f>Data!H8</f>
        <v>% of Child Caseload in Placement</v>
      </c>
      <c r="I8" s="215"/>
      <c r="J8" s="838">
        <f>J6/J5</f>
        <v>0.16529680365296803</v>
      </c>
      <c r="K8" s="218"/>
      <c r="L8" s="219"/>
    </row>
    <row r="9" spans="1:13" s="200" customFormat="1" ht="12" customHeight="1" x14ac:dyDescent="0.2">
      <c r="A9" s="214"/>
      <c r="B9" s="215" t="str">
        <f>Data!B9</f>
        <v>% Supported Responses (Q3, FY'2017)</v>
      </c>
      <c r="C9" s="215"/>
      <c r="D9" s="28">
        <f>NorthernRegionCalculations!C78/D4</f>
        <v>9.2032967032967039E-2</v>
      </c>
      <c r="E9" s="221"/>
      <c r="F9" s="221"/>
      <c r="G9" s="217"/>
      <c r="H9" s="215" t="str">
        <f>Data!H9</f>
        <v>Clinical Cases (03/31/2017)</v>
      </c>
      <c r="I9" s="215"/>
      <c r="J9" s="551">
        <f>NorthernRegionCalculations!F132</f>
        <v>565</v>
      </c>
      <c r="K9" s="218"/>
      <c r="L9" s="219"/>
      <c r="M9" s="290"/>
    </row>
    <row r="10" spans="1:13" s="200" customFormat="1" ht="3" customHeight="1" x14ac:dyDescent="0.2">
      <c r="A10" s="214"/>
      <c r="E10" s="221"/>
      <c r="F10" s="221"/>
      <c r="G10" s="217"/>
      <c r="H10" s="215"/>
      <c r="I10" s="215"/>
      <c r="J10" s="839"/>
      <c r="K10" s="218"/>
      <c r="L10" s="219"/>
    </row>
    <row r="11" spans="1:13" s="200" customFormat="1" ht="12" customHeight="1" x14ac:dyDescent="0.2">
      <c r="A11" s="214"/>
      <c r="B11" s="215" t="str">
        <f>Data!B11</f>
        <v>Substantiated Concern (Q3, FY'2017)</v>
      </c>
      <c r="C11" s="215"/>
      <c r="D11" s="21">
        <f>NorthernRegionCalculations!C166</f>
        <v>78</v>
      </c>
      <c r="E11" s="221"/>
      <c r="F11" s="221"/>
      <c r="G11" s="217"/>
      <c r="H11" s="215" t="str">
        <f>Data!H11</f>
        <v>Adoption Cases (03/31/2017)</v>
      </c>
      <c r="I11" s="215"/>
      <c r="J11" s="551">
        <f>NorthernRegionCalculations!F131</f>
        <v>32</v>
      </c>
      <c r="K11" s="218"/>
      <c r="L11" s="219"/>
    </row>
    <row r="12" spans="1:13" s="200" customFormat="1" ht="12" customHeight="1" x14ac:dyDescent="0.2">
      <c r="A12" s="214"/>
      <c r="B12" s="253"/>
      <c r="C12" s="215"/>
      <c r="D12" s="28"/>
      <c r="E12" s="221"/>
      <c r="F12" s="221"/>
      <c r="G12" s="217"/>
      <c r="H12" s="215" t="str">
        <f>Data!H12</f>
        <v>Clinical Cases w/Child &lt;18 in Plcme (03/31/2017)</v>
      </c>
      <c r="I12" s="215"/>
      <c r="J12" s="551">
        <f>NorthernRegionCalculations!F140</f>
        <v>95</v>
      </c>
      <c r="K12" s="218"/>
      <c r="L12" s="219"/>
    </row>
    <row r="13" spans="1:13" s="200" customFormat="1" ht="12" customHeight="1" x14ac:dyDescent="0.2">
      <c r="A13" s="214"/>
      <c r="E13" s="221"/>
      <c r="F13" s="221"/>
      <c r="G13" s="217"/>
      <c r="H13" s="215" t="str">
        <f>Data!H13</f>
        <v>% Clinical Cases that are Placement Cases</v>
      </c>
      <c r="I13" s="215"/>
      <c r="J13" s="838">
        <f>J12/J9</f>
        <v>0.16814159292035399</v>
      </c>
      <c r="K13" s="218"/>
      <c r="L13" s="219"/>
    </row>
    <row r="14" spans="1:13" s="200" customFormat="1" ht="3" customHeight="1" x14ac:dyDescent="0.2">
      <c r="A14" s="214"/>
      <c r="B14" s="215"/>
      <c r="C14" s="215"/>
      <c r="D14" s="34"/>
      <c r="E14" s="221"/>
      <c r="F14" s="221"/>
      <c r="G14" s="217"/>
      <c r="H14" s="215"/>
      <c r="I14" s="215"/>
      <c r="J14" s="838"/>
      <c r="K14" s="218"/>
      <c r="L14" s="219"/>
    </row>
    <row r="15" spans="1:13" s="200" customFormat="1" ht="12" customHeight="1" x14ac:dyDescent="0.2">
      <c r="A15" s="214"/>
      <c r="B15" s="215" t="str">
        <f>Data!B15</f>
        <v>Ave. Clinical Cases Opened per Month (Jan - Mar 2017)</v>
      </c>
      <c r="C15" s="215"/>
      <c r="D15" s="21">
        <f>NorthernRegionCalculations!C106</f>
        <v>37.333333333333336</v>
      </c>
      <c r="E15" s="221"/>
      <c r="F15" s="221"/>
      <c r="G15" s="217"/>
      <c r="H15" s="215" t="str">
        <f>Data!H15</f>
        <v>Adoptions Legalized (Q3, FY'2017)</v>
      </c>
      <c r="I15" s="215"/>
      <c r="J15" s="551">
        <f>NorthernRegionCalculations!C150</f>
        <v>10</v>
      </c>
      <c r="K15" s="218"/>
      <c r="L15" s="219"/>
    </row>
    <row r="16" spans="1:13" s="200" customFormat="1" ht="12" customHeight="1" x14ac:dyDescent="0.2">
      <c r="A16" s="214"/>
      <c r="B16" s="215" t="str">
        <f>Data!B16</f>
        <v>Ave. Clinical Cases Closed Per Month (Jan - Mar 2017)</v>
      </c>
      <c r="C16" s="215"/>
      <c r="D16" s="21">
        <f>NorthernRegionCalculations!C92</f>
        <v>38.333333333333336</v>
      </c>
      <c r="E16" s="221"/>
      <c r="F16" s="221"/>
      <c r="G16" s="217"/>
      <c r="H16" s="215" t="str">
        <f>Data!H16</f>
        <v>Guardianships Legalized (Q3, FY'2017)</v>
      </c>
      <c r="I16" s="215"/>
      <c r="J16" s="551">
        <f>NorthernRegionCalculations!D150</f>
        <v>11</v>
      </c>
      <c r="K16" s="218"/>
      <c r="L16" s="219"/>
    </row>
    <row r="17" spans="1:12" ht="6" customHeight="1" x14ac:dyDescent="0.2">
      <c r="A17" s="223"/>
      <c r="B17" s="206"/>
      <c r="C17" s="206"/>
      <c r="D17" s="207"/>
      <c r="E17" s="208"/>
      <c r="F17" s="208"/>
      <c r="G17" s="206"/>
      <c r="H17" s="206"/>
      <c r="I17" s="206"/>
      <c r="J17" s="208"/>
      <c r="K17" s="208"/>
      <c r="L17" s="224"/>
    </row>
    <row r="18" spans="1:12" s="227" customFormat="1" ht="15.75" customHeight="1" x14ac:dyDescent="0.2">
      <c r="A18" s="225"/>
      <c r="B18" s="1079" t="s">
        <v>4</v>
      </c>
      <c r="C18" s="1079"/>
      <c r="D18" s="1079"/>
      <c r="E18" s="1079"/>
      <c r="F18" s="1079"/>
      <c r="G18" s="1079"/>
      <c r="H18" s="1079"/>
      <c r="I18" s="1079"/>
      <c r="J18" s="1079"/>
      <c r="K18" s="1079"/>
      <c r="L18" s="226"/>
    </row>
    <row r="19" spans="1:12" ht="15" customHeight="1" x14ac:dyDescent="0.2">
      <c r="A19" s="210"/>
      <c r="B19" s="228" t="str">
        <f>Data!B19</f>
        <v>Race (03/31/2017)</v>
      </c>
      <c r="C19" s="229"/>
      <c r="D19" s="230"/>
      <c r="E19" s="231"/>
      <c r="F19" s="232"/>
      <c r="G19" s="228" t="str">
        <f>Data!G19</f>
        <v>Primary Language  (03/31/2017)</v>
      </c>
      <c r="H19" s="229"/>
      <c r="I19" s="229"/>
      <c r="J19" s="233"/>
      <c r="K19" s="233"/>
      <c r="L19" s="213"/>
    </row>
    <row r="20" spans="1:12" s="200" customFormat="1" ht="13.5" customHeight="1" x14ac:dyDescent="0.2">
      <c r="A20" s="234"/>
      <c r="B20" s="235"/>
      <c r="C20" s="215" t="s">
        <v>5</v>
      </c>
      <c r="D20" s="21">
        <f>NorthernRegionCalculations!R14</f>
        <v>1250</v>
      </c>
      <c r="E20" s="28">
        <f>IF(D20/$D$29&lt;0.01,"*",D20/$D$29)</f>
        <v>0.52876480541455162</v>
      </c>
      <c r="F20" s="236"/>
      <c r="G20" s="235"/>
      <c r="H20" s="215" t="str">
        <f>Data!H20</f>
        <v>Spanish</v>
      </c>
      <c r="I20" s="215"/>
      <c r="J20" s="21">
        <f>NorthernRegionCalculations!R35</f>
        <v>71</v>
      </c>
      <c r="K20" s="49">
        <f>IF(J20/$J$31&lt;0.01,"*",J20/$J$31)</f>
        <v>3.003384094754653E-2</v>
      </c>
      <c r="L20" s="237"/>
    </row>
    <row r="21" spans="1:12" s="200" customFormat="1" ht="14.45" customHeight="1" x14ac:dyDescent="0.2">
      <c r="A21" s="234"/>
      <c r="B21" s="235"/>
      <c r="C21" s="238" t="s">
        <v>7</v>
      </c>
      <c r="D21" s="21">
        <f>NorthernRegionCalculations!R10</f>
        <v>572</v>
      </c>
      <c r="E21" s="28">
        <f t="shared" ref="E21:E28" si="0">IF(D21/$D$29&lt;0.01,"*",D21/$D$29)</f>
        <v>0.24196277495769883</v>
      </c>
      <c r="F21" s="236"/>
      <c r="G21" s="235"/>
      <c r="H21" s="215" t="str">
        <f>Data!H21</f>
        <v>Khmer (Cambodian)</v>
      </c>
      <c r="I21" s="215"/>
      <c r="J21" s="21">
        <f>NorthernRegionCalculations!R29</f>
        <v>0</v>
      </c>
      <c r="K21" s="49" t="str">
        <f t="shared" ref="K21:K31" si="1">IF(J21/$J$31&lt;0.01,"*",J21/$J$31)</f>
        <v>*</v>
      </c>
      <c r="L21" s="237"/>
    </row>
    <row r="22" spans="1:12" s="200" customFormat="1" ht="13.5" customHeight="1" x14ac:dyDescent="0.2">
      <c r="A22" s="234"/>
      <c r="B22" s="235"/>
      <c r="C22" s="215" t="s">
        <v>9</v>
      </c>
      <c r="D22" s="21">
        <f>NorthernRegionCalculations!R8</f>
        <v>80</v>
      </c>
      <c r="E22" s="28">
        <f t="shared" si="0"/>
        <v>3.3840947546531303E-2</v>
      </c>
      <c r="F22" s="236"/>
      <c r="G22" s="235"/>
      <c r="H22" s="52" t="str">
        <f>Data!H22</f>
        <v xml:space="preserve">Portuguese                                                                      </v>
      </c>
      <c r="I22" s="215"/>
      <c r="J22" s="21">
        <f>NorthernRegionCalculations!R33</f>
        <v>7</v>
      </c>
      <c r="K22" s="28" t="str">
        <f t="shared" si="1"/>
        <v>*</v>
      </c>
      <c r="L22" s="237"/>
    </row>
    <row r="23" spans="1:12" s="200" customFormat="1" ht="13.5" customHeight="1" x14ac:dyDescent="0.2">
      <c r="A23" s="234"/>
      <c r="B23" s="235"/>
      <c r="C23" s="215" t="s">
        <v>11</v>
      </c>
      <c r="D23" s="21">
        <f>NorthernRegionCalculations!R7</f>
        <v>2</v>
      </c>
      <c r="E23" s="28" t="str">
        <f t="shared" si="0"/>
        <v>*</v>
      </c>
      <c r="F23" s="236"/>
      <c r="G23" s="235"/>
      <c r="H23" s="215" t="str">
        <f>Data!H23</f>
        <v>Haitian Creole</v>
      </c>
      <c r="I23" s="215"/>
      <c r="J23" s="21">
        <f>NorthernRegionCalculations!R27</f>
        <v>5</v>
      </c>
      <c r="K23" s="49" t="str">
        <f t="shared" si="1"/>
        <v>*</v>
      </c>
      <c r="L23" s="237"/>
    </row>
    <row r="24" spans="1:12" s="200" customFormat="1" ht="13.5" customHeight="1" x14ac:dyDescent="0.2">
      <c r="A24" s="234"/>
      <c r="B24" s="235"/>
      <c r="C24" s="215" t="s">
        <v>13</v>
      </c>
      <c r="D24" s="21">
        <f>NorthernRegionCalculations!R6</f>
        <v>11</v>
      </c>
      <c r="E24" s="28" t="str">
        <f t="shared" si="0"/>
        <v>*</v>
      </c>
      <c r="F24" s="236"/>
      <c r="G24" s="235"/>
      <c r="H24" s="238" t="str">
        <f>Data!H24</f>
        <v>Cape Verdean Creole</v>
      </c>
      <c r="I24" s="238"/>
      <c r="J24" s="21">
        <f>NorthernRegionCalculations!R22</f>
        <v>0</v>
      </c>
      <c r="K24" s="49" t="str">
        <f t="shared" si="1"/>
        <v>*</v>
      </c>
      <c r="L24" s="237"/>
    </row>
    <row r="25" spans="1:12" s="200" customFormat="1" ht="13.5" customHeight="1" x14ac:dyDescent="0.2">
      <c r="A25" s="234"/>
      <c r="B25" s="235"/>
      <c r="C25" s="215" t="s">
        <v>15</v>
      </c>
      <c r="D25" s="21">
        <f>NorthernRegionCalculations!R12</f>
        <v>0</v>
      </c>
      <c r="E25" s="28" t="str">
        <f t="shared" si="0"/>
        <v>*</v>
      </c>
      <c r="F25" s="236"/>
      <c r="G25" s="235"/>
      <c r="H25" s="238" t="str">
        <f>Data!H25</f>
        <v>Vietnamese</v>
      </c>
      <c r="I25" s="238"/>
      <c r="J25" s="21">
        <f>NorthernRegionCalculations!R38</f>
        <v>0</v>
      </c>
      <c r="K25" s="49" t="str">
        <f t="shared" si="1"/>
        <v>*</v>
      </c>
      <c r="L25" s="237"/>
    </row>
    <row r="26" spans="1:12" s="200" customFormat="1" ht="13.5" customHeight="1" x14ac:dyDescent="0.2">
      <c r="A26" s="239"/>
      <c r="B26" s="235"/>
      <c r="C26" s="215" t="s">
        <v>17</v>
      </c>
      <c r="D26" s="21">
        <f>NorthernRegionCalculations!R11</f>
        <v>63</v>
      </c>
      <c r="E26" s="28">
        <f t="shared" si="0"/>
        <v>2.6649746192893401E-2</v>
      </c>
      <c r="F26" s="236"/>
      <c r="G26" s="235"/>
      <c r="H26" s="238" t="str">
        <f>Data!H26</f>
        <v>Chinese</v>
      </c>
      <c r="I26" s="238"/>
      <c r="J26" s="21">
        <f>NorthernRegionCalculations!R23</f>
        <v>0</v>
      </c>
      <c r="K26" s="28" t="str">
        <f t="shared" si="1"/>
        <v>*</v>
      </c>
      <c r="L26" s="240"/>
    </row>
    <row r="27" spans="1:12" s="200" customFormat="1" ht="12" customHeight="1" x14ac:dyDescent="0.2">
      <c r="A27" s="239"/>
      <c r="B27" s="235"/>
      <c r="C27" s="215" t="str">
        <f>Data!C27</f>
        <v>Unable to Determine</v>
      </c>
      <c r="D27" s="21">
        <f>NorthernRegionCalculations!R13</f>
        <v>91</v>
      </c>
      <c r="E27" s="28">
        <f t="shared" si="0"/>
        <v>3.8494077834179359E-2</v>
      </c>
      <c r="F27" s="236"/>
      <c r="G27" s="235"/>
      <c r="H27" s="238" t="str">
        <f>Data!H27</f>
        <v>Lao</v>
      </c>
      <c r="I27" s="238"/>
      <c r="J27" s="21">
        <f>NorthernRegionCalculations!R30</f>
        <v>0</v>
      </c>
      <c r="K27" s="49" t="str">
        <f t="shared" si="1"/>
        <v>*</v>
      </c>
      <c r="L27" s="240"/>
    </row>
    <row r="28" spans="1:12" s="200" customFormat="1" ht="12" customHeight="1" x14ac:dyDescent="0.2">
      <c r="A28" s="241"/>
      <c r="B28" s="235"/>
      <c r="C28" s="215" t="str">
        <f>Data!C28</f>
        <v>Missing</v>
      </c>
      <c r="D28" s="21">
        <f>NorthernRegionCalculations!R15+NorthernRegionCalculations!R9</f>
        <v>295</v>
      </c>
      <c r="E28" s="28">
        <f t="shared" si="0"/>
        <v>0.12478849407783418</v>
      </c>
      <c r="F28" s="242"/>
      <c r="G28" s="235"/>
      <c r="H28" s="238" t="str">
        <f>Data!H28</f>
        <v>American Sign Language</v>
      </c>
      <c r="I28" s="238"/>
      <c r="J28" s="21">
        <f>NorthernRegionCalculations!R21</f>
        <v>1</v>
      </c>
      <c r="K28" s="28" t="str">
        <f t="shared" si="1"/>
        <v>*</v>
      </c>
      <c r="L28" s="243"/>
    </row>
    <row r="29" spans="1:12" s="200" customFormat="1" ht="15" customHeight="1" x14ac:dyDescent="0.2">
      <c r="A29" s="214"/>
      <c r="B29" s="228"/>
      <c r="C29" s="244" t="s">
        <v>23</v>
      </c>
      <c r="D29" s="67">
        <f>SUM(D20:D28)</f>
        <v>2364</v>
      </c>
      <c r="E29" s="61">
        <f>IF(D29/$D$29&lt;0.01,"*",D29/$D$29)</f>
        <v>1</v>
      </c>
      <c r="F29" s="217"/>
      <c r="G29" s="235"/>
      <c r="H29" s="215" t="str">
        <f>Data!H29</f>
        <v>Other</v>
      </c>
      <c r="I29" s="215"/>
      <c r="J29" s="21">
        <f>NorthernRegionCalculations!R25+NorthernRegionCalculations!R26+NorthernRegionCalculations!R28+NorthernRegionCalculations!R31+NorthernRegionCalculations!R32+NorthernRegionCalculations!R34+NorthernRegionCalculations!R36+NorthernRegionCalculations!R39</f>
        <v>22</v>
      </c>
      <c r="K29" s="49" t="str">
        <f t="shared" si="1"/>
        <v>*</v>
      </c>
      <c r="L29" s="219"/>
    </row>
    <row r="30" spans="1:12" ht="12" customHeight="1" x14ac:dyDescent="0.2">
      <c r="A30" s="245"/>
      <c r="B30" s="228"/>
      <c r="C30" s="246" t="s">
        <v>239</v>
      </c>
      <c r="D30" s="34"/>
      <c r="E30" s="64"/>
      <c r="F30" s="242"/>
      <c r="G30" s="215"/>
      <c r="H30" s="215" t="str">
        <f>Data!H30</f>
        <v>English/Unspecified</v>
      </c>
      <c r="I30" s="215"/>
      <c r="J30" s="21">
        <f>NorthernRegionCalculations!R37+NorthernRegionCalculations!R24</f>
        <v>2258</v>
      </c>
      <c r="K30" s="49">
        <f t="shared" si="1"/>
        <v>0.95516074450084598</v>
      </c>
      <c r="L30" s="247"/>
    </row>
    <row r="31" spans="1:12" ht="12" customHeight="1" x14ac:dyDescent="0.2">
      <c r="A31" s="245"/>
      <c r="B31" s="228"/>
      <c r="C31" s="66" t="s">
        <v>240</v>
      </c>
      <c r="D31" s="34"/>
      <c r="E31" s="64"/>
      <c r="F31" s="242"/>
      <c r="G31" s="215"/>
      <c r="H31" s="220" t="s">
        <v>23</v>
      </c>
      <c r="I31" s="220"/>
      <c r="J31" s="67">
        <f>SUM(J20:J30)</f>
        <v>2364</v>
      </c>
      <c r="K31" s="68">
        <f t="shared" si="1"/>
        <v>1</v>
      </c>
      <c r="L31" s="247"/>
    </row>
    <row r="32" spans="1:12" ht="6" customHeight="1" x14ac:dyDescent="0.2">
      <c r="A32" s="248"/>
      <c r="B32" s="249"/>
      <c r="C32" s="229"/>
      <c r="D32" s="250"/>
      <c r="E32" s="242"/>
      <c r="F32" s="242"/>
      <c r="G32" s="215"/>
      <c r="H32" s="215"/>
      <c r="I32" s="215"/>
      <c r="J32" s="251"/>
      <c r="K32" s="251"/>
      <c r="L32" s="252"/>
    </row>
    <row r="33" spans="1:12" s="227" customFormat="1" ht="14.25" customHeight="1" x14ac:dyDescent="0.2">
      <c r="A33" s="225"/>
      <c r="B33" s="1080" t="s">
        <v>28</v>
      </c>
      <c r="C33" s="1079"/>
      <c r="D33" s="1079"/>
      <c r="E33" s="1079"/>
      <c r="F33" s="1079"/>
      <c r="G33" s="1079"/>
      <c r="H33" s="1079"/>
      <c r="I33" s="1079"/>
      <c r="J33" s="1079"/>
      <c r="K33" s="1079"/>
      <c r="L33" s="226"/>
    </row>
    <row r="34" spans="1:12" s="253" customFormat="1" ht="15" customHeight="1" x14ac:dyDescent="0.2">
      <c r="A34" s="245"/>
      <c r="B34" s="228" t="str">
        <f>Data!B34</f>
        <v>Most Recent Intake  (03/31/2017)</v>
      </c>
      <c r="C34" s="229"/>
      <c r="D34" s="231"/>
      <c r="E34" s="218"/>
      <c r="F34" s="218"/>
      <c r="G34" s="228" t="str">
        <f>Data!G34</f>
        <v>Age Groups  (03/31/2017)</v>
      </c>
      <c r="H34" s="215"/>
      <c r="I34" s="215"/>
      <c r="J34" s="251"/>
      <c r="K34" s="251"/>
      <c r="L34" s="247"/>
    </row>
    <row r="35" spans="1:12" s="200" customFormat="1" ht="12" customHeight="1" x14ac:dyDescent="0.2">
      <c r="A35" s="234"/>
      <c r="B35" s="217"/>
      <c r="C35" s="215" t="str">
        <f>Data!C35</f>
        <v>Protective</v>
      </c>
      <c r="D35" s="21">
        <f>NorthernRegionCalculations!O61+NorthernRegionCalculations!U61</f>
        <v>167</v>
      </c>
      <c r="E35" s="49">
        <f>IF(D35/$D$41&lt;0.01,"*",D35/$D$41)</f>
        <v>0.92265193370165743</v>
      </c>
      <c r="F35" s="254"/>
      <c r="G35" s="217"/>
      <c r="H35" s="215" t="str">
        <f>Data!H35</f>
        <v>0 - 2 Years Old</v>
      </c>
      <c r="I35" s="215"/>
      <c r="J35" s="21">
        <f>NorthernRegionCalculations!O75</f>
        <v>32</v>
      </c>
      <c r="K35" s="49">
        <f>IF(J35/$J$39&lt;0.01,"*",J35/$J$39)</f>
        <v>0.17679558011049723</v>
      </c>
      <c r="L35" s="237"/>
    </row>
    <row r="36" spans="1:12" s="200" customFormat="1" ht="12" customHeight="1" x14ac:dyDescent="0.2">
      <c r="A36" s="234"/>
      <c r="B36" s="229"/>
      <c r="C36" s="215" t="str">
        <f>Data!C36</f>
        <v>Alternative Response</v>
      </c>
      <c r="D36" s="21">
        <f>NorthernRegionCalculations!P61</f>
        <v>2</v>
      </c>
      <c r="E36" s="49">
        <f t="shared" ref="E36:E41" si="2">IF(D36/$D$41&lt;0.01,"*",D36/$D$41)</f>
        <v>1.1049723756906077E-2</v>
      </c>
      <c r="F36" s="254"/>
      <c r="G36" s="217"/>
      <c r="H36" s="215" t="str">
        <f>Data!H36</f>
        <v>3 - 5 Years Old</v>
      </c>
      <c r="I36" s="215"/>
      <c r="J36" s="21">
        <f>NorthernRegionCalculations!P75</f>
        <v>32</v>
      </c>
      <c r="K36" s="49">
        <f t="shared" ref="K36:K39" si="3">IF(J36/$J$39&lt;0.01,"*",J36/$J$39)</f>
        <v>0.17679558011049723</v>
      </c>
      <c r="L36" s="237"/>
    </row>
    <row r="37" spans="1:12" s="200" customFormat="1" ht="12" customHeight="1" x14ac:dyDescent="0.2">
      <c r="A37" s="234"/>
      <c r="B37" s="229"/>
      <c r="C37" s="215" t="str">
        <f>Data!C37</f>
        <v>Voluntary Request</v>
      </c>
      <c r="D37" s="21">
        <f>NorthernRegionCalculations!W61+NorthernRegionCalculations!X61</f>
        <v>1</v>
      </c>
      <c r="E37" s="49" t="str">
        <f t="shared" si="2"/>
        <v>*</v>
      </c>
      <c r="F37" s="254"/>
      <c r="G37" s="217"/>
      <c r="H37" s="215" t="str">
        <f>Data!H37</f>
        <v>6 - 11 Years Old</v>
      </c>
      <c r="I37" s="215"/>
      <c r="J37" s="21">
        <f>NorthernRegionCalculations!Q75</f>
        <v>50</v>
      </c>
      <c r="K37" s="49">
        <f t="shared" si="3"/>
        <v>0.27624309392265195</v>
      </c>
      <c r="L37" s="237"/>
    </row>
    <row r="38" spans="1:12" s="200" customFormat="1" ht="12" customHeight="1" x14ac:dyDescent="0.2">
      <c r="A38" s="234"/>
      <c r="B38" s="229"/>
      <c r="C38" s="215" t="str">
        <f>Data!C38</f>
        <v>CRA Referral (Children Requiring Assistance)</v>
      </c>
      <c r="D38" s="21">
        <f>NorthernRegionCalculations!Q61+NorthernRegionCalculations!R61</f>
        <v>7</v>
      </c>
      <c r="E38" s="49">
        <f t="shared" si="2"/>
        <v>3.8674033149171269E-2</v>
      </c>
      <c r="F38" s="254"/>
      <c r="G38" s="217"/>
      <c r="H38" s="215" t="str">
        <f>Data!H38</f>
        <v>12 - 17 Years Old</v>
      </c>
      <c r="I38" s="215"/>
      <c r="J38" s="21">
        <f>NorthernRegionCalculations!R75</f>
        <v>67</v>
      </c>
      <c r="K38" s="49">
        <f t="shared" si="3"/>
        <v>0.37016574585635359</v>
      </c>
      <c r="L38" s="237"/>
    </row>
    <row r="39" spans="1:12" s="200" customFormat="1" ht="12" customHeight="1" x14ac:dyDescent="0.2">
      <c r="A39" s="239"/>
      <c r="B39" s="229"/>
      <c r="C39" s="215" t="str">
        <f>Data!C39</f>
        <v>Court Referral</v>
      </c>
      <c r="D39" s="21">
        <f>NorthernRegionCalculations!S61</f>
        <v>4</v>
      </c>
      <c r="E39" s="49">
        <f t="shared" si="2"/>
        <v>2.2099447513812154E-2</v>
      </c>
      <c r="F39" s="254"/>
      <c r="G39" s="217"/>
      <c r="H39" s="244" t="s">
        <v>38</v>
      </c>
      <c r="I39" s="244"/>
      <c r="J39" s="67">
        <f>SUM(J35:J38)</f>
        <v>181</v>
      </c>
      <c r="K39" s="68">
        <f t="shared" si="3"/>
        <v>1</v>
      </c>
      <c r="L39" s="240"/>
    </row>
    <row r="40" spans="1:12" s="200" customFormat="1" ht="12" customHeight="1" x14ac:dyDescent="0.2">
      <c r="A40" s="241"/>
      <c r="B40" s="217"/>
      <c r="C40" s="215" t="str">
        <f>Data!C40</f>
        <v>Other/Unspecified</v>
      </c>
      <c r="D40" s="21">
        <f>NorthernRegionCalculations!T61+NorthernRegionCalculations!V61+NorthernRegionCalculations!Y61</f>
        <v>0</v>
      </c>
      <c r="E40" s="49" t="str">
        <f t="shared" si="2"/>
        <v>*</v>
      </c>
      <c r="F40" s="255"/>
      <c r="G40" s="217"/>
      <c r="H40" s="244"/>
      <c r="I40" s="244"/>
      <c r="J40" s="76"/>
      <c r="K40" s="77"/>
      <c r="L40" s="243"/>
    </row>
    <row r="41" spans="1:12" s="200" customFormat="1" ht="12" customHeight="1" x14ac:dyDescent="0.2">
      <c r="A41" s="241"/>
      <c r="B41" s="217"/>
      <c r="C41" s="244" t="s">
        <v>38</v>
      </c>
      <c r="D41" s="67">
        <f>SUM(D35:D40)</f>
        <v>181</v>
      </c>
      <c r="E41" s="68">
        <f t="shared" si="2"/>
        <v>1</v>
      </c>
      <c r="F41" s="255"/>
      <c r="G41" s="217"/>
      <c r="H41" s="217"/>
      <c r="I41" s="217"/>
      <c r="J41" s="217"/>
      <c r="K41" s="217"/>
      <c r="L41" s="243"/>
    </row>
    <row r="42" spans="1:12" s="200" customFormat="1" ht="12" customHeight="1" x14ac:dyDescent="0.2">
      <c r="A42" s="241"/>
      <c r="B42" s="217"/>
      <c r="C42" s="244"/>
      <c r="D42" s="67"/>
      <c r="E42" s="68"/>
      <c r="F42" s="255"/>
      <c r="G42" s="217"/>
      <c r="H42" s="217"/>
      <c r="I42" s="217"/>
      <c r="J42" s="217"/>
      <c r="K42" s="217"/>
      <c r="L42" s="243"/>
    </row>
    <row r="43" spans="1:12" s="253" customFormat="1" ht="15" customHeight="1" x14ac:dyDescent="0.2">
      <c r="A43" s="210"/>
      <c r="B43" s="228" t="str">
        <f>Data!B43</f>
        <v>Placement Type  (03/31/2017)</v>
      </c>
      <c r="C43" s="215"/>
      <c r="D43" s="233"/>
      <c r="E43" s="233"/>
      <c r="F43" s="233"/>
      <c r="G43" s="228" t="str">
        <f>Data!G43</f>
        <v>Continuous Time in Placement  (03/31/2017)</v>
      </c>
      <c r="H43" s="229"/>
      <c r="I43" s="229"/>
      <c r="J43" s="233"/>
      <c r="K43" s="233"/>
      <c r="L43" s="213"/>
    </row>
    <row r="44" spans="1:12" s="200" customFormat="1" ht="12" customHeight="1" x14ac:dyDescent="0.2">
      <c r="A44" s="234"/>
      <c r="B44" s="217"/>
      <c r="C44" s="215" t="str">
        <f>Data!C44</f>
        <v>Foster Care - Kinship</v>
      </c>
      <c r="D44" s="21">
        <f>NorthernRegionCalculations!AP103</f>
        <v>60</v>
      </c>
      <c r="E44" s="49">
        <f>IF(D44/$D$57&lt;0.01,"*",D44/$D$57)</f>
        <v>0.33149171270718231</v>
      </c>
      <c r="F44" s="254"/>
      <c r="G44" s="217"/>
      <c r="H44" s="215" t="str">
        <f>Data!H44</f>
        <v>.5 Years or Less</v>
      </c>
      <c r="I44" s="215"/>
      <c r="J44" s="21">
        <f>NorthernRegionCalculations!O88</f>
        <v>44</v>
      </c>
      <c r="K44" s="49">
        <f>IF(J44/$J$49&lt;0.01,"*",J44/$J$49)</f>
        <v>0.24309392265193369</v>
      </c>
      <c r="L44" s="237"/>
    </row>
    <row r="45" spans="1:12" s="200" customFormat="1" ht="12" customHeight="1" x14ac:dyDescent="0.2">
      <c r="A45" s="234"/>
      <c r="B45" s="217"/>
      <c r="C45" s="215" t="str">
        <f>Data!C45</f>
        <v>Foster Care - Child-Specific</v>
      </c>
      <c r="D45" s="21">
        <f>NorthernRegionCalculations!AN103</f>
        <v>1</v>
      </c>
      <c r="E45" s="49" t="str">
        <f t="shared" ref="E45:E56" si="4">IF(D45/$D$57&lt;0.01,"*",D45/$D$57)</f>
        <v>*</v>
      </c>
      <c r="F45" s="254"/>
      <c r="G45" s="217"/>
      <c r="H45" s="215" t="str">
        <f>Data!H45</f>
        <v>&gt;.5 Years - 1 Year</v>
      </c>
      <c r="I45" s="215"/>
      <c r="J45" s="21">
        <f>NorthernRegionCalculations!P88</f>
        <v>36</v>
      </c>
      <c r="K45" s="49">
        <f t="shared" ref="K45:K49" si="5">IF(J45/$J$49&lt;0.01,"*",J45/$J$49)</f>
        <v>0.19889502762430938</v>
      </c>
      <c r="L45" s="237"/>
    </row>
    <row r="46" spans="1:12" s="200" customFormat="1" ht="12" customHeight="1" x14ac:dyDescent="0.2">
      <c r="A46" s="234"/>
      <c r="B46" s="217"/>
      <c r="C46" s="215" t="str">
        <f>Data!C46</f>
        <v>Foster Care - Unrestricted</v>
      </c>
      <c r="D46" s="21">
        <f>NorthernRegionCalculations!AR103</f>
        <v>23</v>
      </c>
      <c r="E46" s="49">
        <f t="shared" si="4"/>
        <v>0.1270718232044199</v>
      </c>
      <c r="F46" s="254"/>
      <c r="G46" s="217"/>
      <c r="H46" s="215" t="str">
        <f>Data!H46</f>
        <v>&gt;1 Year - 2 Years</v>
      </c>
      <c r="I46" s="215"/>
      <c r="J46" s="21">
        <f>NorthernRegionCalculations!Q88+NorthernRegionCalculations!R88</f>
        <v>38</v>
      </c>
      <c r="K46" s="49">
        <f t="shared" si="5"/>
        <v>0.20994475138121546</v>
      </c>
      <c r="L46" s="237"/>
    </row>
    <row r="47" spans="1:12" s="200" customFormat="1" ht="12" customHeight="1" x14ac:dyDescent="0.2">
      <c r="A47" s="234"/>
      <c r="B47" s="217"/>
      <c r="C47" s="215" t="str">
        <f>Data!C47</f>
        <v>Foster Care - Pre-adoptive</v>
      </c>
      <c r="D47" s="21">
        <f>NorthernRegionCalculations!AQ103</f>
        <v>7</v>
      </c>
      <c r="E47" s="49">
        <f t="shared" si="4"/>
        <v>3.8674033149171269E-2</v>
      </c>
      <c r="F47" s="254"/>
      <c r="G47" s="217"/>
      <c r="H47" s="215" t="str">
        <f>Data!H47</f>
        <v>&gt;2 Years - 4 Years</v>
      </c>
      <c r="I47" s="215"/>
      <c r="J47" s="21">
        <f>NorthernRegionCalculations!S88</f>
        <v>38</v>
      </c>
      <c r="K47" s="49">
        <f t="shared" si="5"/>
        <v>0.20994475138121546</v>
      </c>
      <c r="L47" s="237"/>
    </row>
    <row r="48" spans="1:12" s="200" customFormat="1" ht="12" customHeight="1" x14ac:dyDescent="0.2">
      <c r="A48" s="234"/>
      <c r="B48" s="217"/>
      <c r="C48" s="215" t="str">
        <f>Data!C48</f>
        <v>Foster Care - Independent Living</v>
      </c>
      <c r="D48" s="21">
        <f>NorthernRegionCalculations!AO103</f>
        <v>0</v>
      </c>
      <c r="E48" s="28" t="str">
        <f t="shared" si="4"/>
        <v>*</v>
      </c>
      <c r="F48" s="254"/>
      <c r="G48" s="217"/>
      <c r="H48" s="215" t="str">
        <f>Data!H48</f>
        <v>&gt;4 Years</v>
      </c>
      <c r="I48" s="215"/>
      <c r="J48" s="21">
        <f>NorthernRegionCalculations!T88</f>
        <v>25</v>
      </c>
      <c r="K48" s="49">
        <f t="shared" si="5"/>
        <v>0.13812154696132597</v>
      </c>
      <c r="L48" s="237"/>
    </row>
    <row r="49" spans="1:14" s="200" customFormat="1" ht="12" customHeight="1" x14ac:dyDescent="0.2">
      <c r="A49" s="234"/>
      <c r="B49" s="217"/>
      <c r="C49" s="215" t="str">
        <f>Data!C49</f>
        <v>Foster Care - IFC (Contracted)</v>
      </c>
      <c r="D49" s="21">
        <f>SUM(NorthernRegionCalculations!AC103:AM103)</f>
        <v>42</v>
      </c>
      <c r="E49" s="49">
        <f t="shared" si="4"/>
        <v>0.23204419889502761</v>
      </c>
      <c r="F49" s="254"/>
      <c r="G49" s="217"/>
      <c r="H49" s="244" t="s">
        <v>38</v>
      </c>
      <c r="I49" s="215"/>
      <c r="J49" s="67">
        <f>SUM(J44:J48)</f>
        <v>181</v>
      </c>
      <c r="K49" s="68">
        <f t="shared" si="5"/>
        <v>1</v>
      </c>
      <c r="L49" s="237"/>
    </row>
    <row r="50" spans="1:14" s="200" customFormat="1" ht="12" customHeight="1" x14ac:dyDescent="0.2">
      <c r="A50" s="234"/>
      <c r="B50" s="217"/>
      <c r="C50" s="215" t="str">
        <f>Data!C50</f>
        <v>Congregate Care - Group Home</v>
      </c>
      <c r="D50" s="21">
        <f>SUM(NorthernRegionCalculations!N103:T103)</f>
        <v>29</v>
      </c>
      <c r="E50" s="49">
        <f t="shared" si="4"/>
        <v>0.16022099447513813</v>
      </c>
      <c r="F50" s="180"/>
      <c r="G50" s="180"/>
      <c r="H50" s="180"/>
      <c r="I50" s="180"/>
      <c r="J50" s="180"/>
      <c r="K50" s="180"/>
      <c r="L50" s="237"/>
    </row>
    <row r="51" spans="1:14" s="200" customFormat="1" ht="12" customHeight="1" x14ac:dyDescent="0.2">
      <c r="A51" s="256"/>
      <c r="B51" s="217"/>
      <c r="C51" s="215" t="str">
        <f>Data!C51</f>
        <v>Congregate Care - Continuum</v>
      </c>
      <c r="D51" s="21">
        <f>SUM(NorthernRegionCalculations!Z103:AB103)</f>
        <v>1</v>
      </c>
      <c r="E51" s="49" t="str">
        <f t="shared" si="4"/>
        <v>*</v>
      </c>
      <c r="F51" s="254"/>
      <c r="G51" s="228" t="str">
        <f>Data!G51</f>
        <v>Gender  (03/31/2017)</v>
      </c>
      <c r="H51" s="235"/>
      <c r="I51" s="235"/>
      <c r="J51" s="257"/>
      <c r="K51" s="257"/>
      <c r="L51" s="258"/>
    </row>
    <row r="52" spans="1:14" s="200" customFormat="1" ht="12" customHeight="1" x14ac:dyDescent="0.2">
      <c r="A52" s="259"/>
      <c r="B52" s="217"/>
      <c r="C52" s="215" t="str">
        <f>Data!C52</f>
        <v>Congregate Care - Residential</v>
      </c>
      <c r="D52" s="21">
        <f>NorthernRegionCalculations!U103</f>
        <v>8</v>
      </c>
      <c r="E52" s="49">
        <f>IF(D52/$D$57&lt;0.01,"*",D52/$D$57)</f>
        <v>4.4198895027624308E-2</v>
      </c>
      <c r="F52" s="254"/>
      <c r="G52" s="217"/>
      <c r="H52" s="215" t="str">
        <f>Data!H52</f>
        <v>Male</v>
      </c>
      <c r="I52" s="244"/>
      <c r="J52" s="21">
        <f>NorthernRegionCalculations!P119</f>
        <v>104</v>
      </c>
      <c r="K52" s="49">
        <f>IF(J52/$J$55&lt;0.01,"*",J52/$J$55)</f>
        <v>0.574585635359116</v>
      </c>
      <c r="L52" s="260"/>
      <c r="M52" s="215"/>
    </row>
    <row r="53" spans="1:14" s="200" customFormat="1" ht="12" customHeight="1" x14ac:dyDescent="0.2">
      <c r="A53" s="261"/>
      <c r="B53" s="217"/>
      <c r="C53" s="215" t="str">
        <f>Data!C53</f>
        <v>Congregate  Care - STARR (short-term residential)</v>
      </c>
      <c r="D53" s="21">
        <f>NorthernRegionCalculations!V103</f>
        <v>7</v>
      </c>
      <c r="E53" s="49">
        <f t="shared" si="4"/>
        <v>3.8674033149171269E-2</v>
      </c>
      <c r="F53" s="254"/>
      <c r="G53" s="217"/>
      <c r="H53" s="215" t="str">
        <f>Data!H53</f>
        <v>Female</v>
      </c>
      <c r="I53" s="244"/>
      <c r="J53" s="21">
        <f>NorthernRegionCalculations!O119</f>
        <v>77</v>
      </c>
      <c r="K53" s="49">
        <f t="shared" ref="K53:K55" si="6">IF(J53/$J$55&lt;0.01,"*",J53/$J$55)</f>
        <v>0.425414364640884</v>
      </c>
      <c r="L53" s="262"/>
    </row>
    <row r="54" spans="1:14" s="200" customFormat="1" ht="12" customHeight="1" x14ac:dyDescent="0.2">
      <c r="A54" s="214"/>
      <c r="B54" s="217"/>
      <c r="C54" s="215" t="str">
        <f>Data!C54</f>
        <v>Congregate Care - Teen Parenting</v>
      </c>
      <c r="D54" s="21">
        <f>SUM(NorthernRegionCalculations!W103:Y103)</f>
        <v>0</v>
      </c>
      <c r="E54" s="49" t="str">
        <f t="shared" si="4"/>
        <v>*</v>
      </c>
      <c r="F54" s="254"/>
      <c r="G54" s="180"/>
      <c r="H54" s="253" t="str">
        <f>Data!H54</f>
        <v>Intersex</v>
      </c>
      <c r="J54" s="21">
        <f>NorthernRegionCalculations!Q119</f>
        <v>0</v>
      </c>
      <c r="K54" s="49" t="str">
        <f t="shared" si="6"/>
        <v>*</v>
      </c>
      <c r="L54" s="219"/>
    </row>
    <row r="55" spans="1:14" s="200" customFormat="1" ht="12" customHeight="1" x14ac:dyDescent="0.2">
      <c r="A55" s="263"/>
      <c r="B55" s="217"/>
      <c r="C55" s="215" t="str">
        <f>Data!C55</f>
        <v>Non-Referral Location</v>
      </c>
      <c r="D55" s="21">
        <f>SUM(NorthernRegionCalculations!AS103:AW103)</f>
        <v>2</v>
      </c>
      <c r="E55" s="49">
        <f t="shared" si="4"/>
        <v>1.1049723756906077E-2</v>
      </c>
      <c r="F55" s="264"/>
      <c r="G55" s="180"/>
      <c r="H55" s="244" t="s">
        <v>38</v>
      </c>
      <c r="I55" s="180"/>
      <c r="J55" s="67">
        <f>SUM(J52:J54)</f>
        <v>181</v>
      </c>
      <c r="K55" s="68">
        <f t="shared" si="6"/>
        <v>1</v>
      </c>
      <c r="L55" s="265"/>
    </row>
    <row r="56" spans="1:14" s="200" customFormat="1" ht="12" customHeight="1" x14ac:dyDescent="0.2">
      <c r="A56" s="263"/>
      <c r="B56" s="217"/>
      <c r="C56" s="238" t="str">
        <f>Data!C56</f>
        <v>Missing/Absent from Approved Placement</v>
      </c>
      <c r="D56" s="21">
        <f>NorthernRegionCalculations!AX103</f>
        <v>1</v>
      </c>
      <c r="E56" s="49" t="str">
        <f t="shared" si="4"/>
        <v>*</v>
      </c>
      <c r="F56" s="266"/>
      <c r="G56" s="180"/>
      <c r="H56" s="180"/>
      <c r="I56" s="180"/>
      <c r="J56" s="180"/>
      <c r="K56" s="180"/>
      <c r="L56" s="265"/>
    </row>
    <row r="57" spans="1:14" ht="15" customHeight="1" x14ac:dyDescent="0.2">
      <c r="A57" s="267"/>
      <c r="B57" s="180"/>
      <c r="C57" s="244" t="s">
        <v>38</v>
      </c>
      <c r="D57" s="67">
        <f>SUM(D44:D56)</f>
        <v>181</v>
      </c>
      <c r="E57" s="68">
        <f>IF(D57/$D$57&lt;0.01,"*",D57/$D$57)</f>
        <v>1</v>
      </c>
      <c r="F57" s="266"/>
      <c r="G57" s="228" t="str">
        <f>Data!G57</f>
        <v>Service Plan Goal  (03/31/2017)</v>
      </c>
      <c r="H57" s="229"/>
      <c r="I57" s="235"/>
      <c r="J57" s="181"/>
      <c r="K57" s="216"/>
      <c r="L57" s="268"/>
    </row>
    <row r="58" spans="1:14" s="200" customFormat="1" ht="12" customHeight="1" x14ac:dyDescent="0.2">
      <c r="A58" s="234"/>
      <c r="B58" s="228"/>
      <c r="C58" s="180"/>
      <c r="D58" s="180"/>
      <c r="E58" s="180"/>
      <c r="F58" s="254"/>
      <c r="G58" s="228"/>
      <c r="H58" s="215" t="str">
        <f>Data!H58</f>
        <v>Family Reunification</v>
      </c>
      <c r="I58" s="215"/>
      <c r="J58" s="21">
        <f>NorthernRegionCalculations!S148</f>
        <v>72</v>
      </c>
      <c r="K58" s="49">
        <f>IF(J58/$J$65&lt;0.01,"*",J58/$J$65)</f>
        <v>0.39779005524861877</v>
      </c>
      <c r="L58" s="237"/>
      <c r="N58" s="215"/>
    </row>
    <row r="59" spans="1:14" s="200" customFormat="1" ht="12" customHeight="1" x14ac:dyDescent="0.2">
      <c r="A59" s="234"/>
      <c r="B59" s="228" t="str">
        <f>Data!B59</f>
        <v>Race  (03/31/2017)</v>
      </c>
      <c r="C59" s="215"/>
      <c r="D59" s="230"/>
      <c r="E59" s="231"/>
      <c r="F59" s="254"/>
      <c r="G59" s="235"/>
      <c r="H59" s="215" t="str">
        <f>Data!H59</f>
        <v>Adoption</v>
      </c>
      <c r="I59" s="215"/>
      <c r="J59" s="21">
        <f>NorthernRegionCalculations!P148</f>
        <v>40</v>
      </c>
      <c r="K59" s="49">
        <f t="shared" ref="K59:K65" si="7">IF(J59/$J$65&lt;0.01,"*",J59/$J$65)</f>
        <v>0.22099447513812154</v>
      </c>
      <c r="L59" s="237"/>
    </row>
    <row r="60" spans="1:14" s="200" customFormat="1" ht="13.5" customHeight="1" x14ac:dyDescent="0.2">
      <c r="A60" s="234"/>
      <c r="B60" s="235"/>
      <c r="C60" s="215" t="s">
        <v>5</v>
      </c>
      <c r="D60" s="21">
        <f>NorthernRegionCalculations!W134</f>
        <v>115</v>
      </c>
      <c r="E60" s="28">
        <f>IF(D60/$D$68&lt;0.01,"*",D60/$D$68)</f>
        <v>0.63535911602209949</v>
      </c>
      <c r="F60" s="254"/>
      <c r="G60" s="217"/>
      <c r="H60" s="215" t="str">
        <f>Data!H60</f>
        <v>Guardianship</v>
      </c>
      <c r="I60" s="215"/>
      <c r="J60" s="21">
        <f>NorthernRegionCalculations!R148</f>
        <v>21</v>
      </c>
      <c r="K60" s="49">
        <f t="shared" si="7"/>
        <v>0.11602209944751381</v>
      </c>
      <c r="L60" s="237"/>
      <c r="N60" s="215"/>
    </row>
    <row r="61" spans="1:14" s="200" customFormat="1" ht="14.45" customHeight="1" x14ac:dyDescent="0.2">
      <c r="A61" s="234"/>
      <c r="C61" s="238" t="s">
        <v>7</v>
      </c>
      <c r="D61" s="21">
        <f>NorthernRegionCalculations!S134</f>
        <v>36</v>
      </c>
      <c r="E61" s="28">
        <f t="shared" ref="E61:E68" si="8">IF(D61/$D$68&lt;0.01,"*",D61/$D$68)</f>
        <v>0.19889502762430938</v>
      </c>
      <c r="F61" s="254"/>
      <c r="G61" s="217"/>
      <c r="H61" s="215" t="s">
        <v>63</v>
      </c>
      <c r="I61" s="215"/>
      <c r="J61" s="21">
        <f>NorthernRegionCalculations!O148</f>
        <v>9</v>
      </c>
      <c r="K61" s="49">
        <f t="shared" si="7"/>
        <v>4.9723756906077346E-2</v>
      </c>
      <c r="L61" s="237"/>
      <c r="N61" s="215"/>
    </row>
    <row r="62" spans="1:14" s="200" customFormat="1" ht="13.5" customHeight="1" x14ac:dyDescent="0.2">
      <c r="A62" s="234"/>
      <c r="C62" s="215" t="s">
        <v>9</v>
      </c>
      <c r="D62" s="21">
        <f>NorthernRegionCalculations!Q134</f>
        <v>11</v>
      </c>
      <c r="E62" s="28">
        <f t="shared" si="8"/>
        <v>6.0773480662983423E-2</v>
      </c>
      <c r="F62" s="254"/>
      <c r="G62" s="217"/>
      <c r="H62" s="215" t="str">
        <f>Data!H62</f>
        <v>Permanent Care with Kin</v>
      </c>
      <c r="I62" s="215"/>
      <c r="J62" s="21">
        <f>NorthernRegionCalculations!Q148</f>
        <v>21</v>
      </c>
      <c r="K62" s="49">
        <f t="shared" si="7"/>
        <v>0.11602209944751381</v>
      </c>
      <c r="L62" s="237"/>
      <c r="N62" s="215"/>
    </row>
    <row r="63" spans="1:14" s="200" customFormat="1" ht="13.5" customHeight="1" x14ac:dyDescent="0.2">
      <c r="A63" s="234"/>
      <c r="B63" s="235"/>
      <c r="C63" s="215" t="s">
        <v>11</v>
      </c>
      <c r="D63" s="21">
        <f>NorthernRegionCalculations!P134</f>
        <v>0</v>
      </c>
      <c r="E63" s="28" t="str">
        <f t="shared" si="8"/>
        <v>*</v>
      </c>
      <c r="F63" s="254"/>
      <c r="G63" s="217"/>
      <c r="H63" s="215" t="str">
        <f>Data!H63</f>
        <v>Stabilize Intact Family</v>
      </c>
      <c r="I63" s="215"/>
      <c r="J63" s="21">
        <f>NorthernRegionCalculations!T148</f>
        <v>7</v>
      </c>
      <c r="K63" s="49">
        <f t="shared" si="7"/>
        <v>3.8674033149171269E-2</v>
      </c>
      <c r="L63" s="237"/>
      <c r="N63" s="215"/>
    </row>
    <row r="64" spans="1:14" s="200" customFormat="1" ht="13.5" customHeight="1" x14ac:dyDescent="0.2">
      <c r="A64" s="234"/>
      <c r="B64" s="235"/>
      <c r="C64" s="215" t="s">
        <v>13</v>
      </c>
      <c r="D64" s="21">
        <f>NorthernRegionCalculations!O134</f>
        <v>1</v>
      </c>
      <c r="E64" s="28" t="str">
        <f t="shared" si="8"/>
        <v>*</v>
      </c>
      <c r="F64" s="254"/>
      <c r="G64" s="217"/>
      <c r="H64" s="215" t="str">
        <f>Data!H64</f>
        <v>Unspecified as of run-date</v>
      </c>
      <c r="I64" s="215"/>
      <c r="J64" s="21">
        <f>NorthernRegionCalculations!U148</f>
        <v>11</v>
      </c>
      <c r="K64" s="49">
        <f t="shared" si="7"/>
        <v>6.0773480662983423E-2</v>
      </c>
      <c r="L64" s="237"/>
      <c r="N64" s="215"/>
    </row>
    <row r="65" spans="1:14" s="200" customFormat="1" ht="13.5" customHeight="1" x14ac:dyDescent="0.2">
      <c r="A65" s="234"/>
      <c r="B65" s="235"/>
      <c r="C65" s="215" t="s">
        <v>15</v>
      </c>
      <c r="D65" s="21">
        <f>NorthernRegionCalculations!U134</f>
        <v>0</v>
      </c>
      <c r="E65" s="28" t="str">
        <f t="shared" si="8"/>
        <v>*</v>
      </c>
      <c r="F65" s="254"/>
      <c r="G65" s="217"/>
      <c r="H65" s="244" t="s">
        <v>38</v>
      </c>
      <c r="I65" s="215"/>
      <c r="J65" s="67">
        <f>SUM(J58:J64)</f>
        <v>181</v>
      </c>
      <c r="K65" s="68">
        <f t="shared" si="7"/>
        <v>1</v>
      </c>
      <c r="L65" s="237"/>
      <c r="N65" s="215"/>
    </row>
    <row r="66" spans="1:14" s="200" customFormat="1" ht="13.5" customHeight="1" x14ac:dyDescent="0.2">
      <c r="A66" s="234"/>
      <c r="B66" s="235"/>
      <c r="C66" s="215" t="s">
        <v>17</v>
      </c>
      <c r="D66" s="21">
        <f>NorthernRegionCalculations!T134</f>
        <v>12</v>
      </c>
      <c r="E66" s="28">
        <f t="shared" si="8"/>
        <v>6.6298342541436461E-2</v>
      </c>
      <c r="F66" s="254"/>
      <c r="G66" s="217"/>
      <c r="H66" s="269" t="s">
        <v>241</v>
      </c>
      <c r="L66" s="237"/>
      <c r="N66" s="215"/>
    </row>
    <row r="67" spans="1:14" s="200" customFormat="1" ht="12" customHeight="1" x14ac:dyDescent="0.2">
      <c r="A67" s="234"/>
      <c r="B67" s="235"/>
      <c r="C67" s="215" t="str">
        <f>Data!C67</f>
        <v>Unable to Determine</v>
      </c>
      <c r="D67" s="21">
        <f>NorthernRegionCalculations!R134+NorthernRegionCalculations!V134+NorthernRegionCalculations!X134</f>
        <v>6</v>
      </c>
      <c r="E67" s="28">
        <f t="shared" si="8"/>
        <v>3.3149171270718231E-2</v>
      </c>
      <c r="F67" s="254"/>
      <c r="G67" s="217"/>
      <c r="H67" s="269"/>
      <c r="I67" s="180"/>
      <c r="J67" s="180"/>
      <c r="K67" s="180"/>
      <c r="L67" s="237"/>
      <c r="M67" s="215"/>
      <c r="N67" s="215"/>
    </row>
    <row r="68" spans="1:14" s="200" customFormat="1" ht="12" customHeight="1" x14ac:dyDescent="0.2">
      <c r="A68" s="234"/>
      <c r="B68" s="235"/>
      <c r="C68" s="244" t="s">
        <v>38</v>
      </c>
      <c r="D68" s="67">
        <f>SUM(D60:D67)</f>
        <v>181</v>
      </c>
      <c r="E68" s="61">
        <f t="shared" si="8"/>
        <v>1</v>
      </c>
      <c r="F68" s="254"/>
      <c r="G68" s="270" t="s">
        <v>68</v>
      </c>
      <c r="I68" s="180"/>
      <c r="J68" s="180"/>
      <c r="K68" s="180"/>
      <c r="L68" s="237"/>
      <c r="M68" s="215"/>
      <c r="N68" s="215"/>
    </row>
    <row r="69" spans="1:14" s="200" customFormat="1" ht="12" customHeight="1" x14ac:dyDescent="0.2">
      <c r="A69" s="234"/>
      <c r="B69" s="235"/>
      <c r="C69" s="246" t="s">
        <v>239</v>
      </c>
      <c r="D69" s="95"/>
      <c r="E69" s="96"/>
      <c r="F69" s="254"/>
      <c r="G69" s="271" t="s">
        <v>69</v>
      </c>
      <c r="I69" s="180"/>
      <c r="J69" s="180"/>
      <c r="K69" s="180"/>
      <c r="L69" s="237"/>
      <c r="M69" s="215"/>
      <c r="N69" s="215"/>
    </row>
    <row r="70" spans="1:14" s="200" customFormat="1" ht="12" customHeight="1" x14ac:dyDescent="0.2">
      <c r="A70" s="241"/>
      <c r="B70" s="228"/>
      <c r="C70" s="66" t="s">
        <v>240</v>
      </c>
      <c r="D70" s="34"/>
      <c r="E70" s="64"/>
      <c r="F70" s="254"/>
      <c r="G70" s="270" t="s">
        <v>70</v>
      </c>
      <c r="I70" s="180"/>
      <c r="J70" s="180"/>
      <c r="K70" s="180"/>
      <c r="L70" s="237"/>
    </row>
    <row r="71" spans="1:14" s="200" customFormat="1" ht="6" customHeight="1" x14ac:dyDescent="0.2">
      <c r="A71" s="272"/>
      <c r="B71" s="273"/>
      <c r="C71" s="100"/>
      <c r="D71" s="101"/>
      <c r="E71" s="102"/>
      <c r="F71" s="274"/>
      <c r="G71" s="275"/>
      <c r="H71" s="276"/>
      <c r="I71" s="275"/>
      <c r="J71" s="275"/>
      <c r="K71" s="275"/>
      <c r="L71" s="277"/>
    </row>
    <row r="72" spans="1:14" s="200" customFormat="1" ht="15.75" x14ac:dyDescent="0.2">
      <c r="A72" s="205"/>
      <c r="B72" s="1080" t="s">
        <v>71</v>
      </c>
      <c r="C72" s="1080"/>
      <c r="D72" s="1080"/>
      <c r="E72" s="1080"/>
      <c r="F72" s="1080"/>
      <c r="G72" s="1080"/>
      <c r="H72" s="1080"/>
      <c r="I72" s="1080"/>
      <c r="J72" s="1080"/>
      <c r="K72" s="1080"/>
      <c r="L72" s="1081"/>
    </row>
    <row r="73" spans="1:14" s="200" customFormat="1" ht="14.25" customHeight="1" x14ac:dyDescent="0.2">
      <c r="A73" s="234"/>
      <c r="B73" s="228" t="str">
        <f>Data!B73</f>
        <v>Most Recent Intake  (03/31/2017)</v>
      </c>
      <c r="C73" s="278"/>
      <c r="D73" s="231"/>
      <c r="E73" s="218"/>
      <c r="F73" s="218"/>
      <c r="G73" s="244" t="str">
        <f>Data!G73</f>
        <v>Age Groups  (03/31/2017)</v>
      </c>
      <c r="H73" s="215"/>
      <c r="I73" s="217"/>
      <c r="J73" s="217"/>
      <c r="K73" s="233"/>
      <c r="L73" s="213"/>
    </row>
    <row r="74" spans="1:14" ht="12" customHeight="1" x14ac:dyDescent="0.2">
      <c r="A74" s="234"/>
      <c r="B74" s="229"/>
      <c r="C74" s="215" t="str">
        <f>Data!C74</f>
        <v>Protective</v>
      </c>
      <c r="D74" s="21">
        <f>NorthernRegionCalculations!O179+NorthernRegionCalculations!U179</f>
        <v>851</v>
      </c>
      <c r="E74" s="49">
        <f>IF(D74/$D$80&lt;0.01,"*",D74/$D$80)</f>
        <v>0.93107221006564556</v>
      </c>
      <c r="F74" s="254"/>
      <c r="G74" s="217"/>
      <c r="H74" s="215" t="str">
        <f>Data!H74</f>
        <v>0 - 2 Years Old</v>
      </c>
      <c r="I74" s="215"/>
      <c r="J74" s="21">
        <f>SUM(NorthernRegionCalculations!O164:Q164)</f>
        <v>178</v>
      </c>
      <c r="K74" s="49">
        <f>IF(J74/$J$79&lt;0.01,"*",J74/$J$79)</f>
        <v>0.19474835886214442</v>
      </c>
      <c r="L74" s="237"/>
    </row>
    <row r="75" spans="1:14" ht="12" customHeight="1" x14ac:dyDescent="0.2">
      <c r="A75" s="234"/>
      <c r="B75" s="229"/>
      <c r="C75" s="215" t="str">
        <f>Data!C75</f>
        <v>Alternative Response</v>
      </c>
      <c r="D75" s="21">
        <f>NorthernRegionCalculations!P179</f>
        <v>14</v>
      </c>
      <c r="E75" s="49">
        <f t="shared" ref="E75:E80" si="9">IF(D75/$D$80&lt;0.01,"*",D75/$D$80)</f>
        <v>1.5317286652078774E-2</v>
      </c>
      <c r="F75" s="254"/>
      <c r="G75" s="229"/>
      <c r="H75" s="215" t="str">
        <f>Data!H75</f>
        <v>3 - 5 Years Old</v>
      </c>
      <c r="I75" s="215"/>
      <c r="J75" s="21">
        <f>SUM(NorthernRegionCalculations!R164:T164)</f>
        <v>177</v>
      </c>
      <c r="K75" s="49">
        <f t="shared" ref="K75:K79" si="10">IF(J75/$J$79&lt;0.01,"*",J75/$J$79)</f>
        <v>0.1936542669584245</v>
      </c>
      <c r="L75" s="237"/>
    </row>
    <row r="76" spans="1:14" ht="12" customHeight="1" x14ac:dyDescent="0.2">
      <c r="A76" s="234"/>
      <c r="B76" s="229"/>
      <c r="C76" s="215" t="str">
        <f>Data!C76</f>
        <v>Voluntary Request</v>
      </c>
      <c r="D76" s="21">
        <f>NorthernRegionCalculations!X179+NorthernRegionCalculations!W179</f>
        <v>0</v>
      </c>
      <c r="E76" s="28" t="str">
        <f t="shared" si="9"/>
        <v>*</v>
      </c>
      <c r="F76" s="254"/>
      <c r="G76" s="215"/>
      <c r="H76" s="215" t="str">
        <f>Data!H76</f>
        <v>6 - 11 Years Old</v>
      </c>
      <c r="I76" s="215"/>
      <c r="J76" s="21">
        <f>SUM(NorthernRegionCalculations!U164:Z164)</f>
        <v>312</v>
      </c>
      <c r="K76" s="49">
        <f t="shared" si="10"/>
        <v>0.3413566739606127</v>
      </c>
      <c r="L76" s="237"/>
    </row>
    <row r="77" spans="1:14" s="200" customFormat="1" ht="12" customHeight="1" x14ac:dyDescent="0.2">
      <c r="A77" s="234"/>
      <c r="B77" s="217"/>
      <c r="C77" s="215" t="str">
        <f>Data!C77</f>
        <v>CRA Referral (Children Requiring Assistance)</v>
      </c>
      <c r="D77" s="21">
        <f>NorthernRegionCalculations!Q179+NorthernRegionCalculations!R179</f>
        <v>32</v>
      </c>
      <c r="E77" s="49">
        <f t="shared" si="9"/>
        <v>3.5010940919037198E-2</v>
      </c>
      <c r="F77" s="254"/>
      <c r="G77" s="229"/>
      <c r="H77" s="215" t="str">
        <f>Data!H77</f>
        <v>12 - 17 Years Old</v>
      </c>
      <c r="I77" s="215"/>
      <c r="J77" s="21">
        <f>SUM(NorthernRegionCalculations!AA164:AF164)</f>
        <v>247</v>
      </c>
      <c r="K77" s="49">
        <f t="shared" si="10"/>
        <v>0.27024070021881841</v>
      </c>
      <c r="L77" s="237"/>
    </row>
    <row r="78" spans="1:14" s="200" customFormat="1" ht="12" customHeight="1" x14ac:dyDescent="0.2">
      <c r="A78" s="239"/>
      <c r="B78" s="217"/>
      <c r="C78" s="215" t="str">
        <f>Data!C78</f>
        <v>Court Referral</v>
      </c>
      <c r="D78" s="21">
        <f>NorthernRegionCalculations!S179</f>
        <v>15</v>
      </c>
      <c r="E78" s="49">
        <f t="shared" si="9"/>
        <v>1.6411378555798686E-2</v>
      </c>
      <c r="F78" s="254"/>
      <c r="G78" s="217"/>
      <c r="H78" s="215" t="str">
        <f>Data!H78</f>
        <v>Unspecified</v>
      </c>
      <c r="I78" s="215"/>
      <c r="J78" s="21">
        <f>NorthernRegionCalculations!AG164</f>
        <v>0</v>
      </c>
      <c r="K78" s="49" t="str">
        <f t="shared" si="10"/>
        <v>*</v>
      </c>
      <c r="L78" s="237"/>
    </row>
    <row r="79" spans="1:14" s="200" customFormat="1" ht="12" customHeight="1" x14ac:dyDescent="0.2">
      <c r="A79" s="239"/>
      <c r="B79" s="217"/>
      <c r="C79" s="215" t="str">
        <f>Data!C79</f>
        <v>Other/Unspecified</v>
      </c>
      <c r="D79" s="21">
        <f>NorthernRegionCalculations!T179+NorthernRegionCalculations!Y179+NorthernRegionCalculations!V179</f>
        <v>2</v>
      </c>
      <c r="E79" s="49" t="str">
        <f t="shared" si="9"/>
        <v>*</v>
      </c>
      <c r="F79" s="255"/>
      <c r="G79" s="217"/>
      <c r="H79" s="244" t="s">
        <v>72</v>
      </c>
      <c r="I79" s="244"/>
      <c r="J79" s="67">
        <f>SUM(J74:J78)</f>
        <v>914</v>
      </c>
      <c r="K79" s="68">
        <f t="shared" si="10"/>
        <v>1</v>
      </c>
      <c r="L79" s="240"/>
    </row>
    <row r="80" spans="1:14" s="200" customFormat="1" ht="12" customHeight="1" x14ac:dyDescent="0.2">
      <c r="A80" s="214"/>
      <c r="B80" s="229"/>
      <c r="C80" s="244" t="s">
        <v>72</v>
      </c>
      <c r="D80" s="67">
        <f>SUM(D74:D79)</f>
        <v>914</v>
      </c>
      <c r="E80" s="68">
        <f t="shared" si="9"/>
        <v>1</v>
      </c>
      <c r="F80" s="255"/>
      <c r="G80" s="217"/>
      <c r="H80" s="244"/>
      <c r="I80" s="244"/>
      <c r="J80" s="108"/>
      <c r="K80" s="109"/>
      <c r="L80" s="240"/>
    </row>
    <row r="81" spans="1:12" s="200" customFormat="1" ht="3" customHeight="1" x14ac:dyDescent="0.2">
      <c r="A81" s="214"/>
      <c r="B81" s="229"/>
      <c r="C81" s="244"/>
      <c r="D81" s="67"/>
      <c r="E81" s="68"/>
      <c r="F81" s="255"/>
      <c r="G81" s="217"/>
      <c r="H81" s="244"/>
      <c r="I81" s="244"/>
      <c r="J81" s="108"/>
      <c r="K81" s="109"/>
      <c r="L81" s="240"/>
    </row>
    <row r="82" spans="1:12" s="200" customFormat="1" ht="15" customHeight="1" x14ac:dyDescent="0.2">
      <c r="A82" s="272"/>
      <c r="B82" s="366"/>
      <c r="C82" s="275"/>
      <c r="D82" s="279"/>
      <c r="E82" s="275"/>
      <c r="F82" s="275"/>
      <c r="G82" s="280"/>
      <c r="H82" s="275"/>
      <c r="I82" s="275"/>
      <c r="J82" s="275"/>
      <c r="K82" s="279"/>
      <c r="L82" s="281"/>
    </row>
    <row r="83" spans="1:12" s="200" customFormat="1" x14ac:dyDescent="0.2">
      <c r="A83" s="180"/>
      <c r="B83" s="217"/>
      <c r="C83" s="282"/>
      <c r="D83" s="283"/>
      <c r="E83" s="283"/>
      <c r="F83" s="283"/>
      <c r="G83" s="282"/>
      <c r="H83" s="229"/>
      <c r="I83" s="229"/>
      <c r="J83" s="233"/>
      <c r="K83" s="180"/>
      <c r="L83" s="180"/>
    </row>
    <row r="84" spans="1:12" s="200" customFormat="1" ht="6" customHeight="1" x14ac:dyDescent="0.2">
      <c r="A84" s="180"/>
      <c r="B84" s="217"/>
      <c r="C84" s="282"/>
      <c r="D84" s="283"/>
      <c r="E84" s="283"/>
      <c r="F84" s="283"/>
      <c r="G84" s="282"/>
      <c r="H84" s="282"/>
      <c r="I84" s="282"/>
      <c r="J84" s="283"/>
      <c r="K84" s="180"/>
      <c r="L84" s="180"/>
    </row>
    <row r="85" spans="1:12" x14ac:dyDescent="0.2">
      <c r="A85" s="180"/>
      <c r="K85" s="180"/>
      <c r="L85" s="180"/>
    </row>
    <row r="86" spans="1:12" x14ac:dyDescent="0.2">
      <c r="K86" s="180"/>
      <c r="L86" s="180"/>
    </row>
  </sheetData>
  <mergeCells count="3">
    <mergeCell ref="B18:K18"/>
    <mergeCell ref="B33:K33"/>
    <mergeCell ref="B72:L72"/>
  </mergeCells>
  <printOptions horizontalCentered="1" verticalCentered="1"/>
  <pageMargins left="0.04" right="0.04" top="0.04" bottom="0.03" header="0.04" footer="0.03"/>
  <pageSetup scale="75" orientation="portrait" r:id="rId1"/>
  <headerFooter alignWithMargins="0">
    <oddHeader>&amp;C&amp;"Arial,Bold"&amp;12MASSACHUSETTS DEPARTMENT OF CHILDREN AND FAMILIES QUARTERLY PROFILE
FY 2017, Quarter 3 (January 1, 2017 – March 31, 2017)</oddHeader>
    <oddFooter>&amp;L&amp;"Arial,Italic"MA DCF: CQI/OMPA&amp;R
&amp;"Arial,Italic"Source: FamilyNet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N86"/>
  <sheetViews>
    <sheetView view="pageBreakPreview" zoomScaleNormal="100" zoomScaleSheetLayoutView="100" workbookViewId="0">
      <selection activeCell="C42" sqref="C42"/>
    </sheetView>
  </sheetViews>
  <sheetFormatPr defaultColWidth="9.140625" defaultRowHeight="12.75" x14ac:dyDescent="0.2"/>
  <cols>
    <col min="1" max="1" width="1.42578125" style="283" customWidth="1"/>
    <col min="2" max="2" width="5.28515625" style="282" customWidth="1"/>
    <col min="3" max="3" width="47.42578125" style="282" customWidth="1"/>
    <col min="4" max="4" width="6.5703125" style="283" customWidth="1"/>
    <col min="5" max="5" width="7" style="283" customWidth="1"/>
    <col min="6" max="6" width="2.140625" style="283" customWidth="1"/>
    <col min="7" max="7" width="4.140625" style="282" customWidth="1"/>
    <col min="8" max="8" width="25.7109375" style="282" customWidth="1"/>
    <col min="9" max="9" width="21.140625" style="282" customWidth="1"/>
    <col min="10" max="11" width="7" style="283" customWidth="1"/>
    <col min="12" max="12" width="1.42578125" style="283" customWidth="1"/>
    <col min="13" max="16384" width="9.140625" style="204"/>
  </cols>
  <sheetData>
    <row r="1" spans="1:13" ht="16.5" customHeight="1" x14ac:dyDescent="0.2">
      <c r="A1" s="201"/>
      <c r="B1" s="318"/>
      <c r="C1" s="284" t="s">
        <v>99</v>
      </c>
      <c r="D1" s="285"/>
      <c r="E1" s="202"/>
      <c r="F1" s="286"/>
      <c r="G1" s="287"/>
      <c r="H1" s="284"/>
      <c r="I1" s="288" t="s">
        <v>86</v>
      </c>
      <c r="J1" s="202"/>
      <c r="K1" s="202"/>
      <c r="L1" s="203"/>
    </row>
    <row r="2" spans="1:13" ht="15.75" hidden="1" x14ac:dyDescent="0.2">
      <c r="A2" s="205"/>
      <c r="B2" s="206"/>
      <c r="C2" s="206"/>
      <c r="D2" s="207"/>
      <c r="E2" s="208"/>
      <c r="F2" s="208"/>
      <c r="G2" s="206"/>
      <c r="H2" s="206" t="s">
        <v>0</v>
      </c>
      <c r="I2" s="206"/>
      <c r="J2" s="208"/>
      <c r="K2" s="207" t="s">
        <v>1</v>
      </c>
      <c r="L2" s="209"/>
    </row>
    <row r="3" spans="1:13" ht="5.0999999999999996" customHeight="1" x14ac:dyDescent="0.2">
      <c r="A3" s="210"/>
      <c r="B3" s="211"/>
      <c r="C3" s="211"/>
      <c r="D3" s="212"/>
      <c r="E3" s="212"/>
      <c r="F3" s="212"/>
      <c r="G3" s="211"/>
      <c r="H3" s="211"/>
      <c r="I3" s="211"/>
      <c r="J3" s="212"/>
      <c r="K3" s="212"/>
      <c r="L3" s="213"/>
    </row>
    <row r="4" spans="1:13" s="200" customFormat="1" ht="12" customHeight="1" x14ac:dyDescent="0.2">
      <c r="A4" s="214"/>
      <c r="B4" s="215" t="str">
        <f>Data!B4</f>
        <v>51A Reports (Q3, FY'2017)</v>
      </c>
      <c r="C4" s="215"/>
      <c r="D4" s="21">
        <f>NorthernRegionCalculations!C10</f>
        <v>770</v>
      </c>
      <c r="E4" s="216"/>
      <c r="F4" s="216"/>
      <c r="G4" s="217"/>
      <c r="H4" s="215" t="str">
        <f>Data!H4</f>
        <v>Children &lt;18 Pending Response (03/31/2017)</v>
      </c>
      <c r="I4" s="215"/>
      <c r="J4" s="551">
        <f>VLOOKUP(I1,ChildrenPendingResponse!$A$1:$C$42,3,FALSE)</f>
        <v>103</v>
      </c>
      <c r="K4" s="218"/>
      <c r="L4" s="219"/>
      <c r="M4" s="116"/>
    </row>
    <row r="5" spans="1:13" s="200" customFormat="1" ht="12" customHeight="1" x14ac:dyDescent="0.2">
      <c r="A5" s="214"/>
      <c r="B5" s="215" t="str">
        <f>Data!B5</f>
        <v>% Screened-In for Response (Q3, FY'2017)</v>
      </c>
      <c r="C5" s="220"/>
      <c r="D5" s="28">
        <f>(NorthernRegionCalculations!C38+NorthernRegionCalculations!C24)/NorthernRegionCalculations!C10</f>
        <v>0.63766233766233771</v>
      </c>
      <c r="E5" s="216"/>
      <c r="F5" s="216"/>
      <c r="G5" s="217"/>
      <c r="H5" s="215" t="str">
        <f>Data!H5</f>
        <v>Children Under 18 in Caseload (03/31/2017)</v>
      </c>
      <c r="I5" s="215"/>
      <c r="J5" s="551">
        <f>NorthernRegionCalculations!G116</f>
        <v>1517</v>
      </c>
      <c r="K5" s="218"/>
      <c r="L5" s="219"/>
    </row>
    <row r="6" spans="1:13" s="200" customFormat="1" ht="12" customHeight="1" x14ac:dyDescent="0.2">
      <c r="A6" s="214"/>
      <c r="B6" s="215"/>
      <c r="C6" s="215"/>
      <c r="D6" s="28"/>
      <c r="E6" s="221"/>
      <c r="F6" s="221"/>
      <c r="G6" s="217"/>
      <c r="H6" s="215" t="str">
        <f>Data!H6</f>
        <v>Children Under 18 in Placement (03/31/2017)</v>
      </c>
      <c r="I6" s="215"/>
      <c r="J6" s="551">
        <f>NorthernRegionCalculations!G116-NorthernRegionCalculations!G122</f>
        <v>228</v>
      </c>
      <c r="K6" s="218"/>
      <c r="L6" s="219"/>
    </row>
    <row r="7" spans="1:13" s="200" customFormat="1" ht="3" customHeight="1" x14ac:dyDescent="0.2">
      <c r="A7" s="214"/>
      <c r="B7" s="217"/>
      <c r="C7" s="217"/>
      <c r="D7" s="199"/>
      <c r="E7" s="221"/>
      <c r="F7" s="221"/>
      <c r="G7" s="217"/>
      <c r="H7" s="215">
        <f>Data!H7</f>
        <v>0</v>
      </c>
      <c r="I7" s="215"/>
      <c r="J7" s="837"/>
      <c r="K7" s="218"/>
      <c r="L7" s="219"/>
    </row>
    <row r="8" spans="1:13" s="200" customFormat="1" ht="12" customHeight="1" x14ac:dyDescent="0.2">
      <c r="A8" s="214"/>
      <c r="B8" s="215" t="str">
        <f>Data!B8</f>
        <v>Responses (Q3, FY'2017) (includes Hotline)</v>
      </c>
      <c r="C8" s="215"/>
      <c r="D8" s="21">
        <f>NorthernRegionCalculations!C179</f>
        <v>367</v>
      </c>
      <c r="E8" s="221"/>
      <c r="F8" s="221"/>
      <c r="G8" s="217"/>
      <c r="H8" s="215" t="str">
        <f>Data!H8</f>
        <v>% of Child Caseload in Placement</v>
      </c>
      <c r="I8" s="215"/>
      <c r="J8" s="838">
        <f>J6/J5</f>
        <v>0.15029663810151614</v>
      </c>
      <c r="K8" s="218"/>
      <c r="L8" s="219"/>
    </row>
    <row r="9" spans="1:13" s="200" customFormat="1" ht="12" customHeight="1" x14ac:dyDescent="0.2">
      <c r="A9" s="214"/>
      <c r="B9" s="215" t="str">
        <f>Data!B9</f>
        <v>% Supported Responses (Q3, FY'2017)</v>
      </c>
      <c r="C9" s="215"/>
      <c r="D9" s="28">
        <f>NorthernRegionCalculations!C79/D4</f>
        <v>0.16103896103896104</v>
      </c>
      <c r="E9" s="221"/>
      <c r="F9" s="221"/>
      <c r="G9" s="217"/>
      <c r="H9" s="215" t="str">
        <f>Data!H9</f>
        <v>Clinical Cases (03/31/2017)</v>
      </c>
      <c r="I9" s="215"/>
      <c r="J9" s="551">
        <f>NorthernRegionCalculations!G132</f>
        <v>775</v>
      </c>
      <c r="K9" s="218"/>
      <c r="L9" s="219"/>
      <c r="M9" s="290"/>
    </row>
    <row r="10" spans="1:13" s="200" customFormat="1" ht="3" customHeight="1" x14ac:dyDescent="0.2">
      <c r="A10" s="214"/>
      <c r="E10" s="221"/>
      <c r="F10" s="221"/>
      <c r="G10" s="217"/>
      <c r="H10" s="215"/>
      <c r="I10" s="215"/>
      <c r="J10" s="839"/>
      <c r="K10" s="218"/>
      <c r="L10" s="219"/>
    </row>
    <row r="11" spans="1:13" s="200" customFormat="1" ht="12" customHeight="1" x14ac:dyDescent="0.2">
      <c r="A11" s="214"/>
      <c r="B11" s="215" t="str">
        <f>Data!B11</f>
        <v>Substantiated Concern (Q3, FY'2017)</v>
      </c>
      <c r="C11" s="215"/>
      <c r="D11" s="21">
        <f>NorthernRegionCalculations!C167</f>
        <v>72</v>
      </c>
      <c r="E11" s="221"/>
      <c r="F11" s="221"/>
      <c r="G11" s="217"/>
      <c r="H11" s="215" t="str">
        <f>Data!H11</f>
        <v>Adoption Cases (03/31/2017)</v>
      </c>
      <c r="I11" s="215"/>
      <c r="J11" s="551">
        <f>NorthernRegionCalculations!G131</f>
        <v>43</v>
      </c>
      <c r="K11" s="218"/>
      <c r="L11" s="219"/>
    </row>
    <row r="12" spans="1:13" s="200" customFormat="1" ht="12" customHeight="1" x14ac:dyDescent="0.2">
      <c r="A12" s="214"/>
      <c r="B12" s="253"/>
      <c r="C12" s="215"/>
      <c r="D12" s="28"/>
      <c r="E12" s="221"/>
      <c r="F12" s="221"/>
      <c r="G12" s="217"/>
      <c r="H12" s="215" t="str">
        <f>Data!H12</f>
        <v>Clinical Cases w/Child &lt;18 in Plcme (03/31/2017)</v>
      </c>
      <c r="I12" s="215"/>
      <c r="J12" s="551">
        <f>NorthernRegionCalculations!G140</f>
        <v>116</v>
      </c>
      <c r="K12" s="218"/>
      <c r="L12" s="219"/>
    </row>
    <row r="13" spans="1:13" s="200" customFormat="1" ht="12" customHeight="1" x14ac:dyDescent="0.2">
      <c r="A13" s="214"/>
      <c r="E13" s="221"/>
      <c r="F13" s="221"/>
      <c r="G13" s="217"/>
      <c r="H13" s="215" t="str">
        <f>Data!H13</f>
        <v>% Clinical Cases that are Placement Cases</v>
      </c>
      <c r="I13" s="215"/>
      <c r="J13" s="838">
        <f>J12/J9</f>
        <v>0.14967741935483872</v>
      </c>
      <c r="K13" s="218"/>
      <c r="L13" s="219"/>
    </row>
    <row r="14" spans="1:13" s="200" customFormat="1" ht="3" customHeight="1" x14ac:dyDescent="0.2">
      <c r="A14" s="214"/>
      <c r="B14" s="215"/>
      <c r="C14" s="215"/>
      <c r="D14" s="34"/>
      <c r="E14" s="221"/>
      <c r="F14" s="221"/>
      <c r="G14" s="217"/>
      <c r="H14" s="215"/>
      <c r="I14" s="215"/>
      <c r="J14" s="838"/>
      <c r="K14" s="218"/>
      <c r="L14" s="219"/>
    </row>
    <row r="15" spans="1:13" s="200" customFormat="1" ht="12" customHeight="1" x14ac:dyDescent="0.2">
      <c r="A15" s="214"/>
      <c r="B15" s="215" t="str">
        <f>Data!B15</f>
        <v>Ave. Clinical Cases Opened per Month (Jan - Mar 2017)</v>
      </c>
      <c r="C15" s="215"/>
      <c r="D15" s="21">
        <f>NorthernRegionCalculations!C107</f>
        <v>48.333333333333336</v>
      </c>
      <c r="E15" s="221"/>
      <c r="F15" s="221"/>
      <c r="G15" s="217"/>
      <c r="H15" s="215" t="str">
        <f>Data!H15</f>
        <v>Adoptions Legalized (Q3, FY'2017)</v>
      </c>
      <c r="I15" s="215"/>
      <c r="J15" s="551">
        <f>NorthernRegionCalculations!C151</f>
        <v>6</v>
      </c>
      <c r="K15" s="218"/>
      <c r="L15" s="219"/>
    </row>
    <row r="16" spans="1:13" s="200" customFormat="1" ht="12" customHeight="1" x14ac:dyDescent="0.2">
      <c r="A16" s="214"/>
      <c r="B16" s="215" t="str">
        <f>Data!B16</f>
        <v>Ave. Clinical Cases Closed Per Month (Jan - Mar 2017)</v>
      </c>
      <c r="C16" s="215"/>
      <c r="D16" s="21">
        <f>NorthernRegionCalculations!C93</f>
        <v>41</v>
      </c>
      <c r="E16" s="221"/>
      <c r="F16" s="221"/>
      <c r="G16" s="217"/>
      <c r="H16" s="215" t="str">
        <f>Data!H16</f>
        <v>Guardianships Legalized (Q3, FY'2017)</v>
      </c>
      <c r="I16" s="215"/>
      <c r="J16" s="551">
        <f>NorthernRegionCalculations!D151</f>
        <v>20</v>
      </c>
      <c r="K16" s="218"/>
      <c r="L16" s="219"/>
    </row>
    <row r="17" spans="1:12" ht="6" customHeight="1" x14ac:dyDescent="0.2">
      <c r="A17" s="223"/>
      <c r="B17" s="206"/>
      <c r="C17" s="206"/>
      <c r="D17" s="207"/>
      <c r="E17" s="208"/>
      <c r="F17" s="208"/>
      <c r="G17" s="206"/>
      <c r="H17" s="206"/>
      <c r="I17" s="206"/>
      <c r="J17" s="208"/>
      <c r="K17" s="208"/>
      <c r="L17" s="224"/>
    </row>
    <row r="18" spans="1:12" s="227" customFormat="1" ht="15.75" customHeight="1" x14ac:dyDescent="0.2">
      <c r="A18" s="225"/>
      <c r="B18" s="1079" t="s">
        <v>4</v>
      </c>
      <c r="C18" s="1079"/>
      <c r="D18" s="1079"/>
      <c r="E18" s="1079"/>
      <c r="F18" s="1079"/>
      <c r="G18" s="1079"/>
      <c r="H18" s="1079"/>
      <c r="I18" s="1079"/>
      <c r="J18" s="1079"/>
      <c r="K18" s="1079"/>
      <c r="L18" s="226"/>
    </row>
    <row r="19" spans="1:12" ht="15" customHeight="1" x14ac:dyDescent="0.2">
      <c r="A19" s="210"/>
      <c r="B19" s="228" t="str">
        <f>Data!B19</f>
        <v>Race (03/31/2017)</v>
      </c>
      <c r="C19" s="229"/>
      <c r="D19" s="230"/>
      <c r="E19" s="231"/>
      <c r="F19" s="232"/>
      <c r="G19" s="228" t="str">
        <f>Data!G19</f>
        <v>Primary Language  (03/31/2017)</v>
      </c>
      <c r="H19" s="229"/>
      <c r="I19" s="229"/>
      <c r="J19" s="233"/>
      <c r="K19" s="233"/>
      <c r="L19" s="213"/>
    </row>
    <row r="20" spans="1:12" s="200" customFormat="1" ht="13.5" customHeight="1" x14ac:dyDescent="0.2">
      <c r="A20" s="234"/>
      <c r="B20" s="235"/>
      <c r="C20" s="215" t="s">
        <v>5</v>
      </c>
      <c r="D20" s="21">
        <f>NorthernRegionCalculations!S14</f>
        <v>644</v>
      </c>
      <c r="E20" s="28">
        <f>IF(D20/$D$29&lt;0.01,"*",D20/$D$29)</f>
        <v>0.20529167994899586</v>
      </c>
      <c r="F20" s="236"/>
      <c r="G20" s="235"/>
      <c r="H20" s="215" t="str">
        <f>Data!H20</f>
        <v>Spanish</v>
      </c>
      <c r="I20" s="215"/>
      <c r="J20" s="21">
        <f>NorthernRegionCalculations!S35</f>
        <v>695</v>
      </c>
      <c r="K20" s="49">
        <f>IF(J20/$J$31&lt;0.01,"*",J20/$J$31)</f>
        <v>0.22154925087663371</v>
      </c>
      <c r="L20" s="237"/>
    </row>
    <row r="21" spans="1:12" s="200" customFormat="1" ht="14.45" customHeight="1" x14ac:dyDescent="0.2">
      <c r="A21" s="234"/>
      <c r="B21" s="235"/>
      <c r="C21" s="238" t="s">
        <v>7</v>
      </c>
      <c r="D21" s="21">
        <f>NorthernRegionCalculations!S10</f>
        <v>2034</v>
      </c>
      <c r="E21" s="28">
        <f t="shared" ref="E21:E28" si="0">IF(D21/$D$29&lt;0.01,"*",D21/$D$29)</f>
        <v>0.64839018170226326</v>
      </c>
      <c r="F21" s="236"/>
      <c r="G21" s="235"/>
      <c r="H21" s="215" t="str">
        <f>Data!H21</f>
        <v>Khmer (Cambodian)</v>
      </c>
      <c r="I21" s="215"/>
      <c r="J21" s="21">
        <f>NorthernRegionCalculations!S29</f>
        <v>3</v>
      </c>
      <c r="K21" s="49" t="str">
        <f t="shared" ref="K21:K31" si="1">IF(J21/$J$31&lt;0.01,"*",J21/$J$31)</f>
        <v>*</v>
      </c>
      <c r="L21" s="237"/>
    </row>
    <row r="22" spans="1:12" s="200" customFormat="1" ht="13.5" customHeight="1" x14ac:dyDescent="0.2">
      <c r="A22" s="234"/>
      <c r="B22" s="235"/>
      <c r="C22" s="215" t="s">
        <v>9</v>
      </c>
      <c r="D22" s="21">
        <f>NorthernRegionCalculations!S8</f>
        <v>92</v>
      </c>
      <c r="E22" s="28">
        <f t="shared" si="0"/>
        <v>2.9327382849856552E-2</v>
      </c>
      <c r="F22" s="236"/>
      <c r="G22" s="235"/>
      <c r="H22" s="52" t="str">
        <f>Data!H22</f>
        <v xml:space="preserve">Portuguese                                                                      </v>
      </c>
      <c r="I22" s="215"/>
      <c r="J22" s="21">
        <f>NorthernRegionCalculations!S33</f>
        <v>4</v>
      </c>
      <c r="K22" s="28" t="str">
        <f t="shared" si="1"/>
        <v>*</v>
      </c>
      <c r="L22" s="237"/>
    </row>
    <row r="23" spans="1:12" s="200" customFormat="1" ht="13.5" customHeight="1" x14ac:dyDescent="0.2">
      <c r="A23" s="234"/>
      <c r="B23" s="235"/>
      <c r="C23" s="215" t="s">
        <v>11</v>
      </c>
      <c r="D23" s="21">
        <f>NorthernRegionCalculations!S7</f>
        <v>23</v>
      </c>
      <c r="E23" s="28" t="str">
        <f t="shared" si="0"/>
        <v>*</v>
      </c>
      <c r="F23" s="236"/>
      <c r="G23" s="235"/>
      <c r="H23" s="215" t="str">
        <f>Data!H23</f>
        <v>Haitian Creole</v>
      </c>
      <c r="I23" s="215"/>
      <c r="J23" s="21">
        <f>NorthernRegionCalculations!S27</f>
        <v>9</v>
      </c>
      <c r="K23" s="49" t="str">
        <f t="shared" si="1"/>
        <v>*</v>
      </c>
      <c r="L23" s="237"/>
    </row>
    <row r="24" spans="1:12" s="200" customFormat="1" ht="13.5" customHeight="1" x14ac:dyDescent="0.2">
      <c r="A24" s="234"/>
      <c r="B24" s="235"/>
      <c r="C24" s="215" t="s">
        <v>13</v>
      </c>
      <c r="D24" s="21">
        <f>NorthernRegionCalculations!S6</f>
        <v>1</v>
      </c>
      <c r="E24" s="28" t="str">
        <f t="shared" si="0"/>
        <v>*</v>
      </c>
      <c r="F24" s="236"/>
      <c r="G24" s="235"/>
      <c r="H24" s="238" t="str">
        <f>Data!H24</f>
        <v>Cape Verdean Creole</v>
      </c>
      <c r="I24" s="238"/>
      <c r="J24" s="21">
        <f>NorthernRegionCalculations!S22</f>
        <v>0</v>
      </c>
      <c r="K24" s="49" t="str">
        <f t="shared" si="1"/>
        <v>*</v>
      </c>
      <c r="L24" s="237"/>
    </row>
    <row r="25" spans="1:12" s="200" customFormat="1" ht="13.5" customHeight="1" x14ac:dyDescent="0.2">
      <c r="A25" s="234"/>
      <c r="B25" s="235"/>
      <c r="C25" s="215" t="s">
        <v>15</v>
      </c>
      <c r="D25" s="21">
        <f>NorthernRegionCalculations!S12</f>
        <v>0</v>
      </c>
      <c r="E25" s="28" t="str">
        <f t="shared" si="0"/>
        <v>*</v>
      </c>
      <c r="F25" s="236"/>
      <c r="G25" s="235"/>
      <c r="H25" s="238" t="str">
        <f>Data!H25</f>
        <v>Vietnamese</v>
      </c>
      <c r="I25" s="238"/>
      <c r="J25" s="21">
        <f>NorthernRegionCalculations!S38</f>
        <v>2</v>
      </c>
      <c r="K25" s="49" t="str">
        <f t="shared" si="1"/>
        <v>*</v>
      </c>
      <c r="L25" s="237"/>
    </row>
    <row r="26" spans="1:12" s="200" customFormat="1" ht="13.5" customHeight="1" x14ac:dyDescent="0.2">
      <c r="A26" s="239"/>
      <c r="B26" s="235"/>
      <c r="C26" s="215" t="s">
        <v>17</v>
      </c>
      <c r="D26" s="21">
        <f>NorthernRegionCalculations!S11</f>
        <v>26</v>
      </c>
      <c r="E26" s="28" t="str">
        <f t="shared" si="0"/>
        <v>*</v>
      </c>
      <c r="F26" s="236"/>
      <c r="G26" s="235"/>
      <c r="H26" s="238" t="str">
        <f>Data!H26</f>
        <v>Chinese</v>
      </c>
      <c r="I26" s="238"/>
      <c r="J26" s="21">
        <f>NorthernRegionCalculations!S23</f>
        <v>2</v>
      </c>
      <c r="K26" s="28" t="str">
        <f t="shared" si="1"/>
        <v>*</v>
      </c>
      <c r="L26" s="240"/>
    </row>
    <row r="27" spans="1:12" s="200" customFormat="1" ht="12" customHeight="1" x14ac:dyDescent="0.2">
      <c r="A27" s="239"/>
      <c r="B27" s="235"/>
      <c r="C27" s="215" t="str">
        <f>Data!C27</f>
        <v>Unable to Determine</v>
      </c>
      <c r="D27" s="21">
        <f>NorthernRegionCalculations!S13</f>
        <v>102</v>
      </c>
      <c r="E27" s="28">
        <f t="shared" si="0"/>
        <v>3.2515141855275743E-2</v>
      </c>
      <c r="F27" s="236"/>
      <c r="G27" s="235"/>
      <c r="H27" s="238" t="str">
        <f>Data!H27</f>
        <v>Lao</v>
      </c>
      <c r="I27" s="238"/>
      <c r="J27" s="21">
        <f>NorthernRegionCalculations!S30</f>
        <v>2</v>
      </c>
      <c r="K27" s="49" t="str">
        <f t="shared" si="1"/>
        <v>*</v>
      </c>
      <c r="L27" s="240"/>
    </row>
    <row r="28" spans="1:12" s="200" customFormat="1" ht="12" customHeight="1" x14ac:dyDescent="0.2">
      <c r="A28" s="241"/>
      <c r="B28" s="235"/>
      <c r="C28" s="215" t="str">
        <f>Data!C28</f>
        <v>Missing</v>
      </c>
      <c r="D28" s="21">
        <f>NorthernRegionCalculations!S15+NorthernRegionCalculations!S9</f>
        <v>215</v>
      </c>
      <c r="E28" s="28">
        <f t="shared" si="0"/>
        <v>6.853681861651259E-2</v>
      </c>
      <c r="F28" s="242"/>
      <c r="G28" s="235"/>
      <c r="H28" s="238" t="str">
        <f>Data!H28</f>
        <v>American Sign Language</v>
      </c>
      <c r="I28" s="238"/>
      <c r="J28" s="21">
        <f>NorthernRegionCalculations!S21</f>
        <v>7</v>
      </c>
      <c r="K28" s="28" t="str">
        <f t="shared" si="1"/>
        <v>*</v>
      </c>
      <c r="L28" s="243"/>
    </row>
    <row r="29" spans="1:12" s="200" customFormat="1" ht="15" customHeight="1" x14ac:dyDescent="0.2">
      <c r="A29" s="214"/>
      <c r="B29" s="228"/>
      <c r="C29" s="244" t="s">
        <v>23</v>
      </c>
      <c r="D29" s="67">
        <f>SUM(D20:D28)</f>
        <v>3137</v>
      </c>
      <c r="E29" s="61">
        <f>IF(D29/$D$29&lt;0.01,"*",D29/$D$29)</f>
        <v>1</v>
      </c>
      <c r="F29" s="217"/>
      <c r="G29" s="235"/>
      <c r="H29" s="215" t="str">
        <f>Data!H29</f>
        <v>Other</v>
      </c>
      <c r="I29" s="215"/>
      <c r="J29" s="21">
        <f>NorthernRegionCalculations!S25+NorthernRegionCalculations!S26+NorthernRegionCalculations!S28+NorthernRegionCalculations!S31+NorthernRegionCalculations!S32+NorthernRegionCalculations!S34+NorthernRegionCalculations!S36+NorthernRegionCalculations!S39</f>
        <v>10</v>
      </c>
      <c r="K29" s="49" t="str">
        <f t="shared" si="1"/>
        <v>*</v>
      </c>
      <c r="L29" s="219"/>
    </row>
    <row r="30" spans="1:12" ht="12" customHeight="1" x14ac:dyDescent="0.2">
      <c r="A30" s="245"/>
      <c r="B30" s="228"/>
      <c r="C30" s="246" t="s">
        <v>239</v>
      </c>
      <c r="D30" s="34"/>
      <c r="E30" s="64"/>
      <c r="F30" s="242"/>
      <c r="G30" s="215"/>
      <c r="H30" s="215" t="str">
        <f>Data!H30</f>
        <v>English/Unspecified</v>
      </c>
      <c r="I30" s="215"/>
      <c r="J30" s="21">
        <f>NorthernRegionCalculations!S37+NorthernRegionCalculations!S24</f>
        <v>2403</v>
      </c>
      <c r="K30" s="49">
        <f t="shared" si="1"/>
        <v>0.76601848900223146</v>
      </c>
      <c r="L30" s="247"/>
    </row>
    <row r="31" spans="1:12" ht="12" customHeight="1" x14ac:dyDescent="0.2">
      <c r="A31" s="245"/>
      <c r="B31" s="228"/>
      <c r="C31" s="66" t="s">
        <v>240</v>
      </c>
      <c r="D31" s="34"/>
      <c r="E31" s="64"/>
      <c r="F31" s="242"/>
      <c r="G31" s="215"/>
      <c r="H31" s="220" t="s">
        <v>23</v>
      </c>
      <c r="I31" s="220"/>
      <c r="J31" s="67">
        <f>SUM(J20:J30)</f>
        <v>3137</v>
      </c>
      <c r="K31" s="68">
        <f t="shared" si="1"/>
        <v>1</v>
      </c>
      <c r="L31" s="247"/>
    </row>
    <row r="32" spans="1:12" ht="6" customHeight="1" x14ac:dyDescent="0.2">
      <c r="A32" s="248"/>
      <c r="B32" s="249"/>
      <c r="C32" s="229"/>
      <c r="D32" s="250"/>
      <c r="E32" s="242"/>
      <c r="F32" s="242"/>
      <c r="G32" s="215"/>
      <c r="H32" s="215"/>
      <c r="I32" s="215"/>
      <c r="J32" s="251"/>
      <c r="K32" s="251"/>
      <c r="L32" s="252"/>
    </row>
    <row r="33" spans="1:12" s="227" customFormat="1" ht="14.25" customHeight="1" x14ac:dyDescent="0.2">
      <c r="A33" s="225"/>
      <c r="B33" s="1080" t="s">
        <v>28</v>
      </c>
      <c r="C33" s="1079"/>
      <c r="D33" s="1079"/>
      <c r="E33" s="1079"/>
      <c r="F33" s="1079"/>
      <c r="G33" s="1079"/>
      <c r="H33" s="1079"/>
      <c r="I33" s="1079"/>
      <c r="J33" s="1079"/>
      <c r="K33" s="1079"/>
      <c r="L33" s="226"/>
    </row>
    <row r="34" spans="1:12" s="253" customFormat="1" ht="15" customHeight="1" x14ac:dyDescent="0.2">
      <c r="A34" s="245"/>
      <c r="B34" s="228" t="str">
        <f>Data!B34</f>
        <v>Most Recent Intake  (03/31/2017)</v>
      </c>
      <c r="C34" s="229"/>
      <c r="D34" s="231"/>
      <c r="E34" s="218"/>
      <c r="F34" s="218"/>
      <c r="G34" s="228" t="str">
        <f>Data!G34</f>
        <v>Age Groups  (03/31/2017)</v>
      </c>
      <c r="H34" s="215"/>
      <c r="I34" s="215"/>
      <c r="J34" s="251"/>
      <c r="K34" s="251"/>
      <c r="L34" s="247"/>
    </row>
    <row r="35" spans="1:12" s="200" customFormat="1" ht="12" customHeight="1" x14ac:dyDescent="0.2">
      <c r="A35" s="234"/>
      <c r="B35" s="217"/>
      <c r="C35" s="215" t="str">
        <f>Data!C35</f>
        <v>Protective</v>
      </c>
      <c r="D35" s="21">
        <f>NorthernRegionCalculations!O62+NorthernRegionCalculations!U62</f>
        <v>204</v>
      </c>
      <c r="E35" s="49">
        <f>IF(D35/$D$41&lt;0.01,"*",D35/$D$41)</f>
        <v>0.89473684210526316</v>
      </c>
      <c r="F35" s="254"/>
      <c r="G35" s="217"/>
      <c r="H35" s="215" t="str">
        <f>Data!H35</f>
        <v>0 - 2 Years Old</v>
      </c>
      <c r="I35" s="215"/>
      <c r="J35" s="21">
        <f>NorthernRegionCalculations!O76</f>
        <v>37</v>
      </c>
      <c r="K35" s="49">
        <f>IF(J35/$J$39&lt;0.01,"*",J35/$J$39)</f>
        <v>0.16228070175438597</v>
      </c>
      <c r="L35" s="237"/>
    </row>
    <row r="36" spans="1:12" s="200" customFormat="1" ht="12" customHeight="1" x14ac:dyDescent="0.2">
      <c r="A36" s="234"/>
      <c r="B36" s="229"/>
      <c r="C36" s="215" t="str">
        <f>Data!C36</f>
        <v>Alternative Response</v>
      </c>
      <c r="D36" s="21">
        <f>NorthernRegionCalculations!P62</f>
        <v>4</v>
      </c>
      <c r="E36" s="49">
        <f t="shared" ref="E36:E41" si="2">IF(D36/$D$41&lt;0.01,"*",D36/$D$41)</f>
        <v>1.7543859649122806E-2</v>
      </c>
      <c r="F36" s="254"/>
      <c r="G36" s="217"/>
      <c r="H36" s="215" t="str">
        <f>Data!H36</f>
        <v>3 - 5 Years Old</v>
      </c>
      <c r="I36" s="215"/>
      <c r="J36" s="21">
        <f>NorthernRegionCalculations!P76</f>
        <v>33</v>
      </c>
      <c r="K36" s="49">
        <f t="shared" ref="K36:K39" si="3">IF(J36/$J$39&lt;0.01,"*",J36/$J$39)</f>
        <v>0.14473684210526316</v>
      </c>
      <c r="L36" s="237"/>
    </row>
    <row r="37" spans="1:12" s="200" customFormat="1" ht="12" customHeight="1" x14ac:dyDescent="0.2">
      <c r="A37" s="234"/>
      <c r="B37" s="229"/>
      <c r="C37" s="215" t="str">
        <f>Data!C37</f>
        <v>Voluntary Request</v>
      </c>
      <c r="D37" s="21">
        <f>NorthernRegionCalculations!W62+NorthernRegionCalculations!X62</f>
        <v>3</v>
      </c>
      <c r="E37" s="49">
        <f t="shared" si="2"/>
        <v>1.3157894736842105E-2</v>
      </c>
      <c r="F37" s="254"/>
      <c r="G37" s="217"/>
      <c r="H37" s="215" t="str">
        <f>Data!H37</f>
        <v>6 - 11 Years Old</v>
      </c>
      <c r="I37" s="215"/>
      <c r="J37" s="21">
        <f>NorthernRegionCalculations!Q76</f>
        <v>56</v>
      </c>
      <c r="K37" s="49">
        <f t="shared" si="3"/>
        <v>0.24561403508771928</v>
      </c>
      <c r="L37" s="237"/>
    </row>
    <row r="38" spans="1:12" s="200" customFormat="1" ht="12" customHeight="1" x14ac:dyDescent="0.2">
      <c r="A38" s="234"/>
      <c r="B38" s="229"/>
      <c r="C38" s="215" t="str">
        <f>Data!C38</f>
        <v>CRA Referral (Children Requiring Assistance)</v>
      </c>
      <c r="D38" s="21">
        <f>NorthernRegionCalculations!Q62+NorthernRegionCalculations!R62</f>
        <v>14</v>
      </c>
      <c r="E38" s="49">
        <f t="shared" si="2"/>
        <v>6.1403508771929821E-2</v>
      </c>
      <c r="F38" s="254"/>
      <c r="G38" s="217"/>
      <c r="H38" s="215" t="str">
        <f>Data!H38</f>
        <v>12 - 17 Years Old</v>
      </c>
      <c r="I38" s="215"/>
      <c r="J38" s="21">
        <f>NorthernRegionCalculations!R76</f>
        <v>102</v>
      </c>
      <c r="K38" s="49">
        <f t="shared" si="3"/>
        <v>0.44736842105263158</v>
      </c>
      <c r="L38" s="237"/>
    </row>
    <row r="39" spans="1:12" s="200" customFormat="1" ht="12" customHeight="1" x14ac:dyDescent="0.2">
      <c r="A39" s="239"/>
      <c r="B39" s="229"/>
      <c r="C39" s="215" t="str">
        <f>Data!C39</f>
        <v>Court Referral</v>
      </c>
      <c r="D39" s="21">
        <f>NorthernRegionCalculations!S62</f>
        <v>3</v>
      </c>
      <c r="E39" s="49">
        <f t="shared" si="2"/>
        <v>1.3157894736842105E-2</v>
      </c>
      <c r="F39" s="254"/>
      <c r="G39" s="217"/>
      <c r="H39" s="244" t="s">
        <v>38</v>
      </c>
      <c r="I39" s="244"/>
      <c r="J39" s="67">
        <f>SUM(J35:J38)</f>
        <v>228</v>
      </c>
      <c r="K39" s="68">
        <f t="shared" si="3"/>
        <v>1</v>
      </c>
      <c r="L39" s="240"/>
    </row>
    <row r="40" spans="1:12" s="200" customFormat="1" ht="12" customHeight="1" x14ac:dyDescent="0.2">
      <c r="A40" s="241"/>
      <c r="B40" s="217"/>
      <c r="C40" s="215" t="str">
        <f>Data!C40</f>
        <v>Other/Unspecified</v>
      </c>
      <c r="D40" s="21">
        <f>NorthernRegionCalculations!T62+NorthernRegionCalculations!V62+NorthernRegionCalculations!Y62</f>
        <v>0</v>
      </c>
      <c r="E40" s="49" t="str">
        <f t="shared" si="2"/>
        <v>*</v>
      </c>
      <c r="F40" s="255"/>
      <c r="G40" s="217"/>
      <c r="H40" s="244"/>
      <c r="I40" s="244"/>
      <c r="J40" s="76"/>
      <c r="K40" s="77"/>
      <c r="L40" s="243"/>
    </row>
    <row r="41" spans="1:12" s="200" customFormat="1" ht="12" customHeight="1" x14ac:dyDescent="0.2">
      <c r="A41" s="241"/>
      <c r="B41" s="217"/>
      <c r="C41" s="244" t="s">
        <v>38</v>
      </c>
      <c r="D41" s="67">
        <f>SUM(D35:D40)</f>
        <v>228</v>
      </c>
      <c r="E41" s="68">
        <f t="shared" si="2"/>
        <v>1</v>
      </c>
      <c r="F41" s="255"/>
      <c r="G41" s="217"/>
      <c r="H41" s="217"/>
      <c r="I41" s="217"/>
      <c r="J41" s="217"/>
      <c r="K41" s="217"/>
      <c r="L41" s="243"/>
    </row>
    <row r="42" spans="1:12" s="200" customFormat="1" ht="12" customHeight="1" x14ac:dyDescent="0.2">
      <c r="A42" s="241"/>
      <c r="B42" s="217"/>
      <c r="C42" s="244"/>
      <c r="D42" s="67"/>
      <c r="E42" s="68"/>
      <c r="F42" s="255"/>
      <c r="G42" s="217"/>
      <c r="H42" s="217"/>
      <c r="I42" s="217"/>
      <c r="J42" s="217"/>
      <c r="K42" s="217"/>
      <c r="L42" s="243"/>
    </row>
    <row r="43" spans="1:12" s="253" customFormat="1" ht="15" customHeight="1" x14ac:dyDescent="0.2">
      <c r="A43" s="210"/>
      <c r="B43" s="228" t="str">
        <f>Data!B43</f>
        <v>Placement Type  (03/31/2017)</v>
      </c>
      <c r="C43" s="215"/>
      <c r="D43" s="233"/>
      <c r="E43" s="233"/>
      <c r="F43" s="233"/>
      <c r="G43" s="228" t="str">
        <f>Data!G43</f>
        <v>Continuous Time in Placement  (03/31/2017)</v>
      </c>
      <c r="H43" s="229"/>
      <c r="I43" s="229"/>
      <c r="J43" s="233"/>
      <c r="K43" s="233"/>
      <c r="L43" s="213"/>
    </row>
    <row r="44" spans="1:12" s="200" customFormat="1" ht="12" customHeight="1" x14ac:dyDescent="0.2">
      <c r="A44" s="234"/>
      <c r="B44" s="217"/>
      <c r="C44" s="215" t="str">
        <f>Data!C44</f>
        <v>Foster Care - Kinship</v>
      </c>
      <c r="D44" s="21">
        <f>NorthernRegionCalculations!AP104</f>
        <v>50</v>
      </c>
      <c r="E44" s="49">
        <f>IF(D44/$D$57&lt;0.01,"*",D44/$D$57)</f>
        <v>0.21929824561403508</v>
      </c>
      <c r="F44" s="254"/>
      <c r="G44" s="217"/>
      <c r="H44" s="215" t="str">
        <f>Data!H44</f>
        <v>.5 Years or Less</v>
      </c>
      <c r="I44" s="215"/>
      <c r="J44" s="21">
        <f>NorthernRegionCalculations!O89</f>
        <v>52</v>
      </c>
      <c r="K44" s="49">
        <f>IF(J44/$J$49&lt;0.01,"*",J44/$J$49)</f>
        <v>0.22807017543859648</v>
      </c>
      <c r="L44" s="237"/>
    </row>
    <row r="45" spans="1:12" s="200" customFormat="1" ht="12" customHeight="1" x14ac:dyDescent="0.2">
      <c r="A45" s="234"/>
      <c r="B45" s="217"/>
      <c r="C45" s="215" t="str">
        <f>Data!C45</f>
        <v>Foster Care - Child-Specific</v>
      </c>
      <c r="D45" s="21">
        <f>NorthernRegionCalculations!AN104</f>
        <v>11</v>
      </c>
      <c r="E45" s="49">
        <f t="shared" ref="E45:E57" si="4">IF(D45/$D$57&lt;0.01,"*",D45/$D$57)</f>
        <v>4.8245614035087717E-2</v>
      </c>
      <c r="F45" s="254"/>
      <c r="G45" s="217"/>
      <c r="H45" s="215" t="str">
        <f>Data!H45</f>
        <v>&gt;.5 Years - 1 Year</v>
      </c>
      <c r="I45" s="215"/>
      <c r="J45" s="21">
        <f>NorthernRegionCalculations!P89</f>
        <v>49</v>
      </c>
      <c r="K45" s="49">
        <f t="shared" ref="K45:K49" si="5">IF(J45/$J$49&lt;0.01,"*",J45/$J$49)</f>
        <v>0.21491228070175439</v>
      </c>
      <c r="L45" s="237"/>
    </row>
    <row r="46" spans="1:12" s="200" customFormat="1" ht="12" customHeight="1" x14ac:dyDescent="0.2">
      <c r="A46" s="234"/>
      <c r="B46" s="217"/>
      <c r="C46" s="215" t="str">
        <f>Data!C46</f>
        <v>Foster Care - Unrestricted</v>
      </c>
      <c r="D46" s="21">
        <f>NorthernRegionCalculations!AR104</f>
        <v>69</v>
      </c>
      <c r="E46" s="49">
        <f t="shared" si="4"/>
        <v>0.30263157894736842</v>
      </c>
      <c r="F46" s="254"/>
      <c r="G46" s="217"/>
      <c r="H46" s="215" t="str">
        <f>Data!H46</f>
        <v>&gt;1 Year - 2 Years</v>
      </c>
      <c r="I46" s="215"/>
      <c r="J46" s="21">
        <f>NorthernRegionCalculations!Q89+NorthernRegionCalculations!R89</f>
        <v>53</v>
      </c>
      <c r="K46" s="49">
        <f t="shared" si="5"/>
        <v>0.23245614035087719</v>
      </c>
      <c r="L46" s="237"/>
    </row>
    <row r="47" spans="1:12" s="200" customFormat="1" ht="12" customHeight="1" x14ac:dyDescent="0.2">
      <c r="A47" s="234"/>
      <c r="B47" s="217"/>
      <c r="C47" s="215" t="str">
        <f>Data!C47</f>
        <v>Foster Care - Pre-adoptive</v>
      </c>
      <c r="D47" s="21">
        <f>NorthernRegionCalculations!AQ104</f>
        <v>4</v>
      </c>
      <c r="E47" s="49">
        <f t="shared" si="4"/>
        <v>1.7543859649122806E-2</v>
      </c>
      <c r="F47" s="254"/>
      <c r="G47" s="217"/>
      <c r="H47" s="215" t="str">
        <f>Data!H47</f>
        <v>&gt;2 Years - 4 Years</v>
      </c>
      <c r="I47" s="215"/>
      <c r="J47" s="21">
        <f>NorthernRegionCalculations!S89</f>
        <v>45</v>
      </c>
      <c r="K47" s="49">
        <f t="shared" si="5"/>
        <v>0.19736842105263158</v>
      </c>
      <c r="L47" s="237"/>
    </row>
    <row r="48" spans="1:12" s="200" customFormat="1" ht="12" customHeight="1" x14ac:dyDescent="0.2">
      <c r="A48" s="234"/>
      <c r="B48" s="217"/>
      <c r="C48" s="215" t="str">
        <f>Data!C48</f>
        <v>Foster Care - Independent Living</v>
      </c>
      <c r="D48" s="21">
        <f>NorthernRegionCalculations!AO104</f>
        <v>0</v>
      </c>
      <c r="E48" s="28" t="str">
        <f t="shared" si="4"/>
        <v>*</v>
      </c>
      <c r="F48" s="254"/>
      <c r="G48" s="217"/>
      <c r="H48" s="215" t="str">
        <f>Data!H48</f>
        <v>&gt;4 Years</v>
      </c>
      <c r="I48" s="215"/>
      <c r="J48" s="21">
        <f>NorthernRegionCalculations!T89</f>
        <v>29</v>
      </c>
      <c r="K48" s="49">
        <f t="shared" si="5"/>
        <v>0.12719298245614036</v>
      </c>
      <c r="L48" s="237"/>
    </row>
    <row r="49" spans="1:14" s="200" customFormat="1" ht="12" customHeight="1" x14ac:dyDescent="0.2">
      <c r="A49" s="234"/>
      <c r="B49" s="217"/>
      <c r="C49" s="215" t="str">
        <f>Data!C49</f>
        <v>Foster Care - IFC (Contracted)</v>
      </c>
      <c r="D49" s="21">
        <f>SUM(NorthernRegionCalculations!AC104:AM104)</f>
        <v>25</v>
      </c>
      <c r="E49" s="49">
        <f t="shared" si="4"/>
        <v>0.10964912280701754</v>
      </c>
      <c r="F49" s="254"/>
      <c r="G49" s="217"/>
      <c r="H49" s="244" t="s">
        <v>38</v>
      </c>
      <c r="I49" s="215"/>
      <c r="J49" s="67">
        <f>SUM(J44:J48)</f>
        <v>228</v>
      </c>
      <c r="K49" s="68">
        <f t="shared" si="5"/>
        <v>1</v>
      </c>
      <c r="L49" s="237"/>
    </row>
    <row r="50" spans="1:14" s="200" customFormat="1" ht="12" customHeight="1" x14ac:dyDescent="0.2">
      <c r="A50" s="234"/>
      <c r="B50" s="217"/>
      <c r="C50" s="215" t="str">
        <f>Data!C50</f>
        <v>Congregate Care - Group Home</v>
      </c>
      <c r="D50" s="21">
        <f>SUM(NorthernRegionCalculations!N104:T104)</f>
        <v>27</v>
      </c>
      <c r="E50" s="49">
        <f t="shared" si="4"/>
        <v>0.11842105263157894</v>
      </c>
      <c r="F50" s="180"/>
      <c r="G50" s="180"/>
      <c r="H50" s="180"/>
      <c r="I50" s="180"/>
      <c r="J50" s="180"/>
      <c r="K50" s="180"/>
      <c r="L50" s="237"/>
    </row>
    <row r="51" spans="1:14" s="200" customFormat="1" ht="12" customHeight="1" x14ac:dyDescent="0.2">
      <c r="A51" s="256"/>
      <c r="B51" s="217"/>
      <c r="C51" s="215" t="str">
        <f>Data!C51</f>
        <v>Congregate Care - Continuum</v>
      </c>
      <c r="D51" s="21">
        <f>SUM(NorthernRegionCalculations!Z104:AB104)</f>
        <v>1</v>
      </c>
      <c r="E51" s="49" t="str">
        <f t="shared" si="4"/>
        <v>*</v>
      </c>
      <c r="F51" s="254"/>
      <c r="G51" s="228" t="str">
        <f>Data!G51</f>
        <v>Gender  (03/31/2017)</v>
      </c>
      <c r="H51" s="235"/>
      <c r="I51" s="235"/>
      <c r="J51" s="257"/>
      <c r="K51" s="257"/>
      <c r="L51" s="258"/>
    </row>
    <row r="52" spans="1:14" s="200" customFormat="1" ht="12" customHeight="1" x14ac:dyDescent="0.2">
      <c r="A52" s="259"/>
      <c r="B52" s="217"/>
      <c r="C52" s="215" t="str">
        <f>Data!C52</f>
        <v>Congregate Care - Residential</v>
      </c>
      <c r="D52" s="21">
        <f>NorthernRegionCalculations!U104</f>
        <v>15</v>
      </c>
      <c r="E52" s="49">
        <f>IF(D52/$D$57&lt;0.01,"*",D52/$D$57)</f>
        <v>6.5789473684210523E-2</v>
      </c>
      <c r="F52" s="254"/>
      <c r="G52" s="217"/>
      <c r="H52" s="215" t="str">
        <f>Data!H52</f>
        <v>Male</v>
      </c>
      <c r="I52" s="244"/>
      <c r="J52" s="21">
        <f>NorthernRegionCalculations!P120</f>
        <v>114</v>
      </c>
      <c r="K52" s="49">
        <f>IF(J52/$J$55&lt;0.01,"*",J52/$J$55)</f>
        <v>0.5</v>
      </c>
      <c r="L52" s="260"/>
      <c r="M52" s="215"/>
    </row>
    <row r="53" spans="1:14" s="200" customFormat="1" ht="12" customHeight="1" x14ac:dyDescent="0.2">
      <c r="A53" s="261"/>
      <c r="B53" s="217"/>
      <c r="C53" s="215" t="str">
        <f>Data!C53</f>
        <v>Congregate  Care - STARR (short-term residential)</v>
      </c>
      <c r="D53" s="21">
        <f>NorthernRegionCalculations!V104</f>
        <v>11</v>
      </c>
      <c r="E53" s="49">
        <f t="shared" si="4"/>
        <v>4.8245614035087717E-2</v>
      </c>
      <c r="F53" s="254"/>
      <c r="G53" s="217"/>
      <c r="H53" s="215" t="str">
        <f>Data!H53</f>
        <v>Female</v>
      </c>
      <c r="I53" s="244"/>
      <c r="J53" s="21">
        <f>NorthernRegionCalculations!O120</f>
        <v>114</v>
      </c>
      <c r="K53" s="49">
        <f t="shared" ref="K53:K55" si="6">IF(J53/$J$55&lt;0.01,"*",J53/$J$55)</f>
        <v>0.5</v>
      </c>
      <c r="L53" s="262"/>
    </row>
    <row r="54" spans="1:14" s="200" customFormat="1" ht="12" customHeight="1" x14ac:dyDescent="0.2">
      <c r="A54" s="214"/>
      <c r="B54" s="217"/>
      <c r="C54" s="215" t="str">
        <f>Data!C54</f>
        <v>Congregate Care - Teen Parenting</v>
      </c>
      <c r="D54" s="21">
        <f>SUM(NorthernRegionCalculations!W104:Y104)</f>
        <v>1</v>
      </c>
      <c r="E54" s="49" t="str">
        <f t="shared" si="4"/>
        <v>*</v>
      </c>
      <c r="F54" s="254"/>
      <c r="G54" s="180"/>
      <c r="H54" s="253" t="str">
        <f>Data!H54</f>
        <v>Intersex</v>
      </c>
      <c r="J54" s="21">
        <f>NorthernRegionCalculations!Q120</f>
        <v>0</v>
      </c>
      <c r="K54" s="49" t="str">
        <f t="shared" si="6"/>
        <v>*</v>
      </c>
      <c r="L54" s="219"/>
    </row>
    <row r="55" spans="1:14" s="200" customFormat="1" ht="12" customHeight="1" x14ac:dyDescent="0.2">
      <c r="A55" s="263"/>
      <c r="B55" s="217"/>
      <c r="C55" s="215" t="str">
        <f>Data!C55</f>
        <v>Non-Referral Location</v>
      </c>
      <c r="D55" s="21">
        <f>SUM(NorthernRegionCalculations!AS104:AW104)</f>
        <v>12</v>
      </c>
      <c r="E55" s="49">
        <f t="shared" si="4"/>
        <v>5.2631578947368418E-2</v>
      </c>
      <c r="F55" s="264"/>
      <c r="G55" s="180"/>
      <c r="H55" s="244" t="s">
        <v>38</v>
      </c>
      <c r="I55" s="180"/>
      <c r="J55" s="67">
        <f>SUM(J52:J54)</f>
        <v>228</v>
      </c>
      <c r="K55" s="68">
        <f t="shared" si="6"/>
        <v>1</v>
      </c>
      <c r="L55" s="265"/>
    </row>
    <row r="56" spans="1:14" s="200" customFormat="1" ht="12" customHeight="1" x14ac:dyDescent="0.2">
      <c r="A56" s="263"/>
      <c r="B56" s="217"/>
      <c r="C56" s="238" t="str">
        <f>Data!C56</f>
        <v>Missing/Absent from Approved Placement</v>
      </c>
      <c r="D56" s="21">
        <f>NorthernRegionCalculations!AX104</f>
        <v>2</v>
      </c>
      <c r="E56" s="49" t="str">
        <f t="shared" si="4"/>
        <v>*</v>
      </c>
      <c r="F56" s="266"/>
      <c r="G56" s="180"/>
      <c r="H56" s="180"/>
      <c r="I56" s="180"/>
      <c r="J56" s="180"/>
      <c r="K56" s="180"/>
      <c r="L56" s="265"/>
    </row>
    <row r="57" spans="1:14" ht="15" customHeight="1" x14ac:dyDescent="0.2">
      <c r="A57" s="267"/>
      <c r="B57" s="180"/>
      <c r="C57" s="244" t="s">
        <v>38</v>
      </c>
      <c r="D57" s="67">
        <f>SUM(D44:D56)</f>
        <v>228</v>
      </c>
      <c r="E57" s="68">
        <f t="shared" si="4"/>
        <v>1</v>
      </c>
      <c r="F57" s="266"/>
      <c r="G57" s="228" t="str">
        <f>Data!G57</f>
        <v>Service Plan Goal  (03/31/2017)</v>
      </c>
      <c r="H57" s="229"/>
      <c r="I57" s="235"/>
      <c r="J57" s="181"/>
      <c r="K57" s="216"/>
      <c r="L57" s="268"/>
    </row>
    <row r="58" spans="1:14" s="200" customFormat="1" ht="12" customHeight="1" x14ac:dyDescent="0.2">
      <c r="A58" s="234"/>
      <c r="B58" s="228"/>
      <c r="C58" s="180"/>
      <c r="D58" s="180"/>
      <c r="E58" s="180"/>
      <c r="F58" s="254"/>
      <c r="G58" s="228"/>
      <c r="H58" s="215" t="str">
        <f>Data!H58</f>
        <v>Family Reunification</v>
      </c>
      <c r="I58" s="215"/>
      <c r="J58" s="21">
        <f>NorthernRegionCalculations!S149</f>
        <v>94</v>
      </c>
      <c r="K58" s="49">
        <f>IF(J58/$J$65&lt;0.01,"*",J58/$J$65)</f>
        <v>0.41228070175438597</v>
      </c>
      <c r="L58" s="237"/>
      <c r="N58" s="215"/>
    </row>
    <row r="59" spans="1:14" s="200" customFormat="1" ht="12" customHeight="1" x14ac:dyDescent="0.2">
      <c r="A59" s="234"/>
      <c r="B59" s="228" t="str">
        <f>Data!B59</f>
        <v>Race  (03/31/2017)</v>
      </c>
      <c r="C59" s="215"/>
      <c r="D59" s="230"/>
      <c r="E59" s="231"/>
      <c r="F59" s="254"/>
      <c r="G59" s="235"/>
      <c r="H59" s="215" t="str">
        <f>Data!H59</f>
        <v>Adoption</v>
      </c>
      <c r="I59" s="215"/>
      <c r="J59" s="21">
        <f>NorthernRegionCalculations!P149</f>
        <v>43</v>
      </c>
      <c r="K59" s="49">
        <f t="shared" ref="K59:K65" si="7">IF(J59/$J$65&lt;0.01,"*",J59/$J$65)</f>
        <v>0.18859649122807018</v>
      </c>
      <c r="L59" s="237"/>
    </row>
    <row r="60" spans="1:14" s="200" customFormat="1" ht="13.5" customHeight="1" x14ac:dyDescent="0.2">
      <c r="A60" s="234"/>
      <c r="B60" s="235"/>
      <c r="C60" s="215" t="s">
        <v>5</v>
      </c>
      <c r="D60" s="21">
        <f>NorthernRegionCalculations!W135</f>
        <v>36</v>
      </c>
      <c r="E60" s="28">
        <f>IF(D60/$D$68&lt;0.01,"*",D60/$D$68)</f>
        <v>0.15789473684210525</v>
      </c>
      <c r="F60" s="254"/>
      <c r="G60" s="217"/>
      <c r="H60" s="215" t="str">
        <f>Data!H60</f>
        <v>Guardianship</v>
      </c>
      <c r="I60" s="215"/>
      <c r="J60" s="21">
        <f>NorthernRegionCalculations!R149</f>
        <v>22</v>
      </c>
      <c r="K60" s="49">
        <f t="shared" si="7"/>
        <v>9.6491228070175433E-2</v>
      </c>
      <c r="L60" s="237"/>
      <c r="N60" s="215"/>
    </row>
    <row r="61" spans="1:14" s="200" customFormat="1" ht="14.45" customHeight="1" x14ac:dyDescent="0.2">
      <c r="A61" s="234"/>
      <c r="C61" s="238" t="s">
        <v>7</v>
      </c>
      <c r="D61" s="21">
        <f>NorthernRegionCalculations!S135</f>
        <v>171</v>
      </c>
      <c r="E61" s="28">
        <f t="shared" ref="E61:E68" si="8">IF(D61/$D$68&lt;0.01,"*",D61/$D$68)</f>
        <v>0.75</v>
      </c>
      <c r="F61" s="254"/>
      <c r="G61" s="217"/>
      <c r="H61" s="215" t="s">
        <v>63</v>
      </c>
      <c r="I61" s="215"/>
      <c r="J61" s="21">
        <f>NorthernRegionCalculations!O149</f>
        <v>22</v>
      </c>
      <c r="K61" s="49">
        <f t="shared" si="7"/>
        <v>9.6491228070175433E-2</v>
      </c>
      <c r="L61" s="237"/>
      <c r="N61" s="215"/>
    </row>
    <row r="62" spans="1:14" s="200" customFormat="1" ht="13.5" customHeight="1" x14ac:dyDescent="0.2">
      <c r="A62" s="234"/>
      <c r="C62" s="215" t="s">
        <v>9</v>
      </c>
      <c r="D62" s="21">
        <f>NorthernRegionCalculations!Q135</f>
        <v>4</v>
      </c>
      <c r="E62" s="28">
        <f t="shared" si="8"/>
        <v>1.7543859649122806E-2</v>
      </c>
      <c r="F62" s="254"/>
      <c r="G62" s="217"/>
      <c r="H62" s="215" t="str">
        <f>Data!H62</f>
        <v>Permanent Care with Kin</v>
      </c>
      <c r="I62" s="215"/>
      <c r="J62" s="21">
        <f>NorthernRegionCalculations!Q149</f>
        <v>13</v>
      </c>
      <c r="K62" s="49">
        <f t="shared" si="7"/>
        <v>5.701754385964912E-2</v>
      </c>
      <c r="L62" s="237"/>
      <c r="N62" s="215"/>
    </row>
    <row r="63" spans="1:14" s="200" customFormat="1" ht="13.5" customHeight="1" x14ac:dyDescent="0.2">
      <c r="A63" s="234"/>
      <c r="B63" s="235"/>
      <c r="C63" s="215" t="s">
        <v>11</v>
      </c>
      <c r="D63" s="21">
        <f>NorthernRegionCalculations!P135</f>
        <v>1</v>
      </c>
      <c r="E63" s="28" t="str">
        <f t="shared" si="8"/>
        <v>*</v>
      </c>
      <c r="F63" s="254"/>
      <c r="G63" s="217"/>
      <c r="H63" s="215" t="str">
        <f>Data!H63</f>
        <v>Stabilize Intact Family</v>
      </c>
      <c r="I63" s="215"/>
      <c r="J63" s="21">
        <f>NorthernRegionCalculations!T149</f>
        <v>15</v>
      </c>
      <c r="K63" s="49">
        <f t="shared" si="7"/>
        <v>6.5789473684210523E-2</v>
      </c>
      <c r="L63" s="237"/>
      <c r="N63" s="215"/>
    </row>
    <row r="64" spans="1:14" s="200" customFormat="1" ht="13.5" customHeight="1" x14ac:dyDescent="0.2">
      <c r="A64" s="234"/>
      <c r="B64" s="235"/>
      <c r="C64" s="215" t="s">
        <v>13</v>
      </c>
      <c r="D64" s="21">
        <f>NorthernRegionCalculations!O135</f>
        <v>0</v>
      </c>
      <c r="E64" s="28" t="str">
        <f t="shared" si="8"/>
        <v>*</v>
      </c>
      <c r="F64" s="254"/>
      <c r="G64" s="217"/>
      <c r="H64" s="215" t="str">
        <f>Data!H64</f>
        <v>Unspecified as of run-date</v>
      </c>
      <c r="I64" s="215"/>
      <c r="J64" s="21">
        <f>NorthernRegionCalculations!U149</f>
        <v>19</v>
      </c>
      <c r="K64" s="49">
        <f t="shared" si="7"/>
        <v>8.3333333333333329E-2</v>
      </c>
      <c r="L64" s="237"/>
      <c r="N64" s="215"/>
    </row>
    <row r="65" spans="1:14" s="200" customFormat="1" ht="13.5" customHeight="1" x14ac:dyDescent="0.2">
      <c r="A65" s="234"/>
      <c r="B65" s="235"/>
      <c r="C65" s="215" t="s">
        <v>15</v>
      </c>
      <c r="D65" s="21">
        <f>NorthernRegionCalculations!U135</f>
        <v>0</v>
      </c>
      <c r="E65" s="28" t="str">
        <f t="shared" si="8"/>
        <v>*</v>
      </c>
      <c r="F65" s="254"/>
      <c r="G65" s="217"/>
      <c r="H65" s="244" t="s">
        <v>38</v>
      </c>
      <c r="I65" s="215"/>
      <c r="J65" s="67">
        <f>SUM(J58:J64)</f>
        <v>228</v>
      </c>
      <c r="K65" s="68">
        <f t="shared" si="7"/>
        <v>1</v>
      </c>
      <c r="L65" s="237"/>
      <c r="N65" s="215"/>
    </row>
    <row r="66" spans="1:14" s="200" customFormat="1" ht="13.5" customHeight="1" x14ac:dyDescent="0.2">
      <c r="A66" s="234"/>
      <c r="B66" s="235"/>
      <c r="C66" s="215" t="s">
        <v>17</v>
      </c>
      <c r="D66" s="21">
        <f>NorthernRegionCalculations!T135</f>
        <v>5</v>
      </c>
      <c r="E66" s="28">
        <f t="shared" si="8"/>
        <v>2.1929824561403508E-2</v>
      </c>
      <c r="F66" s="254"/>
      <c r="G66" s="217"/>
      <c r="H66" s="269" t="s">
        <v>241</v>
      </c>
      <c r="L66" s="237"/>
      <c r="N66" s="215"/>
    </row>
    <row r="67" spans="1:14" s="200" customFormat="1" ht="12" customHeight="1" x14ac:dyDescent="0.2">
      <c r="A67" s="234"/>
      <c r="B67" s="235"/>
      <c r="C67" s="215" t="str">
        <f>Data!C67</f>
        <v>Unable to Determine</v>
      </c>
      <c r="D67" s="21">
        <f>NorthernRegionCalculations!R135+NorthernRegionCalculations!V135+NorthernRegionCalculations!X135</f>
        <v>11</v>
      </c>
      <c r="E67" s="28">
        <f t="shared" si="8"/>
        <v>4.8245614035087717E-2</v>
      </c>
      <c r="F67" s="254"/>
      <c r="G67" s="217"/>
      <c r="H67" s="269"/>
      <c r="I67" s="180"/>
      <c r="J67" s="180"/>
      <c r="K67" s="180"/>
      <c r="L67" s="237"/>
      <c r="M67" s="215"/>
      <c r="N67" s="215"/>
    </row>
    <row r="68" spans="1:14" s="200" customFormat="1" ht="12" customHeight="1" x14ac:dyDescent="0.2">
      <c r="A68" s="234"/>
      <c r="B68" s="235"/>
      <c r="C68" s="244" t="s">
        <v>38</v>
      </c>
      <c r="D68" s="67">
        <f>SUM(D60:D67)</f>
        <v>228</v>
      </c>
      <c r="E68" s="61">
        <f t="shared" si="8"/>
        <v>1</v>
      </c>
      <c r="F68" s="254"/>
      <c r="G68" s="270" t="s">
        <v>68</v>
      </c>
      <c r="I68" s="180"/>
      <c r="J68" s="180"/>
      <c r="K68" s="180"/>
      <c r="L68" s="237"/>
      <c r="M68" s="215"/>
      <c r="N68" s="215"/>
    </row>
    <row r="69" spans="1:14" s="200" customFormat="1" ht="12" customHeight="1" x14ac:dyDescent="0.2">
      <c r="A69" s="234"/>
      <c r="B69" s="235"/>
      <c r="C69" s="246" t="s">
        <v>239</v>
      </c>
      <c r="D69" s="95"/>
      <c r="E69" s="96"/>
      <c r="F69" s="254"/>
      <c r="G69" s="271" t="s">
        <v>69</v>
      </c>
      <c r="I69" s="180"/>
      <c r="J69" s="180"/>
      <c r="K69" s="180"/>
      <c r="L69" s="237"/>
      <c r="M69" s="215"/>
      <c r="N69" s="215"/>
    </row>
    <row r="70" spans="1:14" s="200" customFormat="1" ht="12" customHeight="1" x14ac:dyDescent="0.2">
      <c r="A70" s="241"/>
      <c r="B70" s="228"/>
      <c r="C70" s="66" t="s">
        <v>240</v>
      </c>
      <c r="D70" s="34"/>
      <c r="E70" s="64"/>
      <c r="F70" s="254"/>
      <c r="G70" s="270" t="s">
        <v>70</v>
      </c>
      <c r="I70" s="180"/>
      <c r="J70" s="180"/>
      <c r="K70" s="180"/>
      <c r="L70" s="237"/>
    </row>
    <row r="71" spans="1:14" s="200" customFormat="1" ht="6" customHeight="1" x14ac:dyDescent="0.2">
      <c r="A71" s="272"/>
      <c r="B71" s="273"/>
      <c r="C71" s="100"/>
      <c r="D71" s="101"/>
      <c r="E71" s="102"/>
      <c r="F71" s="274"/>
      <c r="G71" s="275"/>
      <c r="H71" s="276"/>
      <c r="I71" s="275"/>
      <c r="J71" s="275"/>
      <c r="K71" s="275"/>
      <c r="L71" s="277"/>
    </row>
    <row r="72" spans="1:14" s="200" customFormat="1" ht="15.75" x14ac:dyDescent="0.2">
      <c r="A72" s="205"/>
      <c r="B72" s="1080" t="s">
        <v>71</v>
      </c>
      <c r="C72" s="1080"/>
      <c r="D72" s="1080"/>
      <c r="E72" s="1080"/>
      <c r="F72" s="1080"/>
      <c r="G72" s="1080"/>
      <c r="H72" s="1080"/>
      <c r="I72" s="1080"/>
      <c r="J72" s="1080"/>
      <c r="K72" s="1080"/>
      <c r="L72" s="1081"/>
    </row>
    <row r="73" spans="1:14" s="200" customFormat="1" ht="14.25" customHeight="1" x14ac:dyDescent="0.2">
      <c r="A73" s="234"/>
      <c r="B73" s="228" t="str">
        <f>Data!B73</f>
        <v>Most Recent Intake  (03/31/2017)</v>
      </c>
      <c r="C73" s="278"/>
      <c r="D73" s="231"/>
      <c r="E73" s="218"/>
      <c r="F73" s="218"/>
      <c r="G73" s="244" t="str">
        <f>Data!G73</f>
        <v>Age Groups  (03/31/2017)</v>
      </c>
      <c r="H73" s="215"/>
      <c r="I73" s="217"/>
      <c r="J73" s="217"/>
      <c r="K73" s="233"/>
      <c r="L73" s="213"/>
    </row>
    <row r="74" spans="1:14" ht="12" customHeight="1" x14ac:dyDescent="0.2">
      <c r="A74" s="234"/>
      <c r="B74" s="229"/>
      <c r="C74" s="215" t="str">
        <f>Data!C74</f>
        <v>Protective</v>
      </c>
      <c r="D74" s="21">
        <f>NorthernRegionCalculations!O180+NorthernRegionCalculations!U180</f>
        <v>1177</v>
      </c>
      <c r="E74" s="49">
        <f>IF(D74/$D$80&lt;0.01,"*",D74/$D$80)</f>
        <v>0.91311093871217996</v>
      </c>
      <c r="F74" s="254"/>
      <c r="G74" s="217"/>
      <c r="H74" s="215" t="str">
        <f>Data!H74</f>
        <v>0 - 2 Years Old</v>
      </c>
      <c r="I74" s="215"/>
      <c r="J74" s="21">
        <f>SUM(NorthernRegionCalculations!O165:Q165)</f>
        <v>226</v>
      </c>
      <c r="K74" s="49">
        <f>IF(J74/$J$79&lt;0.01,"*",J74/$J$79)</f>
        <v>0.17532971295577968</v>
      </c>
      <c r="L74" s="237"/>
    </row>
    <row r="75" spans="1:14" ht="12" customHeight="1" x14ac:dyDescent="0.2">
      <c r="A75" s="234"/>
      <c r="B75" s="229"/>
      <c r="C75" s="215" t="str">
        <f>Data!C75</f>
        <v>Alternative Response</v>
      </c>
      <c r="D75" s="21">
        <f>NorthernRegionCalculations!P180</f>
        <v>33</v>
      </c>
      <c r="E75" s="49">
        <f t="shared" ref="E75:E80" si="9">IF(D75/$D$80&lt;0.01,"*",D75/$D$80)</f>
        <v>2.560124127230411E-2</v>
      </c>
      <c r="F75" s="254"/>
      <c r="G75" s="229"/>
      <c r="H75" s="215" t="str">
        <f>Data!H75</f>
        <v>3 - 5 Years Old</v>
      </c>
      <c r="I75" s="215"/>
      <c r="J75" s="21">
        <f>SUM(NorthernRegionCalculations!R165:T165)</f>
        <v>234</v>
      </c>
      <c r="K75" s="49">
        <f t="shared" ref="K75:K79" si="10">IF(J75/$J$79&lt;0.01,"*",J75/$J$79)</f>
        <v>0.18153607447633824</v>
      </c>
      <c r="L75" s="237"/>
    </row>
    <row r="76" spans="1:14" ht="12" customHeight="1" x14ac:dyDescent="0.2">
      <c r="A76" s="234"/>
      <c r="B76" s="229"/>
      <c r="C76" s="215" t="str">
        <f>Data!C76</f>
        <v>Voluntary Request</v>
      </c>
      <c r="D76" s="21">
        <f>NorthernRegionCalculations!X180+NorthernRegionCalculations!W180</f>
        <v>2</v>
      </c>
      <c r="E76" s="28" t="str">
        <f t="shared" si="9"/>
        <v>*</v>
      </c>
      <c r="F76" s="254"/>
      <c r="G76" s="215"/>
      <c r="H76" s="215" t="str">
        <f>Data!H76</f>
        <v>6 - 11 Years Old</v>
      </c>
      <c r="I76" s="215"/>
      <c r="J76" s="21">
        <f>SUM(NorthernRegionCalculations!U165:Z165)</f>
        <v>412</v>
      </c>
      <c r="K76" s="49">
        <f t="shared" si="10"/>
        <v>0.31962761830876646</v>
      </c>
      <c r="L76" s="237"/>
    </row>
    <row r="77" spans="1:14" s="200" customFormat="1" ht="12" customHeight="1" x14ac:dyDescent="0.2">
      <c r="A77" s="234"/>
      <c r="B77" s="217"/>
      <c r="C77" s="215" t="str">
        <f>Data!C77</f>
        <v>CRA Referral (Children Requiring Assistance)</v>
      </c>
      <c r="D77" s="21">
        <f>NorthernRegionCalculations!Q180+NorthernRegionCalculations!R180</f>
        <v>65</v>
      </c>
      <c r="E77" s="49">
        <f t="shared" si="9"/>
        <v>5.0426687354538403E-2</v>
      </c>
      <c r="F77" s="254"/>
      <c r="G77" s="229"/>
      <c r="H77" s="215" t="str">
        <f>Data!H77</f>
        <v>12 - 17 Years Old</v>
      </c>
      <c r="I77" s="215"/>
      <c r="J77" s="21">
        <f>SUM(NorthernRegionCalculations!AA165:AF165)</f>
        <v>415</v>
      </c>
      <c r="K77" s="49">
        <f t="shared" si="10"/>
        <v>0.32195500387897596</v>
      </c>
      <c r="L77" s="237"/>
    </row>
    <row r="78" spans="1:14" s="200" customFormat="1" ht="12" customHeight="1" x14ac:dyDescent="0.2">
      <c r="A78" s="239"/>
      <c r="B78" s="217"/>
      <c r="C78" s="215" t="str">
        <f>Data!C78</f>
        <v>Court Referral</v>
      </c>
      <c r="D78" s="21">
        <f>NorthernRegionCalculations!S180</f>
        <v>7</v>
      </c>
      <c r="E78" s="49" t="str">
        <f t="shared" si="9"/>
        <v>*</v>
      </c>
      <c r="F78" s="254"/>
      <c r="G78" s="217"/>
      <c r="H78" s="215" t="str">
        <f>Data!H78</f>
        <v>Unspecified</v>
      </c>
      <c r="I78" s="215"/>
      <c r="J78" s="21">
        <f>NorthernRegionCalculations!AG165</f>
        <v>2</v>
      </c>
      <c r="K78" s="49" t="str">
        <f t="shared" si="10"/>
        <v>*</v>
      </c>
      <c r="L78" s="237"/>
    </row>
    <row r="79" spans="1:14" s="200" customFormat="1" ht="12" customHeight="1" x14ac:dyDescent="0.2">
      <c r="A79" s="239"/>
      <c r="B79" s="217"/>
      <c r="C79" s="215" t="str">
        <f>Data!C79</f>
        <v>Other/Unspecified</v>
      </c>
      <c r="D79" s="21">
        <f>NorthernRegionCalculations!T180+NorthernRegionCalculations!Y180+NorthernRegionCalculations!V180</f>
        <v>5</v>
      </c>
      <c r="E79" s="49" t="str">
        <f t="shared" si="9"/>
        <v>*</v>
      </c>
      <c r="F79" s="255"/>
      <c r="G79" s="217"/>
      <c r="H79" s="244" t="s">
        <v>72</v>
      </c>
      <c r="I79" s="244"/>
      <c r="J79" s="67">
        <f>SUM(J74:J78)</f>
        <v>1289</v>
      </c>
      <c r="K79" s="68">
        <f t="shared" si="10"/>
        <v>1</v>
      </c>
      <c r="L79" s="240"/>
    </row>
    <row r="80" spans="1:14" s="200" customFormat="1" ht="12" customHeight="1" x14ac:dyDescent="0.2">
      <c r="A80" s="214"/>
      <c r="B80" s="229"/>
      <c r="C80" s="244" t="s">
        <v>72</v>
      </c>
      <c r="D80" s="67">
        <f>SUM(D74:D79)</f>
        <v>1289</v>
      </c>
      <c r="E80" s="68">
        <f t="shared" si="9"/>
        <v>1</v>
      </c>
      <c r="F80" s="255"/>
      <c r="G80" s="217"/>
      <c r="H80" s="244"/>
      <c r="I80" s="244"/>
      <c r="J80" s="108"/>
      <c r="K80" s="109"/>
      <c r="L80" s="240"/>
    </row>
    <row r="81" spans="1:12" s="200" customFormat="1" ht="4.9000000000000004" customHeight="1" x14ac:dyDescent="0.2">
      <c r="A81" s="214"/>
      <c r="B81" s="229"/>
      <c r="C81" s="244"/>
      <c r="D81" s="67"/>
      <c r="E81" s="68"/>
      <c r="F81" s="255"/>
      <c r="G81" s="217"/>
      <c r="H81" s="244"/>
      <c r="I81" s="244"/>
      <c r="J81" s="108"/>
      <c r="K81" s="109"/>
      <c r="L81" s="240"/>
    </row>
    <row r="82" spans="1:12" s="200" customFormat="1" ht="12.6" customHeight="1" x14ac:dyDescent="0.2">
      <c r="A82" s="272"/>
      <c r="B82" s="366"/>
      <c r="C82" s="275"/>
      <c r="D82" s="279"/>
      <c r="E82" s="275"/>
      <c r="F82" s="275"/>
      <c r="G82" s="280"/>
      <c r="H82" s="275"/>
      <c r="I82" s="275"/>
      <c r="J82" s="275"/>
      <c r="K82" s="279"/>
      <c r="L82" s="281"/>
    </row>
    <row r="83" spans="1:12" s="200" customFormat="1" x14ac:dyDescent="0.2">
      <c r="A83" s="180"/>
      <c r="B83" s="217"/>
      <c r="C83" s="282"/>
      <c r="D83" s="283"/>
      <c r="E83" s="283"/>
      <c r="F83" s="283"/>
      <c r="G83" s="282"/>
      <c r="H83" s="229"/>
      <c r="I83" s="229"/>
      <c r="J83" s="233"/>
      <c r="K83" s="180"/>
      <c r="L83" s="180"/>
    </row>
    <row r="84" spans="1:12" s="200" customFormat="1" ht="6" customHeight="1" x14ac:dyDescent="0.2">
      <c r="A84" s="180"/>
      <c r="B84" s="217"/>
      <c r="C84" s="282"/>
      <c r="D84" s="283"/>
      <c r="E84" s="283"/>
      <c r="F84" s="283"/>
      <c r="G84" s="282"/>
      <c r="H84" s="282"/>
      <c r="I84" s="282"/>
      <c r="J84" s="283"/>
      <c r="K84" s="180"/>
      <c r="L84" s="180"/>
    </row>
    <row r="85" spans="1:12" x14ac:dyDescent="0.2">
      <c r="A85" s="180"/>
      <c r="K85" s="180"/>
      <c r="L85" s="180"/>
    </row>
    <row r="86" spans="1:12" x14ac:dyDescent="0.2">
      <c r="K86" s="180"/>
      <c r="L86" s="180"/>
    </row>
  </sheetData>
  <mergeCells count="3">
    <mergeCell ref="B18:K18"/>
    <mergeCell ref="B33:K33"/>
    <mergeCell ref="B72:L72"/>
  </mergeCells>
  <printOptions horizontalCentered="1" verticalCentered="1"/>
  <pageMargins left="0.04" right="0.04" top="0.04" bottom="0.03" header="0.04" footer="0.03"/>
  <pageSetup scale="75" orientation="portrait" r:id="rId1"/>
  <headerFooter alignWithMargins="0">
    <oddHeader>&amp;C&amp;"Arial,Bold"&amp;12MASSACHUSETTS DEPARTMENT OF CHILDREN AND FAMILIES QUARTERLY PROFILE
FY 2017, Quarter 3 (January 1, 2017 – March 31, 2017)</oddHeader>
    <oddFooter>&amp;L&amp;"Arial,Italic"MA DCF: CQI/OMPA&amp;R
&amp;"Arial,Italic"Source: FamilyNet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N86"/>
  <sheetViews>
    <sheetView view="pageBreakPreview" zoomScaleNormal="100" zoomScaleSheetLayoutView="100" workbookViewId="0">
      <selection activeCell="C42" sqref="C42"/>
    </sheetView>
  </sheetViews>
  <sheetFormatPr defaultColWidth="9.140625" defaultRowHeight="12.75" x14ac:dyDescent="0.2"/>
  <cols>
    <col min="1" max="1" width="1.42578125" style="283" customWidth="1"/>
    <col min="2" max="2" width="5.28515625" style="282" customWidth="1"/>
    <col min="3" max="3" width="47.42578125" style="282" customWidth="1"/>
    <col min="4" max="4" width="6.5703125" style="283" customWidth="1"/>
    <col min="5" max="5" width="7" style="283" customWidth="1"/>
    <col min="6" max="6" width="2.140625" style="283" customWidth="1"/>
    <col min="7" max="7" width="4.140625" style="282" customWidth="1"/>
    <col min="8" max="8" width="25.7109375" style="282" customWidth="1"/>
    <col min="9" max="9" width="20.7109375" style="282" customWidth="1"/>
    <col min="10" max="11" width="7" style="283" customWidth="1"/>
    <col min="12" max="12" width="1.42578125" style="283" customWidth="1"/>
    <col min="13" max="16384" width="9.140625" style="204"/>
  </cols>
  <sheetData>
    <row r="1" spans="1:13" ht="16.5" customHeight="1" x14ac:dyDescent="0.2">
      <c r="A1" s="201"/>
      <c r="B1" s="318"/>
      <c r="C1" s="284" t="s">
        <v>99</v>
      </c>
      <c r="D1" s="285"/>
      <c r="E1" s="202"/>
      <c r="F1" s="286"/>
      <c r="G1" s="287"/>
      <c r="H1" s="284"/>
      <c r="I1" s="288" t="s">
        <v>87</v>
      </c>
      <c r="J1" s="202"/>
      <c r="K1" s="202"/>
      <c r="L1" s="203"/>
    </row>
    <row r="2" spans="1:13" ht="15.75" hidden="1" x14ac:dyDescent="0.2">
      <c r="A2" s="205"/>
      <c r="B2" s="206"/>
      <c r="C2" s="206"/>
      <c r="D2" s="207"/>
      <c r="E2" s="208"/>
      <c r="F2" s="208"/>
      <c r="G2" s="206"/>
      <c r="H2" s="206" t="s">
        <v>0</v>
      </c>
      <c r="I2" s="206"/>
      <c r="J2" s="208"/>
      <c r="K2" s="207" t="s">
        <v>1</v>
      </c>
      <c r="L2" s="209"/>
    </row>
    <row r="3" spans="1:13" ht="5.0999999999999996" customHeight="1" x14ac:dyDescent="0.2">
      <c r="A3" s="210"/>
      <c r="B3" s="211"/>
      <c r="C3" s="211"/>
      <c r="D3" s="212"/>
      <c r="E3" s="212"/>
      <c r="F3" s="212"/>
      <c r="G3" s="211"/>
      <c r="H3" s="211"/>
      <c r="I3" s="211"/>
      <c r="J3" s="212"/>
      <c r="K3" s="212"/>
      <c r="L3" s="213"/>
    </row>
    <row r="4" spans="1:13" s="200" customFormat="1" ht="12" customHeight="1" x14ac:dyDescent="0.2">
      <c r="A4" s="214"/>
      <c r="B4" s="215" t="str">
        <f>Data!B4</f>
        <v>51A Reports (Q3, FY'2017)</v>
      </c>
      <c r="C4" s="215"/>
      <c r="D4" s="21">
        <f>NorthernRegionCalculations!C11</f>
        <v>1202</v>
      </c>
      <c r="E4" s="216"/>
      <c r="F4" s="216"/>
      <c r="G4" s="217"/>
      <c r="H4" s="215" t="str">
        <f>Data!H4</f>
        <v>Children &lt;18 Pending Response (03/31/2017)</v>
      </c>
      <c r="I4" s="215"/>
      <c r="J4" s="551">
        <f>VLOOKUP(I1,ChildrenPendingResponse!$A$1:$C$42,3,FALSE)</f>
        <v>242</v>
      </c>
      <c r="K4" s="218"/>
      <c r="L4" s="219"/>
      <c r="M4" s="116"/>
    </row>
    <row r="5" spans="1:13" s="200" customFormat="1" ht="12" customHeight="1" x14ac:dyDescent="0.2">
      <c r="A5" s="214"/>
      <c r="B5" s="215" t="str">
        <f>Data!B5</f>
        <v>% Screened-In for Response (Q3, FY'2017)</v>
      </c>
      <c r="C5" s="220"/>
      <c r="D5" s="28">
        <f>(NorthernRegionCalculations!C39+NorthernRegionCalculations!C25)/NorthernRegionCalculations!C11</f>
        <v>0.58319467554076543</v>
      </c>
      <c r="E5" s="216"/>
      <c r="F5" s="216"/>
      <c r="G5" s="217"/>
      <c r="H5" s="215" t="str">
        <f>Data!H5</f>
        <v>Children Under 18 in Caseload (03/31/2017)</v>
      </c>
      <c r="I5" s="215"/>
      <c r="J5" s="551">
        <f>NorthernRegionCalculations!H116</f>
        <v>2082</v>
      </c>
      <c r="K5" s="218"/>
      <c r="L5" s="219"/>
    </row>
    <row r="6" spans="1:13" s="200" customFormat="1" ht="12" customHeight="1" x14ac:dyDescent="0.2">
      <c r="A6" s="214"/>
      <c r="B6" s="215"/>
      <c r="C6" s="215"/>
      <c r="D6" s="28"/>
      <c r="E6" s="221"/>
      <c r="F6" s="221"/>
      <c r="G6" s="217"/>
      <c r="H6" s="215" t="str">
        <f>Data!H6</f>
        <v>Children Under 18 in Placement (03/31/2017)</v>
      </c>
      <c r="I6" s="215"/>
      <c r="J6" s="551">
        <f>NorthernRegionCalculations!H116-NorthernRegionCalculations!H122</f>
        <v>396</v>
      </c>
      <c r="K6" s="218"/>
      <c r="L6" s="219"/>
    </row>
    <row r="7" spans="1:13" s="200" customFormat="1" ht="3" customHeight="1" x14ac:dyDescent="0.2">
      <c r="A7" s="214"/>
      <c r="B7" s="217"/>
      <c r="C7" s="217"/>
      <c r="D7" s="199"/>
      <c r="E7" s="221"/>
      <c r="F7" s="221"/>
      <c r="G7" s="217"/>
      <c r="H7" s="215">
        <f>Data!H7</f>
        <v>0</v>
      </c>
      <c r="I7" s="215"/>
      <c r="J7" s="837"/>
      <c r="K7" s="218"/>
      <c r="L7" s="219"/>
    </row>
    <row r="8" spans="1:13" s="200" customFormat="1" ht="12" customHeight="1" x14ac:dyDescent="0.2">
      <c r="A8" s="214"/>
      <c r="B8" s="215" t="str">
        <f>Data!B8</f>
        <v>Responses (Q3, FY'2017) (includes Hotline)</v>
      </c>
      <c r="C8" s="215"/>
      <c r="D8" s="21">
        <f>NorthernRegionCalculations!C180</f>
        <v>581</v>
      </c>
      <c r="E8" s="221"/>
      <c r="F8" s="221"/>
      <c r="G8" s="217"/>
      <c r="H8" s="215" t="str">
        <f>Data!H8</f>
        <v>% of Child Caseload in Placement</v>
      </c>
      <c r="I8" s="215"/>
      <c r="J8" s="838">
        <f>J6/J5</f>
        <v>0.19020172910662825</v>
      </c>
      <c r="K8" s="218"/>
      <c r="L8" s="219"/>
    </row>
    <row r="9" spans="1:13" s="200" customFormat="1" ht="12" customHeight="1" x14ac:dyDescent="0.2">
      <c r="A9" s="214"/>
      <c r="B9" s="215" t="str">
        <f>Data!B9</f>
        <v>% Supported Responses (Q3, FY'2017)</v>
      </c>
      <c r="C9" s="215"/>
      <c r="D9" s="28">
        <f>NorthernRegionCalculations!C80/D4</f>
        <v>0.24292845257903495</v>
      </c>
      <c r="E9" s="221"/>
      <c r="F9" s="221"/>
      <c r="G9" s="217"/>
      <c r="H9" s="215" t="str">
        <f>Data!H9</f>
        <v>Clinical Cases (03/31/2017)</v>
      </c>
      <c r="I9" s="215"/>
      <c r="J9" s="551">
        <f>NorthernRegionCalculations!H132</f>
        <v>1079</v>
      </c>
      <c r="K9" s="218"/>
      <c r="L9" s="219"/>
      <c r="M9" s="290"/>
    </row>
    <row r="10" spans="1:13" s="200" customFormat="1" ht="3" customHeight="1" x14ac:dyDescent="0.2">
      <c r="A10" s="214"/>
      <c r="E10" s="221"/>
      <c r="F10" s="221"/>
      <c r="G10" s="217"/>
      <c r="H10" s="215"/>
      <c r="I10" s="215"/>
      <c r="J10" s="839"/>
      <c r="K10" s="218"/>
      <c r="L10" s="219"/>
    </row>
    <row r="11" spans="1:13" s="200" customFormat="1" ht="12" customHeight="1" x14ac:dyDescent="0.2">
      <c r="A11" s="214"/>
      <c r="B11" s="215" t="str">
        <f>Data!B11</f>
        <v>Substantiated Concern (Q3, FY'2017)</v>
      </c>
      <c r="C11" s="215"/>
      <c r="D11" s="21">
        <f>NorthernRegionCalculations!C168</f>
        <v>78</v>
      </c>
      <c r="E11" s="221"/>
      <c r="F11" s="221"/>
      <c r="G11" s="217"/>
      <c r="H11" s="215" t="str">
        <f>Data!H11</f>
        <v>Adoption Cases (03/31/2017)</v>
      </c>
      <c r="I11" s="215"/>
      <c r="J11" s="551">
        <f>NorthernRegionCalculations!H131</f>
        <v>86</v>
      </c>
      <c r="K11" s="218"/>
      <c r="L11" s="219"/>
    </row>
    <row r="12" spans="1:13" s="200" customFormat="1" ht="12" customHeight="1" x14ac:dyDescent="0.2">
      <c r="A12" s="214"/>
      <c r="B12" s="253"/>
      <c r="C12" s="215"/>
      <c r="D12" s="28"/>
      <c r="E12" s="221"/>
      <c r="F12" s="221"/>
      <c r="G12" s="217"/>
      <c r="H12" s="215" t="str">
        <f>Data!H12</f>
        <v>Clinical Cases w/Child &lt;18 in Plcme (03/31/2017)</v>
      </c>
      <c r="I12" s="215"/>
      <c r="J12" s="551">
        <f>NorthernRegionCalculations!H140</f>
        <v>182</v>
      </c>
      <c r="K12" s="218"/>
      <c r="L12" s="219"/>
    </row>
    <row r="13" spans="1:13" s="200" customFormat="1" ht="12" customHeight="1" x14ac:dyDescent="0.2">
      <c r="A13" s="214"/>
      <c r="E13" s="221"/>
      <c r="F13" s="221"/>
      <c r="G13" s="217"/>
      <c r="H13" s="215" t="str">
        <f>Data!H13</f>
        <v>% Clinical Cases that are Placement Cases</v>
      </c>
      <c r="I13" s="215"/>
      <c r="J13" s="838">
        <f>J12/J9</f>
        <v>0.16867469879518071</v>
      </c>
      <c r="K13" s="218"/>
      <c r="L13" s="219"/>
    </row>
    <row r="14" spans="1:13" s="200" customFormat="1" ht="3" customHeight="1" x14ac:dyDescent="0.2">
      <c r="A14" s="214"/>
      <c r="B14" s="215"/>
      <c r="C14" s="215"/>
      <c r="D14" s="34"/>
      <c r="E14" s="221"/>
      <c r="F14" s="221"/>
      <c r="G14" s="217"/>
      <c r="H14" s="215"/>
      <c r="I14" s="215"/>
      <c r="J14" s="838"/>
      <c r="K14" s="218"/>
      <c r="L14" s="219"/>
    </row>
    <row r="15" spans="1:13" s="200" customFormat="1" ht="12" customHeight="1" x14ac:dyDescent="0.2">
      <c r="A15" s="214"/>
      <c r="B15" s="215" t="str">
        <f>Data!B15</f>
        <v>Ave. Clinical Cases Opened per Month (Jan - Mar 2017)</v>
      </c>
      <c r="C15" s="215"/>
      <c r="D15" s="21">
        <f>NorthernRegionCalculations!C108</f>
        <v>90.333333333333329</v>
      </c>
      <c r="E15" s="221"/>
      <c r="F15" s="221"/>
      <c r="G15" s="217"/>
      <c r="H15" s="215" t="str">
        <f>Data!H15</f>
        <v>Adoptions Legalized (Q3, FY'2017)</v>
      </c>
      <c r="I15" s="215"/>
      <c r="J15" s="551">
        <f>NorthernRegionCalculations!C152</f>
        <v>16</v>
      </c>
      <c r="K15" s="218"/>
      <c r="L15" s="219"/>
    </row>
    <row r="16" spans="1:13" s="200" customFormat="1" ht="12" customHeight="1" x14ac:dyDescent="0.2">
      <c r="A16" s="214"/>
      <c r="B16" s="215" t="str">
        <f>Data!B16</f>
        <v>Ave. Clinical Cases Closed Per Month (Jan - Mar 2017)</v>
      </c>
      <c r="C16" s="215"/>
      <c r="D16" s="21">
        <f>NorthernRegionCalculations!C94</f>
        <v>75.666666666666671</v>
      </c>
      <c r="E16" s="221"/>
      <c r="F16" s="221"/>
      <c r="G16" s="217"/>
      <c r="H16" s="215" t="str">
        <f>Data!H16</f>
        <v>Guardianships Legalized (Q3, FY'2017)</v>
      </c>
      <c r="I16" s="215"/>
      <c r="J16" s="551">
        <f>NorthernRegionCalculations!D152</f>
        <v>18</v>
      </c>
      <c r="K16" s="218"/>
      <c r="L16" s="219"/>
    </row>
    <row r="17" spans="1:12" ht="6" customHeight="1" x14ac:dyDescent="0.2">
      <c r="A17" s="223"/>
      <c r="B17" s="206"/>
      <c r="C17" s="206"/>
      <c r="D17" s="207"/>
      <c r="E17" s="208"/>
      <c r="F17" s="208"/>
      <c r="G17" s="206"/>
      <c r="H17" s="206"/>
      <c r="I17" s="206"/>
      <c r="J17" s="208"/>
      <c r="K17" s="208"/>
      <c r="L17" s="224"/>
    </row>
    <row r="18" spans="1:12" s="227" customFormat="1" ht="15.75" customHeight="1" x14ac:dyDescent="0.2">
      <c r="A18" s="225"/>
      <c r="B18" s="1079" t="s">
        <v>4</v>
      </c>
      <c r="C18" s="1079"/>
      <c r="D18" s="1079"/>
      <c r="E18" s="1079"/>
      <c r="F18" s="1079"/>
      <c r="G18" s="1079"/>
      <c r="H18" s="1079"/>
      <c r="I18" s="1079"/>
      <c r="J18" s="1079"/>
      <c r="K18" s="1079"/>
      <c r="L18" s="226"/>
    </row>
    <row r="19" spans="1:12" ht="15" customHeight="1" x14ac:dyDescent="0.2">
      <c r="A19" s="210"/>
      <c r="B19" s="228" t="str">
        <f>Data!B19</f>
        <v>Race (03/31/2017)</v>
      </c>
      <c r="C19" s="229"/>
      <c r="D19" s="230"/>
      <c r="E19" s="231"/>
      <c r="F19" s="232"/>
      <c r="G19" s="228" t="str">
        <f>Data!G19</f>
        <v>Primary Language  (03/31/2017)</v>
      </c>
      <c r="H19" s="229"/>
      <c r="I19" s="229"/>
      <c r="J19" s="233"/>
      <c r="K19" s="233"/>
      <c r="L19" s="213"/>
    </row>
    <row r="20" spans="1:12" s="200" customFormat="1" ht="13.5" customHeight="1" x14ac:dyDescent="0.2">
      <c r="A20" s="234"/>
      <c r="B20" s="235"/>
      <c r="C20" s="215" t="s">
        <v>5</v>
      </c>
      <c r="D20" s="21">
        <f>NorthernRegionCalculations!T14</f>
        <v>1848</v>
      </c>
      <c r="E20" s="28">
        <f>IF(D20/$D$29&lt;0.01,"*",D20/$D$29)</f>
        <v>0.43843416370106764</v>
      </c>
      <c r="F20" s="236"/>
      <c r="G20" s="235"/>
      <c r="H20" s="215" t="str">
        <f>Data!H20</f>
        <v>Spanish</v>
      </c>
      <c r="I20" s="215"/>
      <c r="J20" s="21">
        <f>NorthernRegionCalculations!T35</f>
        <v>141</v>
      </c>
      <c r="K20" s="49">
        <f>IF(J20/$J$31&lt;0.01,"*",J20/$J$31)</f>
        <v>3.3451957295373667E-2</v>
      </c>
      <c r="L20" s="237"/>
    </row>
    <row r="21" spans="1:12" s="200" customFormat="1" ht="14.45" customHeight="1" x14ac:dyDescent="0.2">
      <c r="A21" s="234"/>
      <c r="B21" s="235"/>
      <c r="C21" s="238" t="s">
        <v>7</v>
      </c>
      <c r="D21" s="21">
        <f>NorthernRegionCalculations!T10</f>
        <v>1106</v>
      </c>
      <c r="E21" s="28">
        <f t="shared" ref="E21:E28" si="0">IF(D21/$D$29&lt;0.01,"*",D21/$D$29)</f>
        <v>0.26239620403321473</v>
      </c>
      <c r="F21" s="236"/>
      <c r="G21" s="235"/>
      <c r="H21" s="215" t="str">
        <f>Data!H21</f>
        <v>Khmer (Cambodian)</v>
      </c>
      <c r="I21" s="215"/>
      <c r="J21" s="21">
        <f>NorthernRegionCalculations!T29</f>
        <v>63</v>
      </c>
      <c r="K21" s="49">
        <f t="shared" ref="K21:K31" si="1">IF(J21/$J$31&lt;0.01,"*",J21/$J$31)</f>
        <v>1.494661921708185E-2</v>
      </c>
      <c r="L21" s="237"/>
    </row>
    <row r="22" spans="1:12" s="200" customFormat="1" ht="13.5" customHeight="1" x14ac:dyDescent="0.2">
      <c r="A22" s="234"/>
      <c r="B22" s="235"/>
      <c r="C22" s="215" t="s">
        <v>9</v>
      </c>
      <c r="D22" s="21">
        <f>NorthernRegionCalculations!T8</f>
        <v>226</v>
      </c>
      <c r="E22" s="28">
        <f t="shared" si="0"/>
        <v>5.361803084223013E-2</v>
      </c>
      <c r="F22" s="236"/>
      <c r="G22" s="235"/>
      <c r="H22" s="52" t="str">
        <f>Data!H22</f>
        <v xml:space="preserve">Portuguese                                                                      </v>
      </c>
      <c r="I22" s="215"/>
      <c r="J22" s="21">
        <f>NorthernRegionCalculations!T33</f>
        <v>19</v>
      </c>
      <c r="K22" s="28" t="str">
        <f t="shared" si="1"/>
        <v>*</v>
      </c>
      <c r="L22" s="237"/>
    </row>
    <row r="23" spans="1:12" s="200" customFormat="1" ht="13.5" customHeight="1" x14ac:dyDescent="0.2">
      <c r="A23" s="234"/>
      <c r="B23" s="235"/>
      <c r="C23" s="215" t="s">
        <v>11</v>
      </c>
      <c r="D23" s="21">
        <f>NorthernRegionCalculations!T7</f>
        <v>257</v>
      </c>
      <c r="E23" s="28">
        <f t="shared" si="0"/>
        <v>6.0972716488730726E-2</v>
      </c>
      <c r="F23" s="236"/>
      <c r="G23" s="235"/>
      <c r="H23" s="215" t="str">
        <f>Data!H23</f>
        <v>Haitian Creole</v>
      </c>
      <c r="I23" s="215"/>
      <c r="J23" s="21">
        <f>NorthernRegionCalculations!T27</f>
        <v>4</v>
      </c>
      <c r="K23" s="49" t="str">
        <f t="shared" si="1"/>
        <v>*</v>
      </c>
      <c r="L23" s="237"/>
    </row>
    <row r="24" spans="1:12" s="200" customFormat="1" ht="13.5" customHeight="1" x14ac:dyDescent="0.2">
      <c r="A24" s="234"/>
      <c r="B24" s="235"/>
      <c r="C24" s="215" t="s">
        <v>13</v>
      </c>
      <c r="D24" s="21">
        <f>NorthernRegionCalculations!T6</f>
        <v>5</v>
      </c>
      <c r="E24" s="28" t="str">
        <f t="shared" si="0"/>
        <v>*</v>
      </c>
      <c r="F24" s="236"/>
      <c r="G24" s="235"/>
      <c r="H24" s="238" t="str">
        <f>Data!H24</f>
        <v>Cape Verdean Creole</v>
      </c>
      <c r="I24" s="238"/>
      <c r="J24" s="21">
        <f>NorthernRegionCalculations!T22</f>
        <v>0</v>
      </c>
      <c r="K24" s="49" t="str">
        <f t="shared" si="1"/>
        <v>*</v>
      </c>
      <c r="L24" s="237"/>
    </row>
    <row r="25" spans="1:12" s="200" customFormat="1" ht="13.5" customHeight="1" x14ac:dyDescent="0.2">
      <c r="A25" s="234"/>
      <c r="B25" s="235"/>
      <c r="C25" s="215" t="s">
        <v>15</v>
      </c>
      <c r="D25" s="21">
        <f>NorthernRegionCalculations!T12</f>
        <v>0</v>
      </c>
      <c r="E25" s="28" t="str">
        <f t="shared" si="0"/>
        <v>*</v>
      </c>
      <c r="F25" s="236"/>
      <c r="G25" s="235"/>
      <c r="H25" s="238" t="str">
        <f>Data!H25</f>
        <v>Vietnamese</v>
      </c>
      <c r="I25" s="238"/>
      <c r="J25" s="21">
        <f>NorthernRegionCalculations!T38</f>
        <v>5</v>
      </c>
      <c r="K25" s="49" t="str">
        <f t="shared" si="1"/>
        <v>*</v>
      </c>
      <c r="L25" s="237"/>
    </row>
    <row r="26" spans="1:12" s="200" customFormat="1" ht="13.5" customHeight="1" x14ac:dyDescent="0.2">
      <c r="A26" s="239"/>
      <c r="B26" s="235"/>
      <c r="C26" s="215" t="s">
        <v>17</v>
      </c>
      <c r="D26" s="21">
        <f>NorthernRegionCalculations!T11</f>
        <v>96</v>
      </c>
      <c r="E26" s="28">
        <f t="shared" si="0"/>
        <v>2.2775800711743774E-2</v>
      </c>
      <c r="F26" s="236"/>
      <c r="G26" s="235"/>
      <c r="H26" s="238" t="str">
        <f>Data!H26</f>
        <v>Chinese</v>
      </c>
      <c r="I26" s="238"/>
      <c r="J26" s="21">
        <f>NorthernRegionCalculations!T23</f>
        <v>3</v>
      </c>
      <c r="K26" s="28" t="str">
        <f t="shared" si="1"/>
        <v>*</v>
      </c>
      <c r="L26" s="240"/>
    </row>
    <row r="27" spans="1:12" s="200" customFormat="1" ht="12" customHeight="1" x14ac:dyDescent="0.2">
      <c r="A27" s="239"/>
      <c r="B27" s="235"/>
      <c r="C27" s="215" t="str">
        <f>Data!C27</f>
        <v>Unable to Determine</v>
      </c>
      <c r="D27" s="21">
        <f>NorthernRegionCalculations!T13</f>
        <v>215</v>
      </c>
      <c r="E27" s="28">
        <f t="shared" si="0"/>
        <v>5.1008303677342826E-2</v>
      </c>
      <c r="F27" s="236"/>
      <c r="G27" s="235"/>
      <c r="H27" s="238" t="str">
        <f>Data!H27</f>
        <v>Lao</v>
      </c>
      <c r="I27" s="238"/>
      <c r="J27" s="21">
        <f>NorthernRegionCalculations!T30</f>
        <v>6</v>
      </c>
      <c r="K27" s="49" t="str">
        <f t="shared" si="1"/>
        <v>*</v>
      </c>
      <c r="L27" s="240"/>
    </row>
    <row r="28" spans="1:12" s="200" customFormat="1" ht="12" customHeight="1" x14ac:dyDescent="0.2">
      <c r="A28" s="241"/>
      <c r="B28" s="235"/>
      <c r="C28" s="215" t="str">
        <f>Data!C28</f>
        <v>Missing</v>
      </c>
      <c r="D28" s="21">
        <f>NorthernRegionCalculations!T15+NorthernRegionCalculations!T9</f>
        <v>462</v>
      </c>
      <c r="E28" s="28">
        <f t="shared" si="0"/>
        <v>0.10960854092526691</v>
      </c>
      <c r="F28" s="242"/>
      <c r="G28" s="235"/>
      <c r="H28" s="238" t="str">
        <f>Data!H28</f>
        <v>American Sign Language</v>
      </c>
      <c r="I28" s="238"/>
      <c r="J28" s="21">
        <f>NorthernRegionCalculations!T21</f>
        <v>4</v>
      </c>
      <c r="K28" s="28" t="str">
        <f t="shared" si="1"/>
        <v>*</v>
      </c>
      <c r="L28" s="243"/>
    </row>
    <row r="29" spans="1:12" s="200" customFormat="1" ht="15" customHeight="1" x14ac:dyDescent="0.2">
      <c r="A29" s="214"/>
      <c r="B29" s="228"/>
      <c r="C29" s="244" t="s">
        <v>23</v>
      </c>
      <c r="D29" s="67">
        <f>SUM(D20:D28)</f>
        <v>4215</v>
      </c>
      <c r="E29" s="61">
        <f>IF(D29/$D$29&lt;0.01,"*",D29/$D$29)</f>
        <v>1</v>
      </c>
      <c r="F29" s="217"/>
      <c r="G29" s="235"/>
      <c r="H29" s="215" t="str">
        <f>Data!H29</f>
        <v>Other</v>
      </c>
      <c r="I29" s="215"/>
      <c r="J29" s="21">
        <f>NorthernRegionCalculations!T25+NorthernRegionCalculations!T26+NorthernRegionCalculations!T28+NorthernRegionCalculations!T31+NorthernRegionCalculations!T32+NorthernRegionCalculations!T34+NorthernRegionCalculations!T36+NorthernRegionCalculations!T39</f>
        <v>56</v>
      </c>
      <c r="K29" s="49">
        <f t="shared" si="1"/>
        <v>1.32858837485172E-2</v>
      </c>
      <c r="L29" s="219"/>
    </row>
    <row r="30" spans="1:12" ht="12" customHeight="1" x14ac:dyDescent="0.2">
      <c r="A30" s="245"/>
      <c r="B30" s="228"/>
      <c r="C30" s="246" t="s">
        <v>239</v>
      </c>
      <c r="D30" s="34"/>
      <c r="E30" s="64"/>
      <c r="F30" s="242"/>
      <c r="G30" s="215"/>
      <c r="H30" s="215" t="str">
        <f>Data!H30</f>
        <v>English/Unspecified</v>
      </c>
      <c r="I30" s="215"/>
      <c r="J30" s="21">
        <f>NorthernRegionCalculations!T37+NorthernRegionCalculations!T24</f>
        <v>3914</v>
      </c>
      <c r="K30" s="49">
        <f t="shared" si="1"/>
        <v>0.92858837485172008</v>
      </c>
      <c r="L30" s="247"/>
    </row>
    <row r="31" spans="1:12" ht="12" customHeight="1" x14ac:dyDescent="0.2">
      <c r="A31" s="245"/>
      <c r="B31" s="228"/>
      <c r="C31" s="66" t="s">
        <v>240</v>
      </c>
      <c r="D31" s="34"/>
      <c r="E31" s="64"/>
      <c r="F31" s="242"/>
      <c r="G31" s="215"/>
      <c r="H31" s="220" t="s">
        <v>23</v>
      </c>
      <c r="I31" s="220"/>
      <c r="J31" s="67">
        <f>SUM(J20:J30)</f>
        <v>4215</v>
      </c>
      <c r="K31" s="68">
        <f t="shared" si="1"/>
        <v>1</v>
      </c>
      <c r="L31" s="247"/>
    </row>
    <row r="32" spans="1:12" ht="6" customHeight="1" x14ac:dyDescent="0.2">
      <c r="A32" s="248"/>
      <c r="B32" s="249"/>
      <c r="C32" s="229"/>
      <c r="D32" s="250"/>
      <c r="E32" s="242"/>
      <c r="F32" s="242"/>
      <c r="G32" s="215"/>
      <c r="H32" s="215"/>
      <c r="I32" s="215"/>
      <c r="J32" s="251"/>
      <c r="K32" s="251"/>
      <c r="L32" s="252"/>
    </row>
    <row r="33" spans="1:12" s="227" customFormat="1" ht="14.25" customHeight="1" x14ac:dyDescent="0.2">
      <c r="A33" s="225"/>
      <c r="B33" s="1080" t="s">
        <v>28</v>
      </c>
      <c r="C33" s="1079"/>
      <c r="D33" s="1079"/>
      <c r="E33" s="1079"/>
      <c r="F33" s="1079"/>
      <c r="G33" s="1079"/>
      <c r="H33" s="1079"/>
      <c r="I33" s="1079"/>
      <c r="J33" s="1079"/>
      <c r="K33" s="1079"/>
      <c r="L33" s="226"/>
    </row>
    <row r="34" spans="1:12" s="253" customFormat="1" ht="15" customHeight="1" x14ac:dyDescent="0.2">
      <c r="A34" s="245"/>
      <c r="B34" s="228" t="str">
        <f>Data!B34</f>
        <v>Most Recent Intake  (03/31/2017)</v>
      </c>
      <c r="C34" s="229"/>
      <c r="D34" s="231"/>
      <c r="E34" s="218"/>
      <c r="F34" s="218"/>
      <c r="G34" s="228" t="str">
        <f>Data!G34</f>
        <v>Age Groups  (03/31/2017)</v>
      </c>
      <c r="H34" s="215"/>
      <c r="I34" s="215"/>
      <c r="J34" s="251"/>
      <c r="K34" s="251"/>
      <c r="L34" s="247"/>
    </row>
    <row r="35" spans="1:12" s="200" customFormat="1" ht="12" customHeight="1" x14ac:dyDescent="0.2">
      <c r="A35" s="234"/>
      <c r="B35" s="217"/>
      <c r="C35" s="215" t="str">
        <f>Data!C35</f>
        <v>Protective</v>
      </c>
      <c r="D35" s="21">
        <f>NorthernRegionCalculations!O63+NorthernRegionCalculations!U63</f>
        <v>362</v>
      </c>
      <c r="E35" s="49">
        <f>IF(D35/$D$41&lt;0.01,"*",D35/$D$41)</f>
        <v>0.91414141414141414</v>
      </c>
      <c r="F35" s="254"/>
      <c r="G35" s="217"/>
      <c r="H35" s="215" t="str">
        <f>Data!H35</f>
        <v>0 - 2 Years Old</v>
      </c>
      <c r="I35" s="215"/>
      <c r="J35" s="21">
        <f>NorthernRegionCalculations!O77</f>
        <v>76</v>
      </c>
      <c r="K35" s="49">
        <f>IF(J35/$J$39&lt;0.01,"*",J35/$J$39)</f>
        <v>0.19191919191919191</v>
      </c>
      <c r="L35" s="237"/>
    </row>
    <row r="36" spans="1:12" s="200" customFormat="1" ht="12" customHeight="1" x14ac:dyDescent="0.2">
      <c r="A36" s="234"/>
      <c r="B36" s="229"/>
      <c r="C36" s="215" t="str">
        <f>Data!C36</f>
        <v>Alternative Response</v>
      </c>
      <c r="D36" s="21">
        <f>NorthernRegionCalculations!P63</f>
        <v>3</v>
      </c>
      <c r="E36" s="49" t="str">
        <f t="shared" ref="E36:E41" si="2">IF(D36/$D$41&lt;0.01,"*",D36/$D$41)</f>
        <v>*</v>
      </c>
      <c r="F36" s="254"/>
      <c r="G36" s="217"/>
      <c r="H36" s="215" t="str">
        <f>Data!H36</f>
        <v>3 - 5 Years Old</v>
      </c>
      <c r="I36" s="215"/>
      <c r="J36" s="21">
        <f>NorthernRegionCalculations!P77</f>
        <v>87</v>
      </c>
      <c r="K36" s="49">
        <f t="shared" ref="K36:K39" si="3">IF(J36/$J$39&lt;0.01,"*",J36/$J$39)</f>
        <v>0.2196969696969697</v>
      </c>
      <c r="L36" s="237"/>
    </row>
    <row r="37" spans="1:12" s="200" customFormat="1" ht="12" customHeight="1" x14ac:dyDescent="0.2">
      <c r="A37" s="234"/>
      <c r="B37" s="229"/>
      <c r="C37" s="215" t="str">
        <f>Data!C37</f>
        <v>Voluntary Request</v>
      </c>
      <c r="D37" s="21">
        <f>NorthernRegionCalculations!W63+NorthernRegionCalculations!X63</f>
        <v>3</v>
      </c>
      <c r="E37" s="49" t="str">
        <f t="shared" si="2"/>
        <v>*</v>
      </c>
      <c r="F37" s="254"/>
      <c r="G37" s="217"/>
      <c r="H37" s="215" t="str">
        <f>Data!H37</f>
        <v>6 - 11 Years Old</v>
      </c>
      <c r="I37" s="215"/>
      <c r="J37" s="21">
        <f>NorthernRegionCalculations!Q77</f>
        <v>105</v>
      </c>
      <c r="K37" s="49">
        <f t="shared" si="3"/>
        <v>0.26515151515151514</v>
      </c>
      <c r="L37" s="237"/>
    </row>
    <row r="38" spans="1:12" s="200" customFormat="1" ht="12" customHeight="1" x14ac:dyDescent="0.2">
      <c r="A38" s="234"/>
      <c r="B38" s="229"/>
      <c r="C38" s="215" t="str">
        <f>Data!C38</f>
        <v>CRA Referral (Children Requiring Assistance)</v>
      </c>
      <c r="D38" s="21">
        <f>NorthernRegionCalculations!Q63+NorthernRegionCalculations!R63</f>
        <v>16</v>
      </c>
      <c r="E38" s="49">
        <f t="shared" si="2"/>
        <v>4.0404040404040407E-2</v>
      </c>
      <c r="F38" s="254"/>
      <c r="G38" s="217"/>
      <c r="H38" s="215" t="str">
        <f>Data!H38</f>
        <v>12 - 17 Years Old</v>
      </c>
      <c r="I38" s="215"/>
      <c r="J38" s="21">
        <f>NorthernRegionCalculations!R77</f>
        <v>128</v>
      </c>
      <c r="K38" s="49">
        <f t="shared" si="3"/>
        <v>0.32323232323232326</v>
      </c>
      <c r="L38" s="237"/>
    </row>
    <row r="39" spans="1:12" s="200" customFormat="1" ht="12" customHeight="1" x14ac:dyDescent="0.2">
      <c r="A39" s="239"/>
      <c r="B39" s="229"/>
      <c r="C39" s="215" t="str">
        <f>Data!C39</f>
        <v>Court Referral</v>
      </c>
      <c r="D39" s="21">
        <f>NorthernRegionCalculations!S63</f>
        <v>11</v>
      </c>
      <c r="E39" s="49">
        <f t="shared" si="2"/>
        <v>2.7777777777777776E-2</v>
      </c>
      <c r="F39" s="254"/>
      <c r="G39" s="217"/>
      <c r="H39" s="244" t="s">
        <v>38</v>
      </c>
      <c r="I39" s="244"/>
      <c r="J39" s="67">
        <f>SUM(J35:J38)</f>
        <v>396</v>
      </c>
      <c r="K39" s="68">
        <f t="shared" si="3"/>
        <v>1</v>
      </c>
      <c r="L39" s="240"/>
    </row>
    <row r="40" spans="1:12" s="200" customFormat="1" ht="12" customHeight="1" x14ac:dyDescent="0.2">
      <c r="A40" s="241"/>
      <c r="B40" s="217"/>
      <c r="C40" s="215" t="str">
        <f>Data!C40</f>
        <v>Other/Unspecified</v>
      </c>
      <c r="D40" s="21">
        <f>NorthernRegionCalculations!T63+NorthernRegionCalculations!V63+NorthernRegionCalculations!Y63</f>
        <v>1</v>
      </c>
      <c r="E40" s="49" t="str">
        <f t="shared" si="2"/>
        <v>*</v>
      </c>
      <c r="F40" s="255"/>
      <c r="G40" s="217"/>
      <c r="H40" s="244"/>
      <c r="I40" s="244"/>
      <c r="J40" s="76"/>
      <c r="K40" s="77"/>
      <c r="L40" s="243"/>
    </row>
    <row r="41" spans="1:12" s="200" customFormat="1" ht="12" customHeight="1" x14ac:dyDescent="0.2">
      <c r="A41" s="241"/>
      <c r="B41" s="217"/>
      <c r="C41" s="244" t="s">
        <v>38</v>
      </c>
      <c r="D41" s="67">
        <f>SUM(D35:D40)</f>
        <v>396</v>
      </c>
      <c r="E41" s="68">
        <f t="shared" si="2"/>
        <v>1</v>
      </c>
      <c r="F41" s="255"/>
      <c r="G41" s="217"/>
      <c r="H41" s="217"/>
      <c r="I41" s="217"/>
      <c r="J41" s="217"/>
      <c r="K41" s="217"/>
      <c r="L41" s="243"/>
    </row>
    <row r="42" spans="1:12" s="200" customFormat="1" ht="12" customHeight="1" x14ac:dyDescent="0.2">
      <c r="A42" s="241"/>
      <c r="B42" s="217"/>
      <c r="C42" s="244"/>
      <c r="D42" s="67"/>
      <c r="E42" s="68"/>
      <c r="F42" s="255"/>
      <c r="G42" s="217"/>
      <c r="H42" s="217"/>
      <c r="I42" s="217"/>
      <c r="J42" s="217"/>
      <c r="K42" s="217"/>
      <c r="L42" s="243"/>
    </row>
    <row r="43" spans="1:12" s="253" customFormat="1" ht="15" customHeight="1" x14ac:dyDescent="0.2">
      <c r="A43" s="210"/>
      <c r="B43" s="228" t="str">
        <f>Data!B43</f>
        <v>Placement Type  (03/31/2017)</v>
      </c>
      <c r="C43" s="215"/>
      <c r="D43" s="233"/>
      <c r="E43" s="233"/>
      <c r="F43" s="233"/>
      <c r="G43" s="228" t="str">
        <f>Data!G43</f>
        <v>Continuous Time in Placement  (03/31/2017)</v>
      </c>
      <c r="H43" s="229"/>
      <c r="I43" s="229"/>
      <c r="J43" s="233"/>
      <c r="K43" s="233"/>
      <c r="L43" s="213"/>
    </row>
    <row r="44" spans="1:12" s="200" customFormat="1" ht="12" customHeight="1" x14ac:dyDescent="0.2">
      <c r="A44" s="234"/>
      <c r="B44" s="217"/>
      <c r="C44" s="215" t="str">
        <f>Data!C44</f>
        <v>Foster Care - Kinship</v>
      </c>
      <c r="D44" s="21">
        <f>NorthernRegionCalculations!AP105</f>
        <v>102</v>
      </c>
      <c r="E44" s="49">
        <f>IF(D44/$D$57&lt;0.01,"*",D44/$D$57)</f>
        <v>0.25757575757575757</v>
      </c>
      <c r="F44" s="254"/>
      <c r="G44" s="217"/>
      <c r="H44" s="215" t="str">
        <f>Data!H44</f>
        <v>.5 Years or Less</v>
      </c>
      <c r="I44" s="215"/>
      <c r="J44" s="21">
        <f>NorthernRegionCalculations!O90</f>
        <v>127</v>
      </c>
      <c r="K44" s="49">
        <f>IF(J44/$J$49&lt;0.01,"*",J44/$J$49)</f>
        <v>0.32070707070707072</v>
      </c>
      <c r="L44" s="237"/>
    </row>
    <row r="45" spans="1:12" s="200" customFormat="1" ht="12" customHeight="1" x14ac:dyDescent="0.2">
      <c r="A45" s="234"/>
      <c r="B45" s="217"/>
      <c r="C45" s="215" t="str">
        <f>Data!C45</f>
        <v>Foster Care - Child-Specific</v>
      </c>
      <c r="D45" s="21">
        <f>NorthernRegionCalculations!AN105</f>
        <v>32</v>
      </c>
      <c r="E45" s="49">
        <f t="shared" ref="E45:E57" si="4">IF(D45/$D$57&lt;0.01,"*",D45/$D$57)</f>
        <v>8.0808080808080815E-2</v>
      </c>
      <c r="F45" s="254"/>
      <c r="G45" s="217"/>
      <c r="H45" s="215" t="str">
        <f>Data!H45</f>
        <v>&gt;.5 Years - 1 Year</v>
      </c>
      <c r="I45" s="215"/>
      <c r="J45" s="21">
        <f>NorthernRegionCalculations!P90</f>
        <v>61</v>
      </c>
      <c r="K45" s="49">
        <f t="shared" ref="K45:K49" si="5">IF(J45/$J$49&lt;0.01,"*",J45/$J$49)</f>
        <v>0.15404040404040403</v>
      </c>
      <c r="L45" s="237"/>
    </row>
    <row r="46" spans="1:12" s="200" customFormat="1" ht="12" customHeight="1" x14ac:dyDescent="0.2">
      <c r="A46" s="234"/>
      <c r="B46" s="217"/>
      <c r="C46" s="215" t="str">
        <f>Data!C46</f>
        <v>Foster Care - Unrestricted</v>
      </c>
      <c r="D46" s="21">
        <f>NorthernRegionCalculations!AR105</f>
        <v>104</v>
      </c>
      <c r="E46" s="49">
        <f t="shared" si="4"/>
        <v>0.26262626262626265</v>
      </c>
      <c r="F46" s="254"/>
      <c r="G46" s="217"/>
      <c r="H46" s="215" t="str">
        <f>Data!H46</f>
        <v>&gt;1 Year - 2 Years</v>
      </c>
      <c r="I46" s="215"/>
      <c r="J46" s="21">
        <f>NorthernRegionCalculations!Q90+NorthernRegionCalculations!R90</f>
        <v>103</v>
      </c>
      <c r="K46" s="49">
        <f t="shared" si="5"/>
        <v>0.26010101010101011</v>
      </c>
      <c r="L46" s="237"/>
    </row>
    <row r="47" spans="1:12" s="200" customFormat="1" ht="12" customHeight="1" x14ac:dyDescent="0.2">
      <c r="A47" s="234"/>
      <c r="B47" s="217"/>
      <c r="C47" s="215" t="str">
        <f>Data!C47</f>
        <v>Foster Care - Pre-adoptive</v>
      </c>
      <c r="D47" s="21">
        <f>NorthernRegionCalculations!AQ105</f>
        <v>19</v>
      </c>
      <c r="E47" s="49">
        <f t="shared" si="4"/>
        <v>4.7979797979797977E-2</v>
      </c>
      <c r="F47" s="254"/>
      <c r="G47" s="217"/>
      <c r="H47" s="215" t="str">
        <f>Data!H47</f>
        <v>&gt;2 Years - 4 Years</v>
      </c>
      <c r="I47" s="215"/>
      <c r="J47" s="21">
        <f>NorthernRegionCalculations!S90</f>
        <v>79</v>
      </c>
      <c r="K47" s="49">
        <f t="shared" si="5"/>
        <v>0.1994949494949495</v>
      </c>
      <c r="L47" s="237"/>
    </row>
    <row r="48" spans="1:12" s="200" customFormat="1" ht="12" customHeight="1" x14ac:dyDescent="0.2">
      <c r="A48" s="234"/>
      <c r="B48" s="217"/>
      <c r="C48" s="215" t="str">
        <f>Data!C48</f>
        <v>Foster Care - Independent Living</v>
      </c>
      <c r="D48" s="21">
        <f>NorthernRegionCalculations!AO105</f>
        <v>0</v>
      </c>
      <c r="E48" s="28" t="str">
        <f t="shared" si="4"/>
        <v>*</v>
      </c>
      <c r="F48" s="254"/>
      <c r="G48" s="217"/>
      <c r="H48" s="215" t="str">
        <f>Data!H48</f>
        <v>&gt;4 Years</v>
      </c>
      <c r="I48" s="215"/>
      <c r="J48" s="21">
        <f>NorthernRegionCalculations!T90</f>
        <v>26</v>
      </c>
      <c r="K48" s="49">
        <f t="shared" si="5"/>
        <v>6.5656565656565663E-2</v>
      </c>
      <c r="L48" s="237"/>
    </row>
    <row r="49" spans="1:14" s="200" customFormat="1" ht="12" customHeight="1" x14ac:dyDescent="0.2">
      <c r="A49" s="234"/>
      <c r="B49" s="217"/>
      <c r="C49" s="215" t="str">
        <f>Data!C49</f>
        <v>Foster Care - IFC (Contracted)</v>
      </c>
      <c r="D49" s="21">
        <f>SUM(NorthernRegionCalculations!AC105:AM105)</f>
        <v>48</v>
      </c>
      <c r="E49" s="49">
        <f t="shared" si="4"/>
        <v>0.12121212121212122</v>
      </c>
      <c r="F49" s="254"/>
      <c r="G49" s="217"/>
      <c r="H49" s="244" t="s">
        <v>38</v>
      </c>
      <c r="I49" s="215"/>
      <c r="J49" s="67">
        <f>SUM(J44:J48)</f>
        <v>396</v>
      </c>
      <c r="K49" s="68">
        <f t="shared" si="5"/>
        <v>1</v>
      </c>
      <c r="L49" s="237"/>
    </row>
    <row r="50" spans="1:14" s="200" customFormat="1" ht="12" customHeight="1" x14ac:dyDescent="0.2">
      <c r="A50" s="234"/>
      <c r="B50" s="217"/>
      <c r="C50" s="215" t="str">
        <f>Data!C50</f>
        <v>Congregate Care - Group Home</v>
      </c>
      <c r="D50" s="21">
        <f>SUM(NorthernRegionCalculations!N105:T105)</f>
        <v>34</v>
      </c>
      <c r="E50" s="49">
        <f t="shared" si="4"/>
        <v>8.5858585858585856E-2</v>
      </c>
      <c r="F50" s="180"/>
      <c r="G50" s="180"/>
      <c r="H50" s="180"/>
      <c r="I50" s="180"/>
      <c r="J50" s="180"/>
      <c r="K50" s="180"/>
      <c r="L50" s="237"/>
    </row>
    <row r="51" spans="1:14" s="200" customFormat="1" ht="12" customHeight="1" x14ac:dyDescent="0.2">
      <c r="A51" s="256"/>
      <c r="B51" s="217"/>
      <c r="C51" s="215" t="str">
        <f>Data!C51</f>
        <v>Congregate Care - Continuum</v>
      </c>
      <c r="D51" s="21">
        <f>SUM(NorthernRegionCalculations!Z105:AB105)</f>
        <v>0</v>
      </c>
      <c r="E51" s="49" t="str">
        <f t="shared" si="4"/>
        <v>*</v>
      </c>
      <c r="F51" s="254"/>
      <c r="G51" s="228" t="str">
        <f>Data!G51</f>
        <v>Gender  (03/31/2017)</v>
      </c>
      <c r="H51" s="235"/>
      <c r="I51" s="235"/>
      <c r="J51" s="257"/>
      <c r="K51" s="257"/>
      <c r="L51" s="258"/>
    </row>
    <row r="52" spans="1:14" s="200" customFormat="1" ht="12" customHeight="1" x14ac:dyDescent="0.2">
      <c r="A52" s="259"/>
      <c r="B52" s="217"/>
      <c r="C52" s="215" t="str">
        <f>Data!C52</f>
        <v>Congregate Care - Residential</v>
      </c>
      <c r="D52" s="21">
        <f>NorthernRegionCalculations!U105</f>
        <v>21</v>
      </c>
      <c r="E52" s="49">
        <f>IF(D52/$D$57&lt;0.01,"*",D52/$D$57)</f>
        <v>5.3030303030303032E-2</v>
      </c>
      <c r="F52" s="254"/>
      <c r="G52" s="217"/>
      <c r="H52" s="215" t="str">
        <f>Data!H52</f>
        <v>Male</v>
      </c>
      <c r="I52" s="244"/>
      <c r="J52" s="21">
        <f>NorthernRegionCalculations!P121</f>
        <v>211</v>
      </c>
      <c r="K52" s="49">
        <f>IF(J52/$J$55&lt;0.01,"*",J52/$J$55)</f>
        <v>0.53282828282828287</v>
      </c>
      <c r="L52" s="260"/>
      <c r="M52" s="215"/>
    </row>
    <row r="53" spans="1:14" s="200" customFormat="1" ht="12" customHeight="1" x14ac:dyDescent="0.2">
      <c r="A53" s="261"/>
      <c r="B53" s="217"/>
      <c r="C53" s="215" t="str">
        <f>Data!C53</f>
        <v>Congregate  Care - STARR (short-term residential)</v>
      </c>
      <c r="D53" s="21">
        <f>NorthernRegionCalculations!V105</f>
        <v>26</v>
      </c>
      <c r="E53" s="49">
        <f t="shared" si="4"/>
        <v>6.5656565656565663E-2</v>
      </c>
      <c r="F53" s="254"/>
      <c r="G53" s="217"/>
      <c r="H53" s="215" t="str">
        <f>Data!H53</f>
        <v>Female</v>
      </c>
      <c r="I53" s="244"/>
      <c r="J53" s="21">
        <f>NorthernRegionCalculations!O121</f>
        <v>185</v>
      </c>
      <c r="K53" s="49">
        <f t="shared" ref="K53:K55" si="6">IF(J53/$J$55&lt;0.01,"*",J53/$J$55)</f>
        <v>0.46717171717171718</v>
      </c>
      <c r="L53" s="262"/>
    </row>
    <row r="54" spans="1:14" s="200" customFormat="1" ht="12" customHeight="1" x14ac:dyDescent="0.2">
      <c r="A54" s="214"/>
      <c r="B54" s="217"/>
      <c r="C54" s="215" t="str">
        <f>Data!C54</f>
        <v>Congregate Care - Teen Parenting</v>
      </c>
      <c r="D54" s="21">
        <f>SUM(NorthernRegionCalculations!W105:Y105)</f>
        <v>0</v>
      </c>
      <c r="E54" s="49" t="str">
        <f t="shared" si="4"/>
        <v>*</v>
      </c>
      <c r="F54" s="254"/>
      <c r="G54" s="180"/>
      <c r="H54" s="253" t="str">
        <f>Data!H54</f>
        <v>Intersex</v>
      </c>
      <c r="J54" s="21">
        <f>NorthernRegionCalculations!Q121</f>
        <v>0</v>
      </c>
      <c r="K54" s="49" t="str">
        <f t="shared" si="6"/>
        <v>*</v>
      </c>
      <c r="L54" s="219"/>
    </row>
    <row r="55" spans="1:14" s="200" customFormat="1" ht="12" customHeight="1" x14ac:dyDescent="0.2">
      <c r="A55" s="263"/>
      <c r="B55" s="217"/>
      <c r="C55" s="215" t="str">
        <f>Data!C55</f>
        <v>Non-Referral Location</v>
      </c>
      <c r="D55" s="21">
        <f>SUM(NorthernRegionCalculations!AS105:AW105)</f>
        <v>6</v>
      </c>
      <c r="E55" s="49">
        <f t="shared" si="4"/>
        <v>1.5151515151515152E-2</v>
      </c>
      <c r="F55" s="264"/>
      <c r="G55" s="180"/>
      <c r="H55" s="244" t="s">
        <v>38</v>
      </c>
      <c r="I55" s="180"/>
      <c r="J55" s="67">
        <f>SUM(J52:J54)</f>
        <v>396</v>
      </c>
      <c r="K55" s="68">
        <f t="shared" si="6"/>
        <v>1</v>
      </c>
      <c r="L55" s="265"/>
    </row>
    <row r="56" spans="1:14" s="200" customFormat="1" ht="12" customHeight="1" x14ac:dyDescent="0.2">
      <c r="A56" s="263"/>
      <c r="B56" s="217"/>
      <c r="C56" s="238" t="str">
        <f>Data!C56</f>
        <v>Missing/Absent from Approved Placement</v>
      </c>
      <c r="D56" s="21">
        <f>NorthernRegionCalculations!AX105</f>
        <v>4</v>
      </c>
      <c r="E56" s="49">
        <f t="shared" si="4"/>
        <v>1.0101010101010102E-2</v>
      </c>
      <c r="F56" s="266"/>
      <c r="G56" s="180"/>
      <c r="H56" s="180"/>
      <c r="I56" s="180"/>
      <c r="J56" s="180"/>
      <c r="K56" s="180"/>
      <c r="L56" s="265"/>
    </row>
    <row r="57" spans="1:14" ht="15" customHeight="1" x14ac:dyDescent="0.2">
      <c r="A57" s="267"/>
      <c r="B57" s="180"/>
      <c r="C57" s="244" t="s">
        <v>38</v>
      </c>
      <c r="D57" s="67">
        <f>SUM(D44:D56)</f>
        <v>396</v>
      </c>
      <c r="E57" s="68">
        <f t="shared" si="4"/>
        <v>1</v>
      </c>
      <c r="F57" s="266"/>
      <c r="G57" s="228" t="str">
        <f>Data!G57</f>
        <v>Service Plan Goal  (03/31/2017)</v>
      </c>
      <c r="H57" s="229"/>
      <c r="I57" s="235"/>
      <c r="J57" s="181"/>
      <c r="K57" s="216"/>
      <c r="L57" s="268"/>
    </row>
    <row r="58" spans="1:14" s="200" customFormat="1" ht="12" customHeight="1" x14ac:dyDescent="0.2">
      <c r="A58" s="234"/>
      <c r="B58" s="228"/>
      <c r="C58" s="180"/>
      <c r="D58" s="180"/>
      <c r="E58" s="180"/>
      <c r="F58" s="254"/>
      <c r="G58" s="228"/>
      <c r="H58" s="215" t="str">
        <f>Data!H58</f>
        <v>Family Reunification</v>
      </c>
      <c r="I58" s="215"/>
      <c r="J58" s="21">
        <f>NorthernRegionCalculations!S150</f>
        <v>167</v>
      </c>
      <c r="K58" s="49">
        <f>IF(J58/$J$65&lt;0.01,"*",J58/$J$65)</f>
        <v>0.42171717171717171</v>
      </c>
      <c r="L58" s="237"/>
      <c r="N58" s="215"/>
    </row>
    <row r="59" spans="1:14" s="200" customFormat="1" ht="12" customHeight="1" x14ac:dyDescent="0.2">
      <c r="A59" s="234"/>
      <c r="B59" s="228" t="str">
        <f>Data!B59</f>
        <v>Race  (03/31/2017)</v>
      </c>
      <c r="C59" s="215"/>
      <c r="D59" s="230"/>
      <c r="E59" s="231"/>
      <c r="F59" s="254"/>
      <c r="G59" s="235"/>
      <c r="H59" s="215" t="str">
        <f>Data!H59</f>
        <v>Adoption</v>
      </c>
      <c r="I59" s="215"/>
      <c r="J59" s="21">
        <f>NorthernRegionCalculations!P150</f>
        <v>106</v>
      </c>
      <c r="K59" s="49">
        <f t="shared" ref="K59:K65" si="7">IF(J59/$J$65&lt;0.01,"*",J59/$J$65)</f>
        <v>0.26767676767676768</v>
      </c>
      <c r="L59" s="237"/>
    </row>
    <row r="60" spans="1:14" s="200" customFormat="1" ht="13.5" customHeight="1" x14ac:dyDescent="0.2">
      <c r="A60" s="234"/>
      <c r="B60" s="235"/>
      <c r="C60" s="215" t="s">
        <v>5</v>
      </c>
      <c r="D60" s="21">
        <f>NorthernRegionCalculations!W136</f>
        <v>165</v>
      </c>
      <c r="E60" s="28">
        <f>IF(D60/$D$68&lt;0.01,"*",D60/$D$68)</f>
        <v>0.41666666666666669</v>
      </c>
      <c r="F60" s="254"/>
      <c r="G60" s="217"/>
      <c r="H60" s="215" t="str">
        <f>Data!H60</f>
        <v>Guardianship</v>
      </c>
      <c r="I60" s="215"/>
      <c r="J60" s="21">
        <f>NorthernRegionCalculations!R150</f>
        <v>28</v>
      </c>
      <c r="K60" s="49">
        <f t="shared" si="7"/>
        <v>7.0707070707070704E-2</v>
      </c>
      <c r="L60" s="237"/>
      <c r="N60" s="215"/>
    </row>
    <row r="61" spans="1:14" s="200" customFormat="1" ht="14.45" customHeight="1" x14ac:dyDescent="0.2">
      <c r="A61" s="234"/>
      <c r="C61" s="238" t="s">
        <v>7</v>
      </c>
      <c r="D61" s="21">
        <f>NorthernRegionCalculations!S136</f>
        <v>150</v>
      </c>
      <c r="E61" s="28">
        <f t="shared" ref="E61:E68" si="8">IF(D61/$D$68&lt;0.01,"*",D61/$D$68)</f>
        <v>0.37878787878787878</v>
      </c>
      <c r="F61" s="254"/>
      <c r="G61" s="217"/>
      <c r="H61" s="215" t="s">
        <v>63</v>
      </c>
      <c r="I61" s="215"/>
      <c r="J61" s="21">
        <f>NorthernRegionCalculations!O150</f>
        <v>10</v>
      </c>
      <c r="K61" s="49">
        <f t="shared" si="7"/>
        <v>2.5252525252525252E-2</v>
      </c>
      <c r="L61" s="237"/>
      <c r="N61" s="215"/>
    </row>
    <row r="62" spans="1:14" s="200" customFormat="1" ht="13.5" customHeight="1" x14ac:dyDescent="0.2">
      <c r="A62" s="234"/>
      <c r="C62" s="215" t="s">
        <v>9</v>
      </c>
      <c r="D62" s="21">
        <f>NorthernRegionCalculations!Q136</f>
        <v>17</v>
      </c>
      <c r="E62" s="28">
        <f t="shared" si="8"/>
        <v>4.2929292929292928E-2</v>
      </c>
      <c r="F62" s="254"/>
      <c r="G62" s="217"/>
      <c r="H62" s="215" t="str">
        <f>Data!H62</f>
        <v>Permanent Care with Kin</v>
      </c>
      <c r="I62" s="215"/>
      <c r="J62" s="21">
        <f>NorthernRegionCalculations!Q150</f>
        <v>10</v>
      </c>
      <c r="K62" s="49">
        <f t="shared" si="7"/>
        <v>2.5252525252525252E-2</v>
      </c>
      <c r="L62" s="237"/>
      <c r="N62" s="215"/>
    </row>
    <row r="63" spans="1:14" s="200" customFormat="1" ht="13.5" customHeight="1" x14ac:dyDescent="0.2">
      <c r="A63" s="234"/>
      <c r="B63" s="235"/>
      <c r="C63" s="215" t="s">
        <v>11</v>
      </c>
      <c r="D63" s="21">
        <f>NorthernRegionCalculations!P136</f>
        <v>12</v>
      </c>
      <c r="E63" s="28">
        <f t="shared" si="8"/>
        <v>3.0303030303030304E-2</v>
      </c>
      <c r="F63" s="254"/>
      <c r="G63" s="217"/>
      <c r="H63" s="215" t="str">
        <f>Data!H63</f>
        <v>Stabilize Intact Family</v>
      </c>
      <c r="I63" s="215"/>
      <c r="J63" s="21">
        <f>NorthernRegionCalculations!T150</f>
        <v>32</v>
      </c>
      <c r="K63" s="49">
        <f t="shared" si="7"/>
        <v>8.0808080808080815E-2</v>
      </c>
      <c r="L63" s="237"/>
      <c r="N63" s="215"/>
    </row>
    <row r="64" spans="1:14" s="200" customFormat="1" ht="13.5" customHeight="1" x14ac:dyDescent="0.2">
      <c r="A64" s="234"/>
      <c r="B64" s="235"/>
      <c r="C64" s="215" t="s">
        <v>13</v>
      </c>
      <c r="D64" s="21">
        <f>NorthernRegionCalculations!O136</f>
        <v>0</v>
      </c>
      <c r="E64" s="28" t="str">
        <f t="shared" si="8"/>
        <v>*</v>
      </c>
      <c r="F64" s="254"/>
      <c r="G64" s="217"/>
      <c r="H64" s="215" t="str">
        <f>Data!H64</f>
        <v>Unspecified as of run-date</v>
      </c>
      <c r="I64" s="215"/>
      <c r="J64" s="21">
        <f>NorthernRegionCalculations!U150</f>
        <v>43</v>
      </c>
      <c r="K64" s="49">
        <f t="shared" si="7"/>
        <v>0.10858585858585859</v>
      </c>
      <c r="L64" s="237"/>
      <c r="N64" s="215"/>
    </row>
    <row r="65" spans="1:14" s="200" customFormat="1" ht="13.5" customHeight="1" x14ac:dyDescent="0.2">
      <c r="A65" s="234"/>
      <c r="B65" s="235"/>
      <c r="C65" s="215" t="s">
        <v>15</v>
      </c>
      <c r="D65" s="21">
        <f>NorthernRegionCalculations!U136</f>
        <v>0</v>
      </c>
      <c r="E65" s="28" t="str">
        <f t="shared" si="8"/>
        <v>*</v>
      </c>
      <c r="F65" s="254"/>
      <c r="G65" s="217"/>
      <c r="H65" s="244" t="s">
        <v>38</v>
      </c>
      <c r="I65" s="215"/>
      <c r="J65" s="67">
        <f>SUM(J58:J64)</f>
        <v>396</v>
      </c>
      <c r="K65" s="68">
        <f t="shared" si="7"/>
        <v>1</v>
      </c>
      <c r="L65" s="237"/>
      <c r="N65" s="215"/>
    </row>
    <row r="66" spans="1:14" s="200" customFormat="1" ht="13.5" customHeight="1" x14ac:dyDescent="0.2">
      <c r="A66" s="234"/>
      <c r="B66" s="235"/>
      <c r="C66" s="215" t="s">
        <v>17</v>
      </c>
      <c r="D66" s="21">
        <f>NorthernRegionCalculations!T136</f>
        <v>20</v>
      </c>
      <c r="E66" s="28">
        <f t="shared" si="8"/>
        <v>5.0505050505050504E-2</v>
      </c>
      <c r="F66" s="254"/>
      <c r="G66" s="217"/>
      <c r="H66" s="269" t="s">
        <v>241</v>
      </c>
      <c r="L66" s="237"/>
      <c r="N66" s="215"/>
    </row>
    <row r="67" spans="1:14" s="200" customFormat="1" ht="12" customHeight="1" x14ac:dyDescent="0.2">
      <c r="A67" s="234"/>
      <c r="B67" s="235"/>
      <c r="C67" s="215" t="str">
        <f>Data!C67</f>
        <v>Unable to Determine</v>
      </c>
      <c r="D67" s="21">
        <f>NorthernRegionCalculations!R136+NorthernRegionCalculations!V136+NorthernRegionCalculations!X136</f>
        <v>32</v>
      </c>
      <c r="E67" s="28">
        <f t="shared" si="8"/>
        <v>8.0808080808080815E-2</v>
      </c>
      <c r="F67" s="254"/>
      <c r="G67" s="217"/>
      <c r="H67" s="269"/>
      <c r="I67" s="180"/>
      <c r="J67" s="180"/>
      <c r="K67" s="180"/>
      <c r="L67" s="237"/>
      <c r="M67" s="215"/>
      <c r="N67" s="215"/>
    </row>
    <row r="68" spans="1:14" s="200" customFormat="1" ht="12" customHeight="1" x14ac:dyDescent="0.2">
      <c r="A68" s="234"/>
      <c r="B68" s="235"/>
      <c r="C68" s="244" t="s">
        <v>38</v>
      </c>
      <c r="D68" s="67">
        <f>SUM(D60:D67)</f>
        <v>396</v>
      </c>
      <c r="E68" s="61">
        <f t="shared" si="8"/>
        <v>1</v>
      </c>
      <c r="F68" s="254"/>
      <c r="G68" s="270" t="s">
        <v>68</v>
      </c>
      <c r="I68" s="180"/>
      <c r="J68" s="180"/>
      <c r="K68" s="180"/>
      <c r="L68" s="237"/>
      <c r="M68" s="215"/>
      <c r="N68" s="215"/>
    </row>
    <row r="69" spans="1:14" s="200" customFormat="1" ht="12" customHeight="1" x14ac:dyDescent="0.2">
      <c r="A69" s="234"/>
      <c r="B69" s="235"/>
      <c r="C69" s="246" t="s">
        <v>239</v>
      </c>
      <c r="D69" s="95"/>
      <c r="E69" s="96"/>
      <c r="F69" s="254"/>
      <c r="G69" s="271" t="s">
        <v>69</v>
      </c>
      <c r="I69" s="180"/>
      <c r="J69" s="180"/>
      <c r="K69" s="180"/>
      <c r="L69" s="237"/>
      <c r="M69" s="215"/>
      <c r="N69" s="215"/>
    </row>
    <row r="70" spans="1:14" s="200" customFormat="1" ht="12" customHeight="1" x14ac:dyDescent="0.2">
      <c r="A70" s="241"/>
      <c r="B70" s="228"/>
      <c r="C70" s="66" t="s">
        <v>240</v>
      </c>
      <c r="D70" s="34"/>
      <c r="E70" s="64"/>
      <c r="F70" s="254"/>
      <c r="G70" s="270" t="s">
        <v>70</v>
      </c>
      <c r="I70" s="180"/>
      <c r="J70" s="180"/>
      <c r="K70" s="180"/>
      <c r="L70" s="237"/>
    </row>
    <row r="71" spans="1:14" s="200" customFormat="1" ht="6" customHeight="1" x14ac:dyDescent="0.2">
      <c r="A71" s="272"/>
      <c r="B71" s="273"/>
      <c r="C71" s="100"/>
      <c r="D71" s="101"/>
      <c r="E71" s="102"/>
      <c r="F71" s="274"/>
      <c r="G71" s="275"/>
      <c r="H71" s="276"/>
      <c r="I71" s="275"/>
      <c r="J71" s="275"/>
      <c r="K71" s="275"/>
      <c r="L71" s="277"/>
    </row>
    <row r="72" spans="1:14" s="200" customFormat="1" ht="15.75" x14ac:dyDescent="0.2">
      <c r="A72" s="205"/>
      <c r="B72" s="1080" t="s">
        <v>71</v>
      </c>
      <c r="C72" s="1080"/>
      <c r="D72" s="1080"/>
      <c r="E72" s="1080"/>
      <c r="F72" s="1080"/>
      <c r="G72" s="1080"/>
      <c r="H72" s="1080"/>
      <c r="I72" s="1080"/>
      <c r="J72" s="1080"/>
      <c r="K72" s="1080"/>
      <c r="L72" s="1081"/>
    </row>
    <row r="73" spans="1:14" s="200" customFormat="1" ht="14.25" customHeight="1" x14ac:dyDescent="0.2">
      <c r="A73" s="234"/>
      <c r="B73" s="228" t="str">
        <f>Data!B73</f>
        <v>Most Recent Intake  (03/31/2017)</v>
      </c>
      <c r="C73" s="278"/>
      <c r="D73" s="231"/>
      <c r="E73" s="218"/>
      <c r="F73" s="218"/>
      <c r="G73" s="244" t="str">
        <f>Data!G73</f>
        <v>Age Groups  (03/31/2017)</v>
      </c>
      <c r="H73" s="215"/>
      <c r="I73" s="217"/>
      <c r="J73" s="217"/>
      <c r="K73" s="233"/>
      <c r="L73" s="213"/>
    </row>
    <row r="74" spans="1:14" ht="12" customHeight="1" x14ac:dyDescent="0.2">
      <c r="A74" s="234"/>
      <c r="B74" s="229"/>
      <c r="C74" s="215" t="str">
        <f>Data!C74</f>
        <v>Protective</v>
      </c>
      <c r="D74" s="21">
        <f>NorthernRegionCalculations!O181+NorthernRegionCalculations!U181</f>
        <v>1634</v>
      </c>
      <c r="E74" s="49">
        <f>IF(D74/$D$80&lt;0.01,"*",D74/$D$80)</f>
        <v>0.96915776986951363</v>
      </c>
      <c r="F74" s="254"/>
      <c r="G74" s="217"/>
      <c r="H74" s="215" t="str">
        <f>Data!H74</f>
        <v>0 - 2 Years Old</v>
      </c>
      <c r="I74" s="215"/>
      <c r="J74" s="21">
        <f>SUM(NorthernRegionCalculations!O166:Q166)</f>
        <v>350</v>
      </c>
      <c r="K74" s="49">
        <f>IF(J74/$J$79&lt;0.01,"*",J74/$J$79)</f>
        <v>0.20759193357058126</v>
      </c>
      <c r="L74" s="237"/>
    </row>
    <row r="75" spans="1:14" ht="12" customHeight="1" x14ac:dyDescent="0.2">
      <c r="A75" s="234"/>
      <c r="B75" s="229"/>
      <c r="C75" s="215" t="str">
        <f>Data!C75</f>
        <v>Alternative Response</v>
      </c>
      <c r="D75" s="21">
        <f>NorthernRegionCalculations!P181</f>
        <v>11</v>
      </c>
      <c r="E75" s="49" t="str">
        <f t="shared" ref="E75:E80" si="9">IF(D75/$D$80&lt;0.01,"*",D75/$D$80)</f>
        <v>*</v>
      </c>
      <c r="F75" s="254"/>
      <c r="G75" s="229"/>
      <c r="H75" s="215" t="str">
        <f>Data!H75</f>
        <v>3 - 5 Years Old</v>
      </c>
      <c r="I75" s="215"/>
      <c r="J75" s="21">
        <f>SUM(NorthernRegionCalculations!R166:T166)</f>
        <v>281</v>
      </c>
      <c r="K75" s="49">
        <f t="shared" ref="K75:K79" si="10">IF(J75/$J$79&lt;0.01,"*",J75/$J$79)</f>
        <v>0.16666666666666666</v>
      </c>
      <c r="L75" s="237"/>
    </row>
    <row r="76" spans="1:14" ht="12" customHeight="1" x14ac:dyDescent="0.2">
      <c r="A76" s="234"/>
      <c r="B76" s="229"/>
      <c r="C76" s="215" t="str">
        <f>Data!C76</f>
        <v>Voluntary Request</v>
      </c>
      <c r="D76" s="21">
        <f>NorthernRegionCalculations!X181+NorthernRegionCalculations!W181</f>
        <v>5</v>
      </c>
      <c r="E76" s="28" t="str">
        <f t="shared" si="9"/>
        <v>*</v>
      </c>
      <c r="F76" s="254"/>
      <c r="G76" s="215"/>
      <c r="H76" s="215" t="str">
        <f>Data!H76</f>
        <v>6 - 11 Years Old</v>
      </c>
      <c r="I76" s="215"/>
      <c r="J76" s="21">
        <f>SUM(NorthernRegionCalculations!U166:Z166)</f>
        <v>618</v>
      </c>
      <c r="K76" s="49">
        <f t="shared" si="10"/>
        <v>0.36654804270462632</v>
      </c>
      <c r="L76" s="237"/>
    </row>
    <row r="77" spans="1:14" s="200" customFormat="1" ht="12" customHeight="1" x14ac:dyDescent="0.2">
      <c r="A77" s="234"/>
      <c r="B77" s="217"/>
      <c r="C77" s="215" t="str">
        <f>Data!C77</f>
        <v>CRA Referral (Children Requiring Assistance)</v>
      </c>
      <c r="D77" s="21">
        <f>NorthernRegionCalculations!Q181+NorthernRegionCalculations!R181</f>
        <v>20</v>
      </c>
      <c r="E77" s="49">
        <f t="shared" si="9"/>
        <v>1.1862396204033215E-2</v>
      </c>
      <c r="F77" s="254"/>
      <c r="G77" s="229"/>
      <c r="H77" s="215" t="str">
        <f>Data!H77</f>
        <v>12 - 17 Years Old</v>
      </c>
      <c r="I77" s="215"/>
      <c r="J77" s="21">
        <f>SUM(NorthernRegionCalculations!AA166:AF166)</f>
        <v>436</v>
      </c>
      <c r="K77" s="49">
        <f t="shared" si="10"/>
        <v>0.25860023724792408</v>
      </c>
      <c r="L77" s="237"/>
    </row>
    <row r="78" spans="1:14" s="200" customFormat="1" ht="12" customHeight="1" x14ac:dyDescent="0.2">
      <c r="A78" s="239"/>
      <c r="B78" s="217"/>
      <c r="C78" s="215" t="str">
        <f>Data!C78</f>
        <v>Court Referral</v>
      </c>
      <c r="D78" s="21">
        <f>NorthernRegionCalculations!S181</f>
        <v>16</v>
      </c>
      <c r="E78" s="49" t="str">
        <f t="shared" si="9"/>
        <v>*</v>
      </c>
      <c r="F78" s="254"/>
      <c r="G78" s="217"/>
      <c r="H78" s="215" t="str">
        <f>Data!H78</f>
        <v>Unspecified</v>
      </c>
      <c r="I78" s="215"/>
      <c r="J78" s="21">
        <f>NorthernRegionCalculations!AG166</f>
        <v>1</v>
      </c>
      <c r="K78" s="49" t="str">
        <f t="shared" si="10"/>
        <v>*</v>
      </c>
      <c r="L78" s="237"/>
    </row>
    <row r="79" spans="1:14" s="200" customFormat="1" ht="12" customHeight="1" x14ac:dyDescent="0.2">
      <c r="A79" s="239"/>
      <c r="B79" s="217"/>
      <c r="C79" s="215" t="str">
        <f>Data!C79</f>
        <v>Other/Unspecified</v>
      </c>
      <c r="D79" s="21">
        <f>NorthernRegionCalculations!T181+NorthernRegionCalculations!Y181+NorthernRegionCalculations!V181</f>
        <v>0</v>
      </c>
      <c r="E79" s="49" t="str">
        <f t="shared" si="9"/>
        <v>*</v>
      </c>
      <c r="F79" s="255"/>
      <c r="G79" s="217"/>
      <c r="H79" s="244" t="s">
        <v>72</v>
      </c>
      <c r="I79" s="244"/>
      <c r="J79" s="67">
        <f>SUM(J74:J78)</f>
        <v>1686</v>
      </c>
      <c r="K79" s="68">
        <f t="shared" si="10"/>
        <v>1</v>
      </c>
      <c r="L79" s="240"/>
    </row>
    <row r="80" spans="1:14" s="200" customFormat="1" ht="12" customHeight="1" x14ac:dyDescent="0.2">
      <c r="A80" s="214"/>
      <c r="B80" s="229"/>
      <c r="C80" s="244" t="s">
        <v>72</v>
      </c>
      <c r="D80" s="67">
        <f>SUM(D74:D79)</f>
        <v>1686</v>
      </c>
      <c r="E80" s="68">
        <f t="shared" si="9"/>
        <v>1</v>
      </c>
      <c r="F80" s="255"/>
      <c r="G80" s="217"/>
      <c r="H80" s="244"/>
      <c r="I80" s="244"/>
      <c r="J80" s="108"/>
      <c r="K80" s="109"/>
      <c r="L80" s="240"/>
    </row>
    <row r="81" spans="1:12" s="200" customFormat="1" ht="4.9000000000000004" customHeight="1" x14ac:dyDescent="0.2">
      <c r="A81" s="214"/>
      <c r="B81" s="229"/>
      <c r="C81" s="244"/>
      <c r="D81" s="67"/>
      <c r="E81" s="68"/>
      <c r="F81" s="255"/>
      <c r="G81" s="217"/>
      <c r="H81" s="244"/>
      <c r="I81" s="244"/>
      <c r="J81" s="108"/>
      <c r="K81" s="109"/>
      <c r="L81" s="240"/>
    </row>
    <row r="82" spans="1:12" s="200" customFormat="1" ht="12" customHeight="1" x14ac:dyDescent="0.2">
      <c r="A82" s="272"/>
      <c r="B82" s="366"/>
      <c r="C82" s="275"/>
      <c r="D82" s="279"/>
      <c r="E82" s="275"/>
      <c r="F82" s="275"/>
      <c r="G82" s="280"/>
      <c r="H82" s="275"/>
      <c r="I82" s="275"/>
      <c r="J82" s="275"/>
      <c r="K82" s="279"/>
      <c r="L82" s="281"/>
    </row>
    <row r="83" spans="1:12" s="200" customFormat="1" x14ac:dyDescent="0.2">
      <c r="A83" s="180"/>
      <c r="B83" s="217"/>
      <c r="C83" s="282"/>
      <c r="D83" s="283"/>
      <c r="E83" s="283"/>
      <c r="F83" s="283"/>
      <c r="G83" s="282"/>
      <c r="H83" s="229"/>
      <c r="I83" s="229"/>
      <c r="J83" s="233"/>
      <c r="K83" s="180"/>
      <c r="L83" s="180"/>
    </row>
    <row r="84" spans="1:12" s="200" customFormat="1" ht="6" customHeight="1" x14ac:dyDescent="0.2">
      <c r="A84" s="180"/>
      <c r="B84" s="217"/>
      <c r="C84" s="282"/>
      <c r="D84" s="283"/>
      <c r="E84" s="283"/>
      <c r="F84" s="283"/>
      <c r="G84" s="282"/>
      <c r="H84" s="282"/>
      <c r="I84" s="282"/>
      <c r="J84" s="283"/>
      <c r="K84" s="180"/>
      <c r="L84" s="180"/>
    </row>
    <row r="85" spans="1:12" x14ac:dyDescent="0.2">
      <c r="A85" s="180"/>
      <c r="K85" s="180"/>
      <c r="L85" s="180"/>
    </row>
    <row r="86" spans="1:12" x14ac:dyDescent="0.2">
      <c r="K86" s="180"/>
      <c r="L86" s="180"/>
    </row>
  </sheetData>
  <mergeCells count="3">
    <mergeCell ref="B18:K18"/>
    <mergeCell ref="B33:K33"/>
    <mergeCell ref="B72:L72"/>
  </mergeCells>
  <printOptions horizontalCentered="1" verticalCentered="1"/>
  <pageMargins left="0.04" right="0.04" top="0.04" bottom="0.03" header="0.04" footer="0.03"/>
  <pageSetup scale="75" orientation="portrait" r:id="rId1"/>
  <headerFooter alignWithMargins="0">
    <oddHeader>&amp;C&amp;"Arial,Bold"&amp;12MASSACHUSETTS DEPARTMENT OF CHILDREN AND FAMILIES QUARTERLY PROFILE
FY 2017, Quarter 3 (January 1, 2017 – March 31, 2017)</oddHeader>
    <oddFooter>&amp;L&amp;"Arial,Italic"MA DCF: CQI/OMPA&amp;R
&amp;"Arial,Italic"Source: FamilyNet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N86"/>
  <sheetViews>
    <sheetView view="pageBreakPreview" zoomScaleNormal="100" zoomScaleSheetLayoutView="100" workbookViewId="0">
      <selection activeCell="C42" sqref="C42"/>
    </sheetView>
  </sheetViews>
  <sheetFormatPr defaultColWidth="9.140625" defaultRowHeight="12.75" x14ac:dyDescent="0.2"/>
  <cols>
    <col min="1" max="1" width="1.42578125" style="283" customWidth="1"/>
    <col min="2" max="2" width="5.28515625" style="282" customWidth="1"/>
    <col min="3" max="3" width="47.5703125" style="282" customWidth="1"/>
    <col min="4" max="4" width="6.5703125" style="283" customWidth="1"/>
    <col min="5" max="5" width="7" style="283" customWidth="1"/>
    <col min="6" max="6" width="2.140625" style="283" customWidth="1"/>
    <col min="7" max="7" width="4.140625" style="282" customWidth="1"/>
    <col min="8" max="8" width="25.7109375" style="282" customWidth="1"/>
    <col min="9" max="9" width="20.42578125" style="282" customWidth="1"/>
    <col min="10" max="11" width="7" style="283" customWidth="1"/>
    <col min="12" max="12" width="1.42578125" style="283" customWidth="1"/>
    <col min="13" max="16384" width="9.140625" style="204"/>
  </cols>
  <sheetData>
    <row r="1" spans="1:13" ht="16.5" customHeight="1" x14ac:dyDescent="0.2">
      <c r="A1" s="201"/>
      <c r="B1" s="318"/>
      <c r="C1" s="284" t="s">
        <v>99</v>
      </c>
      <c r="D1" s="285"/>
      <c r="E1" s="202"/>
      <c r="F1" s="286"/>
      <c r="G1" s="287"/>
      <c r="H1" s="284"/>
      <c r="I1" s="288" t="s">
        <v>89</v>
      </c>
      <c r="J1" s="202"/>
      <c r="K1" s="202"/>
      <c r="L1" s="203"/>
    </row>
    <row r="2" spans="1:13" ht="15.75" hidden="1" x14ac:dyDescent="0.2">
      <c r="A2" s="205"/>
      <c r="B2" s="206"/>
      <c r="C2" s="206"/>
      <c r="D2" s="207"/>
      <c r="E2" s="208"/>
      <c r="F2" s="208"/>
      <c r="G2" s="206"/>
      <c r="H2" s="206" t="s">
        <v>0</v>
      </c>
      <c r="I2" s="206"/>
      <c r="J2" s="208"/>
      <c r="K2" s="207" t="s">
        <v>1</v>
      </c>
      <c r="L2" s="209"/>
    </row>
    <row r="3" spans="1:13" ht="5.0999999999999996" customHeight="1" x14ac:dyDescent="0.2">
      <c r="A3" s="210"/>
      <c r="B3" s="211"/>
      <c r="C3" s="211"/>
      <c r="D3" s="212"/>
      <c r="E3" s="212"/>
      <c r="F3" s="212"/>
      <c r="G3" s="211"/>
      <c r="H3" s="211"/>
      <c r="I3" s="211"/>
      <c r="J3" s="212"/>
      <c r="K3" s="212"/>
      <c r="L3" s="213"/>
    </row>
    <row r="4" spans="1:13" s="200" customFormat="1" ht="12" customHeight="1" x14ac:dyDescent="0.2">
      <c r="A4" s="214"/>
      <c r="B4" s="215" t="str">
        <f>Data!B4</f>
        <v>51A Reports (Q3, FY'2017)</v>
      </c>
      <c r="C4" s="215"/>
      <c r="D4" s="21">
        <f>NorthernRegionCalculations!C12</f>
        <v>611</v>
      </c>
      <c r="E4" s="216"/>
      <c r="F4" s="216"/>
      <c r="G4" s="217"/>
      <c r="H4" s="215" t="str">
        <f>Data!H4</f>
        <v>Children &lt;18 Pending Response (03/31/2017)</v>
      </c>
      <c r="I4" s="215"/>
      <c r="J4" s="551">
        <f>VLOOKUP(I1,ChildrenPendingResponse!$A$1:$C$42,3,FALSE)</f>
        <v>141</v>
      </c>
      <c r="K4" s="218"/>
      <c r="L4" s="219"/>
      <c r="M4" s="116"/>
    </row>
    <row r="5" spans="1:13" s="200" customFormat="1" ht="12" customHeight="1" x14ac:dyDescent="0.2">
      <c r="A5" s="214"/>
      <c r="B5" s="215" t="str">
        <f>Data!B5</f>
        <v>% Screened-In for Response (Q3, FY'2017)</v>
      </c>
      <c r="C5" s="220"/>
      <c r="D5" s="28">
        <f>(NorthernRegionCalculations!C40+NorthernRegionCalculations!C26)/NorthernRegionCalculations!C12</f>
        <v>0.66612111292962362</v>
      </c>
      <c r="E5" s="216"/>
      <c r="F5" s="216"/>
      <c r="G5" s="217"/>
      <c r="H5" s="215" t="str">
        <f>Data!H5</f>
        <v>Children Under 18 in Caseload (03/31/2017)</v>
      </c>
      <c r="I5" s="215"/>
      <c r="J5" s="551">
        <f>NorthernRegionCalculations!I116</f>
        <v>1372</v>
      </c>
      <c r="K5" s="218"/>
      <c r="L5" s="219"/>
    </row>
    <row r="6" spans="1:13" s="200" customFormat="1" ht="12" customHeight="1" x14ac:dyDescent="0.2">
      <c r="A6" s="214"/>
      <c r="B6" s="215"/>
      <c r="C6" s="215"/>
      <c r="D6" s="28"/>
      <c r="E6" s="221"/>
      <c r="F6" s="221"/>
      <c r="G6" s="217"/>
      <c r="H6" s="215" t="str">
        <f>Data!H6</f>
        <v>Children Under 18 in Placement (03/31/2017)</v>
      </c>
      <c r="I6" s="215"/>
      <c r="J6" s="551">
        <f>NorthernRegionCalculations!I116-NorthernRegionCalculations!I122</f>
        <v>301</v>
      </c>
      <c r="K6" s="218"/>
      <c r="L6" s="219"/>
    </row>
    <row r="7" spans="1:13" s="200" customFormat="1" ht="3" customHeight="1" x14ac:dyDescent="0.2">
      <c r="A7" s="214"/>
      <c r="B7" s="217"/>
      <c r="C7" s="217"/>
      <c r="D7" s="199"/>
      <c r="E7" s="221"/>
      <c r="F7" s="221"/>
      <c r="G7" s="217"/>
      <c r="H7" s="215">
        <f>Data!H7</f>
        <v>0</v>
      </c>
      <c r="I7" s="215"/>
      <c r="J7" s="837"/>
      <c r="K7" s="218"/>
      <c r="L7" s="219"/>
    </row>
    <row r="8" spans="1:13" s="200" customFormat="1" ht="12" customHeight="1" x14ac:dyDescent="0.2">
      <c r="A8" s="214"/>
      <c r="B8" s="215" t="str">
        <f>Data!B8</f>
        <v>Responses (Q3, FY'2017) (includes Hotline)</v>
      </c>
      <c r="C8" s="215"/>
      <c r="D8" s="21">
        <f>NorthernRegionCalculations!C181</f>
        <v>289</v>
      </c>
      <c r="E8" s="221"/>
      <c r="F8" s="221"/>
      <c r="G8" s="217"/>
      <c r="H8" s="215" t="str">
        <f>Data!H8</f>
        <v>% of Child Caseload in Placement</v>
      </c>
      <c r="I8" s="215"/>
      <c r="J8" s="838">
        <f>J6/J5</f>
        <v>0.21938775510204081</v>
      </c>
      <c r="K8" s="218"/>
      <c r="L8" s="219"/>
    </row>
    <row r="9" spans="1:13" s="200" customFormat="1" ht="12" customHeight="1" x14ac:dyDescent="0.2">
      <c r="A9" s="214"/>
      <c r="B9" s="215" t="str">
        <f>Data!B9</f>
        <v>% Supported Responses (Q3, FY'2017)</v>
      </c>
      <c r="C9" s="215"/>
      <c r="D9" s="28">
        <f>NorthernRegionCalculations!C81/D4</f>
        <v>0.24877250409165302</v>
      </c>
      <c r="E9" s="221"/>
      <c r="F9" s="221"/>
      <c r="G9" s="217"/>
      <c r="H9" s="215" t="str">
        <f>Data!H9</f>
        <v>Clinical Cases (03/31/2017)</v>
      </c>
      <c r="I9" s="215"/>
      <c r="J9" s="551">
        <f>NorthernRegionCalculations!I132+NorthernRegionCalculations!I133</f>
        <v>794</v>
      </c>
      <c r="K9" s="218"/>
      <c r="L9" s="219"/>
      <c r="M9" s="290"/>
    </row>
    <row r="10" spans="1:13" s="200" customFormat="1" ht="3" customHeight="1" x14ac:dyDescent="0.2">
      <c r="A10" s="214"/>
      <c r="E10" s="221"/>
      <c r="F10" s="221"/>
      <c r="G10" s="217"/>
      <c r="H10" s="215"/>
      <c r="I10" s="215"/>
      <c r="J10" s="839"/>
      <c r="K10" s="218"/>
      <c r="L10" s="219"/>
    </row>
    <row r="11" spans="1:13" s="200" customFormat="1" ht="12" customHeight="1" x14ac:dyDescent="0.2">
      <c r="A11" s="214"/>
      <c r="B11" s="215" t="str">
        <f>Data!B11</f>
        <v>Substantiated Concern (Q3, FY'2017)</v>
      </c>
      <c r="C11" s="215"/>
      <c r="D11" s="21">
        <f>NorthernRegionCalculations!C169</f>
        <v>38</v>
      </c>
      <c r="E11" s="221"/>
      <c r="F11" s="221"/>
      <c r="G11" s="217"/>
      <c r="H11" s="215" t="str">
        <f>Data!H11</f>
        <v>Adoption Cases (03/31/2017)</v>
      </c>
      <c r="I11" s="215"/>
      <c r="J11" s="551">
        <f>NorthernRegionCalculations!I131</f>
        <v>67</v>
      </c>
      <c r="K11" s="218"/>
      <c r="L11" s="219"/>
    </row>
    <row r="12" spans="1:13" s="200" customFormat="1" ht="12" customHeight="1" x14ac:dyDescent="0.2">
      <c r="A12" s="214"/>
      <c r="B12" s="253"/>
      <c r="C12" s="215"/>
      <c r="D12" s="28"/>
      <c r="E12" s="221"/>
      <c r="F12" s="221"/>
      <c r="G12" s="217"/>
      <c r="H12" s="215" t="str">
        <f>Data!H12</f>
        <v>Clinical Cases w/Child &lt;18 in Plcme (03/31/2017)</v>
      </c>
      <c r="I12" s="215"/>
      <c r="J12" s="551">
        <f>NorthernRegionCalculations!I140</f>
        <v>158</v>
      </c>
      <c r="K12" s="218"/>
      <c r="L12" s="219"/>
    </row>
    <row r="13" spans="1:13" s="200" customFormat="1" ht="12" customHeight="1" x14ac:dyDescent="0.2">
      <c r="A13" s="214"/>
      <c r="E13" s="221"/>
      <c r="F13" s="221"/>
      <c r="G13" s="217"/>
      <c r="H13" s="215" t="str">
        <f>Data!H13</f>
        <v>% Clinical Cases that are Placement Cases</v>
      </c>
      <c r="I13" s="215"/>
      <c r="J13" s="838">
        <f>J12/J9</f>
        <v>0.19899244332493704</v>
      </c>
      <c r="K13" s="218"/>
      <c r="L13" s="219"/>
    </row>
    <row r="14" spans="1:13" s="200" customFormat="1" ht="3" customHeight="1" x14ac:dyDescent="0.2">
      <c r="A14" s="214"/>
      <c r="B14" s="215"/>
      <c r="C14" s="215"/>
      <c r="D14" s="34"/>
      <c r="E14" s="221"/>
      <c r="F14" s="221"/>
      <c r="G14" s="217"/>
      <c r="H14" s="215"/>
      <c r="I14" s="215"/>
      <c r="J14" s="838"/>
      <c r="K14" s="218"/>
      <c r="L14" s="219"/>
    </row>
    <row r="15" spans="1:13" s="200" customFormat="1" ht="12" customHeight="1" x14ac:dyDescent="0.2">
      <c r="A15" s="214"/>
      <c r="B15" s="215" t="str">
        <f>Data!B15</f>
        <v>Ave. Clinical Cases Opened per Month (Jan - Mar 2017)</v>
      </c>
      <c r="C15" s="215"/>
      <c r="D15" s="21">
        <f>NorthernRegionCalculations!C109</f>
        <v>52.333333333333336</v>
      </c>
      <c r="E15" s="221"/>
      <c r="F15" s="221"/>
      <c r="G15" s="217"/>
      <c r="H15" s="215" t="str">
        <f>Data!H15</f>
        <v>Adoptions Legalized (Q3, FY'2017)</v>
      </c>
      <c r="I15" s="215"/>
      <c r="J15" s="551">
        <f>NorthernRegionCalculations!C153</f>
        <v>13</v>
      </c>
      <c r="K15" s="218"/>
      <c r="L15" s="219"/>
    </row>
    <row r="16" spans="1:13" s="200" customFormat="1" ht="12" customHeight="1" x14ac:dyDescent="0.2">
      <c r="A16" s="214"/>
      <c r="B16" s="215" t="str">
        <f>Data!B16</f>
        <v>Ave. Clinical Cases Closed Per Month (Jan - Mar 2017)</v>
      </c>
      <c r="C16" s="215"/>
      <c r="D16" s="21">
        <f>NorthernRegionCalculations!C95</f>
        <v>45</v>
      </c>
      <c r="E16" s="221"/>
      <c r="F16" s="221"/>
      <c r="G16" s="217"/>
      <c r="H16" s="215" t="str">
        <f>Data!H16</f>
        <v>Guardianships Legalized (Q3, FY'2017)</v>
      </c>
      <c r="I16" s="215"/>
      <c r="J16" s="551">
        <f>NorthernRegionCalculations!D153</f>
        <v>5</v>
      </c>
      <c r="K16" s="218"/>
      <c r="L16" s="219"/>
    </row>
    <row r="17" spans="1:12" ht="6" customHeight="1" x14ac:dyDescent="0.2">
      <c r="A17" s="223"/>
      <c r="B17" s="206"/>
      <c r="C17" s="206"/>
      <c r="D17" s="207"/>
      <c r="E17" s="208"/>
      <c r="F17" s="208"/>
      <c r="G17" s="206"/>
      <c r="H17" s="206"/>
      <c r="I17" s="206"/>
      <c r="J17" s="208"/>
      <c r="K17" s="208"/>
      <c r="L17" s="224"/>
    </row>
    <row r="18" spans="1:12" s="227" customFormat="1" ht="15.75" customHeight="1" x14ac:dyDescent="0.2">
      <c r="A18" s="225"/>
      <c r="B18" s="1079" t="s">
        <v>4</v>
      </c>
      <c r="C18" s="1079"/>
      <c r="D18" s="1079"/>
      <c r="E18" s="1079"/>
      <c r="F18" s="1079"/>
      <c r="G18" s="1079"/>
      <c r="H18" s="1079"/>
      <c r="I18" s="1079"/>
      <c r="J18" s="1079"/>
      <c r="K18" s="1079"/>
      <c r="L18" s="226"/>
    </row>
    <row r="19" spans="1:12" ht="15" customHeight="1" x14ac:dyDescent="0.2">
      <c r="A19" s="210"/>
      <c r="B19" s="228" t="str">
        <f>Data!B19</f>
        <v>Race (03/31/2017)</v>
      </c>
      <c r="C19" s="229"/>
      <c r="D19" s="230"/>
      <c r="E19" s="231"/>
      <c r="F19" s="232"/>
      <c r="G19" s="228" t="str">
        <f>Data!G19</f>
        <v>Primary Language  (03/31/2017)</v>
      </c>
      <c r="H19" s="229"/>
      <c r="I19" s="229"/>
      <c r="J19" s="233"/>
      <c r="K19" s="233"/>
      <c r="L19" s="213"/>
    </row>
    <row r="20" spans="1:12" s="200" customFormat="1" ht="13.5" customHeight="1" x14ac:dyDescent="0.2">
      <c r="A20" s="234"/>
      <c r="B20" s="235"/>
      <c r="C20" s="215" t="s">
        <v>5</v>
      </c>
      <c r="D20" s="21">
        <f>NorthernRegionCalculations!U14</f>
        <v>859</v>
      </c>
      <c r="E20" s="28">
        <f>IF(D20/$D$29&lt;0.01,"*",D20/$D$29)</f>
        <v>0.30225193525686139</v>
      </c>
      <c r="F20" s="236"/>
      <c r="G20" s="235"/>
      <c r="H20" s="215" t="str">
        <f>Data!H20</f>
        <v>Spanish</v>
      </c>
      <c r="I20" s="215"/>
      <c r="J20" s="21">
        <f>NorthernRegionCalculations!U35</f>
        <v>403</v>
      </c>
      <c r="K20" s="49">
        <f>IF(J20/$J$31&lt;0.01,"*",J20/$J$31)</f>
        <v>0.1418015482054891</v>
      </c>
      <c r="L20" s="237"/>
    </row>
    <row r="21" spans="1:12" s="200" customFormat="1" ht="14.45" customHeight="1" x14ac:dyDescent="0.2">
      <c r="A21" s="234"/>
      <c r="B21" s="235"/>
      <c r="C21" s="238" t="s">
        <v>7</v>
      </c>
      <c r="D21" s="21">
        <f>NorthernRegionCalculations!U10</f>
        <v>972</v>
      </c>
      <c r="E21" s="28">
        <f t="shared" ref="E21:E28" si="0">IF(D21/$D$29&lt;0.01,"*",D21/$D$29)</f>
        <v>0.34201266713581985</v>
      </c>
      <c r="F21" s="236"/>
      <c r="G21" s="235"/>
      <c r="H21" s="215" t="str">
        <f>Data!H21</f>
        <v>Khmer (Cambodian)</v>
      </c>
      <c r="I21" s="215"/>
      <c r="J21" s="21">
        <f>NorthernRegionCalculations!U29</f>
        <v>9</v>
      </c>
      <c r="K21" s="49" t="str">
        <f t="shared" ref="K21:K31" si="1">IF(J21/$J$31&lt;0.01,"*",J21/$J$31)</f>
        <v>*</v>
      </c>
      <c r="L21" s="237"/>
    </row>
    <row r="22" spans="1:12" s="200" customFormat="1" ht="13.5" customHeight="1" x14ac:dyDescent="0.2">
      <c r="A22" s="234"/>
      <c r="B22" s="235"/>
      <c r="C22" s="215" t="s">
        <v>9</v>
      </c>
      <c r="D22" s="21">
        <f>NorthernRegionCalculations!U8</f>
        <v>383</v>
      </c>
      <c r="E22" s="28">
        <f t="shared" si="0"/>
        <v>0.13476425052779734</v>
      </c>
      <c r="F22" s="236"/>
      <c r="G22" s="235"/>
      <c r="H22" s="52" t="str">
        <f>Data!H22</f>
        <v xml:space="preserve">Portuguese                                                                      </v>
      </c>
      <c r="I22" s="215"/>
      <c r="J22" s="21">
        <f>NorthernRegionCalculations!U33</f>
        <v>7</v>
      </c>
      <c r="K22" s="28" t="str">
        <f t="shared" si="1"/>
        <v>*</v>
      </c>
      <c r="L22" s="237"/>
    </row>
    <row r="23" spans="1:12" s="200" customFormat="1" ht="13.5" customHeight="1" x14ac:dyDescent="0.2">
      <c r="A23" s="234"/>
      <c r="B23" s="235"/>
      <c r="C23" s="215" t="s">
        <v>11</v>
      </c>
      <c r="D23" s="21">
        <f>NorthernRegionCalculations!U7</f>
        <v>66</v>
      </c>
      <c r="E23" s="28">
        <f t="shared" si="0"/>
        <v>2.322308233638283E-2</v>
      </c>
      <c r="F23" s="236"/>
      <c r="G23" s="235"/>
      <c r="H23" s="215" t="str">
        <f>Data!H23</f>
        <v>Haitian Creole</v>
      </c>
      <c r="I23" s="215"/>
      <c r="J23" s="21">
        <f>NorthernRegionCalculations!U27</f>
        <v>16</v>
      </c>
      <c r="K23" s="49" t="str">
        <f t="shared" si="1"/>
        <v>*</v>
      </c>
      <c r="L23" s="237"/>
    </row>
    <row r="24" spans="1:12" s="200" customFormat="1" ht="13.5" customHeight="1" x14ac:dyDescent="0.2">
      <c r="A24" s="234"/>
      <c r="B24" s="235"/>
      <c r="C24" s="215" t="s">
        <v>13</v>
      </c>
      <c r="D24" s="21">
        <f>NorthernRegionCalculations!U6</f>
        <v>0</v>
      </c>
      <c r="E24" s="28" t="str">
        <f t="shared" si="0"/>
        <v>*</v>
      </c>
      <c r="F24" s="236"/>
      <c r="G24" s="235"/>
      <c r="H24" s="238" t="str">
        <f>Data!H24</f>
        <v>Cape Verdean Creole</v>
      </c>
      <c r="I24" s="238"/>
      <c r="J24" s="21">
        <f>NorthernRegionCalculations!U22</f>
        <v>3</v>
      </c>
      <c r="K24" s="49" t="str">
        <f t="shared" si="1"/>
        <v>*</v>
      </c>
      <c r="L24" s="237"/>
    </row>
    <row r="25" spans="1:12" s="200" customFormat="1" ht="13.5" customHeight="1" x14ac:dyDescent="0.2">
      <c r="A25" s="234"/>
      <c r="B25" s="235"/>
      <c r="C25" s="215" t="s">
        <v>15</v>
      </c>
      <c r="D25" s="21">
        <f>NorthernRegionCalculations!U12</f>
        <v>1</v>
      </c>
      <c r="E25" s="28" t="str">
        <f t="shared" si="0"/>
        <v>*</v>
      </c>
      <c r="F25" s="236"/>
      <c r="G25" s="235"/>
      <c r="H25" s="238" t="str">
        <f>Data!H25</f>
        <v>Vietnamese</v>
      </c>
      <c r="I25" s="238"/>
      <c r="J25" s="21">
        <f>NorthernRegionCalculations!U38</f>
        <v>8</v>
      </c>
      <c r="K25" s="49" t="str">
        <f t="shared" si="1"/>
        <v>*</v>
      </c>
      <c r="L25" s="237"/>
    </row>
    <row r="26" spans="1:12" s="200" customFormat="1" ht="13.5" customHeight="1" x14ac:dyDescent="0.2">
      <c r="A26" s="239"/>
      <c r="B26" s="235"/>
      <c r="C26" s="215" t="s">
        <v>17</v>
      </c>
      <c r="D26" s="21">
        <f>NorthernRegionCalculations!U11</f>
        <v>156</v>
      </c>
      <c r="E26" s="28">
        <f t="shared" si="0"/>
        <v>5.4890921885995779E-2</v>
      </c>
      <c r="F26" s="236"/>
      <c r="G26" s="235"/>
      <c r="H26" s="238" t="str">
        <f>Data!H26</f>
        <v>Chinese</v>
      </c>
      <c r="I26" s="238"/>
      <c r="J26" s="21">
        <f>NorthernRegionCalculations!U23</f>
        <v>0</v>
      </c>
      <c r="K26" s="28" t="str">
        <f t="shared" si="1"/>
        <v>*</v>
      </c>
      <c r="L26" s="240"/>
    </row>
    <row r="27" spans="1:12" s="200" customFormat="1" ht="12" customHeight="1" x14ac:dyDescent="0.2">
      <c r="A27" s="239"/>
      <c r="B27" s="235"/>
      <c r="C27" s="215" t="str">
        <f>Data!C27</f>
        <v>Unable to Determine</v>
      </c>
      <c r="D27" s="21">
        <f>NorthernRegionCalculations!U13</f>
        <v>176</v>
      </c>
      <c r="E27" s="28">
        <f t="shared" si="0"/>
        <v>6.1928219563687541E-2</v>
      </c>
      <c r="F27" s="236"/>
      <c r="G27" s="235"/>
      <c r="H27" s="238" t="str">
        <f>Data!H27</f>
        <v>Lao</v>
      </c>
      <c r="I27" s="238"/>
      <c r="J27" s="21">
        <f>NorthernRegionCalculations!U30</f>
        <v>1</v>
      </c>
      <c r="K27" s="49" t="str">
        <f t="shared" si="1"/>
        <v>*</v>
      </c>
      <c r="L27" s="240"/>
    </row>
    <row r="28" spans="1:12" s="200" customFormat="1" ht="12" customHeight="1" x14ac:dyDescent="0.2">
      <c r="A28" s="241"/>
      <c r="B28" s="235"/>
      <c r="C28" s="215" t="str">
        <f>Data!C28</f>
        <v>Missing</v>
      </c>
      <c r="D28" s="21">
        <f>NorthernRegionCalculations!U15+NorthernRegionCalculations!U9</f>
        <v>229</v>
      </c>
      <c r="E28" s="28">
        <f t="shared" si="0"/>
        <v>8.0577058409570732E-2</v>
      </c>
      <c r="F28" s="242"/>
      <c r="G28" s="235"/>
      <c r="H28" s="238" t="str">
        <f>Data!H28</f>
        <v>American Sign Language</v>
      </c>
      <c r="I28" s="238"/>
      <c r="J28" s="21">
        <f>NorthernRegionCalculations!U21</f>
        <v>0</v>
      </c>
      <c r="K28" s="28" t="str">
        <f t="shared" si="1"/>
        <v>*</v>
      </c>
      <c r="L28" s="243"/>
    </row>
    <row r="29" spans="1:12" s="200" customFormat="1" ht="15" customHeight="1" x14ac:dyDescent="0.2">
      <c r="A29" s="214"/>
      <c r="B29" s="228"/>
      <c r="C29" s="244" t="s">
        <v>23</v>
      </c>
      <c r="D29" s="67">
        <f>SUM(D20:D28)</f>
        <v>2842</v>
      </c>
      <c r="E29" s="61">
        <f>IF(D29/$D$29&lt;0.01,"*",D29/$D$29)</f>
        <v>1</v>
      </c>
      <c r="F29" s="217"/>
      <c r="G29" s="235"/>
      <c r="H29" s="215" t="str">
        <f>Data!H29</f>
        <v>Other</v>
      </c>
      <c r="I29" s="215"/>
      <c r="J29" s="21">
        <f>NorthernRegionCalculations!U25+NorthernRegionCalculations!U26+NorthernRegionCalculations!U28+NorthernRegionCalculations!U31+NorthernRegionCalculations!U32+NorthernRegionCalculations!U34+NorthernRegionCalculations!U36+NorthernRegionCalculations!U39</f>
        <v>38</v>
      </c>
      <c r="K29" s="49">
        <f t="shared" si="1"/>
        <v>1.3370865587614356E-2</v>
      </c>
      <c r="L29" s="219"/>
    </row>
    <row r="30" spans="1:12" ht="12" customHeight="1" x14ac:dyDescent="0.2">
      <c r="A30" s="245"/>
      <c r="B30" s="228"/>
      <c r="C30" s="246" t="s">
        <v>239</v>
      </c>
      <c r="D30" s="34"/>
      <c r="E30" s="64"/>
      <c r="F30" s="242"/>
      <c r="G30" s="215"/>
      <c r="H30" s="215" t="str">
        <f>Data!H30</f>
        <v>English/Unspecified</v>
      </c>
      <c r="I30" s="215"/>
      <c r="J30" s="21">
        <f>NorthernRegionCalculations!U37+NorthernRegionCalculations!U24</f>
        <v>2357</v>
      </c>
      <c r="K30" s="49">
        <f t="shared" si="1"/>
        <v>0.82934553131597466</v>
      </c>
      <c r="L30" s="247"/>
    </row>
    <row r="31" spans="1:12" ht="12" customHeight="1" x14ac:dyDescent="0.2">
      <c r="A31" s="245"/>
      <c r="B31" s="228"/>
      <c r="C31" s="66" t="s">
        <v>240</v>
      </c>
      <c r="D31" s="34"/>
      <c r="E31" s="64"/>
      <c r="F31" s="242"/>
      <c r="G31" s="215"/>
      <c r="H31" s="220" t="s">
        <v>23</v>
      </c>
      <c r="I31" s="220"/>
      <c r="J31" s="67">
        <f>SUM(J20:J30)</f>
        <v>2842</v>
      </c>
      <c r="K31" s="68">
        <f t="shared" si="1"/>
        <v>1</v>
      </c>
      <c r="L31" s="247"/>
    </row>
    <row r="32" spans="1:12" ht="6" customHeight="1" x14ac:dyDescent="0.2">
      <c r="A32" s="248"/>
      <c r="B32" s="249"/>
      <c r="C32" s="229"/>
      <c r="D32" s="250"/>
      <c r="E32" s="242"/>
      <c r="F32" s="242"/>
      <c r="G32" s="215"/>
      <c r="H32" s="215"/>
      <c r="I32" s="215"/>
      <c r="J32" s="251"/>
      <c r="K32" s="251"/>
      <c r="L32" s="252"/>
    </row>
    <row r="33" spans="1:12" s="227" customFormat="1" ht="14.25" customHeight="1" x14ac:dyDescent="0.2">
      <c r="A33" s="225"/>
      <c r="B33" s="1080" t="s">
        <v>28</v>
      </c>
      <c r="C33" s="1079"/>
      <c r="D33" s="1079"/>
      <c r="E33" s="1079"/>
      <c r="F33" s="1079"/>
      <c r="G33" s="1079"/>
      <c r="H33" s="1079"/>
      <c r="I33" s="1079"/>
      <c r="J33" s="1079"/>
      <c r="K33" s="1079"/>
      <c r="L33" s="226"/>
    </row>
    <row r="34" spans="1:12" s="253" customFormat="1" ht="15" customHeight="1" x14ac:dyDescent="0.2">
      <c r="A34" s="245"/>
      <c r="B34" s="228" t="str">
        <f>Data!B34</f>
        <v>Most Recent Intake  (03/31/2017)</v>
      </c>
      <c r="C34" s="229"/>
      <c r="D34" s="231"/>
      <c r="E34" s="218"/>
      <c r="F34" s="218"/>
      <c r="G34" s="228" t="str">
        <f>Data!G34</f>
        <v>Age Groups  (03/31/2017)</v>
      </c>
      <c r="H34" s="215"/>
      <c r="I34" s="215"/>
      <c r="J34" s="251"/>
      <c r="K34" s="251"/>
      <c r="L34" s="247"/>
    </row>
    <row r="35" spans="1:12" s="200" customFormat="1" ht="12" customHeight="1" x14ac:dyDescent="0.2">
      <c r="A35" s="234"/>
      <c r="B35" s="217"/>
      <c r="C35" s="215" t="str">
        <f>Data!C35</f>
        <v>Protective</v>
      </c>
      <c r="D35" s="21">
        <f>NorthernRegionCalculations!O64+NorthernRegionCalculations!U64</f>
        <v>273</v>
      </c>
      <c r="E35" s="49">
        <f>IF(D35/$D$41&lt;0.01,"*",D35/$D$41)</f>
        <v>0.90697674418604646</v>
      </c>
      <c r="F35" s="254"/>
      <c r="G35" s="217"/>
      <c r="H35" s="215" t="str">
        <f>Data!H35</f>
        <v>0 - 2 Years Old</v>
      </c>
      <c r="I35" s="215"/>
      <c r="J35" s="21">
        <f>NorthernRegionCalculations!O78</f>
        <v>67</v>
      </c>
      <c r="K35" s="49">
        <f>IF(J35/$J$39&lt;0.01,"*",J35/$J$39)</f>
        <v>0.22259136212624583</v>
      </c>
      <c r="L35" s="237"/>
    </row>
    <row r="36" spans="1:12" s="200" customFormat="1" ht="12" customHeight="1" x14ac:dyDescent="0.2">
      <c r="A36" s="234"/>
      <c r="B36" s="229"/>
      <c r="C36" s="215" t="str">
        <f>Data!C36</f>
        <v>Alternative Response</v>
      </c>
      <c r="D36" s="21">
        <f>NorthernRegionCalculations!P64</f>
        <v>10</v>
      </c>
      <c r="E36" s="49">
        <f t="shared" ref="E36:E41" si="2">IF(D36/$D$41&lt;0.01,"*",D36/$D$41)</f>
        <v>3.3222591362126248E-2</v>
      </c>
      <c r="F36" s="254"/>
      <c r="G36" s="217"/>
      <c r="H36" s="215" t="str">
        <f>Data!H36</f>
        <v>3 - 5 Years Old</v>
      </c>
      <c r="I36" s="215"/>
      <c r="J36" s="21">
        <f>NorthernRegionCalculations!P78</f>
        <v>55</v>
      </c>
      <c r="K36" s="49">
        <f t="shared" ref="K36:K39" si="3">IF(J36/$J$39&lt;0.01,"*",J36/$J$39)</f>
        <v>0.18272425249169436</v>
      </c>
      <c r="L36" s="237"/>
    </row>
    <row r="37" spans="1:12" s="200" customFormat="1" ht="12" customHeight="1" x14ac:dyDescent="0.2">
      <c r="A37" s="234"/>
      <c r="B37" s="229"/>
      <c r="C37" s="215" t="str">
        <f>Data!C37</f>
        <v>Voluntary Request</v>
      </c>
      <c r="D37" s="21">
        <f>NorthernRegionCalculations!W64+NorthernRegionCalculations!X64</f>
        <v>6</v>
      </c>
      <c r="E37" s="49">
        <f t="shared" si="2"/>
        <v>1.9933554817275746E-2</v>
      </c>
      <c r="F37" s="254"/>
      <c r="G37" s="217"/>
      <c r="H37" s="215" t="str">
        <f>Data!H37</f>
        <v>6 - 11 Years Old</v>
      </c>
      <c r="I37" s="215"/>
      <c r="J37" s="21">
        <f>NorthernRegionCalculations!Q78</f>
        <v>69</v>
      </c>
      <c r="K37" s="49">
        <f t="shared" si="3"/>
        <v>0.2292358803986711</v>
      </c>
      <c r="L37" s="237"/>
    </row>
    <row r="38" spans="1:12" s="200" customFormat="1" ht="12" customHeight="1" x14ac:dyDescent="0.2">
      <c r="A38" s="234"/>
      <c r="B38" s="229"/>
      <c r="C38" s="215" t="str">
        <f>Data!C38</f>
        <v>CRA Referral (Children Requiring Assistance)</v>
      </c>
      <c r="D38" s="21">
        <f>NorthernRegionCalculations!Q64+NorthernRegionCalculations!R64</f>
        <v>8</v>
      </c>
      <c r="E38" s="49">
        <f t="shared" si="2"/>
        <v>2.6578073089700997E-2</v>
      </c>
      <c r="F38" s="254"/>
      <c r="G38" s="217"/>
      <c r="H38" s="215" t="str">
        <f>Data!H38</f>
        <v>12 - 17 Years Old</v>
      </c>
      <c r="I38" s="215"/>
      <c r="J38" s="21">
        <f>NorthernRegionCalculations!R78</f>
        <v>110</v>
      </c>
      <c r="K38" s="49">
        <f t="shared" si="3"/>
        <v>0.36544850498338871</v>
      </c>
      <c r="L38" s="237"/>
    </row>
    <row r="39" spans="1:12" s="200" customFormat="1" ht="12" customHeight="1" x14ac:dyDescent="0.2">
      <c r="A39" s="239"/>
      <c r="B39" s="229"/>
      <c r="C39" s="215" t="str">
        <f>Data!C39</f>
        <v>Court Referral</v>
      </c>
      <c r="D39" s="21">
        <f>NorthernRegionCalculations!S64</f>
        <v>4</v>
      </c>
      <c r="E39" s="49">
        <f t="shared" si="2"/>
        <v>1.3289036544850499E-2</v>
      </c>
      <c r="F39" s="254"/>
      <c r="G39" s="217"/>
      <c r="H39" s="244" t="s">
        <v>38</v>
      </c>
      <c r="I39" s="244"/>
      <c r="J39" s="67">
        <f>SUM(J35:J38)</f>
        <v>301</v>
      </c>
      <c r="K39" s="68">
        <f t="shared" si="3"/>
        <v>1</v>
      </c>
      <c r="L39" s="240"/>
    </row>
    <row r="40" spans="1:12" s="200" customFormat="1" ht="12" customHeight="1" x14ac:dyDescent="0.2">
      <c r="A40" s="241"/>
      <c r="B40" s="217"/>
      <c r="C40" s="215" t="str">
        <f>Data!C40</f>
        <v>Other/Unspecified</v>
      </c>
      <c r="D40" s="21">
        <f>NorthernRegionCalculations!T64+NorthernRegionCalculations!V64+NorthernRegionCalculations!Y64</f>
        <v>0</v>
      </c>
      <c r="E40" s="49" t="str">
        <f t="shared" si="2"/>
        <v>*</v>
      </c>
      <c r="F40" s="255"/>
      <c r="G40" s="217"/>
      <c r="H40" s="244"/>
      <c r="I40" s="244"/>
      <c r="J40" s="76"/>
      <c r="K40" s="77"/>
      <c r="L40" s="243"/>
    </row>
    <row r="41" spans="1:12" s="200" customFormat="1" ht="12" customHeight="1" x14ac:dyDescent="0.2">
      <c r="A41" s="241"/>
      <c r="B41" s="217"/>
      <c r="C41" s="244" t="s">
        <v>38</v>
      </c>
      <c r="D41" s="67">
        <f>SUM(D35:D40)</f>
        <v>301</v>
      </c>
      <c r="E41" s="68">
        <f t="shared" si="2"/>
        <v>1</v>
      </c>
      <c r="F41" s="255"/>
      <c r="G41" s="217"/>
      <c r="H41" s="217"/>
      <c r="I41" s="217"/>
      <c r="J41" s="217"/>
      <c r="K41" s="217"/>
      <c r="L41" s="243"/>
    </row>
    <row r="42" spans="1:12" s="200" customFormat="1" ht="12" customHeight="1" x14ac:dyDescent="0.2">
      <c r="A42" s="241"/>
      <c r="B42" s="217"/>
      <c r="C42" s="244"/>
      <c r="D42" s="67"/>
      <c r="E42" s="68"/>
      <c r="F42" s="255"/>
      <c r="G42" s="217"/>
      <c r="H42" s="217"/>
      <c r="I42" s="217"/>
      <c r="J42" s="217"/>
      <c r="K42" s="217"/>
      <c r="L42" s="243"/>
    </row>
    <row r="43" spans="1:12" s="253" customFormat="1" ht="15" customHeight="1" x14ac:dyDescent="0.2">
      <c r="A43" s="210"/>
      <c r="B43" s="228" t="str">
        <f>Data!B43</f>
        <v>Placement Type  (03/31/2017)</v>
      </c>
      <c r="C43" s="215"/>
      <c r="D43" s="233"/>
      <c r="E43" s="233"/>
      <c r="F43" s="233"/>
      <c r="G43" s="228" t="str">
        <f>Data!G43</f>
        <v>Continuous Time in Placement  (03/31/2017)</v>
      </c>
      <c r="H43" s="229"/>
      <c r="I43" s="229"/>
      <c r="J43" s="233"/>
      <c r="K43" s="233"/>
      <c r="L43" s="213"/>
    </row>
    <row r="44" spans="1:12" s="200" customFormat="1" ht="12" customHeight="1" x14ac:dyDescent="0.2">
      <c r="A44" s="234"/>
      <c r="B44" s="217"/>
      <c r="C44" s="215" t="str">
        <f>Data!C44</f>
        <v>Foster Care - Kinship</v>
      </c>
      <c r="D44" s="21">
        <f>NorthernRegionCalculations!AP106</f>
        <v>67</v>
      </c>
      <c r="E44" s="49">
        <f>IF(D44/$D$57&lt;0.01,"*",D44/$D$57)</f>
        <v>0.22259136212624583</v>
      </c>
      <c r="F44" s="254"/>
      <c r="G44" s="217"/>
      <c r="H44" s="215" t="str">
        <f>Data!H44</f>
        <v>.5 Years or Less</v>
      </c>
      <c r="I44" s="215"/>
      <c r="J44" s="21">
        <f>NorthernRegionCalculations!O91</f>
        <v>76</v>
      </c>
      <c r="K44" s="49">
        <f>IF(J44/$J$49&lt;0.01,"*",J44/$J$49)</f>
        <v>0.25249169435215946</v>
      </c>
      <c r="L44" s="237"/>
    </row>
    <row r="45" spans="1:12" s="200" customFormat="1" ht="12" customHeight="1" x14ac:dyDescent="0.2">
      <c r="A45" s="234"/>
      <c r="B45" s="217"/>
      <c r="C45" s="215" t="str">
        <f>Data!C45</f>
        <v>Foster Care - Child-Specific</v>
      </c>
      <c r="D45" s="21">
        <f>NorthernRegionCalculations!AN106</f>
        <v>7</v>
      </c>
      <c r="E45" s="49">
        <f t="shared" ref="E45:E57" si="4">IF(D45/$D$57&lt;0.01,"*",D45/$D$57)</f>
        <v>2.3255813953488372E-2</v>
      </c>
      <c r="F45" s="254"/>
      <c r="G45" s="217"/>
      <c r="H45" s="215" t="str">
        <f>Data!H45</f>
        <v>&gt;.5 Years - 1 Year</v>
      </c>
      <c r="I45" s="215"/>
      <c r="J45" s="21">
        <f>NorthernRegionCalculations!P91</f>
        <v>50</v>
      </c>
      <c r="K45" s="49">
        <f t="shared" ref="K45:K49" si="5">IF(J45/$J$49&lt;0.01,"*",J45/$J$49)</f>
        <v>0.16611295681063123</v>
      </c>
      <c r="L45" s="237"/>
    </row>
    <row r="46" spans="1:12" s="200" customFormat="1" ht="12" customHeight="1" x14ac:dyDescent="0.2">
      <c r="A46" s="234"/>
      <c r="B46" s="217"/>
      <c r="C46" s="215" t="str">
        <f>Data!C46</f>
        <v>Foster Care - Unrestricted</v>
      </c>
      <c r="D46" s="21">
        <f>NorthernRegionCalculations!AR106</f>
        <v>45</v>
      </c>
      <c r="E46" s="49">
        <f t="shared" si="4"/>
        <v>0.14950166112956811</v>
      </c>
      <c r="F46" s="254"/>
      <c r="G46" s="217"/>
      <c r="H46" s="215" t="str">
        <f>Data!H46</f>
        <v>&gt;1 Year - 2 Years</v>
      </c>
      <c r="I46" s="215"/>
      <c r="J46" s="21">
        <f>NorthernRegionCalculations!Q91+NorthernRegionCalculations!R91</f>
        <v>67</v>
      </c>
      <c r="K46" s="49">
        <f t="shared" si="5"/>
        <v>0.22259136212624583</v>
      </c>
      <c r="L46" s="237"/>
    </row>
    <row r="47" spans="1:12" s="200" customFormat="1" ht="12" customHeight="1" x14ac:dyDescent="0.2">
      <c r="A47" s="234"/>
      <c r="B47" s="217"/>
      <c r="C47" s="215" t="str">
        <f>Data!C47</f>
        <v>Foster Care - Pre-adoptive</v>
      </c>
      <c r="D47" s="21">
        <f>NorthernRegionCalculations!AQ106</f>
        <v>6</v>
      </c>
      <c r="E47" s="49">
        <f t="shared" si="4"/>
        <v>1.9933554817275746E-2</v>
      </c>
      <c r="F47" s="254"/>
      <c r="G47" s="217"/>
      <c r="H47" s="215" t="str">
        <f>Data!H47</f>
        <v>&gt;2 Years - 4 Years</v>
      </c>
      <c r="I47" s="215"/>
      <c r="J47" s="21">
        <f>NorthernRegionCalculations!S91</f>
        <v>66</v>
      </c>
      <c r="K47" s="49">
        <f t="shared" si="5"/>
        <v>0.21926910299003322</v>
      </c>
      <c r="L47" s="237"/>
    </row>
    <row r="48" spans="1:12" s="200" customFormat="1" ht="12" customHeight="1" x14ac:dyDescent="0.2">
      <c r="A48" s="234"/>
      <c r="B48" s="217"/>
      <c r="C48" s="215" t="str">
        <f>Data!C48</f>
        <v>Foster Care - Independent Living</v>
      </c>
      <c r="D48" s="21">
        <f>NorthernRegionCalculations!AO106</f>
        <v>0</v>
      </c>
      <c r="E48" s="28" t="str">
        <f t="shared" si="4"/>
        <v>*</v>
      </c>
      <c r="F48" s="254"/>
      <c r="G48" s="217"/>
      <c r="H48" s="215" t="str">
        <f>Data!H48</f>
        <v>&gt;4 Years</v>
      </c>
      <c r="I48" s="215"/>
      <c r="J48" s="21">
        <f>NorthernRegionCalculations!T91</f>
        <v>42</v>
      </c>
      <c r="K48" s="49">
        <f t="shared" si="5"/>
        <v>0.13953488372093023</v>
      </c>
      <c r="L48" s="237"/>
    </row>
    <row r="49" spans="1:14" s="200" customFormat="1" ht="12" customHeight="1" x14ac:dyDescent="0.2">
      <c r="A49" s="234"/>
      <c r="B49" s="217"/>
      <c r="C49" s="215" t="str">
        <f>Data!C49</f>
        <v>Foster Care - IFC (Contracted)</v>
      </c>
      <c r="D49" s="21">
        <f>SUM(NorthernRegionCalculations!AC106:AM106)</f>
        <v>95</v>
      </c>
      <c r="E49" s="49">
        <f t="shared" si="4"/>
        <v>0.31561461794019935</v>
      </c>
      <c r="F49" s="254"/>
      <c r="G49" s="217"/>
      <c r="H49" s="244" t="s">
        <v>38</v>
      </c>
      <c r="I49" s="215"/>
      <c r="J49" s="67">
        <f>SUM(J44:J48)</f>
        <v>301</v>
      </c>
      <c r="K49" s="68">
        <f t="shared" si="5"/>
        <v>1</v>
      </c>
      <c r="L49" s="237"/>
    </row>
    <row r="50" spans="1:14" s="200" customFormat="1" ht="12" customHeight="1" x14ac:dyDescent="0.2">
      <c r="A50" s="234"/>
      <c r="B50" s="217"/>
      <c r="C50" s="215" t="str">
        <f>Data!C50</f>
        <v>Congregate Care - Group Home</v>
      </c>
      <c r="D50" s="21">
        <f>SUM(NorthernRegionCalculations!N106:T106)</f>
        <v>35</v>
      </c>
      <c r="E50" s="49">
        <f t="shared" si="4"/>
        <v>0.11627906976744186</v>
      </c>
      <c r="F50" s="180"/>
      <c r="G50" s="180"/>
      <c r="H50" s="180"/>
      <c r="I50" s="180"/>
      <c r="J50" s="180"/>
      <c r="K50" s="180"/>
      <c r="L50" s="237"/>
    </row>
    <row r="51" spans="1:14" s="200" customFormat="1" ht="12" customHeight="1" x14ac:dyDescent="0.2">
      <c r="A51" s="256"/>
      <c r="B51" s="217"/>
      <c r="C51" s="215" t="str">
        <f>Data!C51</f>
        <v>Congregate Care - Continuum</v>
      </c>
      <c r="D51" s="21">
        <f>SUM(NorthernRegionCalculations!Z106:AB106)</f>
        <v>0</v>
      </c>
      <c r="E51" s="49" t="str">
        <f t="shared" si="4"/>
        <v>*</v>
      </c>
      <c r="F51" s="254"/>
      <c r="G51" s="228" t="str">
        <f>Data!G51</f>
        <v>Gender  (03/31/2017)</v>
      </c>
      <c r="H51" s="235"/>
      <c r="I51" s="235"/>
      <c r="J51" s="257"/>
      <c r="K51" s="257"/>
      <c r="L51" s="258"/>
    </row>
    <row r="52" spans="1:14" s="200" customFormat="1" ht="12" customHeight="1" x14ac:dyDescent="0.2">
      <c r="A52" s="259"/>
      <c r="B52" s="217"/>
      <c r="C52" s="215" t="str">
        <f>Data!C52</f>
        <v>Congregate Care - Residential</v>
      </c>
      <c r="D52" s="21">
        <f>NorthernRegionCalculations!U106</f>
        <v>20</v>
      </c>
      <c r="E52" s="49">
        <f>IF(D52/$D$57&lt;0.01,"*",D52/$D$57)</f>
        <v>6.6445182724252497E-2</v>
      </c>
      <c r="F52" s="254"/>
      <c r="G52" s="217"/>
      <c r="H52" s="215" t="str">
        <f>Data!H52</f>
        <v>Male</v>
      </c>
      <c r="I52" s="244"/>
      <c r="J52" s="21">
        <f>NorthernRegionCalculations!P122</f>
        <v>139</v>
      </c>
      <c r="K52" s="49">
        <f>IF(J52/$J$55&lt;0.01,"*",J52/$J$55)</f>
        <v>0.46179401993355484</v>
      </c>
      <c r="L52" s="260"/>
      <c r="M52" s="215"/>
    </row>
    <row r="53" spans="1:14" s="200" customFormat="1" ht="12" customHeight="1" x14ac:dyDescent="0.2">
      <c r="A53" s="261"/>
      <c r="B53" s="217"/>
      <c r="C53" s="215" t="str">
        <f>Data!C53</f>
        <v>Congregate  Care - STARR (short-term residential)</v>
      </c>
      <c r="D53" s="21">
        <f>NorthernRegionCalculations!V106</f>
        <v>12</v>
      </c>
      <c r="E53" s="49">
        <f t="shared" si="4"/>
        <v>3.9867109634551492E-2</v>
      </c>
      <c r="F53" s="254"/>
      <c r="G53" s="217"/>
      <c r="H53" s="215" t="str">
        <f>Data!H53</f>
        <v>Female</v>
      </c>
      <c r="I53" s="244"/>
      <c r="J53" s="21">
        <f>NorthernRegionCalculations!O122</f>
        <v>161</v>
      </c>
      <c r="K53" s="49">
        <f t="shared" ref="K53:K55" si="6">IF(J53/$J$55&lt;0.01,"*",J53/$J$55)</f>
        <v>0.53488372093023251</v>
      </c>
      <c r="L53" s="262"/>
    </row>
    <row r="54" spans="1:14" s="200" customFormat="1" ht="12" customHeight="1" x14ac:dyDescent="0.2">
      <c r="A54" s="214"/>
      <c r="B54" s="217"/>
      <c r="C54" s="215" t="str">
        <f>Data!C54</f>
        <v>Congregate Care - Teen Parenting</v>
      </c>
      <c r="D54" s="21">
        <f>SUM(NorthernRegionCalculations!W106:Y106)</f>
        <v>3</v>
      </c>
      <c r="E54" s="49" t="str">
        <f t="shared" si="4"/>
        <v>*</v>
      </c>
      <c r="F54" s="254"/>
      <c r="G54" s="180"/>
      <c r="H54" s="253" t="str">
        <f>Data!H54</f>
        <v>Intersex</v>
      </c>
      <c r="J54" s="21">
        <f>NorthernRegionCalculations!Q122</f>
        <v>1</v>
      </c>
      <c r="K54" s="49" t="str">
        <f t="shared" si="6"/>
        <v>*</v>
      </c>
      <c r="L54" s="219"/>
    </row>
    <row r="55" spans="1:14" s="200" customFormat="1" ht="12" customHeight="1" x14ac:dyDescent="0.2">
      <c r="A55" s="263"/>
      <c r="B55" s="217"/>
      <c r="C55" s="215" t="str">
        <f>Data!C55</f>
        <v>Non-Referral Location</v>
      </c>
      <c r="D55" s="21">
        <f>SUM(NorthernRegionCalculations!AS106:AW106)</f>
        <v>10</v>
      </c>
      <c r="E55" s="49">
        <f t="shared" si="4"/>
        <v>3.3222591362126248E-2</v>
      </c>
      <c r="F55" s="264"/>
      <c r="G55" s="180"/>
      <c r="H55" s="244" t="s">
        <v>38</v>
      </c>
      <c r="I55" s="180"/>
      <c r="J55" s="67">
        <f>SUM(J52:J54)</f>
        <v>301</v>
      </c>
      <c r="K55" s="68">
        <f t="shared" si="6"/>
        <v>1</v>
      </c>
      <c r="L55" s="265"/>
    </row>
    <row r="56" spans="1:14" s="200" customFormat="1" ht="12" customHeight="1" x14ac:dyDescent="0.2">
      <c r="A56" s="263"/>
      <c r="B56" s="217"/>
      <c r="C56" s="238" t="str">
        <f>Data!C56</f>
        <v>Missing/Absent from Approved Placement</v>
      </c>
      <c r="D56" s="21">
        <f>NorthernRegionCalculations!AX106</f>
        <v>1</v>
      </c>
      <c r="E56" s="49" t="str">
        <f t="shared" si="4"/>
        <v>*</v>
      </c>
      <c r="F56" s="266"/>
      <c r="G56" s="180"/>
      <c r="H56" s="180"/>
      <c r="I56" s="180"/>
      <c r="J56" s="180"/>
      <c r="K56" s="180"/>
      <c r="L56" s="265"/>
    </row>
    <row r="57" spans="1:14" ht="15" customHeight="1" x14ac:dyDescent="0.2">
      <c r="A57" s="267"/>
      <c r="B57" s="180"/>
      <c r="C57" s="244" t="s">
        <v>38</v>
      </c>
      <c r="D57" s="67">
        <f>SUM(D44:D56)</f>
        <v>301</v>
      </c>
      <c r="E57" s="68">
        <f t="shared" si="4"/>
        <v>1</v>
      </c>
      <c r="F57" s="266"/>
      <c r="G57" s="228" t="str">
        <f>Data!G57</f>
        <v>Service Plan Goal  (03/31/2017)</v>
      </c>
      <c r="H57" s="229"/>
      <c r="I57" s="235"/>
      <c r="J57" s="181"/>
      <c r="K57" s="216"/>
      <c r="L57" s="268"/>
    </row>
    <row r="58" spans="1:14" s="200" customFormat="1" ht="12" customHeight="1" x14ac:dyDescent="0.2">
      <c r="A58" s="234"/>
      <c r="B58" s="228"/>
      <c r="C58" s="180"/>
      <c r="D58" s="180"/>
      <c r="E58" s="180"/>
      <c r="F58" s="254"/>
      <c r="G58" s="228"/>
      <c r="H58" s="215" t="str">
        <f>Data!H58</f>
        <v>Family Reunification</v>
      </c>
      <c r="I58" s="215"/>
      <c r="J58" s="21">
        <f>NorthernRegionCalculations!S151</f>
        <v>139</v>
      </c>
      <c r="K58" s="49">
        <f>IF(J58/$J$65&lt;0.01,"*",J58/$J$65)</f>
        <v>0.46179401993355484</v>
      </c>
      <c r="L58" s="237"/>
      <c r="N58" s="215"/>
    </row>
    <row r="59" spans="1:14" s="200" customFormat="1" ht="12" customHeight="1" x14ac:dyDescent="0.2">
      <c r="A59" s="234"/>
      <c r="B59" s="228" t="str">
        <f>Data!B59</f>
        <v>Race  (03/31/2017)</v>
      </c>
      <c r="C59" s="215"/>
      <c r="D59" s="230"/>
      <c r="E59" s="231"/>
      <c r="F59" s="254"/>
      <c r="G59" s="235"/>
      <c r="H59" s="215" t="str">
        <f>Data!H59</f>
        <v>Adoption</v>
      </c>
      <c r="I59" s="215"/>
      <c r="J59" s="21">
        <f>NorthernRegionCalculations!P151</f>
        <v>88</v>
      </c>
      <c r="K59" s="49">
        <f t="shared" ref="K59:K65" si="7">IF(J59/$J$65&lt;0.01,"*",J59/$J$65)</f>
        <v>0.29235880398671099</v>
      </c>
      <c r="L59" s="237"/>
    </row>
    <row r="60" spans="1:14" s="200" customFormat="1" ht="13.5" customHeight="1" x14ac:dyDescent="0.2">
      <c r="A60" s="234"/>
      <c r="B60" s="235"/>
      <c r="C60" s="215" t="s">
        <v>5</v>
      </c>
      <c r="D60" s="21">
        <f>NorthernRegionCalculations!W137</f>
        <v>97</v>
      </c>
      <c r="E60" s="28">
        <f>IF(D60/$D$68&lt;0.01,"*",D60/$D$68)</f>
        <v>0.32225913621262459</v>
      </c>
      <c r="F60" s="254"/>
      <c r="G60" s="217"/>
      <c r="H60" s="215" t="str">
        <f>Data!H60</f>
        <v>Guardianship</v>
      </c>
      <c r="I60" s="215"/>
      <c r="J60" s="21">
        <f>NorthernRegionCalculations!R151</f>
        <v>11</v>
      </c>
      <c r="K60" s="49">
        <f t="shared" si="7"/>
        <v>3.6544850498338874E-2</v>
      </c>
      <c r="L60" s="237"/>
      <c r="N60" s="215"/>
    </row>
    <row r="61" spans="1:14" s="200" customFormat="1" ht="14.45" customHeight="1" x14ac:dyDescent="0.2">
      <c r="A61" s="234"/>
      <c r="C61" s="238" t="s">
        <v>7</v>
      </c>
      <c r="D61" s="21">
        <f>NorthernRegionCalculations!S137</f>
        <v>89</v>
      </c>
      <c r="E61" s="28">
        <f t="shared" ref="E61:E68" si="8">IF(D61/$D$68&lt;0.01,"*",D61/$D$68)</f>
        <v>0.29568106312292358</v>
      </c>
      <c r="F61" s="254"/>
      <c r="G61" s="217"/>
      <c r="H61" s="215" t="s">
        <v>63</v>
      </c>
      <c r="I61" s="215"/>
      <c r="J61" s="21">
        <f>NorthernRegionCalculations!O151</f>
        <v>20</v>
      </c>
      <c r="K61" s="49">
        <f t="shared" si="7"/>
        <v>6.6445182724252497E-2</v>
      </c>
      <c r="L61" s="237"/>
      <c r="N61" s="215"/>
    </row>
    <row r="62" spans="1:14" s="200" customFormat="1" ht="13.5" customHeight="1" x14ac:dyDescent="0.2">
      <c r="A62" s="234"/>
      <c r="C62" s="215" t="s">
        <v>9</v>
      </c>
      <c r="D62" s="21">
        <f>NorthernRegionCalculations!Q137</f>
        <v>36</v>
      </c>
      <c r="E62" s="28">
        <f t="shared" si="8"/>
        <v>0.11960132890365449</v>
      </c>
      <c r="F62" s="254"/>
      <c r="G62" s="217"/>
      <c r="H62" s="215" t="str">
        <f>Data!H62</f>
        <v>Permanent Care with Kin</v>
      </c>
      <c r="I62" s="215"/>
      <c r="J62" s="21">
        <f>NorthernRegionCalculations!Q151</f>
        <v>15</v>
      </c>
      <c r="K62" s="49">
        <f t="shared" si="7"/>
        <v>4.9833887043189369E-2</v>
      </c>
      <c r="L62" s="237"/>
      <c r="N62" s="215"/>
    </row>
    <row r="63" spans="1:14" s="200" customFormat="1" ht="13.5" customHeight="1" x14ac:dyDescent="0.2">
      <c r="A63" s="234"/>
      <c r="B63" s="235"/>
      <c r="C63" s="215" t="s">
        <v>11</v>
      </c>
      <c r="D63" s="21">
        <f>NorthernRegionCalculations!P137</f>
        <v>2</v>
      </c>
      <c r="E63" s="28" t="str">
        <f t="shared" si="8"/>
        <v>*</v>
      </c>
      <c r="F63" s="254"/>
      <c r="G63" s="217"/>
      <c r="H63" s="215" t="str">
        <f>Data!H63</f>
        <v>Stabilize Intact Family</v>
      </c>
      <c r="I63" s="215"/>
      <c r="J63" s="21">
        <f>NorthernRegionCalculations!T151</f>
        <v>23</v>
      </c>
      <c r="K63" s="49">
        <f t="shared" si="7"/>
        <v>7.6411960132890366E-2</v>
      </c>
      <c r="L63" s="237"/>
      <c r="N63" s="215"/>
    </row>
    <row r="64" spans="1:14" s="200" customFormat="1" ht="13.5" customHeight="1" x14ac:dyDescent="0.2">
      <c r="A64" s="234"/>
      <c r="B64" s="235"/>
      <c r="C64" s="215" t="s">
        <v>13</v>
      </c>
      <c r="D64" s="21">
        <f>NorthernRegionCalculations!O137</f>
        <v>0</v>
      </c>
      <c r="E64" s="28" t="str">
        <f t="shared" si="8"/>
        <v>*</v>
      </c>
      <c r="F64" s="254"/>
      <c r="G64" s="217"/>
      <c r="H64" s="215" t="str">
        <f>Data!H64</f>
        <v>Unspecified as of run-date</v>
      </c>
      <c r="I64" s="215"/>
      <c r="J64" s="21">
        <f>NorthernRegionCalculations!U151</f>
        <v>5</v>
      </c>
      <c r="K64" s="49">
        <f t="shared" si="7"/>
        <v>1.6611295681063124E-2</v>
      </c>
      <c r="L64" s="237"/>
      <c r="N64" s="215"/>
    </row>
    <row r="65" spans="1:14" s="200" customFormat="1" ht="13.5" customHeight="1" x14ac:dyDescent="0.2">
      <c r="A65" s="234"/>
      <c r="B65" s="235"/>
      <c r="C65" s="215" t="s">
        <v>15</v>
      </c>
      <c r="D65" s="21">
        <f>NorthernRegionCalculations!U137</f>
        <v>0</v>
      </c>
      <c r="E65" s="28" t="str">
        <f t="shared" si="8"/>
        <v>*</v>
      </c>
      <c r="F65" s="254"/>
      <c r="G65" s="217"/>
      <c r="H65" s="244" t="s">
        <v>38</v>
      </c>
      <c r="I65" s="215"/>
      <c r="J65" s="67">
        <f>SUM(J58:J64)</f>
        <v>301</v>
      </c>
      <c r="K65" s="68">
        <f t="shared" si="7"/>
        <v>1</v>
      </c>
      <c r="L65" s="237"/>
      <c r="N65" s="215"/>
    </row>
    <row r="66" spans="1:14" s="200" customFormat="1" ht="13.5" customHeight="1" x14ac:dyDescent="0.2">
      <c r="A66" s="234"/>
      <c r="B66" s="235"/>
      <c r="C66" s="215" t="s">
        <v>17</v>
      </c>
      <c r="D66" s="21">
        <f>NorthernRegionCalculations!T137</f>
        <v>53</v>
      </c>
      <c r="E66" s="28">
        <f t="shared" si="8"/>
        <v>0.17607973421926909</v>
      </c>
      <c r="F66" s="254"/>
      <c r="G66" s="217"/>
      <c r="H66" s="269" t="s">
        <v>241</v>
      </c>
      <c r="L66" s="237"/>
      <c r="N66" s="215"/>
    </row>
    <row r="67" spans="1:14" s="200" customFormat="1" ht="12" customHeight="1" x14ac:dyDescent="0.2">
      <c r="A67" s="234"/>
      <c r="B67" s="235"/>
      <c r="C67" s="215" t="str">
        <f>Data!C67</f>
        <v>Unable to Determine</v>
      </c>
      <c r="D67" s="21">
        <f>NorthernRegionCalculations!R137+NorthernRegionCalculations!V137+NorthernRegionCalculations!X137</f>
        <v>24</v>
      </c>
      <c r="E67" s="28">
        <f t="shared" si="8"/>
        <v>7.9734219269102985E-2</v>
      </c>
      <c r="F67" s="254"/>
      <c r="G67" s="217"/>
      <c r="H67" s="269"/>
      <c r="I67" s="180"/>
      <c r="J67" s="180"/>
      <c r="K67" s="180"/>
      <c r="L67" s="237"/>
      <c r="M67" s="215"/>
      <c r="N67" s="215"/>
    </row>
    <row r="68" spans="1:14" s="200" customFormat="1" ht="12" customHeight="1" x14ac:dyDescent="0.2">
      <c r="A68" s="234"/>
      <c r="B68" s="235"/>
      <c r="C68" s="244" t="s">
        <v>38</v>
      </c>
      <c r="D68" s="67">
        <f>SUM(D60:D67)</f>
        <v>301</v>
      </c>
      <c r="E68" s="61">
        <f t="shared" si="8"/>
        <v>1</v>
      </c>
      <c r="F68" s="254"/>
      <c r="G68" s="270" t="s">
        <v>68</v>
      </c>
      <c r="I68" s="180"/>
      <c r="J68" s="180"/>
      <c r="K68" s="180"/>
      <c r="L68" s="237"/>
      <c r="M68" s="215"/>
      <c r="N68" s="215"/>
    </row>
    <row r="69" spans="1:14" s="200" customFormat="1" ht="12" customHeight="1" x14ac:dyDescent="0.2">
      <c r="A69" s="234"/>
      <c r="B69" s="235"/>
      <c r="C69" s="246" t="s">
        <v>239</v>
      </c>
      <c r="D69" s="95"/>
      <c r="E69" s="96"/>
      <c r="F69" s="254"/>
      <c r="G69" s="271" t="s">
        <v>69</v>
      </c>
      <c r="I69" s="180"/>
      <c r="J69" s="180"/>
      <c r="K69" s="180"/>
      <c r="L69" s="237"/>
      <c r="M69" s="215"/>
      <c r="N69" s="215"/>
    </row>
    <row r="70" spans="1:14" s="200" customFormat="1" ht="12" customHeight="1" x14ac:dyDescent="0.2">
      <c r="A70" s="241"/>
      <c r="B70" s="228"/>
      <c r="C70" s="66" t="s">
        <v>240</v>
      </c>
      <c r="D70" s="34"/>
      <c r="E70" s="64"/>
      <c r="F70" s="254"/>
      <c r="G70" s="270" t="s">
        <v>70</v>
      </c>
      <c r="I70" s="180"/>
      <c r="J70" s="180"/>
      <c r="K70" s="180"/>
      <c r="L70" s="237"/>
    </row>
    <row r="71" spans="1:14" s="200" customFormat="1" ht="6" customHeight="1" x14ac:dyDescent="0.2">
      <c r="A71" s="272"/>
      <c r="B71" s="273"/>
      <c r="C71" s="100"/>
      <c r="D71" s="101"/>
      <c r="E71" s="102"/>
      <c r="F71" s="274"/>
      <c r="G71" s="275"/>
      <c r="H71" s="276"/>
      <c r="I71" s="275"/>
      <c r="J71" s="275"/>
      <c r="K71" s="275"/>
      <c r="L71" s="277"/>
    </row>
    <row r="72" spans="1:14" s="200" customFormat="1" ht="15.75" x14ac:dyDescent="0.2">
      <c r="A72" s="205"/>
      <c r="B72" s="1080" t="s">
        <v>71</v>
      </c>
      <c r="C72" s="1080"/>
      <c r="D72" s="1080"/>
      <c r="E72" s="1080"/>
      <c r="F72" s="1080"/>
      <c r="G72" s="1080"/>
      <c r="H72" s="1080"/>
      <c r="I72" s="1080"/>
      <c r="J72" s="1080"/>
      <c r="K72" s="1080"/>
      <c r="L72" s="1081"/>
    </row>
    <row r="73" spans="1:14" s="200" customFormat="1" ht="14.25" customHeight="1" x14ac:dyDescent="0.2">
      <c r="A73" s="234"/>
      <c r="B73" s="228" t="str">
        <f>Data!B73</f>
        <v>Most Recent Intake  (03/31/2017)</v>
      </c>
      <c r="C73" s="278"/>
      <c r="D73" s="231"/>
      <c r="E73" s="218"/>
      <c r="F73" s="218"/>
      <c r="G73" s="244" t="str">
        <f>Data!G73</f>
        <v>Age Groups  (03/31/2017)</v>
      </c>
      <c r="H73" s="215"/>
      <c r="I73" s="217"/>
      <c r="J73" s="217"/>
      <c r="K73" s="233"/>
      <c r="L73" s="213"/>
    </row>
    <row r="74" spans="1:14" ht="12" customHeight="1" x14ac:dyDescent="0.2">
      <c r="A74" s="234"/>
      <c r="B74" s="229"/>
      <c r="C74" s="215" t="str">
        <f>Data!C74</f>
        <v>Protective</v>
      </c>
      <c r="D74" s="21">
        <f>NorthernRegionCalculations!O182+NorthernRegionCalculations!U182</f>
        <v>995</v>
      </c>
      <c r="E74" s="49">
        <f>IF(D74/$D$80&lt;0.01,"*",D74/$D$80)</f>
        <v>0.92903828197945848</v>
      </c>
      <c r="F74" s="254"/>
      <c r="G74" s="217"/>
      <c r="H74" s="215" t="str">
        <f>Data!H74</f>
        <v>0 - 2 Years Old</v>
      </c>
      <c r="I74" s="215"/>
      <c r="J74" s="21">
        <f>SUM(NorthernRegionCalculations!O167:Q167)</f>
        <v>191</v>
      </c>
      <c r="K74" s="49">
        <f>IF(J74/$J$79&lt;0.01,"*",J74/$J$79)</f>
        <v>0.17833800186741364</v>
      </c>
      <c r="L74" s="237"/>
    </row>
    <row r="75" spans="1:14" ht="12" customHeight="1" x14ac:dyDescent="0.2">
      <c r="A75" s="234"/>
      <c r="B75" s="229"/>
      <c r="C75" s="215" t="str">
        <f>Data!C75</f>
        <v>Alternative Response</v>
      </c>
      <c r="D75" s="21">
        <f>NorthernRegionCalculations!P182</f>
        <v>17</v>
      </c>
      <c r="E75" s="49">
        <f t="shared" ref="E75:E80" si="9">IF(D75/$D$80&lt;0.01,"*",D75/$D$80)</f>
        <v>1.5873015873015872E-2</v>
      </c>
      <c r="F75" s="254"/>
      <c r="G75" s="229"/>
      <c r="H75" s="215" t="str">
        <f>Data!H75</f>
        <v>3 - 5 Years Old</v>
      </c>
      <c r="I75" s="215"/>
      <c r="J75" s="21">
        <f>SUM(NorthernRegionCalculations!R167:T167)</f>
        <v>187</v>
      </c>
      <c r="K75" s="49">
        <f t="shared" ref="K75:K79" si="10">IF(J75/$J$79&lt;0.01,"*",J75/$J$79)</f>
        <v>0.17460317460317459</v>
      </c>
      <c r="L75" s="237"/>
    </row>
    <row r="76" spans="1:14" ht="12" customHeight="1" x14ac:dyDescent="0.2">
      <c r="A76" s="234"/>
      <c r="B76" s="229"/>
      <c r="C76" s="215" t="str">
        <f>Data!C76</f>
        <v>Voluntary Request</v>
      </c>
      <c r="D76" s="21">
        <f>NorthernRegionCalculations!X182+NorthernRegionCalculations!W182</f>
        <v>2</v>
      </c>
      <c r="E76" s="28" t="str">
        <f t="shared" si="9"/>
        <v>*</v>
      </c>
      <c r="F76" s="254"/>
      <c r="G76" s="215"/>
      <c r="H76" s="215" t="str">
        <f>Data!H76</f>
        <v>6 - 11 Years Old</v>
      </c>
      <c r="I76" s="215"/>
      <c r="J76" s="21">
        <f>SUM(NorthernRegionCalculations!U167:Z167)</f>
        <v>366</v>
      </c>
      <c r="K76" s="49">
        <f t="shared" si="10"/>
        <v>0.34173669467787116</v>
      </c>
      <c r="L76" s="237"/>
    </row>
    <row r="77" spans="1:14" s="200" customFormat="1" ht="12" customHeight="1" x14ac:dyDescent="0.2">
      <c r="A77" s="234"/>
      <c r="B77" s="217"/>
      <c r="C77" s="215" t="str">
        <f>Data!C77</f>
        <v>CRA Referral (Children Requiring Assistance)</v>
      </c>
      <c r="D77" s="21">
        <f>NorthernRegionCalculations!Q182+NorthernRegionCalculations!R182</f>
        <v>51</v>
      </c>
      <c r="E77" s="49">
        <f t="shared" si="9"/>
        <v>4.7619047619047616E-2</v>
      </c>
      <c r="F77" s="254"/>
      <c r="G77" s="229"/>
      <c r="H77" s="215" t="str">
        <f>Data!H77</f>
        <v>12 - 17 Years Old</v>
      </c>
      <c r="I77" s="215"/>
      <c r="J77" s="21">
        <f>SUM(NorthernRegionCalculations!AA167:AF167)</f>
        <v>326</v>
      </c>
      <c r="K77" s="49">
        <f t="shared" si="10"/>
        <v>0.30438842203548083</v>
      </c>
      <c r="L77" s="237"/>
    </row>
    <row r="78" spans="1:14" s="200" customFormat="1" ht="12" customHeight="1" x14ac:dyDescent="0.2">
      <c r="A78" s="239"/>
      <c r="B78" s="217"/>
      <c r="C78" s="215" t="str">
        <f>Data!C78</f>
        <v>Court Referral</v>
      </c>
      <c r="D78" s="21">
        <f>NorthernRegionCalculations!S182</f>
        <v>1</v>
      </c>
      <c r="E78" s="49" t="str">
        <f t="shared" si="9"/>
        <v>*</v>
      </c>
      <c r="F78" s="254"/>
      <c r="G78" s="217"/>
      <c r="H78" s="215" t="str">
        <f>Data!H78</f>
        <v>Unspecified</v>
      </c>
      <c r="I78" s="215"/>
      <c r="J78" s="21">
        <f>NorthernRegionCalculations!AG167</f>
        <v>1</v>
      </c>
      <c r="K78" s="49" t="str">
        <f t="shared" si="10"/>
        <v>*</v>
      </c>
      <c r="L78" s="237"/>
    </row>
    <row r="79" spans="1:14" s="200" customFormat="1" ht="12" customHeight="1" x14ac:dyDescent="0.2">
      <c r="A79" s="239"/>
      <c r="B79" s="217"/>
      <c r="C79" s="215" t="str">
        <f>Data!C79</f>
        <v>Other/Unspecified</v>
      </c>
      <c r="D79" s="21">
        <f>NorthernRegionCalculations!T182+NorthernRegionCalculations!Y182+NorthernRegionCalculations!V182</f>
        <v>5</v>
      </c>
      <c r="E79" s="49" t="str">
        <f t="shared" si="9"/>
        <v>*</v>
      </c>
      <c r="F79" s="255"/>
      <c r="G79" s="217"/>
      <c r="H79" s="244" t="s">
        <v>72</v>
      </c>
      <c r="I79" s="244"/>
      <c r="J79" s="67">
        <f>SUM(J74:J78)</f>
        <v>1071</v>
      </c>
      <c r="K79" s="68">
        <f t="shared" si="10"/>
        <v>1</v>
      </c>
      <c r="L79" s="240"/>
    </row>
    <row r="80" spans="1:14" s="200" customFormat="1" ht="12" customHeight="1" x14ac:dyDescent="0.2">
      <c r="A80" s="214"/>
      <c r="B80" s="229"/>
      <c r="C80" s="244" t="s">
        <v>72</v>
      </c>
      <c r="D80" s="67">
        <f>SUM(D74:D79)</f>
        <v>1071</v>
      </c>
      <c r="E80" s="68">
        <f t="shared" si="9"/>
        <v>1</v>
      </c>
      <c r="F80" s="255"/>
      <c r="G80" s="217"/>
      <c r="H80" s="244"/>
      <c r="I80" s="244"/>
      <c r="J80" s="108"/>
      <c r="K80" s="109"/>
      <c r="L80" s="240"/>
    </row>
    <row r="81" spans="1:12" s="200" customFormat="1" ht="6.6" customHeight="1" x14ac:dyDescent="0.2">
      <c r="A81" s="214"/>
      <c r="B81" s="229"/>
      <c r="C81" s="244"/>
      <c r="D81" s="67"/>
      <c r="E81" s="68"/>
      <c r="F81" s="255"/>
      <c r="G81" s="217"/>
      <c r="H81" s="244"/>
      <c r="I81" s="244"/>
      <c r="J81" s="108"/>
      <c r="K81" s="109"/>
      <c r="L81" s="240"/>
    </row>
    <row r="82" spans="1:12" s="200" customFormat="1" ht="12" customHeight="1" x14ac:dyDescent="0.2">
      <c r="A82" s="272"/>
      <c r="B82" s="366"/>
      <c r="C82" s="275"/>
      <c r="D82" s="279"/>
      <c r="E82" s="275"/>
      <c r="F82" s="275"/>
      <c r="G82" s="280"/>
      <c r="H82" s="275"/>
      <c r="I82" s="275"/>
      <c r="J82" s="275"/>
      <c r="K82" s="279"/>
      <c r="L82" s="281"/>
    </row>
    <row r="83" spans="1:12" s="200" customFormat="1" x14ac:dyDescent="0.2">
      <c r="A83" s="180"/>
      <c r="B83" s="217"/>
      <c r="C83" s="282"/>
      <c r="D83" s="283"/>
      <c r="E83" s="283"/>
      <c r="F83" s="283"/>
      <c r="G83" s="282"/>
      <c r="H83" s="229"/>
      <c r="I83" s="229"/>
      <c r="J83" s="233"/>
      <c r="K83" s="180"/>
      <c r="L83" s="180"/>
    </row>
    <row r="84" spans="1:12" s="200" customFormat="1" ht="6" customHeight="1" x14ac:dyDescent="0.2">
      <c r="A84" s="180"/>
      <c r="B84" s="217"/>
      <c r="C84" s="282"/>
      <c r="D84" s="283"/>
      <c r="E84" s="283"/>
      <c r="F84" s="283"/>
      <c r="G84" s="282"/>
      <c r="H84" s="282"/>
      <c r="I84" s="282"/>
      <c r="J84" s="283"/>
      <c r="K84" s="180"/>
      <c r="L84" s="180"/>
    </row>
    <row r="85" spans="1:12" x14ac:dyDescent="0.2">
      <c r="A85" s="180"/>
      <c r="K85" s="180"/>
      <c r="L85" s="180"/>
    </row>
    <row r="86" spans="1:12" x14ac:dyDescent="0.2">
      <c r="K86" s="180"/>
      <c r="L86" s="180"/>
    </row>
  </sheetData>
  <mergeCells count="3">
    <mergeCell ref="B18:K18"/>
    <mergeCell ref="B33:K33"/>
    <mergeCell ref="B72:L72"/>
  </mergeCells>
  <printOptions horizontalCentered="1" verticalCentered="1"/>
  <pageMargins left="0.04" right="0.04" top="0.04" bottom="0.03" header="0.04" footer="0.03"/>
  <pageSetup scale="75" orientation="portrait" r:id="rId1"/>
  <headerFooter alignWithMargins="0">
    <oddHeader>&amp;C&amp;"Arial,Bold"&amp;12MASSACHUSETTS DEPARTMENT OF CHILDREN AND FAMILIES QUARTERLY PROFILE
FY 2017, Quarter 3 (January 1, 2017 – March 31, 2017)</oddHeader>
    <oddFooter>&amp;L&amp;"Arial,Italic"MA DCF: CQI/OMPA&amp;R
&amp;"Arial,Italic"Source: FamilyNet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N86"/>
  <sheetViews>
    <sheetView view="pageBreakPreview" zoomScaleNormal="100" zoomScaleSheetLayoutView="100" workbookViewId="0">
      <selection activeCell="C42" sqref="C42"/>
    </sheetView>
  </sheetViews>
  <sheetFormatPr defaultColWidth="9.140625" defaultRowHeight="12.75" x14ac:dyDescent="0.2"/>
  <cols>
    <col min="1" max="1" width="1.42578125" style="283" customWidth="1"/>
    <col min="2" max="2" width="5.28515625" style="282" customWidth="1"/>
    <col min="3" max="3" width="47.5703125" style="282" customWidth="1"/>
    <col min="4" max="4" width="6.5703125" style="283" customWidth="1"/>
    <col min="5" max="5" width="7" style="283" customWidth="1"/>
    <col min="6" max="6" width="2.140625" style="283" customWidth="1"/>
    <col min="7" max="7" width="4.140625" style="282" customWidth="1"/>
    <col min="8" max="8" width="25.7109375" style="282" customWidth="1"/>
    <col min="9" max="9" width="20.5703125" style="282" customWidth="1"/>
    <col min="10" max="11" width="7" style="283" customWidth="1"/>
    <col min="12" max="12" width="1.42578125" style="283" customWidth="1"/>
    <col min="13" max="16384" width="9.140625" style="204"/>
  </cols>
  <sheetData>
    <row r="1" spans="1:13" ht="16.5" customHeight="1" x14ac:dyDescent="0.2">
      <c r="A1" s="201"/>
      <c r="B1" s="318"/>
      <c r="C1" s="284" t="s">
        <v>99</v>
      </c>
      <c r="D1" s="285"/>
      <c r="E1" s="202"/>
      <c r="F1" s="286"/>
      <c r="G1" s="287"/>
      <c r="H1" s="284"/>
      <c r="I1" s="288" t="s">
        <v>88</v>
      </c>
      <c r="J1" s="202"/>
      <c r="K1" s="202"/>
      <c r="L1" s="203"/>
    </row>
    <row r="2" spans="1:13" ht="15.75" hidden="1" x14ac:dyDescent="0.2">
      <c r="A2" s="205"/>
      <c r="B2" s="206"/>
      <c r="C2" s="206"/>
      <c r="D2" s="207"/>
      <c r="E2" s="208"/>
      <c r="F2" s="208"/>
      <c r="G2" s="206"/>
      <c r="H2" s="206" t="s">
        <v>0</v>
      </c>
      <c r="I2" s="206"/>
      <c r="J2" s="208"/>
      <c r="K2" s="207" t="s">
        <v>1</v>
      </c>
      <c r="L2" s="209"/>
    </row>
    <row r="3" spans="1:13" ht="5.0999999999999996" customHeight="1" x14ac:dyDescent="0.2">
      <c r="A3" s="210"/>
      <c r="B3" s="211"/>
      <c r="C3" s="211"/>
      <c r="D3" s="212"/>
      <c r="E3" s="212"/>
      <c r="F3" s="212"/>
      <c r="G3" s="211"/>
      <c r="H3" s="211"/>
      <c r="I3" s="211"/>
      <c r="J3" s="212"/>
      <c r="K3" s="212"/>
      <c r="L3" s="213"/>
    </row>
    <row r="4" spans="1:13" s="200" customFormat="1" ht="12" customHeight="1" x14ac:dyDescent="0.2">
      <c r="A4" s="214"/>
      <c r="B4" s="215" t="str">
        <f>Data!B4</f>
        <v>51A Reports (Q3, FY'2017)</v>
      </c>
      <c r="C4" s="215"/>
      <c r="D4" s="21">
        <f>NorthernRegionCalculations!C13</f>
        <v>681</v>
      </c>
      <c r="E4" s="216"/>
      <c r="F4" s="216"/>
      <c r="G4" s="217"/>
      <c r="H4" s="215" t="str">
        <f>Data!H4</f>
        <v>Children &lt;18 Pending Response (03/31/2017)</v>
      </c>
      <c r="I4" s="215"/>
      <c r="J4" s="551">
        <f>VLOOKUP(I1,ChildrenPendingResponse!$A$1:$C$42,3,FALSE)</f>
        <v>131</v>
      </c>
      <c r="K4" s="218"/>
      <c r="L4" s="219"/>
      <c r="M4" s="116"/>
    </row>
    <row r="5" spans="1:13" s="200" customFormat="1" ht="12" customHeight="1" x14ac:dyDescent="0.2">
      <c r="A5" s="214"/>
      <c r="B5" s="215" t="str">
        <f>Data!B5</f>
        <v>% Screened-In for Response (Q3, FY'2017)</v>
      </c>
      <c r="C5" s="220"/>
      <c r="D5" s="28">
        <f>(NorthernRegionCalculations!C41+NorthernRegionCalculations!C27)/NorthernRegionCalculations!C13</f>
        <v>0.64464023494860501</v>
      </c>
      <c r="E5" s="216"/>
      <c r="F5" s="216"/>
      <c r="G5" s="217"/>
      <c r="H5" s="215" t="str">
        <f>Data!H5</f>
        <v>Children Under 18 in Caseload (03/31/2017)</v>
      </c>
      <c r="I5" s="215"/>
      <c r="J5" s="551">
        <f>NorthernRegionCalculations!J116</f>
        <v>980</v>
      </c>
      <c r="K5" s="218"/>
      <c r="L5" s="219"/>
    </row>
    <row r="6" spans="1:13" s="200" customFormat="1" ht="12" customHeight="1" x14ac:dyDescent="0.2">
      <c r="A6" s="214"/>
      <c r="B6" s="215"/>
      <c r="C6" s="215"/>
      <c r="D6" s="28"/>
      <c r="E6" s="221"/>
      <c r="F6" s="221"/>
      <c r="G6" s="217"/>
      <c r="H6" s="215" t="str">
        <f>Data!H6</f>
        <v>Children Under 18 in Placement (03/31/2017)</v>
      </c>
      <c r="I6" s="215"/>
      <c r="J6" s="551">
        <f>NorthernRegionCalculations!J116-NorthernRegionCalculations!J122</f>
        <v>158</v>
      </c>
      <c r="K6" s="218"/>
      <c r="L6" s="219"/>
    </row>
    <row r="7" spans="1:13" s="200" customFormat="1" ht="3" customHeight="1" x14ac:dyDescent="0.2">
      <c r="A7" s="214"/>
      <c r="B7" s="217"/>
      <c r="C7" s="217"/>
      <c r="D7" s="199"/>
      <c r="E7" s="221"/>
      <c r="F7" s="221"/>
      <c r="G7" s="217"/>
      <c r="H7" s="215">
        <f>Data!H7</f>
        <v>0</v>
      </c>
      <c r="I7" s="215"/>
      <c r="J7" s="837"/>
      <c r="K7" s="218"/>
      <c r="L7" s="219"/>
    </row>
    <row r="8" spans="1:13" s="200" customFormat="1" ht="12" customHeight="1" x14ac:dyDescent="0.2">
      <c r="A8" s="214"/>
      <c r="B8" s="215" t="str">
        <f>Data!B8</f>
        <v>Responses (Q3, FY'2017) (includes Hotline)</v>
      </c>
      <c r="C8" s="215"/>
      <c r="D8" s="21">
        <f>NorthernRegionCalculations!C182</f>
        <v>320</v>
      </c>
      <c r="E8" s="221"/>
      <c r="F8" s="221"/>
      <c r="G8" s="217"/>
      <c r="H8" s="215" t="str">
        <f>Data!H8</f>
        <v>% of Child Caseload in Placement</v>
      </c>
      <c r="I8" s="215"/>
      <c r="J8" s="838">
        <f>J6/J5</f>
        <v>0.16122448979591836</v>
      </c>
      <c r="K8" s="218"/>
      <c r="L8" s="219"/>
    </row>
    <row r="9" spans="1:13" s="200" customFormat="1" ht="12" customHeight="1" x14ac:dyDescent="0.2">
      <c r="A9" s="214"/>
      <c r="B9" s="215" t="str">
        <f>Data!B9</f>
        <v>% Supported Responses (Q3, FY'2017)</v>
      </c>
      <c r="C9" s="215"/>
      <c r="D9" s="28">
        <f>NorthernRegionCalculations!C82/D4</f>
        <v>0.13215859030837004</v>
      </c>
      <c r="E9" s="221"/>
      <c r="F9" s="221"/>
      <c r="G9" s="217"/>
      <c r="H9" s="215" t="str">
        <f>Data!H9</f>
        <v>Clinical Cases (03/31/2017)</v>
      </c>
      <c r="I9" s="215"/>
      <c r="J9" s="551">
        <f>NorthernRegionCalculations!J132+NorthernRegionCalculations!J133</f>
        <v>625</v>
      </c>
      <c r="K9" s="218"/>
      <c r="L9" s="219"/>
      <c r="M9" s="290"/>
    </row>
    <row r="10" spans="1:13" s="200" customFormat="1" ht="3" customHeight="1" x14ac:dyDescent="0.2">
      <c r="A10" s="214"/>
      <c r="E10" s="221"/>
      <c r="F10" s="221"/>
      <c r="G10" s="217"/>
      <c r="H10" s="215"/>
      <c r="I10" s="215"/>
      <c r="J10" s="839"/>
      <c r="K10" s="218"/>
      <c r="L10" s="219"/>
    </row>
    <row r="11" spans="1:13" s="200" customFormat="1" ht="12" customHeight="1" x14ac:dyDescent="0.2">
      <c r="A11" s="214"/>
      <c r="B11" s="215" t="str">
        <f>Data!B11</f>
        <v>Substantiated Concern (Q3, FY'2017)</v>
      </c>
      <c r="C11" s="215"/>
      <c r="D11" s="21">
        <f>NorthernRegionCalculations!C170</f>
        <v>60</v>
      </c>
      <c r="E11" s="221"/>
      <c r="F11" s="221"/>
      <c r="G11" s="217"/>
      <c r="H11" s="215" t="str">
        <f>Data!H11</f>
        <v>Adoption Cases (03/31/2017)</v>
      </c>
      <c r="I11" s="215"/>
      <c r="J11" s="551">
        <f>NorthernRegionCalculations!J131</f>
        <v>27</v>
      </c>
      <c r="K11" s="218"/>
      <c r="L11" s="219"/>
    </row>
    <row r="12" spans="1:13" s="200" customFormat="1" ht="12" customHeight="1" x14ac:dyDescent="0.2">
      <c r="A12" s="214"/>
      <c r="B12" s="253"/>
      <c r="C12" s="215"/>
      <c r="D12" s="28"/>
      <c r="E12" s="221"/>
      <c r="F12" s="221"/>
      <c r="G12" s="217"/>
      <c r="H12" s="215" t="str">
        <f>Data!H12</f>
        <v>Clinical Cases w/Child &lt;18 in Plcme (03/31/2017)</v>
      </c>
      <c r="I12" s="215"/>
      <c r="J12" s="551">
        <f>NorthernRegionCalculations!J140</f>
        <v>98</v>
      </c>
      <c r="K12" s="218"/>
      <c r="L12" s="219"/>
    </row>
    <row r="13" spans="1:13" s="200" customFormat="1" ht="12" customHeight="1" x14ac:dyDescent="0.2">
      <c r="A13" s="214"/>
      <c r="E13" s="221"/>
      <c r="F13" s="221"/>
      <c r="G13" s="217"/>
      <c r="H13" s="215" t="str">
        <f>Data!H13</f>
        <v>% Clinical Cases that are Placement Cases</v>
      </c>
      <c r="I13" s="215"/>
      <c r="J13" s="838">
        <f>J12/J9</f>
        <v>0.15679999999999999</v>
      </c>
      <c r="K13" s="218"/>
      <c r="L13" s="219"/>
    </row>
    <row r="14" spans="1:13" s="200" customFormat="1" ht="3" customHeight="1" x14ac:dyDescent="0.2">
      <c r="A14" s="214"/>
      <c r="B14" s="215"/>
      <c r="C14" s="215"/>
      <c r="D14" s="34"/>
      <c r="E14" s="221"/>
      <c r="F14" s="221"/>
      <c r="G14" s="217"/>
      <c r="H14" s="215"/>
      <c r="I14" s="215"/>
      <c r="J14" s="838"/>
      <c r="K14" s="218"/>
      <c r="L14" s="219"/>
    </row>
    <row r="15" spans="1:13" s="200" customFormat="1" ht="12" customHeight="1" x14ac:dyDescent="0.2">
      <c r="A15" s="214"/>
      <c r="B15" s="215" t="str">
        <f>Data!B15</f>
        <v>Ave. Clinical Cases Opened per Month (Jan - Mar 2017)</v>
      </c>
      <c r="C15" s="215"/>
      <c r="D15" s="21">
        <f>NorthernRegionCalculations!C110</f>
        <v>43.333333333333336</v>
      </c>
      <c r="E15" s="221"/>
      <c r="F15" s="221"/>
      <c r="G15" s="217"/>
      <c r="H15" s="215" t="str">
        <f>Data!H15</f>
        <v>Adoptions Legalized (Q3, FY'2017)</v>
      </c>
      <c r="I15" s="215"/>
      <c r="J15" s="551">
        <f>NorthernRegionCalculations!C154</f>
        <v>1</v>
      </c>
      <c r="K15" s="218"/>
      <c r="L15" s="219"/>
    </row>
    <row r="16" spans="1:13" s="200" customFormat="1" ht="12" customHeight="1" x14ac:dyDescent="0.2">
      <c r="A16" s="214"/>
      <c r="B16" s="215" t="str">
        <f>Data!B16</f>
        <v>Ave. Clinical Cases Closed Per Month (Jan - Mar 2017)</v>
      </c>
      <c r="C16" s="215"/>
      <c r="D16" s="21">
        <f>NorthernRegionCalculations!C96</f>
        <v>47</v>
      </c>
      <c r="E16" s="221"/>
      <c r="F16" s="221"/>
      <c r="G16" s="217"/>
      <c r="H16" s="215" t="str">
        <f>Data!H16</f>
        <v>Guardianships Legalized (Q3, FY'2017)</v>
      </c>
      <c r="I16" s="215"/>
      <c r="J16" s="551">
        <f>NorthernRegionCalculations!D154</f>
        <v>9</v>
      </c>
      <c r="K16" s="218"/>
      <c r="L16" s="219"/>
    </row>
    <row r="17" spans="1:12" ht="6" customHeight="1" x14ac:dyDescent="0.2">
      <c r="A17" s="223"/>
      <c r="B17" s="206"/>
      <c r="C17" s="206"/>
      <c r="D17" s="207"/>
      <c r="E17" s="208"/>
      <c r="F17" s="208"/>
      <c r="G17" s="206"/>
      <c r="H17" s="206"/>
      <c r="I17" s="206"/>
      <c r="J17" s="208"/>
      <c r="K17" s="208"/>
      <c r="L17" s="224"/>
    </row>
    <row r="18" spans="1:12" s="227" customFormat="1" ht="15.75" customHeight="1" x14ac:dyDescent="0.2">
      <c r="A18" s="225"/>
      <c r="B18" s="1079" t="s">
        <v>4</v>
      </c>
      <c r="C18" s="1079"/>
      <c r="D18" s="1079"/>
      <c r="E18" s="1079"/>
      <c r="F18" s="1079"/>
      <c r="G18" s="1079"/>
      <c r="H18" s="1079"/>
      <c r="I18" s="1079"/>
      <c r="J18" s="1079"/>
      <c r="K18" s="1079"/>
      <c r="L18" s="226"/>
    </row>
    <row r="19" spans="1:12" ht="15" customHeight="1" x14ac:dyDescent="0.2">
      <c r="A19" s="210"/>
      <c r="B19" s="228" t="str">
        <f>Data!B19</f>
        <v>Race (03/31/2017)</v>
      </c>
      <c r="C19" s="229"/>
      <c r="D19" s="230"/>
      <c r="E19" s="231"/>
      <c r="F19" s="232"/>
      <c r="G19" s="228" t="str">
        <f>Data!G19</f>
        <v>Primary Language  (03/31/2017)</v>
      </c>
      <c r="H19" s="229"/>
      <c r="I19" s="229"/>
      <c r="J19" s="233"/>
      <c r="K19" s="233"/>
      <c r="L19" s="213"/>
    </row>
    <row r="20" spans="1:12" s="200" customFormat="1" ht="13.5" customHeight="1" x14ac:dyDescent="0.2">
      <c r="A20" s="234"/>
      <c r="B20" s="235"/>
      <c r="C20" s="215" t="s">
        <v>5</v>
      </c>
      <c r="D20" s="21">
        <f>NorthernRegionCalculations!V14</f>
        <v>965</v>
      </c>
      <c r="E20" s="28">
        <f>IF(D20/$D$29&lt;0.01,"*",D20/$D$29)</f>
        <v>0.45799715234931182</v>
      </c>
      <c r="F20" s="236"/>
      <c r="G20" s="235"/>
      <c r="H20" s="215" t="str">
        <f>Data!H20</f>
        <v>Spanish</v>
      </c>
      <c r="I20" s="215"/>
      <c r="J20" s="21">
        <f>NorthernRegionCalculations!V35</f>
        <v>132</v>
      </c>
      <c r="K20" s="49">
        <f>IF(J20/$J$31&lt;0.01,"*",J20/$J$31)</f>
        <v>6.2648315140009486E-2</v>
      </c>
      <c r="L20" s="237"/>
    </row>
    <row r="21" spans="1:12" s="200" customFormat="1" ht="14.45" customHeight="1" x14ac:dyDescent="0.2">
      <c r="A21" s="234"/>
      <c r="B21" s="235"/>
      <c r="C21" s="238" t="s">
        <v>7</v>
      </c>
      <c r="D21" s="21">
        <f>NorthernRegionCalculations!V10</f>
        <v>450</v>
      </c>
      <c r="E21" s="28">
        <f t="shared" ref="E21:E28" si="0">IF(D21/$D$29&lt;0.01,"*",D21/$D$29)</f>
        <v>0.21357380161366873</v>
      </c>
      <c r="F21" s="236"/>
      <c r="G21" s="235"/>
      <c r="H21" s="215" t="str">
        <f>Data!H21</f>
        <v>Khmer (Cambodian)</v>
      </c>
      <c r="I21" s="215"/>
      <c r="J21" s="21">
        <f>NorthernRegionCalculations!V29</f>
        <v>0</v>
      </c>
      <c r="K21" s="49" t="str">
        <f t="shared" ref="K21:K31" si="1">IF(J21/$J$31&lt;0.01,"*",J21/$J$31)</f>
        <v>*</v>
      </c>
      <c r="L21" s="237"/>
    </row>
    <row r="22" spans="1:12" s="200" customFormat="1" ht="13.5" customHeight="1" x14ac:dyDescent="0.2">
      <c r="A22" s="234"/>
      <c r="B22" s="235"/>
      <c r="C22" s="215" t="s">
        <v>9</v>
      </c>
      <c r="D22" s="21">
        <f>NorthernRegionCalculations!V8</f>
        <v>307</v>
      </c>
      <c r="E22" s="28">
        <f t="shared" si="0"/>
        <v>0.14570479354532512</v>
      </c>
      <c r="F22" s="236"/>
      <c r="G22" s="235"/>
      <c r="H22" s="52" t="str">
        <f>Data!H22</f>
        <v xml:space="preserve">Portuguese                                                                      </v>
      </c>
      <c r="I22" s="215"/>
      <c r="J22" s="21">
        <f>NorthernRegionCalculations!V33</f>
        <v>59</v>
      </c>
      <c r="K22" s="28">
        <f t="shared" si="1"/>
        <v>2.8001898433792121E-2</v>
      </c>
      <c r="L22" s="237"/>
    </row>
    <row r="23" spans="1:12" s="200" customFormat="1" ht="13.5" customHeight="1" x14ac:dyDescent="0.2">
      <c r="A23" s="234"/>
      <c r="B23" s="235"/>
      <c r="C23" s="215" t="s">
        <v>11</v>
      </c>
      <c r="D23" s="21">
        <f>NorthernRegionCalculations!V7</f>
        <v>23</v>
      </c>
      <c r="E23" s="28">
        <f t="shared" si="0"/>
        <v>1.0915994304698624E-2</v>
      </c>
      <c r="F23" s="236"/>
      <c r="G23" s="235"/>
      <c r="H23" s="215" t="str">
        <f>Data!H23</f>
        <v>Haitian Creole</v>
      </c>
      <c r="I23" s="215"/>
      <c r="J23" s="21">
        <f>NorthernRegionCalculations!V27</f>
        <v>57</v>
      </c>
      <c r="K23" s="49">
        <f t="shared" si="1"/>
        <v>2.7052681537731372E-2</v>
      </c>
      <c r="L23" s="237"/>
    </row>
    <row r="24" spans="1:12" s="200" customFormat="1" ht="13.5" customHeight="1" x14ac:dyDescent="0.2">
      <c r="A24" s="234"/>
      <c r="B24" s="235"/>
      <c r="C24" s="215" t="s">
        <v>13</v>
      </c>
      <c r="D24" s="21">
        <f>NorthernRegionCalculations!V6</f>
        <v>2</v>
      </c>
      <c r="E24" s="28" t="str">
        <f t="shared" si="0"/>
        <v>*</v>
      </c>
      <c r="F24" s="236"/>
      <c r="G24" s="235"/>
      <c r="H24" s="238" t="str">
        <f>Data!H24</f>
        <v>Cape Verdean Creole</v>
      </c>
      <c r="I24" s="238"/>
      <c r="J24" s="21">
        <f>NorthernRegionCalculations!V22</f>
        <v>1</v>
      </c>
      <c r="K24" s="49" t="str">
        <f t="shared" si="1"/>
        <v>*</v>
      </c>
      <c r="L24" s="237"/>
    </row>
    <row r="25" spans="1:12" s="200" customFormat="1" ht="13.5" customHeight="1" x14ac:dyDescent="0.2">
      <c r="A25" s="234"/>
      <c r="B25" s="235"/>
      <c r="C25" s="215" t="s">
        <v>15</v>
      </c>
      <c r="D25" s="21">
        <f>NorthernRegionCalculations!V12</f>
        <v>1</v>
      </c>
      <c r="E25" s="28" t="str">
        <f t="shared" si="0"/>
        <v>*</v>
      </c>
      <c r="F25" s="236"/>
      <c r="G25" s="235"/>
      <c r="H25" s="238" t="str">
        <f>Data!H25</f>
        <v>Vietnamese</v>
      </c>
      <c r="I25" s="238"/>
      <c r="J25" s="21">
        <f>NorthernRegionCalculations!V38</f>
        <v>0</v>
      </c>
      <c r="K25" s="49" t="str">
        <f t="shared" si="1"/>
        <v>*</v>
      </c>
      <c r="L25" s="237"/>
    </row>
    <row r="26" spans="1:12" s="200" customFormat="1" ht="13.5" customHeight="1" x14ac:dyDescent="0.2">
      <c r="A26" s="239"/>
      <c r="B26" s="235"/>
      <c r="C26" s="215" t="s">
        <v>17</v>
      </c>
      <c r="D26" s="21">
        <f>NorthernRegionCalculations!V11</f>
        <v>79</v>
      </c>
      <c r="E26" s="28">
        <f t="shared" si="0"/>
        <v>3.7494067394399623E-2</v>
      </c>
      <c r="F26" s="236"/>
      <c r="G26" s="235"/>
      <c r="H26" s="238" t="str">
        <f>Data!H26</f>
        <v>Chinese</v>
      </c>
      <c r="I26" s="238"/>
      <c r="J26" s="21">
        <f>NorthernRegionCalculations!V23</f>
        <v>4</v>
      </c>
      <c r="K26" s="28" t="str">
        <f t="shared" si="1"/>
        <v>*</v>
      </c>
      <c r="L26" s="240"/>
    </row>
    <row r="27" spans="1:12" s="200" customFormat="1" ht="12" customHeight="1" x14ac:dyDescent="0.2">
      <c r="A27" s="239"/>
      <c r="B27" s="235"/>
      <c r="C27" s="215" t="str">
        <f>Data!C27</f>
        <v>Unable to Determine</v>
      </c>
      <c r="D27" s="21">
        <f>NorthernRegionCalculations!V13</f>
        <v>92</v>
      </c>
      <c r="E27" s="28">
        <f t="shared" si="0"/>
        <v>4.3663977218794496E-2</v>
      </c>
      <c r="F27" s="236"/>
      <c r="G27" s="235"/>
      <c r="H27" s="238" t="str">
        <f>Data!H27</f>
        <v>Lao</v>
      </c>
      <c r="I27" s="238"/>
      <c r="J27" s="21">
        <f>NorthernRegionCalculations!V30</f>
        <v>0</v>
      </c>
      <c r="K27" s="49" t="str">
        <f t="shared" si="1"/>
        <v>*</v>
      </c>
      <c r="L27" s="240"/>
    </row>
    <row r="28" spans="1:12" s="200" customFormat="1" ht="12" customHeight="1" x14ac:dyDescent="0.2">
      <c r="A28" s="241"/>
      <c r="B28" s="235"/>
      <c r="C28" s="215" t="str">
        <f>Data!C28</f>
        <v>Missing</v>
      </c>
      <c r="D28" s="21">
        <f>NorthernRegionCalculations!V15+NorthernRegionCalculations!V9</f>
        <v>188</v>
      </c>
      <c r="E28" s="28">
        <f t="shared" si="0"/>
        <v>8.922638822971049E-2</v>
      </c>
      <c r="F28" s="242"/>
      <c r="G28" s="235"/>
      <c r="H28" s="238" t="str">
        <f>Data!H28</f>
        <v>American Sign Language</v>
      </c>
      <c r="I28" s="238"/>
      <c r="J28" s="21">
        <f>NorthernRegionCalculations!V21</f>
        <v>0</v>
      </c>
      <c r="K28" s="28" t="str">
        <f t="shared" si="1"/>
        <v>*</v>
      </c>
      <c r="L28" s="243"/>
    </row>
    <row r="29" spans="1:12" s="200" customFormat="1" ht="15" customHeight="1" x14ac:dyDescent="0.2">
      <c r="A29" s="214"/>
      <c r="B29" s="228"/>
      <c r="C29" s="244" t="s">
        <v>23</v>
      </c>
      <c r="D29" s="67">
        <f>SUM(D20:D28)</f>
        <v>2107</v>
      </c>
      <c r="E29" s="61">
        <f>IF(D29/$D$29&lt;0.01,"*",D29/$D$29)</f>
        <v>1</v>
      </c>
      <c r="F29" s="217"/>
      <c r="G29" s="235"/>
      <c r="H29" s="215" t="str">
        <f>Data!H29</f>
        <v>Other</v>
      </c>
      <c r="I29" s="215"/>
      <c r="J29" s="21">
        <f>NorthernRegionCalculations!V25+NorthernRegionCalculations!V26+NorthernRegionCalculations!V28+NorthernRegionCalculations!V31+NorthernRegionCalculations!V32+NorthernRegionCalculations!V34+NorthernRegionCalculations!V36+NorthernRegionCalculations!V39</f>
        <v>23</v>
      </c>
      <c r="K29" s="49">
        <f t="shared" si="1"/>
        <v>1.0915994304698624E-2</v>
      </c>
      <c r="L29" s="219"/>
    </row>
    <row r="30" spans="1:12" ht="12" customHeight="1" x14ac:dyDescent="0.2">
      <c r="A30" s="245"/>
      <c r="B30" s="228"/>
      <c r="C30" s="246" t="s">
        <v>239</v>
      </c>
      <c r="D30" s="34"/>
      <c r="E30" s="64"/>
      <c r="F30" s="242"/>
      <c r="G30" s="215"/>
      <c r="H30" s="215" t="str">
        <f>Data!H30</f>
        <v>English/Unspecified</v>
      </c>
      <c r="I30" s="215"/>
      <c r="J30" s="21">
        <f>NorthernRegionCalculations!V37+NorthernRegionCalculations!V24</f>
        <v>1831</v>
      </c>
      <c r="K30" s="49">
        <f t="shared" si="1"/>
        <v>0.86900806834361655</v>
      </c>
      <c r="L30" s="247"/>
    </row>
    <row r="31" spans="1:12" ht="12" customHeight="1" x14ac:dyDescent="0.2">
      <c r="A31" s="245"/>
      <c r="B31" s="228"/>
      <c r="C31" s="66" t="s">
        <v>240</v>
      </c>
      <c r="D31" s="34"/>
      <c r="E31" s="64"/>
      <c r="F31" s="242"/>
      <c r="G31" s="215"/>
      <c r="H31" s="220" t="s">
        <v>23</v>
      </c>
      <c r="I31" s="220"/>
      <c r="J31" s="67">
        <f>SUM(J20:J30)</f>
        <v>2107</v>
      </c>
      <c r="K31" s="68">
        <f t="shared" si="1"/>
        <v>1</v>
      </c>
      <c r="L31" s="247"/>
    </row>
    <row r="32" spans="1:12" ht="6" customHeight="1" x14ac:dyDescent="0.2">
      <c r="A32" s="248"/>
      <c r="B32" s="249"/>
      <c r="C32" s="229"/>
      <c r="D32" s="250"/>
      <c r="E32" s="242"/>
      <c r="F32" s="242"/>
      <c r="G32" s="215"/>
      <c r="H32" s="215"/>
      <c r="I32" s="215"/>
      <c r="J32" s="251"/>
      <c r="K32" s="251"/>
      <c r="L32" s="252"/>
    </row>
    <row r="33" spans="1:12" s="227" customFormat="1" ht="14.25" customHeight="1" x14ac:dyDescent="0.2">
      <c r="A33" s="225"/>
      <c r="B33" s="1080" t="s">
        <v>28</v>
      </c>
      <c r="C33" s="1079"/>
      <c r="D33" s="1079"/>
      <c r="E33" s="1079"/>
      <c r="F33" s="1079"/>
      <c r="G33" s="1079"/>
      <c r="H33" s="1079"/>
      <c r="I33" s="1079"/>
      <c r="J33" s="1079"/>
      <c r="K33" s="1079"/>
      <c r="L33" s="226"/>
    </row>
    <row r="34" spans="1:12" s="253" customFormat="1" ht="15" customHeight="1" x14ac:dyDescent="0.2">
      <c r="A34" s="245"/>
      <c r="B34" s="228" t="str">
        <f>Data!B34</f>
        <v>Most Recent Intake  (03/31/2017)</v>
      </c>
      <c r="C34" s="229"/>
      <c r="D34" s="231"/>
      <c r="E34" s="218"/>
      <c r="F34" s="218"/>
      <c r="G34" s="228" t="str">
        <f>Data!G34</f>
        <v>Age Groups  (03/31/2017)</v>
      </c>
      <c r="H34" s="215"/>
      <c r="I34" s="215"/>
      <c r="J34" s="251"/>
      <c r="K34" s="251"/>
      <c r="L34" s="247"/>
    </row>
    <row r="35" spans="1:12" s="200" customFormat="1" ht="12" customHeight="1" x14ac:dyDescent="0.2">
      <c r="A35" s="234"/>
      <c r="B35" s="217"/>
      <c r="C35" s="215" t="str">
        <f>Data!C35</f>
        <v>Protective</v>
      </c>
      <c r="D35" s="21">
        <f>NorthernRegionCalculations!O65+NorthernRegionCalculations!U65</f>
        <v>138</v>
      </c>
      <c r="E35" s="49">
        <f>IF(D35/$D$41&lt;0.01,"*",D35/$D$41)</f>
        <v>0.87341772151898733</v>
      </c>
      <c r="F35" s="254"/>
      <c r="G35" s="217"/>
      <c r="H35" s="215" t="str">
        <f>Data!H35</f>
        <v>0 - 2 Years Old</v>
      </c>
      <c r="I35" s="215"/>
      <c r="J35" s="21">
        <f>NorthernRegionCalculations!O79</f>
        <v>23</v>
      </c>
      <c r="K35" s="49">
        <f>IF(J35/$J$39&lt;0.01,"*",J35/$J$39)</f>
        <v>0.14556962025316456</v>
      </c>
      <c r="L35" s="237"/>
    </row>
    <row r="36" spans="1:12" s="200" customFormat="1" ht="12" customHeight="1" x14ac:dyDescent="0.2">
      <c r="A36" s="234"/>
      <c r="B36" s="229"/>
      <c r="C36" s="215" t="str">
        <f>Data!C36</f>
        <v>Alternative Response</v>
      </c>
      <c r="D36" s="21">
        <f>NorthernRegionCalculations!P65</f>
        <v>2</v>
      </c>
      <c r="E36" s="49">
        <f t="shared" ref="E36:E41" si="2">IF(D36/$D$41&lt;0.01,"*",D36/$D$41)</f>
        <v>1.2658227848101266E-2</v>
      </c>
      <c r="F36" s="254"/>
      <c r="G36" s="217"/>
      <c r="H36" s="215" t="str">
        <f>Data!H36</f>
        <v>3 - 5 Years Old</v>
      </c>
      <c r="I36" s="215"/>
      <c r="J36" s="21">
        <f>NorthernRegionCalculations!P79</f>
        <v>18</v>
      </c>
      <c r="K36" s="49">
        <f t="shared" ref="K36:K39" si="3">IF(J36/$J$39&lt;0.01,"*",J36/$J$39)</f>
        <v>0.11392405063291139</v>
      </c>
      <c r="L36" s="237"/>
    </row>
    <row r="37" spans="1:12" s="200" customFormat="1" ht="12" customHeight="1" x14ac:dyDescent="0.2">
      <c r="A37" s="234"/>
      <c r="B37" s="229"/>
      <c r="C37" s="215" t="str">
        <f>Data!C37</f>
        <v>Voluntary Request</v>
      </c>
      <c r="D37" s="21">
        <f>NorthernRegionCalculations!W65+NorthernRegionCalculations!X65</f>
        <v>5</v>
      </c>
      <c r="E37" s="49">
        <f t="shared" si="2"/>
        <v>3.1645569620253167E-2</v>
      </c>
      <c r="F37" s="254"/>
      <c r="G37" s="217"/>
      <c r="H37" s="215" t="str">
        <f>Data!H37</f>
        <v>6 - 11 Years Old</v>
      </c>
      <c r="I37" s="215"/>
      <c r="J37" s="21">
        <f>NorthernRegionCalculations!Q79</f>
        <v>40</v>
      </c>
      <c r="K37" s="49">
        <f t="shared" si="3"/>
        <v>0.25316455696202533</v>
      </c>
      <c r="L37" s="237"/>
    </row>
    <row r="38" spans="1:12" s="200" customFormat="1" ht="12" customHeight="1" x14ac:dyDescent="0.2">
      <c r="A38" s="234"/>
      <c r="B38" s="229"/>
      <c r="C38" s="215" t="str">
        <f>Data!C38</f>
        <v>CRA Referral (Children Requiring Assistance)</v>
      </c>
      <c r="D38" s="21">
        <f>NorthernRegionCalculations!Q65+NorthernRegionCalculations!R65</f>
        <v>0</v>
      </c>
      <c r="E38" s="49" t="str">
        <f t="shared" si="2"/>
        <v>*</v>
      </c>
      <c r="F38" s="254"/>
      <c r="G38" s="217"/>
      <c r="H38" s="215" t="str">
        <f>Data!H38</f>
        <v>12 - 17 Years Old</v>
      </c>
      <c r="I38" s="215"/>
      <c r="J38" s="21">
        <f>NorthernRegionCalculations!R79</f>
        <v>77</v>
      </c>
      <c r="K38" s="49">
        <f t="shared" si="3"/>
        <v>0.48734177215189872</v>
      </c>
      <c r="L38" s="237"/>
    </row>
    <row r="39" spans="1:12" s="200" customFormat="1" ht="12" customHeight="1" x14ac:dyDescent="0.2">
      <c r="A39" s="239"/>
      <c r="B39" s="229"/>
      <c r="C39" s="215" t="str">
        <f>Data!C39</f>
        <v>Court Referral</v>
      </c>
      <c r="D39" s="21">
        <f>NorthernRegionCalculations!S65</f>
        <v>13</v>
      </c>
      <c r="E39" s="49">
        <f t="shared" si="2"/>
        <v>8.2278481012658222E-2</v>
      </c>
      <c r="F39" s="254"/>
      <c r="G39" s="217"/>
      <c r="H39" s="244" t="s">
        <v>38</v>
      </c>
      <c r="I39" s="244"/>
      <c r="J39" s="67">
        <f>SUM(J35:J38)</f>
        <v>158</v>
      </c>
      <c r="K39" s="68">
        <f t="shared" si="3"/>
        <v>1</v>
      </c>
      <c r="L39" s="240"/>
    </row>
    <row r="40" spans="1:12" s="200" customFormat="1" ht="12" customHeight="1" x14ac:dyDescent="0.2">
      <c r="A40" s="241"/>
      <c r="B40" s="217"/>
      <c r="C40" s="215" t="str">
        <f>Data!C40</f>
        <v>Other/Unspecified</v>
      </c>
      <c r="D40" s="21">
        <f>NorthernRegionCalculations!T65+NorthernRegionCalculations!V65+NorthernRegionCalculations!Y65</f>
        <v>0</v>
      </c>
      <c r="E40" s="49" t="str">
        <f t="shared" si="2"/>
        <v>*</v>
      </c>
      <c r="F40" s="255"/>
      <c r="G40" s="217"/>
      <c r="H40" s="244"/>
      <c r="I40" s="244"/>
      <c r="J40" s="76"/>
      <c r="K40" s="77"/>
      <c r="L40" s="243"/>
    </row>
    <row r="41" spans="1:12" s="200" customFormat="1" ht="12" customHeight="1" x14ac:dyDescent="0.2">
      <c r="A41" s="241"/>
      <c r="B41" s="217"/>
      <c r="C41" s="244" t="s">
        <v>38</v>
      </c>
      <c r="D41" s="67">
        <f>SUM(D35:D40)</f>
        <v>158</v>
      </c>
      <c r="E41" s="68">
        <f t="shared" si="2"/>
        <v>1</v>
      </c>
      <c r="F41" s="255"/>
      <c r="G41" s="217"/>
      <c r="H41" s="217"/>
      <c r="I41" s="217"/>
      <c r="J41" s="217"/>
      <c r="K41" s="217"/>
      <c r="L41" s="243"/>
    </row>
    <row r="42" spans="1:12" s="200" customFormat="1" ht="12" customHeight="1" x14ac:dyDescent="0.2">
      <c r="A42" s="241"/>
      <c r="B42" s="217"/>
      <c r="C42" s="244"/>
      <c r="D42" s="67"/>
      <c r="E42" s="68"/>
      <c r="F42" s="255"/>
      <c r="G42" s="217"/>
      <c r="H42" s="217"/>
      <c r="I42" s="217"/>
      <c r="J42" s="217"/>
      <c r="K42" s="217"/>
      <c r="L42" s="243"/>
    </row>
    <row r="43" spans="1:12" s="253" customFormat="1" ht="15" customHeight="1" x14ac:dyDescent="0.2">
      <c r="A43" s="210"/>
      <c r="B43" s="228" t="str">
        <f>Data!B43</f>
        <v>Placement Type  (03/31/2017)</v>
      </c>
      <c r="C43" s="215"/>
      <c r="D43" s="233"/>
      <c r="E43" s="233"/>
      <c r="F43" s="233"/>
      <c r="G43" s="228" t="str">
        <f>Data!G43</f>
        <v>Continuous Time in Placement  (03/31/2017)</v>
      </c>
      <c r="H43" s="229"/>
      <c r="I43" s="229"/>
      <c r="J43" s="233"/>
      <c r="K43" s="233"/>
      <c r="L43" s="213"/>
    </row>
    <row r="44" spans="1:12" s="200" customFormat="1" ht="12" customHeight="1" x14ac:dyDescent="0.2">
      <c r="A44" s="234"/>
      <c r="B44" s="217"/>
      <c r="C44" s="215" t="str">
        <f>Data!C44</f>
        <v>Foster Care - Kinship</v>
      </c>
      <c r="D44" s="21">
        <f>NorthernRegionCalculations!AP107</f>
        <v>32</v>
      </c>
      <c r="E44" s="49">
        <f>IF(D44/$D$57&lt;0.01,"*",D44/$D$57)</f>
        <v>0.20253164556962025</v>
      </c>
      <c r="F44" s="254"/>
      <c r="G44" s="217"/>
      <c r="H44" s="215" t="str">
        <f>Data!H44</f>
        <v>.5 Years or Less</v>
      </c>
      <c r="I44" s="215"/>
      <c r="J44" s="21">
        <f>NorthernRegionCalculations!O92</f>
        <v>34</v>
      </c>
      <c r="K44" s="49">
        <f>IF(J44/$J$49&lt;0.01,"*",J44/$J$49)</f>
        <v>0.21518987341772153</v>
      </c>
      <c r="L44" s="237"/>
    </row>
    <row r="45" spans="1:12" s="200" customFormat="1" ht="12" customHeight="1" x14ac:dyDescent="0.2">
      <c r="A45" s="234"/>
      <c r="B45" s="217"/>
      <c r="C45" s="215" t="str">
        <f>Data!C45</f>
        <v>Foster Care - Child-Specific</v>
      </c>
      <c r="D45" s="21">
        <f>NorthernRegionCalculations!AN107</f>
        <v>4</v>
      </c>
      <c r="E45" s="49">
        <f t="shared" ref="E45:E57" si="4">IF(D45/$D$57&lt;0.01,"*",D45/$D$57)</f>
        <v>2.5316455696202531E-2</v>
      </c>
      <c r="F45" s="254"/>
      <c r="G45" s="217"/>
      <c r="H45" s="215" t="str">
        <f>Data!H45</f>
        <v>&gt;.5 Years - 1 Year</v>
      </c>
      <c r="I45" s="215"/>
      <c r="J45" s="21">
        <f>NorthernRegionCalculations!P92</f>
        <v>31</v>
      </c>
      <c r="K45" s="49">
        <f t="shared" ref="K45:K49" si="5">IF(J45/$J$49&lt;0.01,"*",J45/$J$49)</f>
        <v>0.19620253164556961</v>
      </c>
      <c r="L45" s="237"/>
    </row>
    <row r="46" spans="1:12" s="200" customFormat="1" ht="12" customHeight="1" x14ac:dyDescent="0.2">
      <c r="A46" s="234"/>
      <c r="B46" s="217"/>
      <c r="C46" s="215" t="str">
        <f>Data!C46</f>
        <v>Foster Care - Unrestricted</v>
      </c>
      <c r="D46" s="21">
        <f>NorthernRegionCalculations!AR107</f>
        <v>28</v>
      </c>
      <c r="E46" s="49">
        <f t="shared" si="4"/>
        <v>0.17721518987341772</v>
      </c>
      <c r="F46" s="254"/>
      <c r="G46" s="217"/>
      <c r="H46" s="215" t="str">
        <f>Data!H46</f>
        <v>&gt;1 Year - 2 Years</v>
      </c>
      <c r="I46" s="215"/>
      <c r="J46" s="21">
        <f>NorthernRegionCalculations!Q92+NorthernRegionCalculations!R92</f>
        <v>42</v>
      </c>
      <c r="K46" s="49">
        <f t="shared" si="5"/>
        <v>0.26582278481012656</v>
      </c>
      <c r="L46" s="237"/>
    </row>
    <row r="47" spans="1:12" s="200" customFormat="1" ht="12" customHeight="1" x14ac:dyDescent="0.2">
      <c r="A47" s="234"/>
      <c r="B47" s="217"/>
      <c r="C47" s="215" t="str">
        <f>Data!C47</f>
        <v>Foster Care - Pre-adoptive</v>
      </c>
      <c r="D47" s="21">
        <f>NorthernRegionCalculations!AQ107</f>
        <v>1</v>
      </c>
      <c r="E47" s="49" t="str">
        <f t="shared" si="4"/>
        <v>*</v>
      </c>
      <c r="F47" s="254"/>
      <c r="G47" s="217"/>
      <c r="H47" s="215" t="str">
        <f>Data!H47</f>
        <v>&gt;2 Years - 4 Years</v>
      </c>
      <c r="I47" s="215"/>
      <c r="J47" s="21">
        <f>NorthernRegionCalculations!S92</f>
        <v>35</v>
      </c>
      <c r="K47" s="49">
        <f t="shared" si="5"/>
        <v>0.22151898734177214</v>
      </c>
      <c r="L47" s="237"/>
    </row>
    <row r="48" spans="1:12" s="200" customFormat="1" ht="12" customHeight="1" x14ac:dyDescent="0.2">
      <c r="A48" s="234"/>
      <c r="B48" s="217"/>
      <c r="C48" s="215" t="str">
        <f>Data!C48</f>
        <v>Foster Care - Independent Living</v>
      </c>
      <c r="D48" s="21">
        <f>NorthernRegionCalculations!AO107</f>
        <v>0</v>
      </c>
      <c r="E48" s="28" t="str">
        <f t="shared" si="4"/>
        <v>*</v>
      </c>
      <c r="F48" s="254"/>
      <c r="G48" s="217"/>
      <c r="H48" s="215" t="str">
        <f>Data!H48</f>
        <v>&gt;4 Years</v>
      </c>
      <c r="I48" s="215"/>
      <c r="J48" s="21">
        <f>NorthernRegionCalculations!T92</f>
        <v>16</v>
      </c>
      <c r="K48" s="49">
        <f t="shared" si="5"/>
        <v>0.10126582278481013</v>
      </c>
      <c r="L48" s="237"/>
    </row>
    <row r="49" spans="1:14" s="200" customFormat="1" ht="12" customHeight="1" x14ac:dyDescent="0.2">
      <c r="A49" s="234"/>
      <c r="B49" s="217"/>
      <c r="C49" s="215" t="str">
        <f>Data!C49</f>
        <v>Foster Care - IFC (Contracted)</v>
      </c>
      <c r="D49" s="21">
        <f>SUM(NorthernRegionCalculations!AC107:AM107)</f>
        <v>30</v>
      </c>
      <c r="E49" s="49">
        <f t="shared" si="4"/>
        <v>0.189873417721519</v>
      </c>
      <c r="F49" s="254"/>
      <c r="G49" s="217"/>
      <c r="H49" s="244" t="s">
        <v>38</v>
      </c>
      <c r="I49" s="215"/>
      <c r="J49" s="67">
        <f>SUM(J44:J48)</f>
        <v>158</v>
      </c>
      <c r="K49" s="68">
        <f t="shared" si="5"/>
        <v>1</v>
      </c>
      <c r="L49" s="237"/>
    </row>
    <row r="50" spans="1:14" s="200" customFormat="1" ht="12" customHeight="1" x14ac:dyDescent="0.2">
      <c r="A50" s="234"/>
      <c r="B50" s="217"/>
      <c r="C50" s="215" t="str">
        <f>Data!C50</f>
        <v>Congregate Care - Group Home</v>
      </c>
      <c r="D50" s="21">
        <f>SUM(NorthernRegionCalculations!N107:T107)</f>
        <v>19</v>
      </c>
      <c r="E50" s="49">
        <f t="shared" si="4"/>
        <v>0.12025316455696203</v>
      </c>
      <c r="F50" s="180"/>
      <c r="G50" s="180"/>
      <c r="H50" s="180"/>
      <c r="I50" s="180"/>
      <c r="J50" s="180"/>
      <c r="K50" s="180"/>
      <c r="L50" s="237"/>
    </row>
    <row r="51" spans="1:14" s="200" customFormat="1" ht="12" customHeight="1" x14ac:dyDescent="0.2">
      <c r="A51" s="256"/>
      <c r="B51" s="217"/>
      <c r="C51" s="215" t="str">
        <f>Data!C51</f>
        <v>Congregate Care - Continuum</v>
      </c>
      <c r="D51" s="21">
        <f>SUM(NorthernRegionCalculations!Z107:AB107)</f>
        <v>0</v>
      </c>
      <c r="E51" s="49" t="str">
        <f t="shared" si="4"/>
        <v>*</v>
      </c>
      <c r="F51" s="254"/>
      <c r="G51" s="228" t="str">
        <f>Data!G51</f>
        <v>Gender  (03/31/2017)</v>
      </c>
      <c r="H51" s="235"/>
      <c r="I51" s="235"/>
      <c r="J51" s="257"/>
      <c r="K51" s="257"/>
      <c r="L51" s="258"/>
    </row>
    <row r="52" spans="1:14" s="200" customFormat="1" ht="12" customHeight="1" x14ac:dyDescent="0.2">
      <c r="A52" s="259"/>
      <c r="B52" s="217"/>
      <c r="C52" s="215" t="str">
        <f>Data!C52</f>
        <v>Congregate Care - Residential</v>
      </c>
      <c r="D52" s="21">
        <f>NorthernRegionCalculations!U107</f>
        <v>25</v>
      </c>
      <c r="E52" s="49">
        <f>IF(D52/$D$57&lt;0.01,"*",D52/$D$57)</f>
        <v>0.15822784810126583</v>
      </c>
      <c r="F52" s="254"/>
      <c r="G52" s="217"/>
      <c r="H52" s="215" t="str">
        <f>Data!H52</f>
        <v>Male</v>
      </c>
      <c r="I52" s="244"/>
      <c r="J52" s="21">
        <f>NorthernRegionCalculations!P123</f>
        <v>80</v>
      </c>
      <c r="K52" s="49">
        <f>IF(J52/$J$55&lt;0.01,"*",J52/$J$55)</f>
        <v>0.50632911392405067</v>
      </c>
      <c r="L52" s="260"/>
      <c r="M52" s="215"/>
    </row>
    <row r="53" spans="1:14" s="200" customFormat="1" ht="12" customHeight="1" x14ac:dyDescent="0.2">
      <c r="A53" s="261"/>
      <c r="B53" s="217"/>
      <c r="C53" s="215" t="str">
        <f>Data!C53</f>
        <v>Congregate  Care - STARR (short-term residential)</v>
      </c>
      <c r="D53" s="21">
        <f>NorthernRegionCalculations!V107</f>
        <v>7</v>
      </c>
      <c r="E53" s="49">
        <f t="shared" si="4"/>
        <v>4.4303797468354431E-2</v>
      </c>
      <c r="F53" s="254"/>
      <c r="G53" s="217"/>
      <c r="H53" s="215" t="str">
        <f>Data!H53</f>
        <v>Female</v>
      </c>
      <c r="I53" s="244"/>
      <c r="J53" s="21">
        <f>NorthernRegionCalculations!O123</f>
        <v>78</v>
      </c>
      <c r="K53" s="49">
        <f t="shared" ref="K53:K55" si="6">IF(J53/$J$55&lt;0.01,"*",J53/$J$55)</f>
        <v>0.49367088607594939</v>
      </c>
      <c r="L53" s="262"/>
    </row>
    <row r="54" spans="1:14" s="200" customFormat="1" ht="12" customHeight="1" x14ac:dyDescent="0.2">
      <c r="A54" s="214"/>
      <c r="B54" s="217"/>
      <c r="C54" s="215" t="str">
        <f>Data!C54</f>
        <v>Congregate Care - Teen Parenting</v>
      </c>
      <c r="D54" s="21">
        <f>SUM(NorthernRegionCalculations!W107:Y107)</f>
        <v>2</v>
      </c>
      <c r="E54" s="49">
        <f t="shared" si="4"/>
        <v>1.2658227848101266E-2</v>
      </c>
      <c r="F54" s="254"/>
      <c r="G54" s="180"/>
      <c r="H54" s="253" t="str">
        <f>Data!H54</f>
        <v>Intersex</v>
      </c>
      <c r="J54" s="21">
        <f>NorthernRegionCalculations!Q123</f>
        <v>0</v>
      </c>
      <c r="K54" s="49" t="str">
        <f t="shared" si="6"/>
        <v>*</v>
      </c>
      <c r="L54" s="219"/>
    </row>
    <row r="55" spans="1:14" s="200" customFormat="1" ht="12" customHeight="1" x14ac:dyDescent="0.2">
      <c r="A55" s="263"/>
      <c r="B55" s="217"/>
      <c r="C55" s="215" t="str">
        <f>Data!C55</f>
        <v>Non-Referral Location</v>
      </c>
      <c r="D55" s="21">
        <f>SUM(NorthernRegionCalculations!AS107:AW107)</f>
        <v>6</v>
      </c>
      <c r="E55" s="49">
        <f t="shared" si="4"/>
        <v>3.7974683544303799E-2</v>
      </c>
      <c r="F55" s="264"/>
      <c r="G55" s="180"/>
      <c r="H55" s="244" t="s">
        <v>38</v>
      </c>
      <c r="I55" s="180"/>
      <c r="J55" s="67">
        <f>SUM(J52:J54)</f>
        <v>158</v>
      </c>
      <c r="K55" s="68">
        <f t="shared" si="6"/>
        <v>1</v>
      </c>
      <c r="L55" s="265"/>
    </row>
    <row r="56" spans="1:14" s="200" customFormat="1" ht="12" customHeight="1" x14ac:dyDescent="0.2">
      <c r="A56" s="263"/>
      <c r="B56" s="217"/>
      <c r="C56" s="238" t="str">
        <f>Data!C56</f>
        <v>Missing/Absent from Approved Placement</v>
      </c>
      <c r="D56" s="21">
        <f>NorthernRegionCalculations!AX107</f>
        <v>4</v>
      </c>
      <c r="E56" s="49">
        <f t="shared" si="4"/>
        <v>2.5316455696202531E-2</v>
      </c>
      <c r="F56" s="266"/>
      <c r="G56" s="180"/>
      <c r="H56" s="180"/>
      <c r="I56" s="180"/>
      <c r="J56" s="180"/>
      <c r="K56" s="180"/>
      <c r="L56" s="265"/>
    </row>
    <row r="57" spans="1:14" ht="15" customHeight="1" x14ac:dyDescent="0.2">
      <c r="A57" s="267"/>
      <c r="B57" s="180"/>
      <c r="C57" s="244" t="s">
        <v>38</v>
      </c>
      <c r="D57" s="67">
        <f>SUM(D44:D56)</f>
        <v>158</v>
      </c>
      <c r="E57" s="68">
        <f t="shared" si="4"/>
        <v>1</v>
      </c>
      <c r="F57" s="266"/>
      <c r="G57" s="228" t="str">
        <f>Data!G57</f>
        <v>Service Plan Goal  (03/31/2017)</v>
      </c>
      <c r="H57" s="229"/>
      <c r="I57" s="235"/>
      <c r="J57" s="181"/>
      <c r="K57" s="216"/>
      <c r="L57" s="268"/>
    </row>
    <row r="58" spans="1:14" s="200" customFormat="1" ht="12" customHeight="1" x14ac:dyDescent="0.2">
      <c r="A58" s="234"/>
      <c r="B58" s="228"/>
      <c r="C58" s="180"/>
      <c r="D58" s="180"/>
      <c r="E58" s="180"/>
      <c r="F58" s="254"/>
      <c r="G58" s="228"/>
      <c r="H58" s="215" t="str">
        <f>Data!H58</f>
        <v>Family Reunification</v>
      </c>
      <c r="I58" s="215"/>
      <c r="J58" s="21">
        <f>NorthernRegionCalculations!S152</f>
        <v>61</v>
      </c>
      <c r="K58" s="49">
        <f>IF(J58/$J$65&lt;0.01,"*",J58/$J$65)</f>
        <v>0.38607594936708861</v>
      </c>
      <c r="L58" s="237"/>
      <c r="N58" s="215"/>
    </row>
    <row r="59" spans="1:14" s="200" customFormat="1" ht="12" customHeight="1" x14ac:dyDescent="0.2">
      <c r="A59" s="234"/>
      <c r="B59" s="228" t="str">
        <f>Data!B59</f>
        <v>Race  (03/31/2017)</v>
      </c>
      <c r="C59" s="215"/>
      <c r="D59" s="230"/>
      <c r="E59" s="231"/>
      <c r="F59" s="254"/>
      <c r="G59" s="235"/>
      <c r="H59" s="215" t="str">
        <f>Data!H59</f>
        <v>Adoption</v>
      </c>
      <c r="I59" s="215"/>
      <c r="J59" s="21">
        <f>NorthernRegionCalculations!P152</f>
        <v>32</v>
      </c>
      <c r="K59" s="49">
        <f t="shared" ref="K59:K65" si="7">IF(J59/$J$65&lt;0.01,"*",J59/$J$65)</f>
        <v>0.20253164556962025</v>
      </c>
      <c r="L59" s="237"/>
    </row>
    <row r="60" spans="1:14" s="200" customFormat="1" ht="13.5" customHeight="1" x14ac:dyDescent="0.2">
      <c r="A60" s="234"/>
      <c r="B60" s="235"/>
      <c r="C60" s="215" t="s">
        <v>5</v>
      </c>
      <c r="D60" s="21">
        <f>NorthernRegionCalculations!W138</f>
        <v>72</v>
      </c>
      <c r="E60" s="28">
        <f>IF(D60/$D$68&lt;0.01,"*",D60/$D$68)</f>
        <v>0.45569620253164556</v>
      </c>
      <c r="F60" s="254"/>
      <c r="G60" s="217"/>
      <c r="H60" s="215" t="str">
        <f>Data!H60</f>
        <v>Guardianship</v>
      </c>
      <c r="I60" s="215"/>
      <c r="J60" s="21">
        <f>NorthernRegionCalculations!R152</f>
        <v>13</v>
      </c>
      <c r="K60" s="49">
        <f t="shared" si="7"/>
        <v>8.2278481012658222E-2</v>
      </c>
      <c r="L60" s="237"/>
      <c r="N60" s="215"/>
    </row>
    <row r="61" spans="1:14" s="200" customFormat="1" ht="14.45" customHeight="1" x14ac:dyDescent="0.2">
      <c r="A61" s="234"/>
      <c r="C61" s="238" t="s">
        <v>7</v>
      </c>
      <c r="D61" s="21">
        <f>NorthernRegionCalculations!S138</f>
        <v>33</v>
      </c>
      <c r="E61" s="28">
        <f t="shared" ref="E61:E68" si="8">IF(D61/$D$68&lt;0.01,"*",D61/$D$68)</f>
        <v>0.20886075949367089</v>
      </c>
      <c r="F61" s="254"/>
      <c r="G61" s="217"/>
      <c r="H61" s="215" t="s">
        <v>63</v>
      </c>
      <c r="I61" s="215"/>
      <c r="J61" s="21">
        <f>NorthernRegionCalculations!O152</f>
        <v>22</v>
      </c>
      <c r="K61" s="49">
        <f t="shared" si="7"/>
        <v>0.13924050632911392</v>
      </c>
      <c r="L61" s="237"/>
      <c r="N61" s="215"/>
    </row>
    <row r="62" spans="1:14" s="200" customFormat="1" ht="13.5" customHeight="1" x14ac:dyDescent="0.2">
      <c r="A62" s="234"/>
      <c r="C62" s="215" t="s">
        <v>9</v>
      </c>
      <c r="D62" s="21">
        <f>NorthernRegionCalculations!Q138</f>
        <v>21</v>
      </c>
      <c r="E62" s="28">
        <f t="shared" si="8"/>
        <v>0.13291139240506328</v>
      </c>
      <c r="F62" s="254"/>
      <c r="G62" s="217"/>
      <c r="H62" s="215" t="str">
        <f>Data!H62</f>
        <v>Permanent Care with Kin</v>
      </c>
      <c r="I62" s="215"/>
      <c r="J62" s="21">
        <f>NorthernRegionCalculations!Q152</f>
        <v>12</v>
      </c>
      <c r="K62" s="49">
        <f t="shared" si="7"/>
        <v>7.5949367088607597E-2</v>
      </c>
      <c r="L62" s="237"/>
      <c r="N62" s="215"/>
    </row>
    <row r="63" spans="1:14" s="200" customFormat="1" ht="13.5" customHeight="1" x14ac:dyDescent="0.2">
      <c r="A63" s="234"/>
      <c r="B63" s="235"/>
      <c r="C63" s="215" t="s">
        <v>11</v>
      </c>
      <c r="D63" s="21">
        <f>NorthernRegionCalculations!P138</f>
        <v>1</v>
      </c>
      <c r="E63" s="28" t="str">
        <f t="shared" si="8"/>
        <v>*</v>
      </c>
      <c r="F63" s="254"/>
      <c r="G63" s="217"/>
      <c r="H63" s="215" t="str">
        <f>Data!H63</f>
        <v>Stabilize Intact Family</v>
      </c>
      <c r="I63" s="215"/>
      <c r="J63" s="21">
        <f>NorthernRegionCalculations!T152</f>
        <v>12</v>
      </c>
      <c r="K63" s="49">
        <f t="shared" si="7"/>
        <v>7.5949367088607597E-2</v>
      </c>
      <c r="L63" s="237"/>
      <c r="N63" s="215"/>
    </row>
    <row r="64" spans="1:14" s="200" customFormat="1" ht="13.5" customHeight="1" x14ac:dyDescent="0.2">
      <c r="A64" s="234"/>
      <c r="B64" s="235"/>
      <c r="C64" s="215" t="s">
        <v>13</v>
      </c>
      <c r="D64" s="21">
        <f>NorthernRegionCalculations!O138</f>
        <v>0</v>
      </c>
      <c r="E64" s="28" t="str">
        <f t="shared" si="8"/>
        <v>*</v>
      </c>
      <c r="F64" s="254"/>
      <c r="G64" s="217"/>
      <c r="H64" s="215" t="str">
        <f>Data!H64</f>
        <v>Unspecified as of run-date</v>
      </c>
      <c r="I64" s="215"/>
      <c r="J64" s="21">
        <f>NorthernRegionCalculations!U152</f>
        <v>6</v>
      </c>
      <c r="K64" s="49">
        <f t="shared" si="7"/>
        <v>3.7974683544303799E-2</v>
      </c>
      <c r="L64" s="237"/>
      <c r="N64" s="215"/>
    </row>
    <row r="65" spans="1:14" s="200" customFormat="1" ht="13.5" customHeight="1" x14ac:dyDescent="0.2">
      <c r="A65" s="234"/>
      <c r="B65" s="235"/>
      <c r="C65" s="215" t="s">
        <v>15</v>
      </c>
      <c r="D65" s="21">
        <f>NorthernRegionCalculations!U138</f>
        <v>0</v>
      </c>
      <c r="E65" s="28" t="str">
        <f t="shared" si="8"/>
        <v>*</v>
      </c>
      <c r="F65" s="254"/>
      <c r="G65" s="217"/>
      <c r="H65" s="244" t="s">
        <v>38</v>
      </c>
      <c r="I65" s="215"/>
      <c r="J65" s="67">
        <f>SUM(J58:J64)</f>
        <v>158</v>
      </c>
      <c r="K65" s="68">
        <f t="shared" si="7"/>
        <v>1</v>
      </c>
      <c r="L65" s="237"/>
      <c r="N65" s="215"/>
    </row>
    <row r="66" spans="1:14" s="200" customFormat="1" ht="13.5" customHeight="1" x14ac:dyDescent="0.2">
      <c r="A66" s="234"/>
      <c r="B66" s="235"/>
      <c r="C66" s="215" t="s">
        <v>17</v>
      </c>
      <c r="D66" s="21">
        <f>NorthernRegionCalculations!T138</f>
        <v>22</v>
      </c>
      <c r="E66" s="28">
        <f t="shared" si="8"/>
        <v>0.13924050632911392</v>
      </c>
      <c r="F66" s="254"/>
      <c r="G66" s="217"/>
      <c r="H66" s="269" t="s">
        <v>241</v>
      </c>
      <c r="L66" s="237"/>
      <c r="N66" s="215"/>
    </row>
    <row r="67" spans="1:14" s="200" customFormat="1" ht="12" customHeight="1" x14ac:dyDescent="0.2">
      <c r="A67" s="234"/>
      <c r="B67" s="235"/>
      <c r="C67" s="215" t="str">
        <f>Data!C67</f>
        <v>Unable to Determine</v>
      </c>
      <c r="D67" s="21">
        <f>NorthernRegionCalculations!R138+NorthernRegionCalculations!V138+NorthernRegionCalculations!X138</f>
        <v>9</v>
      </c>
      <c r="E67" s="28">
        <f t="shared" si="8"/>
        <v>5.6962025316455694E-2</v>
      </c>
      <c r="F67" s="254"/>
      <c r="G67" s="217"/>
      <c r="H67" s="269"/>
      <c r="I67" s="180"/>
      <c r="J67" s="180"/>
      <c r="K67" s="180"/>
      <c r="L67" s="237"/>
      <c r="M67" s="215"/>
      <c r="N67" s="215"/>
    </row>
    <row r="68" spans="1:14" s="200" customFormat="1" ht="12" customHeight="1" x14ac:dyDescent="0.2">
      <c r="A68" s="234"/>
      <c r="B68" s="235"/>
      <c r="C68" s="244" t="s">
        <v>38</v>
      </c>
      <c r="D68" s="67">
        <f>SUM(D60:D67)</f>
        <v>158</v>
      </c>
      <c r="E68" s="61">
        <f t="shared" si="8"/>
        <v>1</v>
      </c>
      <c r="F68" s="254"/>
      <c r="G68" s="270" t="s">
        <v>68</v>
      </c>
      <c r="I68" s="180"/>
      <c r="J68" s="180"/>
      <c r="K68" s="180"/>
      <c r="L68" s="237"/>
      <c r="M68" s="215"/>
      <c r="N68" s="215"/>
    </row>
    <row r="69" spans="1:14" s="200" customFormat="1" ht="12" customHeight="1" x14ac:dyDescent="0.2">
      <c r="A69" s="234"/>
      <c r="B69" s="235"/>
      <c r="C69" s="246" t="s">
        <v>239</v>
      </c>
      <c r="D69" s="95"/>
      <c r="E69" s="96"/>
      <c r="F69" s="254"/>
      <c r="G69" s="271" t="s">
        <v>69</v>
      </c>
      <c r="I69" s="180"/>
      <c r="J69" s="180"/>
      <c r="K69" s="180"/>
      <c r="L69" s="237"/>
      <c r="M69" s="215"/>
      <c r="N69" s="215"/>
    </row>
    <row r="70" spans="1:14" s="200" customFormat="1" ht="12" customHeight="1" x14ac:dyDescent="0.2">
      <c r="A70" s="241"/>
      <c r="B70" s="228"/>
      <c r="C70" s="66" t="s">
        <v>240</v>
      </c>
      <c r="D70" s="34"/>
      <c r="E70" s="64"/>
      <c r="F70" s="254"/>
      <c r="G70" s="270" t="s">
        <v>70</v>
      </c>
      <c r="I70" s="180"/>
      <c r="J70" s="180"/>
      <c r="K70" s="180"/>
      <c r="L70" s="237"/>
    </row>
    <row r="71" spans="1:14" s="200" customFormat="1" ht="6" customHeight="1" x14ac:dyDescent="0.2">
      <c r="A71" s="272"/>
      <c r="B71" s="273"/>
      <c r="C71" s="100"/>
      <c r="D71" s="101"/>
      <c r="E71" s="102"/>
      <c r="F71" s="274"/>
      <c r="G71" s="275"/>
      <c r="H71" s="276"/>
      <c r="I71" s="275"/>
      <c r="J71" s="275"/>
      <c r="K71" s="275"/>
      <c r="L71" s="277"/>
    </row>
    <row r="72" spans="1:14" s="200" customFormat="1" ht="15.75" x14ac:dyDescent="0.2">
      <c r="A72" s="205"/>
      <c r="B72" s="1080" t="s">
        <v>71</v>
      </c>
      <c r="C72" s="1080"/>
      <c r="D72" s="1080"/>
      <c r="E72" s="1080"/>
      <c r="F72" s="1080"/>
      <c r="G72" s="1080"/>
      <c r="H72" s="1080"/>
      <c r="I72" s="1080"/>
      <c r="J72" s="1080"/>
      <c r="K72" s="1080"/>
      <c r="L72" s="1081"/>
    </row>
    <row r="73" spans="1:14" s="200" customFormat="1" ht="14.25" customHeight="1" x14ac:dyDescent="0.2">
      <c r="A73" s="234"/>
      <c r="B73" s="228" t="str">
        <f>Data!B73</f>
        <v>Most Recent Intake  (03/31/2017)</v>
      </c>
      <c r="C73" s="278"/>
      <c r="D73" s="231"/>
      <c r="E73" s="218"/>
      <c r="F73" s="218"/>
      <c r="G73" s="244" t="str">
        <f>Data!G73</f>
        <v>Age Groups  (03/31/2017)</v>
      </c>
      <c r="H73" s="215"/>
      <c r="I73" s="217"/>
      <c r="J73" s="217"/>
      <c r="K73" s="233"/>
      <c r="L73" s="213"/>
    </row>
    <row r="74" spans="1:14" ht="12" customHeight="1" x14ac:dyDescent="0.2">
      <c r="A74" s="234"/>
      <c r="B74" s="229"/>
      <c r="C74" s="215" t="str">
        <f>Data!C74</f>
        <v>Protective</v>
      </c>
      <c r="D74" s="21">
        <f>NorthernRegionCalculations!O183+NorthernRegionCalculations!U183</f>
        <v>770</v>
      </c>
      <c r="E74" s="49">
        <f>IF(D74/$D$80&lt;0.01,"*",D74/$D$80)</f>
        <v>0.93673965936739656</v>
      </c>
      <c r="F74" s="254"/>
      <c r="G74" s="217"/>
      <c r="H74" s="215" t="str">
        <f>Data!H74</f>
        <v>0 - 2 Years Old</v>
      </c>
      <c r="I74" s="215"/>
      <c r="J74" s="21">
        <f>SUM(NorthernRegionCalculations!O168:Q168)</f>
        <v>161</v>
      </c>
      <c r="K74" s="49">
        <f>IF(J74/$J$79&lt;0.01,"*",J74/$J$79)</f>
        <v>0.19586374695863748</v>
      </c>
      <c r="L74" s="237"/>
    </row>
    <row r="75" spans="1:14" ht="12" customHeight="1" x14ac:dyDescent="0.2">
      <c r="A75" s="234"/>
      <c r="B75" s="229"/>
      <c r="C75" s="215" t="str">
        <f>Data!C75</f>
        <v>Alternative Response</v>
      </c>
      <c r="D75" s="21">
        <f>NorthernRegionCalculations!P183</f>
        <v>5</v>
      </c>
      <c r="E75" s="49" t="str">
        <f t="shared" ref="E75:E80" si="9">IF(D75/$D$80&lt;0.01,"*",D75/$D$80)</f>
        <v>*</v>
      </c>
      <c r="F75" s="254"/>
      <c r="G75" s="229"/>
      <c r="H75" s="215" t="str">
        <f>Data!H75</f>
        <v>3 - 5 Years Old</v>
      </c>
      <c r="I75" s="215"/>
      <c r="J75" s="21">
        <f>SUM(NorthernRegionCalculations!R168:T168)</f>
        <v>126</v>
      </c>
      <c r="K75" s="49">
        <f t="shared" ref="K75:K79" si="10">IF(J75/$J$79&lt;0.01,"*",J75/$J$79)</f>
        <v>0.15328467153284672</v>
      </c>
      <c r="L75" s="237"/>
    </row>
    <row r="76" spans="1:14" ht="12" customHeight="1" x14ac:dyDescent="0.2">
      <c r="A76" s="234"/>
      <c r="B76" s="229"/>
      <c r="C76" s="215" t="str">
        <f>Data!C76</f>
        <v>Voluntary Request</v>
      </c>
      <c r="D76" s="21">
        <f>NorthernRegionCalculations!X183+NorthernRegionCalculations!W183</f>
        <v>14</v>
      </c>
      <c r="E76" s="28">
        <f t="shared" si="9"/>
        <v>1.7031630170316302E-2</v>
      </c>
      <c r="F76" s="254"/>
      <c r="G76" s="215"/>
      <c r="H76" s="215" t="str">
        <f>Data!H76</f>
        <v>6 - 11 Years Old</v>
      </c>
      <c r="I76" s="215"/>
      <c r="J76" s="21">
        <f>SUM(NorthernRegionCalculations!U168:Z168)</f>
        <v>275</v>
      </c>
      <c r="K76" s="49">
        <f t="shared" si="10"/>
        <v>0.33454987834549876</v>
      </c>
      <c r="L76" s="237"/>
    </row>
    <row r="77" spans="1:14" s="200" customFormat="1" ht="12" customHeight="1" x14ac:dyDescent="0.2">
      <c r="A77" s="234"/>
      <c r="B77" s="217"/>
      <c r="C77" s="215" t="str">
        <f>Data!C77</f>
        <v>CRA Referral (Children Requiring Assistance)</v>
      </c>
      <c r="D77" s="21">
        <f>NorthernRegionCalculations!Q183+NorthernRegionCalculations!R183</f>
        <v>10</v>
      </c>
      <c r="E77" s="49">
        <f t="shared" si="9"/>
        <v>1.2165450121654502E-2</v>
      </c>
      <c r="F77" s="254"/>
      <c r="G77" s="229"/>
      <c r="H77" s="215" t="str">
        <f>Data!H77</f>
        <v>12 - 17 Years Old</v>
      </c>
      <c r="I77" s="215"/>
      <c r="J77" s="21">
        <f>SUM(NorthernRegionCalculations!AA168:AF168)</f>
        <v>260</v>
      </c>
      <c r="K77" s="49">
        <f t="shared" si="10"/>
        <v>0.31630170316301703</v>
      </c>
      <c r="L77" s="237"/>
    </row>
    <row r="78" spans="1:14" s="200" customFormat="1" ht="12" customHeight="1" x14ac:dyDescent="0.2">
      <c r="A78" s="239"/>
      <c r="B78" s="217"/>
      <c r="C78" s="215" t="str">
        <f>Data!C78</f>
        <v>Court Referral</v>
      </c>
      <c r="D78" s="21">
        <f>NorthernRegionCalculations!S183</f>
        <v>23</v>
      </c>
      <c r="E78" s="49">
        <f t="shared" si="9"/>
        <v>2.7980535279805353E-2</v>
      </c>
      <c r="F78" s="254"/>
      <c r="G78" s="217"/>
      <c r="H78" s="215" t="str">
        <f>Data!H78</f>
        <v>Unspecified</v>
      </c>
      <c r="I78" s="215"/>
      <c r="J78" s="21">
        <f>NorthernRegionCalculations!AG168</f>
        <v>0</v>
      </c>
      <c r="K78" s="49" t="str">
        <f t="shared" si="10"/>
        <v>*</v>
      </c>
      <c r="L78" s="237"/>
    </row>
    <row r="79" spans="1:14" s="200" customFormat="1" ht="12" customHeight="1" x14ac:dyDescent="0.2">
      <c r="A79" s="239"/>
      <c r="B79" s="217"/>
      <c r="C79" s="215" t="str">
        <f>Data!C79</f>
        <v>Other/Unspecified</v>
      </c>
      <c r="D79" s="21">
        <f>NorthernRegionCalculations!T183+NorthernRegionCalculations!Y183+NorthernRegionCalculations!V183</f>
        <v>0</v>
      </c>
      <c r="E79" s="49" t="str">
        <f t="shared" si="9"/>
        <v>*</v>
      </c>
      <c r="F79" s="255"/>
      <c r="G79" s="217"/>
      <c r="H79" s="244" t="s">
        <v>72</v>
      </c>
      <c r="I79" s="244"/>
      <c r="J79" s="67">
        <f>SUM(J74:J78)</f>
        <v>822</v>
      </c>
      <c r="K79" s="68">
        <f t="shared" si="10"/>
        <v>1</v>
      </c>
      <c r="L79" s="240"/>
    </row>
    <row r="80" spans="1:14" s="200" customFormat="1" ht="12" customHeight="1" x14ac:dyDescent="0.2">
      <c r="A80" s="214"/>
      <c r="B80" s="229"/>
      <c r="C80" s="244" t="s">
        <v>72</v>
      </c>
      <c r="D80" s="67">
        <f>SUM(D74:D79)</f>
        <v>822</v>
      </c>
      <c r="E80" s="68">
        <f t="shared" si="9"/>
        <v>1</v>
      </c>
      <c r="F80" s="255"/>
      <c r="G80" s="217"/>
      <c r="H80" s="244"/>
      <c r="I80" s="244"/>
      <c r="J80" s="108"/>
      <c r="K80" s="109"/>
      <c r="L80" s="240"/>
    </row>
    <row r="81" spans="1:12" s="200" customFormat="1" ht="5.45" customHeight="1" x14ac:dyDescent="0.2">
      <c r="A81" s="214"/>
      <c r="B81" s="229"/>
      <c r="C81" s="244"/>
      <c r="D81" s="67"/>
      <c r="E81" s="68"/>
      <c r="F81" s="255"/>
      <c r="G81" s="217"/>
      <c r="H81" s="244"/>
      <c r="I81" s="244"/>
      <c r="J81" s="108"/>
      <c r="K81" s="109"/>
      <c r="L81" s="240"/>
    </row>
    <row r="82" spans="1:12" s="200" customFormat="1" ht="12" customHeight="1" x14ac:dyDescent="0.2">
      <c r="A82" s="272"/>
      <c r="B82" s="366"/>
      <c r="C82" s="275"/>
      <c r="D82" s="279"/>
      <c r="E82" s="275"/>
      <c r="F82" s="275"/>
      <c r="G82" s="280"/>
      <c r="H82" s="275"/>
      <c r="I82" s="275"/>
      <c r="J82" s="275"/>
      <c r="K82" s="279"/>
      <c r="L82" s="281"/>
    </row>
    <row r="83" spans="1:12" s="200" customFormat="1" x14ac:dyDescent="0.2">
      <c r="A83" s="180"/>
      <c r="B83" s="217"/>
      <c r="C83" s="282"/>
      <c r="D83" s="283"/>
      <c r="E83" s="283"/>
      <c r="F83" s="283"/>
      <c r="G83" s="282"/>
      <c r="H83" s="229"/>
      <c r="I83" s="229"/>
      <c r="J83" s="233"/>
      <c r="K83" s="180"/>
      <c r="L83" s="180"/>
    </row>
    <row r="84" spans="1:12" s="200" customFormat="1" ht="6" customHeight="1" x14ac:dyDescent="0.2">
      <c r="A84" s="180"/>
      <c r="B84" s="217"/>
      <c r="C84" s="282"/>
      <c r="D84" s="283"/>
      <c r="E84" s="283"/>
      <c r="F84" s="283"/>
      <c r="G84" s="282"/>
      <c r="H84" s="282"/>
      <c r="I84" s="282"/>
      <c r="J84" s="283"/>
      <c r="K84" s="180"/>
      <c r="L84" s="180"/>
    </row>
    <row r="85" spans="1:12" x14ac:dyDescent="0.2">
      <c r="A85" s="180"/>
      <c r="K85" s="180"/>
      <c r="L85" s="180"/>
    </row>
    <row r="86" spans="1:12" x14ac:dyDescent="0.2">
      <c r="K86" s="180"/>
      <c r="L86" s="180"/>
    </row>
  </sheetData>
  <mergeCells count="3">
    <mergeCell ref="B18:K18"/>
    <mergeCell ref="B33:K33"/>
    <mergeCell ref="B72:L72"/>
  </mergeCells>
  <printOptions horizontalCentered="1" verticalCentered="1"/>
  <pageMargins left="0.04" right="0.04" top="0.04" bottom="0.03" header="0.04" footer="0.03"/>
  <pageSetup scale="75" orientation="portrait" r:id="rId1"/>
  <headerFooter alignWithMargins="0">
    <oddHeader>&amp;C&amp;"Arial,Bold"&amp;12MASSACHUSETTS DEPARTMENT OF CHILDREN AND FAMILIES QUARTERLY PROFILE
FY 2017, Quarter 3 (January 1, 2017 – March 31, 2017)</oddHeader>
    <oddFooter>&amp;L&amp;"Arial,Italic"MA DCF: CQI/OMPA&amp;R
&amp;"Arial,Italic"Source: FamilyNet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1:N86"/>
  <sheetViews>
    <sheetView view="pageBreakPreview" zoomScaleNormal="100" zoomScaleSheetLayoutView="100" workbookViewId="0">
      <selection activeCell="C42" sqref="C42"/>
    </sheetView>
  </sheetViews>
  <sheetFormatPr defaultColWidth="9.140625" defaultRowHeight="12.75" x14ac:dyDescent="0.2"/>
  <cols>
    <col min="1" max="1" width="1.42578125" style="283" customWidth="1"/>
    <col min="2" max="2" width="5.28515625" style="282" customWidth="1"/>
    <col min="3" max="3" width="48.7109375" style="282" customWidth="1"/>
    <col min="4" max="4" width="9" style="283" customWidth="1"/>
    <col min="5" max="5" width="7" style="283" customWidth="1"/>
    <col min="6" max="6" width="2.140625" style="283" customWidth="1"/>
    <col min="7" max="7" width="1.42578125" style="282" customWidth="1"/>
    <col min="8" max="8" width="29.85546875" style="282" customWidth="1"/>
    <col min="9" max="9" width="16.28515625" style="282" customWidth="1"/>
    <col min="10" max="10" width="8.42578125" style="283" customWidth="1"/>
    <col min="11" max="11" width="7" style="283" customWidth="1"/>
    <col min="12" max="12" width="1.42578125" style="283" customWidth="1"/>
    <col min="13" max="16384" width="9.140625" style="204"/>
  </cols>
  <sheetData>
    <row r="1" spans="1:13" ht="16.5" customHeight="1" x14ac:dyDescent="0.2">
      <c r="A1" s="201"/>
      <c r="B1" s="456" t="s">
        <v>318</v>
      </c>
      <c r="C1" s="383"/>
      <c r="D1" s="381"/>
      <c r="E1" s="380"/>
      <c r="F1" s="380"/>
      <c r="G1" s="384"/>
      <c r="H1" s="383"/>
      <c r="I1" s="385" t="s">
        <v>107</v>
      </c>
      <c r="J1" s="380"/>
      <c r="K1" s="380"/>
      <c r="L1" s="203"/>
    </row>
    <row r="2" spans="1:13" ht="15.75" hidden="1" x14ac:dyDescent="0.2">
      <c r="A2" s="205"/>
      <c r="B2" s="206"/>
      <c r="C2" s="206"/>
      <c r="D2" s="207"/>
      <c r="E2" s="208"/>
      <c r="F2" s="208"/>
      <c r="G2" s="206"/>
      <c r="H2" s="206" t="s">
        <v>0</v>
      </c>
      <c r="I2" s="206"/>
      <c r="J2" s="208"/>
      <c r="K2" s="207" t="s">
        <v>1</v>
      </c>
      <c r="L2" s="209"/>
    </row>
    <row r="3" spans="1:13" ht="5.0999999999999996" customHeight="1" x14ac:dyDescent="0.2">
      <c r="A3" s="210"/>
      <c r="B3" s="211"/>
      <c r="C3" s="211"/>
      <c r="D3" s="212"/>
      <c r="E3" s="212"/>
      <c r="F3" s="212"/>
      <c r="G3" s="211"/>
      <c r="H3" s="211"/>
      <c r="I3" s="211"/>
      <c r="J3" s="212"/>
      <c r="K3" s="212"/>
      <c r="L3" s="213"/>
    </row>
    <row r="4" spans="1:13" s="200" customFormat="1" ht="12" customHeight="1" x14ac:dyDescent="0.2">
      <c r="A4" s="214"/>
      <c r="B4" s="215" t="str">
        <f>Data!B4</f>
        <v>51A Reports (Q3, FY'2017)</v>
      </c>
      <c r="C4" s="215"/>
      <c r="D4" s="21">
        <f>StateCalculations!D10</f>
        <v>5952</v>
      </c>
      <c r="E4" s="216"/>
      <c r="F4" s="216"/>
      <c r="G4" s="217"/>
      <c r="H4" s="215" t="str">
        <f>Data!H4</f>
        <v>Children &lt;18 Pending Response (03/31/2017)</v>
      </c>
      <c r="I4" s="215"/>
      <c r="J4" s="551">
        <f>VLOOKUP(I1,ChildrenPendingResponse!$A$1:$C$42,3,FALSE)</f>
        <v>904</v>
      </c>
      <c r="K4" s="218"/>
      <c r="L4" s="219"/>
      <c r="M4" s="116"/>
    </row>
    <row r="5" spans="1:13" s="200" customFormat="1" ht="12" customHeight="1" x14ac:dyDescent="0.2">
      <c r="A5" s="214"/>
      <c r="B5" s="215" t="str">
        <f>Data!B5</f>
        <v>% Screened-In for Response (Q3, FY'2017)</v>
      </c>
      <c r="C5" s="220"/>
      <c r="D5" s="28">
        <f>(StateCalculations!D23+StateCalculations!D36)/StateCalculations!D10</f>
        <v>0.55645161290322576</v>
      </c>
      <c r="E5" s="216"/>
      <c r="F5" s="216"/>
      <c r="G5" s="217"/>
      <c r="H5" s="215" t="str">
        <f>Data!H5</f>
        <v>Children Under 18 in Caseload (03/31/2017)</v>
      </c>
      <c r="I5" s="215"/>
      <c r="J5" s="551">
        <f>StateCalculations!H104</f>
        <v>10882</v>
      </c>
      <c r="K5" s="218"/>
      <c r="L5" s="219"/>
    </row>
    <row r="6" spans="1:13" s="200" customFormat="1" ht="12" customHeight="1" x14ac:dyDescent="0.2">
      <c r="A6" s="214"/>
      <c r="B6" s="215"/>
      <c r="C6" s="215"/>
      <c r="D6" s="28"/>
      <c r="E6" s="221"/>
      <c r="F6" s="221"/>
      <c r="G6" s="217"/>
      <c r="H6" s="215" t="str">
        <f>Data!H6</f>
        <v>Children Under 18 in Placement (03/31/2017)</v>
      </c>
      <c r="I6" s="215"/>
      <c r="J6" s="551">
        <f>StateCalculations!H104-StateCalculations!H110</f>
        <v>2580</v>
      </c>
      <c r="K6" s="218"/>
      <c r="L6" s="219"/>
    </row>
    <row r="7" spans="1:13" s="200" customFormat="1" ht="3" customHeight="1" x14ac:dyDescent="0.2">
      <c r="A7" s="214"/>
      <c r="B7" s="217"/>
      <c r="C7" s="217"/>
      <c r="D7" s="199"/>
      <c r="E7" s="221"/>
      <c r="F7" s="221"/>
      <c r="G7" s="217"/>
      <c r="H7" s="215">
        <f>Data!H7</f>
        <v>0</v>
      </c>
      <c r="I7" s="215"/>
      <c r="J7" s="837"/>
      <c r="K7" s="218"/>
      <c r="L7" s="219"/>
    </row>
    <row r="8" spans="1:13" s="200" customFormat="1" ht="12" customHeight="1" x14ac:dyDescent="0.2">
      <c r="A8" s="214"/>
      <c r="B8" s="215" t="str">
        <f>Data!B8</f>
        <v>Responses (Q3, FY'2017) (includes Hotline)</v>
      </c>
      <c r="C8" s="215"/>
      <c r="D8" s="21">
        <f>StateCalculations!D157</f>
        <v>2507</v>
      </c>
      <c r="E8" s="221"/>
      <c r="F8" s="221"/>
      <c r="G8" s="217"/>
      <c r="H8" s="215" t="str">
        <f>Data!H8</f>
        <v>% of Child Caseload in Placement</v>
      </c>
      <c r="I8" s="215"/>
      <c r="J8" s="838">
        <f>J6/J5</f>
        <v>0.23708877044660909</v>
      </c>
      <c r="K8" s="218"/>
      <c r="L8" s="219"/>
    </row>
    <row r="9" spans="1:13" s="200" customFormat="1" ht="12" customHeight="1" x14ac:dyDescent="0.2">
      <c r="A9" s="214"/>
      <c r="B9" s="215" t="str">
        <f>Data!B9</f>
        <v>% Supported Responses (Q3, FY'2017)</v>
      </c>
      <c r="C9" s="215"/>
      <c r="D9" s="28">
        <f>StateCalculations!D65/D4</f>
        <v>0.13205645161290322</v>
      </c>
      <c r="E9" s="221"/>
      <c r="F9" s="221"/>
      <c r="G9" s="217"/>
      <c r="H9" s="215" t="str">
        <f>Data!H9</f>
        <v>Clinical Cases (03/31/2017)</v>
      </c>
      <c r="I9" s="215"/>
      <c r="J9" s="551">
        <f>StateCalculations!H120+StateCalculations!H121</f>
        <v>6056</v>
      </c>
      <c r="K9" s="218"/>
      <c r="L9" s="219"/>
      <c r="M9" s="290"/>
    </row>
    <row r="10" spans="1:13" s="200" customFormat="1" ht="3" customHeight="1" x14ac:dyDescent="0.2">
      <c r="A10" s="214"/>
      <c r="E10" s="221"/>
      <c r="F10" s="221"/>
      <c r="G10" s="217"/>
      <c r="H10" s="215"/>
      <c r="I10" s="215"/>
      <c r="J10" s="839"/>
      <c r="K10" s="218"/>
      <c r="L10" s="219"/>
    </row>
    <row r="11" spans="1:13" s="200" customFormat="1" ht="12" customHeight="1" x14ac:dyDescent="0.2">
      <c r="A11" s="214"/>
      <c r="B11" s="215" t="str">
        <f>Data!B11</f>
        <v>Substantiated Concern (Q3, FY'2017)</v>
      </c>
      <c r="C11" s="215"/>
      <c r="D11" s="21">
        <f>SouthernRegionCalculations!C160</f>
        <v>573</v>
      </c>
      <c r="E11" s="221"/>
      <c r="F11" s="221"/>
      <c r="G11" s="217"/>
      <c r="H11" s="215" t="str">
        <f>Data!H11</f>
        <v>Adoption Cases (03/31/2017)</v>
      </c>
      <c r="I11" s="215"/>
      <c r="J11" s="551">
        <f>StateCalculations!H119</f>
        <v>639</v>
      </c>
      <c r="K11" s="218"/>
      <c r="L11" s="219"/>
    </row>
    <row r="12" spans="1:13" s="200" customFormat="1" ht="12" customHeight="1" x14ac:dyDescent="0.2">
      <c r="A12" s="214"/>
      <c r="B12" s="215"/>
      <c r="C12" s="215"/>
      <c r="D12" s="28"/>
      <c r="E12" s="221"/>
      <c r="F12" s="221"/>
      <c r="G12" s="217"/>
      <c r="H12" s="215" t="str">
        <f>Data!H12</f>
        <v>Clinical Cases w/Child &lt;18 in Plcme (03/31/2017)</v>
      </c>
      <c r="I12" s="215"/>
      <c r="J12" s="551">
        <f>StateCalculations!H127</f>
        <v>1172</v>
      </c>
      <c r="K12" s="218"/>
      <c r="L12" s="219"/>
    </row>
    <row r="13" spans="1:13" s="200" customFormat="1" ht="12" customHeight="1" x14ac:dyDescent="0.2">
      <c r="A13" s="214"/>
      <c r="E13" s="221"/>
      <c r="F13" s="221"/>
      <c r="G13" s="217"/>
      <c r="H13" s="215" t="str">
        <f>Data!H13</f>
        <v>% Clinical Cases that are Placement Cases</v>
      </c>
      <c r="I13" s="215"/>
      <c r="J13" s="838">
        <f>J12/J9</f>
        <v>0.19352708058124174</v>
      </c>
      <c r="K13" s="218"/>
      <c r="L13" s="219"/>
    </row>
    <row r="14" spans="1:13" s="200" customFormat="1" ht="3" customHeight="1" x14ac:dyDescent="0.2">
      <c r="A14" s="214"/>
      <c r="B14" s="215"/>
      <c r="C14" s="215"/>
      <c r="D14" s="34"/>
      <c r="E14" s="221"/>
      <c r="F14" s="221"/>
      <c r="G14" s="217"/>
      <c r="H14" s="215"/>
      <c r="I14" s="215"/>
      <c r="J14" s="838"/>
      <c r="K14" s="218"/>
      <c r="L14" s="219"/>
    </row>
    <row r="15" spans="1:13" s="200" customFormat="1" ht="12" customHeight="1" x14ac:dyDescent="0.2">
      <c r="A15" s="214"/>
      <c r="B15" s="215" t="str">
        <f>Data!B15</f>
        <v>Ave. Clinical Cases Opened per Month (Jan - Mar 2017)</v>
      </c>
      <c r="C15" s="215"/>
      <c r="D15" s="21">
        <f>StateCalculations!D96</f>
        <v>383.66666666666669</v>
      </c>
      <c r="E15" s="221"/>
      <c r="F15" s="221"/>
      <c r="G15" s="217"/>
      <c r="H15" s="215" t="str">
        <f>Data!H15</f>
        <v>Adoptions Legalized (Q3, FY'2017)</v>
      </c>
      <c r="I15" s="215"/>
      <c r="J15" s="551">
        <f>StateCalculations!D138</f>
        <v>103</v>
      </c>
      <c r="K15" s="218"/>
      <c r="L15" s="219"/>
    </row>
    <row r="16" spans="1:13" s="200" customFormat="1" ht="12" customHeight="1" x14ac:dyDescent="0.2">
      <c r="A16" s="214"/>
      <c r="B16" s="215" t="str">
        <f>Data!B16</f>
        <v>Ave. Clinical Cases Closed Per Month (Jan - Mar 2017)</v>
      </c>
      <c r="C16" s="215"/>
      <c r="D16" s="21">
        <f>StateCalculations!D84</f>
        <v>443.66666666666669</v>
      </c>
      <c r="E16" s="221"/>
      <c r="F16" s="221"/>
      <c r="G16" s="217"/>
      <c r="H16" s="215" t="str">
        <f>Data!H16</f>
        <v>Guardianships Legalized (Q3, FY'2017)</v>
      </c>
      <c r="I16" s="215"/>
      <c r="J16" s="551">
        <f>StateCalculations!E138</f>
        <v>107</v>
      </c>
      <c r="K16" s="218"/>
      <c r="L16" s="219"/>
    </row>
    <row r="17" spans="1:12" ht="6" customHeight="1" x14ac:dyDescent="0.2">
      <c r="A17" s="223"/>
      <c r="B17" s="206"/>
      <c r="C17" s="206"/>
      <c r="D17" s="207"/>
      <c r="E17" s="208"/>
      <c r="F17" s="208"/>
      <c r="G17" s="206"/>
      <c r="H17" s="206"/>
      <c r="I17" s="206"/>
      <c r="J17" s="208"/>
      <c r="K17" s="208"/>
      <c r="L17" s="224"/>
    </row>
    <row r="18" spans="1:12" s="227" customFormat="1" ht="15.75" customHeight="1" x14ac:dyDescent="0.2">
      <c r="A18" s="225"/>
      <c r="B18" s="1079" t="s">
        <v>4</v>
      </c>
      <c r="C18" s="1079"/>
      <c r="D18" s="1079"/>
      <c r="E18" s="1079"/>
      <c r="F18" s="1079"/>
      <c r="G18" s="1079"/>
      <c r="H18" s="1079"/>
      <c r="I18" s="1079"/>
      <c r="J18" s="1079"/>
      <c r="K18" s="1079"/>
      <c r="L18" s="226"/>
    </row>
    <row r="19" spans="1:12" ht="15" customHeight="1" x14ac:dyDescent="0.2">
      <c r="A19" s="210"/>
      <c r="B19" s="228" t="str">
        <f>Data!B19</f>
        <v>Race (03/31/2017)</v>
      </c>
      <c r="C19" s="229"/>
      <c r="D19" s="230"/>
      <c r="E19" s="231"/>
      <c r="F19" s="232"/>
      <c r="G19" s="228" t="str">
        <f>Data!G19</f>
        <v>Primary Language  (03/31/2017)</v>
      </c>
      <c r="H19" s="229"/>
      <c r="I19" s="229"/>
      <c r="J19" s="233"/>
      <c r="K19" s="233"/>
      <c r="L19" s="213"/>
    </row>
    <row r="20" spans="1:12" s="200" customFormat="1" ht="13.5" customHeight="1" x14ac:dyDescent="0.2">
      <c r="A20" s="234"/>
      <c r="B20" s="235"/>
      <c r="C20" s="215" t="s">
        <v>5</v>
      </c>
      <c r="D20" s="21">
        <f>StateCalculations!Q14</f>
        <v>12295</v>
      </c>
      <c r="E20" s="28">
        <f>IF(D20/$D$29&lt;0.01,"*",D20/$D$29)</f>
        <v>0.53449550058688</v>
      </c>
      <c r="F20" s="236"/>
      <c r="G20" s="235"/>
      <c r="H20" s="215" t="str">
        <f>Data!H20</f>
        <v>Spanish</v>
      </c>
      <c r="I20" s="215"/>
      <c r="J20" s="21">
        <f>StateCalculations!R36</f>
        <v>661</v>
      </c>
      <c r="K20" s="49">
        <f>IF(J20/$J$31&lt;0.01,"*",J20/$J$31)</f>
        <v>2.8735382341433725E-2</v>
      </c>
      <c r="L20" s="237"/>
    </row>
    <row r="21" spans="1:12" s="200" customFormat="1" ht="14.45" customHeight="1" x14ac:dyDescent="0.2">
      <c r="A21" s="234"/>
      <c r="B21" s="235"/>
      <c r="C21" s="238" t="s">
        <v>7</v>
      </c>
      <c r="D21" s="21">
        <f>StateCalculations!Q10</f>
        <v>3063</v>
      </c>
      <c r="E21" s="28">
        <f t="shared" ref="E21:E28" si="0">IF(D21/$D$29&lt;0.01,"*",D21/$D$29)</f>
        <v>0.13315654479850456</v>
      </c>
      <c r="F21" s="236"/>
      <c r="G21" s="235"/>
      <c r="H21" s="215" t="str">
        <f>Data!H21</f>
        <v>Khmer (Cambodian)</v>
      </c>
      <c r="I21" s="215"/>
      <c r="J21" s="21">
        <f>StateCalculations!R30</f>
        <v>11</v>
      </c>
      <c r="K21" s="28" t="str">
        <f t="shared" ref="K21:K31" si="1">IF(J21/$J$31&lt;0.01,"*",J21/$J$31)</f>
        <v>*</v>
      </c>
      <c r="L21" s="237"/>
    </row>
    <row r="22" spans="1:12" s="200" customFormat="1" ht="13.5" customHeight="1" x14ac:dyDescent="0.2">
      <c r="A22" s="234"/>
      <c r="B22" s="235"/>
      <c r="C22" s="215" t="s">
        <v>9</v>
      </c>
      <c r="D22" s="21">
        <f>StateCalculations!Q8</f>
        <v>2692</v>
      </c>
      <c r="E22" s="28">
        <f t="shared" si="0"/>
        <v>0.11702821371125505</v>
      </c>
      <c r="F22" s="236"/>
      <c r="G22" s="235"/>
      <c r="H22" s="215" t="str">
        <f>Data!H22</f>
        <v xml:space="preserve">Portuguese                                                                      </v>
      </c>
      <c r="I22" s="215"/>
      <c r="J22" s="21">
        <f>StateCalculations!R34</f>
        <v>154</v>
      </c>
      <c r="K22" s="49" t="str">
        <f t="shared" si="1"/>
        <v>*</v>
      </c>
      <c r="L22" s="237"/>
    </row>
    <row r="23" spans="1:12" s="200" customFormat="1" ht="13.5" customHeight="1" x14ac:dyDescent="0.2">
      <c r="A23" s="234"/>
      <c r="B23" s="235"/>
      <c r="C23" s="215" t="s">
        <v>11</v>
      </c>
      <c r="D23" s="21">
        <f>StateCalculations!Q7</f>
        <v>204</v>
      </c>
      <c r="E23" s="28" t="str">
        <f t="shared" si="0"/>
        <v>*</v>
      </c>
      <c r="F23" s="236"/>
      <c r="G23" s="235"/>
      <c r="H23" s="215" t="str">
        <f>Data!H23</f>
        <v>Haitian Creole</v>
      </c>
      <c r="I23" s="215"/>
      <c r="J23" s="21">
        <f>StateCalculations!R28</f>
        <v>100</v>
      </c>
      <c r="K23" s="49" t="str">
        <f t="shared" si="1"/>
        <v>*</v>
      </c>
      <c r="L23" s="237"/>
    </row>
    <row r="24" spans="1:12" s="200" customFormat="1" ht="13.5" customHeight="1" x14ac:dyDescent="0.2">
      <c r="A24" s="234"/>
      <c r="B24" s="235"/>
      <c r="C24" s="215" t="s">
        <v>13</v>
      </c>
      <c r="D24" s="21">
        <f>StateCalculations!Q6</f>
        <v>100</v>
      </c>
      <c r="E24" s="28" t="str">
        <f t="shared" si="0"/>
        <v>*</v>
      </c>
      <c r="F24" s="236"/>
      <c r="G24" s="235"/>
      <c r="H24" s="215" t="str">
        <f>Data!H24</f>
        <v>Cape Verdean Creole</v>
      </c>
      <c r="I24" s="238"/>
      <c r="J24" s="21">
        <f>StateCalculations!R22</f>
        <v>174</v>
      </c>
      <c r="K24" s="49" t="str">
        <f t="shared" si="1"/>
        <v>*</v>
      </c>
      <c r="L24" s="237"/>
    </row>
    <row r="25" spans="1:12" s="200" customFormat="1" ht="13.5" customHeight="1" x14ac:dyDescent="0.2">
      <c r="A25" s="234"/>
      <c r="B25" s="235"/>
      <c r="C25" s="215" t="s">
        <v>15</v>
      </c>
      <c r="D25" s="21">
        <f>StateCalculations!Q12</f>
        <v>12</v>
      </c>
      <c r="E25" s="28" t="str">
        <f t="shared" si="0"/>
        <v>*</v>
      </c>
      <c r="F25" s="236"/>
      <c r="G25" s="235"/>
      <c r="H25" s="215" t="str">
        <f>Data!H25</f>
        <v>Vietnamese</v>
      </c>
      <c r="I25" s="238"/>
      <c r="J25" s="21">
        <f>StateCalculations!R39</f>
        <v>19</v>
      </c>
      <c r="K25" s="28" t="str">
        <f t="shared" si="1"/>
        <v>*</v>
      </c>
      <c r="L25" s="237"/>
    </row>
    <row r="26" spans="1:12" s="200" customFormat="1" ht="13.5" customHeight="1" x14ac:dyDescent="0.2">
      <c r="A26" s="239"/>
      <c r="B26" s="235"/>
      <c r="C26" s="215" t="s">
        <v>17</v>
      </c>
      <c r="D26" s="21">
        <f>StateCalculations!Q11</f>
        <v>1112</v>
      </c>
      <c r="E26" s="28">
        <f t="shared" si="0"/>
        <v>4.8341520671216796E-2</v>
      </c>
      <c r="F26" s="236"/>
      <c r="G26" s="235"/>
      <c r="H26" s="215" t="str">
        <f>Data!H26</f>
        <v>Chinese</v>
      </c>
      <c r="I26" s="238"/>
      <c r="J26" s="21">
        <f>StateCalculations!R23</f>
        <v>33</v>
      </c>
      <c r="K26" s="28" t="str">
        <f t="shared" si="1"/>
        <v>*</v>
      </c>
      <c r="L26" s="240"/>
    </row>
    <row r="27" spans="1:12" s="200" customFormat="1" ht="12" customHeight="1" x14ac:dyDescent="0.2">
      <c r="A27" s="239"/>
      <c r="B27" s="235"/>
      <c r="C27" s="215" t="str">
        <f>Data!C27</f>
        <v>Unable to Determine</v>
      </c>
      <c r="D27" s="21">
        <f>StateCalculations!Q13</f>
        <v>1107</v>
      </c>
      <c r="E27" s="28">
        <f t="shared" si="0"/>
        <v>4.812415771855845E-2</v>
      </c>
      <c r="F27" s="236"/>
      <c r="G27" s="235"/>
      <c r="H27" s="215" t="str">
        <f>Data!H27</f>
        <v>Lao</v>
      </c>
      <c r="I27" s="238"/>
      <c r="J27" s="21">
        <f>StateCalculations!R31</f>
        <v>0</v>
      </c>
      <c r="K27" s="49" t="str">
        <f t="shared" si="1"/>
        <v>*</v>
      </c>
      <c r="L27" s="240"/>
    </row>
    <row r="28" spans="1:12" s="200" customFormat="1" ht="12" customHeight="1" x14ac:dyDescent="0.2">
      <c r="A28" s="241"/>
      <c r="B28" s="235"/>
      <c r="C28" s="215" t="str">
        <f>Data!C28</f>
        <v>Missing</v>
      </c>
      <c r="D28" s="21">
        <f>StateCalculations!Q15+StateCalculations!Q9</f>
        <v>2418</v>
      </c>
      <c r="E28" s="28">
        <f t="shared" si="0"/>
        <v>0.10511672390557754</v>
      </c>
      <c r="F28" s="242"/>
      <c r="G28" s="235"/>
      <c r="H28" s="215" t="str">
        <f>Data!H28</f>
        <v>American Sign Language</v>
      </c>
      <c r="I28" s="238"/>
      <c r="J28" s="21">
        <f>StateCalculations!R21</f>
        <v>11</v>
      </c>
      <c r="K28" s="28" t="str">
        <f t="shared" si="1"/>
        <v>*</v>
      </c>
      <c r="L28" s="243"/>
    </row>
    <row r="29" spans="1:12" s="200" customFormat="1" ht="15" customHeight="1" x14ac:dyDescent="0.2">
      <c r="A29" s="214"/>
      <c r="B29" s="228"/>
      <c r="C29" s="244" t="s">
        <v>23</v>
      </c>
      <c r="D29" s="67">
        <f>SUM(D20:D28)</f>
        <v>23003</v>
      </c>
      <c r="E29" s="61">
        <f>IF(D29/$D$29&lt;0.01,"*",D29/$D$29)</f>
        <v>1</v>
      </c>
      <c r="F29" s="217"/>
      <c r="G29" s="235"/>
      <c r="H29" s="215" t="str">
        <f>Data!H29</f>
        <v>Other</v>
      </c>
      <c r="I29" s="215"/>
      <c r="J29" s="21">
        <f>StateCalculations!R25+StateCalculations!R26+StateCalculations!R27+StateCalculations!R29+StateCalculations!R32+StateCalculations!R33+StateCalculations!R35+StateCalculations!R37+StateCalculations!R40</f>
        <v>232</v>
      </c>
      <c r="K29" s="49">
        <f t="shared" si="1"/>
        <v>1.0085641003347389E-2</v>
      </c>
      <c r="L29" s="219"/>
    </row>
    <row r="30" spans="1:12" ht="12" customHeight="1" x14ac:dyDescent="0.2">
      <c r="A30" s="245"/>
      <c r="B30" s="228"/>
      <c r="C30" s="246" t="s">
        <v>25</v>
      </c>
      <c r="D30" s="34"/>
      <c r="E30" s="64"/>
      <c r="F30" s="242"/>
      <c r="G30" s="215"/>
      <c r="H30" s="215" t="str">
        <f>Data!H30</f>
        <v>English/Unspecified</v>
      </c>
      <c r="I30" s="215"/>
      <c r="J30" s="21">
        <f>StateCalculations!R24+StateCalculations!R38</f>
        <v>21608</v>
      </c>
      <c r="K30" s="49">
        <f t="shared" si="1"/>
        <v>0.93935573620832069</v>
      </c>
      <c r="L30" s="247"/>
    </row>
    <row r="31" spans="1:12" ht="12" customHeight="1" x14ac:dyDescent="0.2">
      <c r="A31" s="245"/>
      <c r="B31" s="228"/>
      <c r="C31" s="66" t="s">
        <v>27</v>
      </c>
      <c r="D31" s="34"/>
      <c r="E31" s="64"/>
      <c r="F31" s="242"/>
      <c r="G31" s="215"/>
      <c r="H31" s="220" t="s">
        <v>23</v>
      </c>
      <c r="I31" s="220"/>
      <c r="J31" s="67">
        <f>SUM(J20:J30)</f>
        <v>23003</v>
      </c>
      <c r="K31" s="68">
        <f t="shared" si="1"/>
        <v>1</v>
      </c>
      <c r="L31" s="247"/>
    </row>
    <row r="32" spans="1:12" ht="6" customHeight="1" x14ac:dyDescent="0.2">
      <c r="A32" s="248"/>
      <c r="B32" s="249"/>
      <c r="C32" s="229"/>
      <c r="D32" s="250"/>
      <c r="E32" s="242"/>
      <c r="F32" s="242"/>
      <c r="G32" s="215"/>
      <c r="H32" s="215"/>
      <c r="I32" s="215"/>
      <c r="J32" s="251"/>
      <c r="K32" s="251"/>
      <c r="L32" s="252"/>
    </row>
    <row r="33" spans="1:12" s="227" customFormat="1" ht="14.25" customHeight="1" x14ac:dyDescent="0.2">
      <c r="A33" s="225"/>
      <c r="B33" s="1080" t="s">
        <v>28</v>
      </c>
      <c r="C33" s="1079"/>
      <c r="D33" s="1079"/>
      <c r="E33" s="1079"/>
      <c r="F33" s="1079"/>
      <c r="G33" s="1079"/>
      <c r="H33" s="1079"/>
      <c r="I33" s="1079"/>
      <c r="J33" s="1079"/>
      <c r="K33" s="1079"/>
      <c r="L33" s="226"/>
    </row>
    <row r="34" spans="1:12" s="253" customFormat="1" ht="15" customHeight="1" x14ac:dyDescent="0.2">
      <c r="A34" s="245"/>
      <c r="B34" s="228" t="str">
        <f>Data!B34</f>
        <v>Most Recent Intake  (03/31/2017)</v>
      </c>
      <c r="C34" s="229"/>
      <c r="D34" s="231"/>
      <c r="E34" s="218"/>
      <c r="F34" s="218"/>
      <c r="G34" s="228" t="str">
        <f>Data!G34</f>
        <v>Age Groups  (03/31/2017)</v>
      </c>
      <c r="H34" s="215"/>
      <c r="I34" s="215"/>
      <c r="J34" s="251"/>
      <c r="K34" s="251"/>
      <c r="L34" s="247"/>
    </row>
    <row r="35" spans="1:12" s="200" customFormat="1" ht="12" customHeight="1" x14ac:dyDescent="0.2">
      <c r="A35" s="234"/>
      <c r="B35" s="217"/>
      <c r="C35" s="215" t="str">
        <f>Data!C35</f>
        <v>Protective</v>
      </c>
      <c r="D35" s="21">
        <f>StateCalculations!R52+StateCalculations!L52</f>
        <v>2362</v>
      </c>
      <c r="E35" s="49">
        <f>IF(D35/$D$41&lt;0.01,"*",D35/$D$41)</f>
        <v>0.9155038759689923</v>
      </c>
      <c r="F35" s="254"/>
      <c r="G35" s="217"/>
      <c r="H35" s="215" t="str">
        <f>Data!H35</f>
        <v>0 - 2 Years Old</v>
      </c>
      <c r="I35" s="215"/>
      <c r="J35" s="21">
        <f>StateCalculations!L62</f>
        <v>576</v>
      </c>
      <c r="K35" s="49">
        <f>IF(J35/$J$39&lt;0.01,"*",J35/$J$39)</f>
        <v>0.22325581395348837</v>
      </c>
      <c r="L35" s="237"/>
    </row>
    <row r="36" spans="1:12" s="200" customFormat="1" ht="12" customHeight="1" x14ac:dyDescent="0.2">
      <c r="A36" s="234"/>
      <c r="B36" s="229"/>
      <c r="C36" s="215" t="str">
        <f>Data!C36</f>
        <v>Alternative Response</v>
      </c>
      <c r="D36" s="21">
        <f>StateCalculations!M52</f>
        <v>46</v>
      </c>
      <c r="E36" s="49">
        <f t="shared" ref="E36:E41" si="2">IF(D36/$D$41&lt;0.01,"*",D36/$D$41)</f>
        <v>1.7829457364341085E-2</v>
      </c>
      <c r="F36" s="254"/>
      <c r="G36" s="217"/>
      <c r="H36" s="215" t="str">
        <f>Data!H36</f>
        <v>3 - 5 Years Old</v>
      </c>
      <c r="I36" s="215"/>
      <c r="J36" s="21">
        <f>StateCalculations!M62</f>
        <v>492</v>
      </c>
      <c r="K36" s="49">
        <f t="shared" ref="K36:K39" si="3">IF(J36/$J$39&lt;0.01,"*",J36/$J$39)</f>
        <v>0.19069767441860466</v>
      </c>
      <c r="L36" s="237"/>
    </row>
    <row r="37" spans="1:12" s="200" customFormat="1" ht="12" customHeight="1" x14ac:dyDescent="0.2">
      <c r="A37" s="234"/>
      <c r="B37" s="229"/>
      <c r="C37" s="215" t="str">
        <f>Data!C37</f>
        <v>Voluntary Request</v>
      </c>
      <c r="D37" s="21">
        <f>StateCalculations!T52+StateCalculations!U52</f>
        <v>18</v>
      </c>
      <c r="E37" s="49" t="str">
        <f t="shared" si="2"/>
        <v>*</v>
      </c>
      <c r="F37" s="254"/>
      <c r="G37" s="217"/>
      <c r="H37" s="215" t="str">
        <f>Data!H37</f>
        <v>6 - 11 Years Old</v>
      </c>
      <c r="I37" s="215"/>
      <c r="J37" s="21">
        <f>StateCalculations!N62</f>
        <v>681</v>
      </c>
      <c r="K37" s="49">
        <f t="shared" si="3"/>
        <v>0.26395348837209304</v>
      </c>
      <c r="L37" s="237"/>
    </row>
    <row r="38" spans="1:12" s="200" customFormat="1" ht="12" customHeight="1" x14ac:dyDescent="0.2">
      <c r="A38" s="234"/>
      <c r="B38" s="229"/>
      <c r="C38" s="215" t="str">
        <f>Data!C38</f>
        <v>CRA Referral (Children Requiring Assistance)</v>
      </c>
      <c r="D38" s="21">
        <f>StateCalculations!O52+StateCalculations!N52</f>
        <v>81</v>
      </c>
      <c r="E38" s="49">
        <f t="shared" si="2"/>
        <v>3.1395348837209305E-2</v>
      </c>
      <c r="F38" s="254"/>
      <c r="G38" s="217"/>
      <c r="H38" s="215" t="str">
        <f>Data!H38</f>
        <v>12 - 17 Years Old</v>
      </c>
      <c r="I38" s="215"/>
      <c r="J38" s="21">
        <f>StateCalculations!O62</f>
        <v>831</v>
      </c>
      <c r="K38" s="49">
        <f t="shared" si="3"/>
        <v>0.32209302325581396</v>
      </c>
      <c r="L38" s="237"/>
    </row>
    <row r="39" spans="1:12" s="200" customFormat="1" ht="12" customHeight="1" x14ac:dyDescent="0.2">
      <c r="A39" s="239"/>
      <c r="B39" s="229"/>
      <c r="C39" s="215" t="str">
        <f>Data!C39</f>
        <v>Court Referral</v>
      </c>
      <c r="D39" s="21">
        <f>StateCalculations!P52</f>
        <v>58</v>
      </c>
      <c r="E39" s="49">
        <f t="shared" si="2"/>
        <v>2.2480620155038759E-2</v>
      </c>
      <c r="F39" s="254"/>
      <c r="G39" s="217"/>
      <c r="H39" s="244" t="s">
        <v>38</v>
      </c>
      <c r="I39" s="244"/>
      <c r="J39" s="67">
        <f>SUM(J35:J38)</f>
        <v>2580</v>
      </c>
      <c r="K39" s="68">
        <f t="shared" si="3"/>
        <v>1</v>
      </c>
      <c r="L39" s="240"/>
    </row>
    <row r="40" spans="1:12" s="200" customFormat="1" ht="12" customHeight="1" x14ac:dyDescent="0.2">
      <c r="A40" s="241"/>
      <c r="B40" s="217"/>
      <c r="C40" s="215" t="str">
        <f>Data!C40</f>
        <v>Other/Unspecified</v>
      </c>
      <c r="D40" s="21">
        <f>StateCalculations!Q52+StateCalculations!S52+StateCalculations!V52</f>
        <v>15</v>
      </c>
      <c r="E40" s="28" t="str">
        <f t="shared" si="2"/>
        <v>*</v>
      </c>
      <c r="F40" s="255"/>
      <c r="G40" s="217"/>
      <c r="H40" s="244"/>
      <c r="I40" s="244"/>
      <c r="J40" s="76"/>
      <c r="K40" s="77"/>
      <c r="L40" s="243"/>
    </row>
    <row r="41" spans="1:12" s="200" customFormat="1" ht="12" customHeight="1" x14ac:dyDescent="0.2">
      <c r="A41" s="241"/>
      <c r="B41" s="217"/>
      <c r="C41" s="244" t="s">
        <v>38</v>
      </c>
      <c r="D41" s="67">
        <f>SUM(D35:D40)</f>
        <v>2580</v>
      </c>
      <c r="E41" s="61">
        <f t="shared" si="2"/>
        <v>1</v>
      </c>
      <c r="F41" s="255"/>
      <c r="G41" s="217"/>
      <c r="H41" s="217"/>
      <c r="I41" s="217"/>
      <c r="J41" s="217"/>
      <c r="K41" s="217"/>
      <c r="L41" s="243"/>
    </row>
    <row r="42" spans="1:12" s="200" customFormat="1" ht="12" customHeight="1" x14ac:dyDescent="0.2">
      <c r="A42" s="241"/>
      <c r="B42" s="217"/>
      <c r="C42" s="244"/>
      <c r="D42" s="67"/>
      <c r="E42" s="68"/>
      <c r="F42" s="255"/>
      <c r="G42" s="217"/>
      <c r="H42" s="217"/>
      <c r="I42" s="217"/>
      <c r="J42" s="217"/>
      <c r="K42" s="217"/>
      <c r="L42" s="243"/>
    </row>
    <row r="43" spans="1:12" s="253" customFormat="1" ht="15" customHeight="1" x14ac:dyDescent="0.2">
      <c r="A43" s="210"/>
      <c r="B43" s="228" t="str">
        <f>Data!B43</f>
        <v>Placement Type  (03/31/2017)</v>
      </c>
      <c r="C43" s="215"/>
      <c r="D43" s="233"/>
      <c r="E43" s="233"/>
      <c r="F43" s="233"/>
      <c r="G43" s="228" t="str">
        <f>Data!G43</f>
        <v>Continuous Time in Placement  (03/31/2017)</v>
      </c>
      <c r="H43" s="229"/>
      <c r="I43" s="229"/>
      <c r="J43" s="233"/>
      <c r="K43" s="233"/>
      <c r="L43" s="213"/>
    </row>
    <row r="44" spans="1:12" s="200" customFormat="1" ht="12" customHeight="1" x14ac:dyDescent="0.2">
      <c r="A44" s="234"/>
      <c r="B44" s="217"/>
      <c r="C44" s="215" t="str">
        <f>Data!C44</f>
        <v>Foster Care - Kinship</v>
      </c>
      <c r="D44" s="21">
        <f>StateCalculations!AP85</f>
        <v>946</v>
      </c>
      <c r="E44" s="49">
        <f>IF(D44/$D$57&lt;0.01,"*",D44/$D$57)</f>
        <v>0.36666666666666664</v>
      </c>
      <c r="F44" s="254"/>
      <c r="G44" s="217"/>
      <c r="H44" s="215" t="str">
        <f>Data!H44</f>
        <v>.5 Years or Less</v>
      </c>
      <c r="I44" s="215"/>
      <c r="J44" s="21">
        <f>StateCalculations!L73</f>
        <v>599</v>
      </c>
      <c r="K44" s="49">
        <f>IF(J44/$J$49&lt;0.01,"*",J44/$J$49)</f>
        <v>0.23217054263565892</v>
      </c>
      <c r="L44" s="237"/>
    </row>
    <row r="45" spans="1:12" s="200" customFormat="1" ht="12" customHeight="1" x14ac:dyDescent="0.2">
      <c r="A45" s="234"/>
      <c r="B45" s="217"/>
      <c r="C45" s="215" t="str">
        <f>Data!C45</f>
        <v>Foster Care - Child-Specific</v>
      </c>
      <c r="D45" s="21">
        <f>StateCalculations!AN85</f>
        <v>153</v>
      </c>
      <c r="E45" s="49">
        <f t="shared" ref="E45:E57" si="4">IF(D45/$D$57&lt;0.01,"*",D45/$D$57)</f>
        <v>5.9302325581395351E-2</v>
      </c>
      <c r="F45" s="254"/>
      <c r="G45" s="217"/>
      <c r="H45" s="215" t="str">
        <f>Data!H45</f>
        <v>&gt;.5 Years - 1 Year</v>
      </c>
      <c r="I45" s="215"/>
      <c r="J45" s="21">
        <f>StateCalculations!M73</f>
        <v>476</v>
      </c>
      <c r="K45" s="49">
        <f t="shared" ref="K45:K49" si="5">IF(J45/$J$49&lt;0.01,"*",J45/$J$49)</f>
        <v>0.18449612403100776</v>
      </c>
      <c r="L45" s="237"/>
    </row>
    <row r="46" spans="1:12" s="200" customFormat="1" ht="12" customHeight="1" x14ac:dyDescent="0.2">
      <c r="A46" s="234"/>
      <c r="B46" s="217"/>
      <c r="C46" s="215" t="str">
        <f>Data!C46</f>
        <v>Foster Care - Unrestricted</v>
      </c>
      <c r="D46" s="21">
        <f>StateCalculations!AR85</f>
        <v>587</v>
      </c>
      <c r="E46" s="49">
        <f t="shared" si="4"/>
        <v>0.22751937984496123</v>
      </c>
      <c r="F46" s="254"/>
      <c r="G46" s="217"/>
      <c r="H46" s="215" t="str">
        <f>Data!H46</f>
        <v>&gt;1 Year - 2 Years</v>
      </c>
      <c r="I46" s="215"/>
      <c r="J46" s="21">
        <f>StateCalculations!N73+StateCalculations!O73</f>
        <v>653</v>
      </c>
      <c r="K46" s="49">
        <f t="shared" si="5"/>
        <v>0.25310077519379848</v>
      </c>
      <c r="L46" s="237"/>
    </row>
    <row r="47" spans="1:12" s="200" customFormat="1" ht="12" customHeight="1" x14ac:dyDescent="0.2">
      <c r="A47" s="234"/>
      <c r="B47" s="217"/>
      <c r="C47" s="215" t="str">
        <f>Data!C47</f>
        <v>Foster Care - Pre-adoptive</v>
      </c>
      <c r="D47" s="21">
        <f>StateCalculations!AQ85</f>
        <v>112</v>
      </c>
      <c r="E47" s="49">
        <f t="shared" si="4"/>
        <v>4.3410852713178294E-2</v>
      </c>
      <c r="F47" s="254"/>
      <c r="G47" s="217"/>
      <c r="H47" s="215" t="str">
        <f>Data!H47</f>
        <v>&gt;2 Years - 4 Years</v>
      </c>
      <c r="I47" s="215"/>
      <c r="J47" s="21">
        <f>StateCalculations!P73</f>
        <v>641</v>
      </c>
      <c r="K47" s="49">
        <f t="shared" si="5"/>
        <v>0.24844961240310076</v>
      </c>
      <c r="L47" s="237"/>
    </row>
    <row r="48" spans="1:12" s="200" customFormat="1" ht="12" customHeight="1" x14ac:dyDescent="0.2">
      <c r="A48" s="234"/>
      <c r="B48" s="217"/>
      <c r="C48" s="215" t="str">
        <f>Data!C48</f>
        <v>Foster Care - Independent Living</v>
      </c>
      <c r="D48" s="21">
        <f>StateCalculations!AO85</f>
        <v>0</v>
      </c>
      <c r="E48" s="28" t="str">
        <f t="shared" si="4"/>
        <v>*</v>
      </c>
      <c r="F48" s="254"/>
      <c r="G48" s="217"/>
      <c r="H48" s="215" t="str">
        <f>Data!H48</f>
        <v>&gt;4 Years</v>
      </c>
      <c r="I48" s="215"/>
      <c r="J48" s="21">
        <f>StateCalculations!Q73</f>
        <v>211</v>
      </c>
      <c r="K48" s="49">
        <f t="shared" si="5"/>
        <v>8.1782945736434104E-2</v>
      </c>
      <c r="L48" s="237"/>
    </row>
    <row r="49" spans="1:14" s="200" customFormat="1" ht="12" customHeight="1" x14ac:dyDescent="0.2">
      <c r="A49" s="234"/>
      <c r="B49" s="217"/>
      <c r="C49" s="215" t="str">
        <f>Data!C49</f>
        <v>Foster Care - IFC (Contracted)</v>
      </c>
      <c r="D49" s="21">
        <f>SUM(StateCalculations!Z85:AM85)</f>
        <v>298</v>
      </c>
      <c r="E49" s="49">
        <f t="shared" si="4"/>
        <v>0.11550387596899225</v>
      </c>
      <c r="F49" s="254"/>
      <c r="G49" s="217"/>
      <c r="H49" s="244" t="s">
        <v>38</v>
      </c>
      <c r="I49" s="215"/>
      <c r="J49" s="67">
        <f>SUM(J44:J48)</f>
        <v>2580</v>
      </c>
      <c r="K49" s="68">
        <f t="shared" si="5"/>
        <v>1</v>
      </c>
      <c r="L49" s="237"/>
    </row>
    <row r="50" spans="1:14" s="200" customFormat="1" ht="12" customHeight="1" x14ac:dyDescent="0.2">
      <c r="A50" s="234"/>
      <c r="B50" s="217"/>
      <c r="C50" s="215" t="str">
        <f>Data!C50</f>
        <v>Congregate Care - Group Home</v>
      </c>
      <c r="D50" s="21">
        <f>SUM(StateCalculations!K85:Q85)</f>
        <v>179</v>
      </c>
      <c r="E50" s="49">
        <f t="shared" si="4"/>
        <v>6.9379844961240306E-2</v>
      </c>
      <c r="F50" s="180"/>
      <c r="G50" s="180"/>
      <c r="H50" s="180"/>
      <c r="I50" s="180"/>
      <c r="J50" s="180"/>
      <c r="K50" s="180"/>
      <c r="L50" s="237"/>
    </row>
    <row r="51" spans="1:14" s="200" customFormat="1" ht="12" customHeight="1" x14ac:dyDescent="0.2">
      <c r="A51" s="256"/>
      <c r="B51" s="217"/>
      <c r="C51" s="215" t="str">
        <f>Data!C51</f>
        <v>Congregate Care - Continuum</v>
      </c>
      <c r="D51" s="21">
        <f>SUM(StateCalculations!W85:Y85)</f>
        <v>1</v>
      </c>
      <c r="E51" s="28" t="str">
        <f t="shared" si="4"/>
        <v>*</v>
      </c>
      <c r="F51" s="254"/>
      <c r="G51" s="228" t="str">
        <f>Data!G51</f>
        <v>Gender  (03/31/2017)</v>
      </c>
      <c r="H51" s="235"/>
      <c r="I51" s="235"/>
      <c r="J51" s="257"/>
      <c r="K51" s="257"/>
      <c r="L51" s="258"/>
    </row>
    <row r="52" spans="1:14" s="200" customFormat="1" ht="12" customHeight="1" x14ac:dyDescent="0.2">
      <c r="A52" s="259"/>
      <c r="B52" s="217"/>
      <c r="C52" s="215" t="str">
        <f>Data!C52</f>
        <v>Congregate Care - Residential</v>
      </c>
      <c r="D52" s="21">
        <f>StateCalculations!R85</f>
        <v>138</v>
      </c>
      <c r="E52" s="49">
        <f>IF(D52/$D$57&lt;0.01,"*",D52/$D$57)</f>
        <v>5.3488372093023255E-2</v>
      </c>
      <c r="F52" s="254"/>
      <c r="G52" s="217"/>
      <c r="H52" s="215" t="str">
        <f>Data!H52</f>
        <v>Male</v>
      </c>
      <c r="I52" s="244"/>
      <c r="J52" s="294">
        <f>StateCalculations!O97</f>
        <v>1304</v>
      </c>
      <c r="K52" s="295">
        <f>IF(J52/$J$55&lt;0.01,"*",J52/$J$55)</f>
        <v>0.50542635658914725</v>
      </c>
      <c r="L52" s="260"/>
      <c r="M52" s="215"/>
    </row>
    <row r="53" spans="1:14" s="200" customFormat="1" ht="12" customHeight="1" x14ac:dyDescent="0.2">
      <c r="A53" s="261"/>
      <c r="B53" s="217"/>
      <c r="C53" s="215" t="str">
        <f>Data!C53</f>
        <v>Congregate  Care - STARR (short-term residential)</v>
      </c>
      <c r="D53" s="21">
        <f>StateCalculations!S85</f>
        <v>112</v>
      </c>
      <c r="E53" s="49">
        <f t="shared" si="4"/>
        <v>4.3410852713178294E-2</v>
      </c>
      <c r="F53" s="254"/>
      <c r="G53" s="217"/>
      <c r="H53" s="215" t="str">
        <f>Data!H53</f>
        <v>Female</v>
      </c>
      <c r="I53" s="244"/>
      <c r="J53" s="294">
        <f>StateCalculations!N97</f>
        <v>1274</v>
      </c>
      <c r="K53" s="295">
        <f t="shared" ref="K53:K55" si="6">IF(J53/$J$55&lt;0.01,"*",J53/$J$55)</f>
        <v>0.4937984496124031</v>
      </c>
      <c r="L53" s="262"/>
    </row>
    <row r="54" spans="1:14" s="200" customFormat="1" ht="12" customHeight="1" x14ac:dyDescent="0.2">
      <c r="A54" s="214"/>
      <c r="B54" s="217"/>
      <c r="C54" s="215" t="str">
        <f>Data!C54</f>
        <v>Congregate Care - Teen Parenting</v>
      </c>
      <c r="D54" s="21">
        <f>StateCalculations!T85+StateCalculations!V85</f>
        <v>1</v>
      </c>
      <c r="E54" s="28" t="str">
        <f t="shared" si="4"/>
        <v>*</v>
      </c>
      <c r="F54" s="254"/>
      <c r="G54" s="180"/>
      <c r="H54" s="215" t="str">
        <f>Data!H54</f>
        <v>Intersex</v>
      </c>
      <c r="J54" s="294">
        <f>StateCalculations!P97</f>
        <v>2</v>
      </c>
      <c r="K54" s="295" t="str">
        <f t="shared" si="6"/>
        <v>*</v>
      </c>
      <c r="L54" s="219"/>
    </row>
    <row r="55" spans="1:14" s="200" customFormat="1" ht="12" customHeight="1" x14ac:dyDescent="0.2">
      <c r="A55" s="263"/>
      <c r="B55" s="217"/>
      <c r="C55" s="215" t="str">
        <f>Data!C55</f>
        <v>Non-Referral Location</v>
      </c>
      <c r="D55" s="21">
        <f>SUM(StateCalculations!AS85:AW85)</f>
        <v>24</v>
      </c>
      <c r="E55" s="49" t="str">
        <f t="shared" si="4"/>
        <v>*</v>
      </c>
      <c r="F55" s="264"/>
      <c r="G55" s="180"/>
      <c r="H55" s="244" t="s">
        <v>38</v>
      </c>
      <c r="I55" s="180"/>
      <c r="J55" s="296">
        <f>SUM(J52:J54)</f>
        <v>2580</v>
      </c>
      <c r="K55" s="297">
        <f t="shared" si="6"/>
        <v>1</v>
      </c>
      <c r="L55" s="265"/>
    </row>
    <row r="56" spans="1:14" s="200" customFormat="1" ht="12" customHeight="1" x14ac:dyDescent="0.2">
      <c r="A56" s="263"/>
      <c r="B56" s="217"/>
      <c r="C56" s="215" t="str">
        <f>Data!C56</f>
        <v>Missing/Absent from Approved Placement</v>
      </c>
      <c r="D56" s="21">
        <f>StateCalculations!AX85</f>
        <v>29</v>
      </c>
      <c r="E56" s="49">
        <f t="shared" si="4"/>
        <v>1.124031007751938E-2</v>
      </c>
      <c r="F56" s="266"/>
      <c r="G56" s="180"/>
      <c r="H56" s="180"/>
      <c r="I56" s="180"/>
      <c r="J56" s="180"/>
      <c r="K56" s="295"/>
      <c r="L56" s="265"/>
    </row>
    <row r="57" spans="1:14" ht="15" customHeight="1" x14ac:dyDescent="0.2">
      <c r="A57" s="267"/>
      <c r="B57" s="180"/>
      <c r="C57" s="244" t="s">
        <v>38</v>
      </c>
      <c r="D57" s="67">
        <f>SUM(D44:D56)</f>
        <v>2580</v>
      </c>
      <c r="E57" s="68">
        <f t="shared" si="4"/>
        <v>1</v>
      </c>
      <c r="F57" s="266"/>
      <c r="G57" s="228" t="str">
        <f>Data!G57</f>
        <v>Service Plan Goal  (03/31/2017)</v>
      </c>
      <c r="H57" s="229"/>
      <c r="I57" s="235"/>
      <c r="J57" s="181"/>
      <c r="K57" s="216"/>
      <c r="L57" s="268"/>
    </row>
    <row r="58" spans="1:14" s="200" customFormat="1" ht="12" customHeight="1" x14ac:dyDescent="0.2">
      <c r="A58" s="234"/>
      <c r="B58" s="228"/>
      <c r="C58" s="180"/>
      <c r="D58" s="180"/>
      <c r="E58" s="180"/>
      <c r="F58" s="254"/>
      <c r="G58" s="228"/>
      <c r="H58" s="215" t="str">
        <f>Data!H58</f>
        <v>Family Reunification</v>
      </c>
      <c r="I58" s="215"/>
      <c r="J58" s="21">
        <f>StateCalculations!R119</f>
        <v>1035</v>
      </c>
      <c r="K58" s="49">
        <f>IF(J58/$J$65&lt;0.01,"*",J58/$J$65)</f>
        <v>0.40116279069767441</v>
      </c>
      <c r="L58" s="237"/>
      <c r="N58" s="215"/>
    </row>
    <row r="59" spans="1:14" s="200" customFormat="1" ht="12" customHeight="1" x14ac:dyDescent="0.2">
      <c r="A59" s="234"/>
      <c r="B59" s="228" t="str">
        <f>Data!B59</f>
        <v>Race  (03/31/2017)</v>
      </c>
      <c r="C59" s="215"/>
      <c r="D59" s="230"/>
      <c r="E59" s="231"/>
      <c r="F59" s="254"/>
      <c r="G59" s="235"/>
      <c r="H59" s="215" t="str">
        <f>Data!H59</f>
        <v>Adoption</v>
      </c>
      <c r="I59" s="215"/>
      <c r="J59" s="21">
        <f>StateCalculations!O119</f>
        <v>826</v>
      </c>
      <c r="K59" s="49">
        <f t="shared" ref="K59:K65" si="7">IF(J59/$J$65&lt;0.01,"*",J59/$J$65)</f>
        <v>0.32015503875968992</v>
      </c>
      <c r="L59" s="237"/>
    </row>
    <row r="60" spans="1:14" s="200" customFormat="1" ht="13.5" customHeight="1" x14ac:dyDescent="0.2">
      <c r="A60" s="234"/>
      <c r="B60" s="235"/>
      <c r="C60" s="215" t="s">
        <v>5</v>
      </c>
      <c r="D60" s="21">
        <f>StateCalculations!V108</f>
        <v>1424</v>
      </c>
      <c r="E60" s="28">
        <f>IF(D60/$D$68&lt;0.01,"*",D60/$D$68)</f>
        <v>0.55193798449612408</v>
      </c>
      <c r="F60" s="254"/>
      <c r="G60" s="217"/>
      <c r="H60" s="215" t="str">
        <f>Data!H60</f>
        <v>Guardianship</v>
      </c>
      <c r="I60" s="215"/>
      <c r="J60" s="21">
        <f>StateCalculations!Q119</f>
        <v>259</v>
      </c>
      <c r="K60" s="49">
        <f t="shared" si="7"/>
        <v>0.1003875968992248</v>
      </c>
      <c r="L60" s="237"/>
      <c r="N60" s="215"/>
    </row>
    <row r="61" spans="1:14" s="200" customFormat="1" ht="14.45" customHeight="1" x14ac:dyDescent="0.2">
      <c r="A61" s="234"/>
      <c r="C61" s="215" t="s">
        <v>7</v>
      </c>
      <c r="D61" s="21">
        <f>StateCalculations!R108</f>
        <v>384</v>
      </c>
      <c r="E61" s="28">
        <f t="shared" ref="E61:E68" si="8">IF(D61/$D$68&lt;0.01,"*",D61/$D$68)</f>
        <v>0.14883720930232558</v>
      </c>
      <c r="F61" s="254"/>
      <c r="G61" s="217"/>
      <c r="H61" s="215" t="s">
        <v>63</v>
      </c>
      <c r="I61" s="215"/>
      <c r="J61" s="21">
        <f>StateCalculations!N119</f>
        <v>116</v>
      </c>
      <c r="K61" s="49">
        <f t="shared" si="7"/>
        <v>4.4961240310077519E-2</v>
      </c>
      <c r="L61" s="237"/>
      <c r="N61" s="215"/>
    </row>
    <row r="62" spans="1:14" s="200" customFormat="1" ht="13.5" customHeight="1" x14ac:dyDescent="0.2">
      <c r="A62" s="234"/>
      <c r="C62" s="215" t="s">
        <v>9</v>
      </c>
      <c r="D62" s="21">
        <f>StateCalculations!P108</f>
        <v>304</v>
      </c>
      <c r="E62" s="28">
        <f t="shared" si="8"/>
        <v>0.11782945736434108</v>
      </c>
      <c r="F62" s="254"/>
      <c r="G62" s="217"/>
      <c r="H62" s="215" t="str">
        <f>Data!H62</f>
        <v>Permanent Care with Kin</v>
      </c>
      <c r="I62" s="215"/>
      <c r="J62" s="21">
        <f>StateCalculations!P119</f>
        <v>74</v>
      </c>
      <c r="K62" s="49">
        <f t="shared" si="7"/>
        <v>2.8682170542635659E-2</v>
      </c>
      <c r="L62" s="237"/>
      <c r="N62" s="215"/>
    </row>
    <row r="63" spans="1:14" s="200" customFormat="1" ht="13.5" customHeight="1" x14ac:dyDescent="0.2">
      <c r="A63" s="234"/>
      <c r="B63" s="235"/>
      <c r="C63" s="215" t="s">
        <v>11</v>
      </c>
      <c r="D63" s="21">
        <f>StateCalculations!O108</f>
        <v>12</v>
      </c>
      <c r="E63" s="28" t="str">
        <f t="shared" si="8"/>
        <v>*</v>
      </c>
      <c r="F63" s="254"/>
      <c r="G63" s="217"/>
      <c r="H63" s="215" t="str">
        <f>Data!H63</f>
        <v>Stabilize Intact Family</v>
      </c>
      <c r="I63" s="215"/>
      <c r="J63" s="21">
        <f>StateCalculations!S119</f>
        <v>134</v>
      </c>
      <c r="K63" s="49">
        <f t="shared" si="7"/>
        <v>5.193798449612403E-2</v>
      </c>
      <c r="L63" s="237"/>
      <c r="N63" s="215"/>
    </row>
    <row r="64" spans="1:14" s="200" customFormat="1" ht="13.5" customHeight="1" x14ac:dyDescent="0.2">
      <c r="A64" s="234"/>
      <c r="B64" s="235"/>
      <c r="C64" s="215" t="s">
        <v>13</v>
      </c>
      <c r="D64" s="21">
        <f>StateCalculations!N108</f>
        <v>21</v>
      </c>
      <c r="E64" s="28" t="str">
        <f t="shared" si="8"/>
        <v>*</v>
      </c>
      <c r="F64" s="254"/>
      <c r="G64" s="217"/>
      <c r="H64" s="215" t="str">
        <f>Data!H64</f>
        <v>Unspecified as of run-date</v>
      </c>
      <c r="I64" s="215"/>
      <c r="J64" s="21">
        <f>StateCalculations!T119</f>
        <v>136</v>
      </c>
      <c r="K64" s="49">
        <f t="shared" si="7"/>
        <v>5.2713178294573643E-2</v>
      </c>
      <c r="L64" s="237"/>
      <c r="N64" s="215"/>
    </row>
    <row r="65" spans="1:14" s="200" customFormat="1" ht="13.5" customHeight="1" x14ac:dyDescent="0.2">
      <c r="A65" s="234"/>
      <c r="B65" s="235"/>
      <c r="C65" s="215" t="s">
        <v>15</v>
      </c>
      <c r="D65" s="21">
        <f>StateCalculations!T108</f>
        <v>0</v>
      </c>
      <c r="E65" s="28" t="str">
        <f t="shared" si="8"/>
        <v>*</v>
      </c>
      <c r="F65" s="254"/>
      <c r="G65" s="217"/>
      <c r="H65" s="244" t="s">
        <v>38</v>
      </c>
      <c r="I65" s="215"/>
      <c r="J65" s="67">
        <f>SUM(J58:J64)</f>
        <v>2580</v>
      </c>
      <c r="K65" s="68">
        <f t="shared" si="7"/>
        <v>1</v>
      </c>
      <c r="L65" s="237"/>
      <c r="N65" s="215"/>
    </row>
    <row r="66" spans="1:14" s="200" customFormat="1" ht="13.5" customHeight="1" x14ac:dyDescent="0.2">
      <c r="A66" s="234"/>
      <c r="B66" s="235"/>
      <c r="C66" s="215" t="s">
        <v>17</v>
      </c>
      <c r="D66" s="21">
        <f>StateCalculations!S108</f>
        <v>287</v>
      </c>
      <c r="E66" s="28">
        <f t="shared" si="8"/>
        <v>0.11124031007751937</v>
      </c>
      <c r="F66" s="254"/>
      <c r="G66" s="217"/>
      <c r="H66" s="269" t="s">
        <v>67</v>
      </c>
      <c r="L66" s="237"/>
      <c r="N66" s="215"/>
    </row>
    <row r="67" spans="1:14" s="200" customFormat="1" ht="12" customHeight="1" x14ac:dyDescent="0.2">
      <c r="A67" s="234"/>
      <c r="B67" s="235"/>
      <c r="C67" s="215" t="str">
        <f>Data!C67</f>
        <v>Unable to Determine</v>
      </c>
      <c r="D67" s="21">
        <f>StateCalculations!W108+StateCalculations!U108+StateCalculations!Q108</f>
        <v>148</v>
      </c>
      <c r="E67" s="28">
        <f t="shared" si="8"/>
        <v>5.7364341085271317E-2</v>
      </c>
      <c r="F67" s="254"/>
      <c r="G67" s="217"/>
      <c r="H67" s="269"/>
      <c r="I67" s="180"/>
      <c r="J67" s="180"/>
      <c r="K67" s="180"/>
      <c r="L67" s="237"/>
      <c r="M67" s="215"/>
      <c r="N67" s="215"/>
    </row>
    <row r="68" spans="1:14" s="200" customFormat="1" ht="12" customHeight="1" x14ac:dyDescent="0.2">
      <c r="A68" s="234"/>
      <c r="B68" s="235"/>
      <c r="C68" s="244" t="s">
        <v>38</v>
      </c>
      <c r="D68" s="67">
        <f>SUM(D60:D67)</f>
        <v>2580</v>
      </c>
      <c r="E68" s="61">
        <f t="shared" si="8"/>
        <v>1</v>
      </c>
      <c r="F68" s="254"/>
      <c r="G68" s="270" t="s">
        <v>68</v>
      </c>
      <c r="I68" s="180"/>
      <c r="J68" s="180"/>
      <c r="K68" s="180"/>
      <c r="L68" s="237"/>
      <c r="M68" s="215"/>
      <c r="N68" s="215"/>
    </row>
    <row r="69" spans="1:14" s="200" customFormat="1" ht="12" customHeight="1" x14ac:dyDescent="0.2">
      <c r="A69" s="234"/>
      <c r="B69" s="235"/>
      <c r="C69" s="246" t="s">
        <v>25</v>
      </c>
      <c r="D69" s="95"/>
      <c r="E69" s="96"/>
      <c r="F69" s="254"/>
      <c r="G69" s="271" t="s">
        <v>69</v>
      </c>
      <c r="I69" s="180"/>
      <c r="J69" s="180"/>
      <c r="K69" s="180"/>
      <c r="L69" s="237"/>
      <c r="M69" s="215"/>
      <c r="N69" s="215"/>
    </row>
    <row r="70" spans="1:14" s="200" customFormat="1" ht="12" customHeight="1" x14ac:dyDescent="0.2">
      <c r="A70" s="241"/>
      <c r="B70" s="228"/>
      <c r="C70" s="66" t="s">
        <v>27</v>
      </c>
      <c r="D70" s="34"/>
      <c r="E70" s="64"/>
      <c r="F70" s="254"/>
      <c r="G70" s="270" t="s">
        <v>70</v>
      </c>
      <c r="I70" s="180"/>
      <c r="J70" s="180"/>
      <c r="K70" s="180"/>
      <c r="L70" s="237"/>
    </row>
    <row r="71" spans="1:14" s="200" customFormat="1" ht="6" customHeight="1" x14ac:dyDescent="0.2">
      <c r="A71" s="272"/>
      <c r="B71" s="273"/>
      <c r="C71" s="100"/>
      <c r="D71" s="101"/>
      <c r="E71" s="102"/>
      <c r="F71" s="274"/>
      <c r="G71" s="275"/>
      <c r="H71" s="276"/>
      <c r="I71" s="275"/>
      <c r="J71" s="275"/>
      <c r="K71" s="275"/>
      <c r="L71" s="277"/>
    </row>
    <row r="72" spans="1:14" s="200" customFormat="1" ht="15.75" x14ac:dyDescent="0.2">
      <c r="A72" s="205"/>
      <c r="B72" s="1080" t="s">
        <v>71</v>
      </c>
      <c r="C72" s="1080"/>
      <c r="D72" s="1080"/>
      <c r="E72" s="1080"/>
      <c r="F72" s="1080"/>
      <c r="G72" s="1080"/>
      <c r="H72" s="1080"/>
      <c r="I72" s="1080"/>
      <c r="J72" s="1080"/>
      <c r="K72" s="1080"/>
      <c r="L72" s="1081"/>
    </row>
    <row r="73" spans="1:14" s="200" customFormat="1" ht="14.25" customHeight="1" x14ac:dyDescent="0.2">
      <c r="A73" s="234"/>
      <c r="B73" s="228" t="str">
        <f>Data!B73</f>
        <v>Most Recent Intake  (03/31/2017)</v>
      </c>
      <c r="C73" s="278"/>
      <c r="D73" s="231"/>
      <c r="E73" s="218"/>
      <c r="F73" s="218"/>
      <c r="G73" s="244" t="str">
        <f>Data!G73</f>
        <v>Age Groups  (03/31/2017)</v>
      </c>
      <c r="H73" s="215"/>
      <c r="I73" s="217"/>
      <c r="J73" s="217"/>
      <c r="K73" s="233"/>
      <c r="L73" s="213"/>
    </row>
    <row r="74" spans="1:14" ht="12" customHeight="1" x14ac:dyDescent="0.2">
      <c r="A74" s="234"/>
      <c r="B74" s="229"/>
      <c r="C74" s="215" t="str">
        <f>Data!C74</f>
        <v>Protective</v>
      </c>
      <c r="D74" s="21">
        <f>StateCalculations!N145+StateCalculations!T145</f>
        <v>7678</v>
      </c>
      <c r="E74" s="49">
        <f t="shared" ref="E74:E80" si="9">IF(D74/$D$80&lt;0.01,"*",D74/$D$80)</f>
        <v>0.92483738858106479</v>
      </c>
      <c r="F74" s="254"/>
      <c r="G74" s="217"/>
      <c r="H74" s="215" t="str">
        <f>Data!H74</f>
        <v>0 - 2 Years Old</v>
      </c>
      <c r="I74" s="215"/>
      <c r="J74" s="21">
        <f>SUM(StateCalculations!N131:P131)</f>
        <v>1719</v>
      </c>
      <c r="K74" s="49">
        <f>IF(J74/$J$79&lt;0.01,"*",J74/$J$79)</f>
        <v>0.20705854011081667</v>
      </c>
      <c r="L74" s="237"/>
    </row>
    <row r="75" spans="1:14" ht="12" customHeight="1" x14ac:dyDescent="0.2">
      <c r="A75" s="234"/>
      <c r="B75" s="229"/>
      <c r="C75" s="215" t="str">
        <f>Data!C75</f>
        <v>Alternative Response</v>
      </c>
      <c r="D75" s="21">
        <f>StateCalculations!O145</f>
        <v>170</v>
      </c>
      <c r="E75" s="49">
        <f t="shared" si="9"/>
        <v>2.0476993495543244E-2</v>
      </c>
      <c r="F75" s="254"/>
      <c r="G75" s="229"/>
      <c r="H75" s="215" t="str">
        <f>Data!H75</f>
        <v>3 - 5 Years Old</v>
      </c>
      <c r="I75" s="215"/>
      <c r="J75" s="21">
        <f>SUM(StateCalculations!Q131:S131)</f>
        <v>1483</v>
      </c>
      <c r="K75" s="49">
        <f t="shared" ref="K75:K79" si="10">IF(J75/$J$79&lt;0.01,"*",J75/$J$79)</f>
        <v>0.17863165502288605</v>
      </c>
      <c r="L75" s="237"/>
    </row>
    <row r="76" spans="1:14" ht="12" customHeight="1" x14ac:dyDescent="0.2">
      <c r="A76" s="234"/>
      <c r="B76" s="229"/>
      <c r="C76" s="215" t="str">
        <f>Data!C76</f>
        <v>Voluntary Request</v>
      </c>
      <c r="D76" s="21">
        <f>StateCalculations!W145+StateCalculations!V145</f>
        <v>40</v>
      </c>
      <c r="E76" s="49" t="str">
        <f t="shared" si="9"/>
        <v>*</v>
      </c>
      <c r="F76" s="254"/>
      <c r="G76" s="215"/>
      <c r="H76" s="215" t="str">
        <f>Data!H76</f>
        <v>6 - 11 Years Old</v>
      </c>
      <c r="I76" s="215"/>
      <c r="J76" s="21">
        <f>SUM(StateCalculations!T131:Y131)</f>
        <v>2768</v>
      </c>
      <c r="K76" s="49">
        <f t="shared" si="10"/>
        <v>0.33341363526860995</v>
      </c>
      <c r="L76" s="237"/>
    </row>
    <row r="77" spans="1:14" s="200" customFormat="1" ht="12" customHeight="1" x14ac:dyDescent="0.2">
      <c r="A77" s="234"/>
      <c r="B77" s="217"/>
      <c r="C77" s="215" t="str">
        <f>Data!C77</f>
        <v>CRA Referral (Children Requiring Assistance)</v>
      </c>
      <c r="D77" s="21">
        <f>StateCalculations!P145+StateCalculations!Q145</f>
        <v>241</v>
      </c>
      <c r="E77" s="49">
        <f t="shared" si="9"/>
        <v>2.9029149602505421E-2</v>
      </c>
      <c r="F77" s="254"/>
      <c r="G77" s="229"/>
      <c r="H77" s="215" t="str">
        <f>Data!H77</f>
        <v>12 - 17 Years Old</v>
      </c>
      <c r="I77" s="215"/>
      <c r="J77" s="21">
        <f>SUM(StateCalculations!Z131:AE131)</f>
        <v>2331</v>
      </c>
      <c r="K77" s="49">
        <f t="shared" si="10"/>
        <v>0.28077571669477236</v>
      </c>
      <c r="L77" s="237"/>
    </row>
    <row r="78" spans="1:14" s="200" customFormat="1" ht="12" customHeight="1" x14ac:dyDescent="0.2">
      <c r="A78" s="239"/>
      <c r="B78" s="217"/>
      <c r="C78" s="215" t="str">
        <f>Data!C78</f>
        <v>Court Referral</v>
      </c>
      <c r="D78" s="21">
        <f>StateCalculations!R145</f>
        <v>162</v>
      </c>
      <c r="E78" s="49">
        <f t="shared" si="9"/>
        <v>1.9513370272223562E-2</v>
      </c>
      <c r="F78" s="254"/>
      <c r="G78" s="217"/>
      <c r="H78" s="215" t="str">
        <f>Data!H78</f>
        <v>Unspecified</v>
      </c>
      <c r="I78" s="215"/>
      <c r="J78" s="21">
        <f>StateCalculations!AF131</f>
        <v>1</v>
      </c>
      <c r="K78" s="49" t="str">
        <f t="shared" si="10"/>
        <v>*</v>
      </c>
      <c r="L78" s="237"/>
    </row>
    <row r="79" spans="1:14" s="200" customFormat="1" ht="12" customHeight="1" x14ac:dyDescent="0.2">
      <c r="A79" s="239"/>
      <c r="B79" s="217"/>
      <c r="C79" s="215" t="str">
        <f>Data!C79</f>
        <v>Other/Unspecified</v>
      </c>
      <c r="D79" s="21">
        <f>StateCalculations!S145+StateCalculations!U145+StateCalculations!X145</f>
        <v>11</v>
      </c>
      <c r="E79" s="28" t="str">
        <f t="shared" si="9"/>
        <v>*</v>
      </c>
      <c r="F79" s="255"/>
      <c r="G79" s="217"/>
      <c r="H79" s="244" t="s">
        <v>72</v>
      </c>
      <c r="I79" s="244"/>
      <c r="J79" s="67">
        <f>SUM(J74:J78)</f>
        <v>8302</v>
      </c>
      <c r="K79" s="68">
        <f t="shared" si="10"/>
        <v>1</v>
      </c>
      <c r="L79" s="240"/>
    </row>
    <row r="80" spans="1:14" s="200" customFormat="1" ht="12" customHeight="1" x14ac:dyDescent="0.2">
      <c r="A80" s="239"/>
      <c r="B80" s="217"/>
      <c r="C80" s="244" t="s">
        <v>72</v>
      </c>
      <c r="D80" s="67">
        <f>SUM(D74:D79)</f>
        <v>8302</v>
      </c>
      <c r="E80" s="68">
        <f t="shared" si="9"/>
        <v>1</v>
      </c>
      <c r="F80" s="255"/>
      <c r="G80" s="217"/>
      <c r="H80" s="244"/>
      <c r="I80" s="244"/>
      <c r="J80" s="67"/>
      <c r="K80" s="68"/>
      <c r="L80" s="240"/>
    </row>
    <row r="81" spans="1:12" s="200" customFormat="1" ht="2.4500000000000002" customHeight="1" x14ac:dyDescent="0.2">
      <c r="A81" s="214"/>
      <c r="B81" s="229"/>
      <c r="F81" s="255"/>
      <c r="G81" s="217"/>
      <c r="H81" s="244"/>
      <c r="I81" s="244"/>
      <c r="J81" s="108"/>
      <c r="K81" s="109"/>
      <c r="L81" s="240"/>
    </row>
    <row r="82" spans="1:12" s="200" customFormat="1" ht="15.6" customHeight="1" x14ac:dyDescent="0.2">
      <c r="A82" s="272"/>
      <c r="B82" s="366"/>
      <c r="C82" s="275"/>
      <c r="D82" s="279"/>
      <c r="E82" s="275"/>
      <c r="F82" s="275"/>
      <c r="G82" s="280"/>
      <c r="H82" s="275"/>
      <c r="I82" s="275"/>
      <c r="J82" s="275"/>
      <c r="K82" s="279"/>
      <c r="L82" s="281"/>
    </row>
    <row r="83" spans="1:12" s="200" customFormat="1" x14ac:dyDescent="0.2">
      <c r="A83" s="180"/>
      <c r="B83" s="217"/>
      <c r="C83" s="282"/>
      <c r="D83" s="283"/>
      <c r="E83" s="283"/>
      <c r="F83" s="283"/>
      <c r="G83" s="282"/>
      <c r="H83" s="229"/>
      <c r="I83" s="229"/>
      <c r="J83" s="233"/>
      <c r="K83" s="180"/>
      <c r="L83" s="180"/>
    </row>
    <row r="84" spans="1:12" s="200" customFormat="1" ht="6" customHeight="1" x14ac:dyDescent="0.2">
      <c r="A84" s="180"/>
      <c r="B84" s="217"/>
      <c r="C84" s="282"/>
      <c r="D84" s="283"/>
      <c r="E84" s="283"/>
      <c r="F84" s="283"/>
      <c r="G84" s="282"/>
      <c r="H84" s="282"/>
      <c r="I84" s="282"/>
      <c r="J84" s="283"/>
      <c r="K84" s="180"/>
      <c r="L84" s="180"/>
    </row>
    <row r="85" spans="1:12" x14ac:dyDescent="0.2">
      <c r="A85" s="180"/>
      <c r="K85" s="180"/>
      <c r="L85" s="180"/>
    </row>
    <row r="86" spans="1:12" x14ac:dyDescent="0.2">
      <c r="K86" s="180"/>
      <c r="L86" s="180"/>
    </row>
  </sheetData>
  <mergeCells count="3">
    <mergeCell ref="B18:K18"/>
    <mergeCell ref="B33:K33"/>
    <mergeCell ref="B72:L72"/>
  </mergeCells>
  <printOptions horizontalCentered="1" verticalCentered="1"/>
  <pageMargins left="0.04" right="0.04" top="0.04" bottom="0.03" header="0.04" footer="0.03"/>
  <pageSetup scale="75" orientation="portrait" r:id="rId1"/>
  <headerFooter alignWithMargins="0">
    <oddHeader>&amp;C&amp;"Arial,Bold"&amp;12MASSACHUSETTS DEPARTMENT OF CHILDREN AND FAMILIES QUARTERLY PROFILE
FY 2017, Quarter 3 (January 1, 2017 – March 31, 2017)</oddHeader>
    <oddFooter>&amp;L&amp;"Arial,Italic"MA DCF: CQI/OMPA&amp;R
&amp;"Arial,Italic"Source: FamilyNet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1:N86"/>
  <sheetViews>
    <sheetView view="pageBreakPreview" zoomScaleNormal="100" zoomScaleSheetLayoutView="100" workbookViewId="0">
      <selection activeCell="C42" sqref="C42"/>
    </sheetView>
  </sheetViews>
  <sheetFormatPr defaultColWidth="9.140625" defaultRowHeight="12.75" x14ac:dyDescent="0.2"/>
  <cols>
    <col min="1" max="1" width="1.42578125" style="283" customWidth="1"/>
    <col min="2" max="2" width="5.28515625" style="282" customWidth="1"/>
    <col min="3" max="3" width="47.85546875" style="282" customWidth="1"/>
    <col min="4" max="4" width="6.5703125" style="283" customWidth="1"/>
    <col min="5" max="5" width="7" style="283" customWidth="1"/>
    <col min="6" max="6" width="2.140625" style="283" customWidth="1"/>
    <col min="7" max="7" width="4.140625" style="282" customWidth="1"/>
    <col min="8" max="8" width="25.7109375" style="282" customWidth="1"/>
    <col min="9" max="9" width="20.42578125" style="282" customWidth="1"/>
    <col min="10" max="11" width="7" style="283" customWidth="1"/>
    <col min="12" max="12" width="1.42578125" style="283" customWidth="1"/>
    <col min="13" max="16384" width="9.140625" style="204"/>
  </cols>
  <sheetData>
    <row r="1" spans="1:13" ht="16.5" customHeight="1" x14ac:dyDescent="0.2">
      <c r="A1" s="201"/>
      <c r="B1" s="318"/>
      <c r="C1" s="284" t="s">
        <v>98</v>
      </c>
      <c r="D1" s="285"/>
      <c r="E1" s="202"/>
      <c r="F1" s="286"/>
      <c r="G1" s="287"/>
      <c r="H1" s="284"/>
      <c r="I1" s="288" t="s">
        <v>90</v>
      </c>
      <c r="J1" s="202"/>
      <c r="K1" s="202"/>
      <c r="L1" s="203"/>
    </row>
    <row r="2" spans="1:13" ht="15.75" hidden="1" x14ac:dyDescent="0.2">
      <c r="A2" s="205"/>
      <c r="B2" s="206"/>
      <c r="C2" s="206"/>
      <c r="D2" s="207"/>
      <c r="E2" s="208"/>
      <c r="F2" s="208"/>
      <c r="G2" s="206"/>
      <c r="H2" s="206" t="s">
        <v>0</v>
      </c>
      <c r="I2" s="206"/>
      <c r="J2" s="208"/>
      <c r="K2" s="207" t="s">
        <v>1</v>
      </c>
      <c r="L2" s="209"/>
    </row>
    <row r="3" spans="1:13" ht="5.0999999999999996" customHeight="1" x14ac:dyDescent="0.2">
      <c r="A3" s="210"/>
      <c r="B3" s="211"/>
      <c r="C3" s="211"/>
      <c r="D3" s="212"/>
      <c r="E3" s="212"/>
      <c r="F3" s="212"/>
      <c r="G3" s="211"/>
      <c r="H3" s="211"/>
      <c r="I3" s="211"/>
      <c r="J3" s="212"/>
      <c r="K3" s="212"/>
      <c r="L3" s="213"/>
    </row>
    <row r="4" spans="1:13" s="200" customFormat="1" ht="12" customHeight="1" x14ac:dyDescent="0.2">
      <c r="A4" s="214"/>
      <c r="B4" s="215" t="str">
        <f>Data!B4</f>
        <v>51A Reports (Q3, FY'2017)</v>
      </c>
      <c r="C4" s="215"/>
      <c r="D4" s="21">
        <f>SouthernRegionCalculations!C7</f>
        <v>666</v>
      </c>
      <c r="E4" s="216"/>
      <c r="F4" s="216"/>
      <c r="G4" s="217"/>
      <c r="H4" s="215" t="str">
        <f>Data!H4</f>
        <v>Children &lt;18 Pending Response (03/31/2017)</v>
      </c>
      <c r="I4" s="215"/>
      <c r="J4" s="551">
        <f>VLOOKUP(I1,ChildrenPendingResponse!$A$1:$C$42,3,FALSE)</f>
        <v>117</v>
      </c>
      <c r="K4" s="218"/>
      <c r="L4" s="219"/>
      <c r="M4" s="116"/>
    </row>
    <row r="5" spans="1:13" s="200" customFormat="1" ht="12" customHeight="1" x14ac:dyDescent="0.2">
      <c r="A5" s="214"/>
      <c r="B5" s="215" t="str">
        <f>Data!B5</f>
        <v>% Screened-In for Response (Q3, FY'2017)</v>
      </c>
      <c r="C5" s="220"/>
      <c r="D5" s="28">
        <f>(SouthernRegionCalculations!C35+SouthernRegionCalculations!C21)/SouthernRegionCalculations!C7</f>
        <v>0.52552552552552556</v>
      </c>
      <c r="E5" s="216"/>
      <c r="F5" s="216"/>
      <c r="G5" s="217"/>
      <c r="H5" s="215" t="str">
        <f>Data!H5</f>
        <v>Children Under 18 in Caseload (03/31/2017)</v>
      </c>
      <c r="I5" s="215"/>
      <c r="J5" s="551">
        <f>SouthernRegionCalculations!C117</f>
        <v>862</v>
      </c>
      <c r="K5" s="218"/>
      <c r="L5" s="219"/>
    </row>
    <row r="6" spans="1:13" s="200" customFormat="1" ht="12" customHeight="1" x14ac:dyDescent="0.2">
      <c r="A6" s="214"/>
      <c r="B6" s="215"/>
      <c r="C6" s="215"/>
      <c r="D6" s="28"/>
      <c r="E6" s="221"/>
      <c r="F6" s="221"/>
      <c r="G6" s="217"/>
      <c r="H6" s="215" t="str">
        <f>Data!H6</f>
        <v>Children Under 18 in Placement (03/31/2017)</v>
      </c>
      <c r="I6" s="215"/>
      <c r="J6" s="551">
        <f>SouthernRegionCalculations!C117-SouthernRegionCalculations!C123</f>
        <v>161</v>
      </c>
      <c r="K6" s="218"/>
      <c r="L6" s="219"/>
    </row>
    <row r="7" spans="1:13" s="200" customFormat="1" ht="3" customHeight="1" x14ac:dyDescent="0.2">
      <c r="A7" s="214"/>
      <c r="B7" s="217"/>
      <c r="C7" s="217"/>
      <c r="D7" s="199"/>
      <c r="E7" s="221"/>
      <c r="F7" s="221"/>
      <c r="G7" s="217"/>
      <c r="H7" s="215">
        <f>Data!H7</f>
        <v>0</v>
      </c>
      <c r="I7" s="215"/>
      <c r="J7" s="837"/>
      <c r="K7" s="218"/>
      <c r="L7" s="219"/>
    </row>
    <row r="8" spans="1:13" s="200" customFormat="1" ht="12" customHeight="1" x14ac:dyDescent="0.2">
      <c r="A8" s="214"/>
      <c r="B8" s="215" t="str">
        <f>Data!B8</f>
        <v>Responses (Q3, FY'2017) (includes Hotline)</v>
      </c>
      <c r="C8" s="215"/>
      <c r="D8" s="21">
        <f>SouthernRegionCalculations!C172</f>
        <v>294</v>
      </c>
      <c r="E8" s="221"/>
      <c r="F8" s="221"/>
      <c r="G8" s="217"/>
      <c r="H8" s="215" t="str">
        <f>Data!H8</f>
        <v>% of Child Caseload in Placement</v>
      </c>
      <c r="I8" s="215"/>
      <c r="J8" s="838">
        <f>J6/J5</f>
        <v>0.18677494199535963</v>
      </c>
      <c r="K8" s="218"/>
      <c r="L8" s="219"/>
    </row>
    <row r="9" spans="1:13" s="200" customFormat="1" ht="12" customHeight="1" x14ac:dyDescent="0.2">
      <c r="A9" s="214"/>
      <c r="B9" s="215" t="str">
        <f>Data!B9</f>
        <v>% Supported Responses (Q3, FY'2017)</v>
      </c>
      <c r="C9" s="215"/>
      <c r="D9" s="28">
        <f>SouthernRegionCalculations!C76/D4</f>
        <v>0.12612612612612611</v>
      </c>
      <c r="E9" s="221"/>
      <c r="F9" s="221"/>
      <c r="G9" s="217"/>
      <c r="H9" s="215" t="str">
        <f>Data!H9</f>
        <v>Clinical Cases (03/31/2017)</v>
      </c>
      <c r="I9" s="215"/>
      <c r="J9" s="551">
        <f>SouthernRegionCalculations!C133+SouthernRegionCalculations!C134</f>
        <v>531</v>
      </c>
      <c r="K9" s="218"/>
      <c r="L9" s="219"/>
      <c r="M9" s="290"/>
    </row>
    <row r="10" spans="1:13" s="200" customFormat="1" ht="3" customHeight="1" x14ac:dyDescent="0.2">
      <c r="A10" s="214"/>
      <c r="E10" s="221"/>
      <c r="F10" s="221"/>
      <c r="G10" s="217"/>
      <c r="H10" s="215"/>
      <c r="I10" s="215"/>
      <c r="J10" s="839"/>
      <c r="K10" s="218"/>
      <c r="L10" s="219"/>
    </row>
    <row r="11" spans="1:13" s="200" customFormat="1" ht="12" customHeight="1" x14ac:dyDescent="0.2">
      <c r="A11" s="214"/>
      <c r="B11" s="215" t="str">
        <f>Data!B11</f>
        <v>Substantiated Concern (Q3, FY'2017)</v>
      </c>
      <c r="C11" s="215"/>
      <c r="D11" s="21">
        <f>SouthernRegionCalculations!C161</f>
        <v>60</v>
      </c>
      <c r="E11" s="221"/>
      <c r="F11" s="221"/>
      <c r="G11" s="217"/>
      <c r="H11" s="215" t="str">
        <f>Data!H11</f>
        <v>Adoption Cases (03/31/2017)</v>
      </c>
      <c r="I11" s="215"/>
      <c r="J11" s="551">
        <f>SouthernRegionCalculations!C132</f>
        <v>32</v>
      </c>
      <c r="K11" s="218"/>
      <c r="L11" s="219"/>
    </row>
    <row r="12" spans="1:13" s="200" customFormat="1" ht="12" customHeight="1" x14ac:dyDescent="0.2">
      <c r="A12" s="214"/>
      <c r="B12" s="253"/>
      <c r="C12" s="215"/>
      <c r="D12" s="28"/>
      <c r="E12" s="221"/>
      <c r="F12" s="221"/>
      <c r="G12" s="217"/>
      <c r="H12" s="215" t="str">
        <f>Data!H12</f>
        <v>Clinical Cases w/Child &lt;18 in Plcme (03/31/2017)</v>
      </c>
      <c r="I12" s="215"/>
      <c r="J12" s="551">
        <f>SouthernRegionCalculations!C141</f>
        <v>91</v>
      </c>
      <c r="K12" s="218"/>
      <c r="L12" s="219"/>
    </row>
    <row r="13" spans="1:13" s="200" customFormat="1" ht="12" customHeight="1" x14ac:dyDescent="0.2">
      <c r="A13" s="214"/>
      <c r="E13" s="221"/>
      <c r="F13" s="221"/>
      <c r="G13" s="217"/>
      <c r="H13" s="215" t="str">
        <f>Data!H13</f>
        <v>% Clinical Cases that are Placement Cases</v>
      </c>
      <c r="I13" s="215"/>
      <c r="J13" s="838">
        <f>J12/J9</f>
        <v>0.17137476459510359</v>
      </c>
      <c r="K13" s="218"/>
      <c r="L13" s="219"/>
    </row>
    <row r="14" spans="1:13" s="200" customFormat="1" ht="3" customHeight="1" x14ac:dyDescent="0.2">
      <c r="A14" s="214"/>
      <c r="B14" s="215"/>
      <c r="C14" s="215"/>
      <c r="D14" s="34"/>
      <c r="E14" s="221"/>
      <c r="F14" s="221"/>
      <c r="G14" s="217"/>
      <c r="H14" s="215"/>
      <c r="I14" s="215"/>
      <c r="J14" s="838"/>
      <c r="K14" s="218"/>
      <c r="L14" s="219"/>
    </row>
    <row r="15" spans="1:13" s="200" customFormat="1" ht="12" customHeight="1" x14ac:dyDescent="0.2">
      <c r="A15" s="214"/>
      <c r="B15" s="215" t="str">
        <f>Data!B15</f>
        <v>Ave. Clinical Cases Opened per Month (Jan - Mar 2017)</v>
      </c>
      <c r="C15" s="215"/>
      <c r="D15" s="21">
        <f>SouthernRegionCalculations!C104</f>
        <v>46.333333333333336</v>
      </c>
      <c r="E15" s="221"/>
      <c r="F15" s="221"/>
      <c r="G15" s="217"/>
      <c r="H15" s="215" t="str">
        <f>Data!H15</f>
        <v>Adoptions Legalized (Q3, FY'2017)</v>
      </c>
      <c r="I15" s="215"/>
      <c r="J15" s="551">
        <f>SouthernRegionCalculations!C147</f>
        <v>7</v>
      </c>
      <c r="K15" s="218"/>
      <c r="L15" s="219"/>
    </row>
    <row r="16" spans="1:13" s="200" customFormat="1" ht="12" customHeight="1" x14ac:dyDescent="0.2">
      <c r="A16" s="214"/>
      <c r="B16" s="215" t="str">
        <f>Data!B16</f>
        <v>Ave. Clinical Cases Closed Per Month (Jan - Mar 2017)</v>
      </c>
      <c r="C16" s="215"/>
      <c r="D16" s="21">
        <f>SouthernRegionCalculations!C90</f>
        <v>50.333333333333336</v>
      </c>
      <c r="E16" s="221"/>
      <c r="F16" s="221"/>
      <c r="G16" s="217"/>
      <c r="H16" s="215" t="str">
        <f>Data!H16</f>
        <v>Guardianships Legalized (Q3, FY'2017)</v>
      </c>
      <c r="I16" s="215"/>
      <c r="J16" s="551">
        <f>SouthernRegionCalculations!D147</f>
        <v>19</v>
      </c>
      <c r="K16" s="218"/>
      <c r="L16" s="219"/>
    </row>
    <row r="17" spans="1:12" ht="6" customHeight="1" x14ac:dyDescent="0.2">
      <c r="A17" s="223"/>
      <c r="B17" s="206"/>
      <c r="C17" s="206"/>
      <c r="D17" s="207"/>
      <c r="E17" s="208"/>
      <c r="F17" s="208"/>
      <c r="G17" s="206"/>
      <c r="H17" s="206"/>
      <c r="I17" s="206"/>
      <c r="J17" s="208"/>
      <c r="K17" s="208"/>
      <c r="L17" s="224"/>
    </row>
    <row r="18" spans="1:12" s="227" customFormat="1" ht="15.75" customHeight="1" x14ac:dyDescent="0.2">
      <c r="A18" s="225"/>
      <c r="B18" s="1079" t="s">
        <v>4</v>
      </c>
      <c r="C18" s="1079"/>
      <c r="D18" s="1079"/>
      <c r="E18" s="1079"/>
      <c r="F18" s="1079"/>
      <c r="G18" s="1079"/>
      <c r="H18" s="1079"/>
      <c r="I18" s="1079"/>
      <c r="J18" s="1079"/>
      <c r="K18" s="1079"/>
      <c r="L18" s="226"/>
    </row>
    <row r="19" spans="1:12" ht="15" customHeight="1" x14ac:dyDescent="0.2">
      <c r="A19" s="210"/>
      <c r="B19" s="228" t="str">
        <f>Data!B19</f>
        <v>Race (03/31/2017)</v>
      </c>
      <c r="C19" s="229"/>
      <c r="D19" s="230"/>
      <c r="E19" s="231"/>
      <c r="F19" s="232"/>
      <c r="G19" s="228" t="str">
        <f>Data!G19</f>
        <v>Primary Language  (03/31/2017)</v>
      </c>
      <c r="H19" s="229"/>
      <c r="I19" s="229"/>
      <c r="J19" s="233"/>
      <c r="K19" s="233"/>
      <c r="L19" s="213"/>
    </row>
    <row r="20" spans="1:12" s="200" customFormat="1" ht="13.5" customHeight="1" x14ac:dyDescent="0.2">
      <c r="A20" s="234"/>
      <c r="B20" s="235"/>
      <c r="C20" s="215" t="s">
        <v>5</v>
      </c>
      <c r="D20" s="21">
        <f>SouthernRegionCalculations!O14</f>
        <v>914</v>
      </c>
      <c r="E20" s="28">
        <f>IF(D20/$D$29&lt;0.01,"*",D20/$D$29)</f>
        <v>0.47628973423658155</v>
      </c>
      <c r="F20" s="236"/>
      <c r="G20" s="235"/>
      <c r="H20" s="215" t="str">
        <f>Data!H20</f>
        <v>Spanish</v>
      </c>
      <c r="I20" s="215"/>
      <c r="J20" s="21">
        <f>SouthernRegionCalculations!O36</f>
        <v>80</v>
      </c>
      <c r="K20" s="49">
        <f>IF(J20/$J$31&lt;0.01,"*",J20/$J$31)</f>
        <v>4.1688379364252216E-2</v>
      </c>
      <c r="L20" s="237"/>
    </row>
    <row r="21" spans="1:12" s="200" customFormat="1" ht="14.45" customHeight="1" x14ac:dyDescent="0.2">
      <c r="A21" s="234"/>
      <c r="B21" s="235"/>
      <c r="C21" s="238" t="s">
        <v>7</v>
      </c>
      <c r="D21" s="21">
        <f>SouthernRegionCalculations!O10</f>
        <v>305</v>
      </c>
      <c r="E21" s="28">
        <f t="shared" ref="E21:E28" si="0">IF(D21/$D$29&lt;0.01,"*",D21/$D$29)</f>
        <v>0.15893694632621158</v>
      </c>
      <c r="F21" s="236"/>
      <c r="G21" s="235"/>
      <c r="H21" s="215" t="str">
        <f>Data!H21</f>
        <v>Khmer (Cambodian)</v>
      </c>
      <c r="I21" s="215"/>
      <c r="J21" s="21">
        <f>SouthernRegionCalculations!O30</f>
        <v>0</v>
      </c>
      <c r="K21" s="49" t="str">
        <f t="shared" ref="K21:K31" si="1">IF(J21/$J$31&lt;0.01,"*",J21/$J$31)</f>
        <v>*</v>
      </c>
      <c r="L21" s="237"/>
    </row>
    <row r="22" spans="1:12" s="200" customFormat="1" ht="13.5" customHeight="1" x14ac:dyDescent="0.2">
      <c r="A22" s="234"/>
      <c r="B22" s="235"/>
      <c r="C22" s="215" t="s">
        <v>9</v>
      </c>
      <c r="D22" s="21">
        <f>SouthernRegionCalculations!O8</f>
        <v>193</v>
      </c>
      <c r="E22" s="28">
        <f t="shared" si="0"/>
        <v>0.10057321521625846</v>
      </c>
      <c r="F22" s="236"/>
      <c r="G22" s="235"/>
      <c r="H22" s="52" t="str">
        <f>Data!H22</f>
        <v xml:space="preserve">Portuguese                                                                      </v>
      </c>
      <c r="I22" s="215"/>
      <c r="J22" s="21">
        <f>SouthernRegionCalculations!O34</f>
        <v>14</v>
      </c>
      <c r="K22" s="28" t="str">
        <f t="shared" si="1"/>
        <v>*</v>
      </c>
      <c r="L22" s="237"/>
    </row>
    <row r="23" spans="1:12" s="200" customFormat="1" ht="13.5" customHeight="1" x14ac:dyDescent="0.2">
      <c r="A23" s="234"/>
      <c r="B23" s="235"/>
      <c r="C23" s="215" t="s">
        <v>11</v>
      </c>
      <c r="D23" s="21">
        <f>SouthernRegionCalculations!O7</f>
        <v>46</v>
      </c>
      <c r="E23" s="28">
        <f t="shared" si="0"/>
        <v>2.3970818134445022E-2</v>
      </c>
      <c r="F23" s="236"/>
      <c r="G23" s="235"/>
      <c r="H23" s="215" t="str">
        <f>Data!H23</f>
        <v>Haitian Creole</v>
      </c>
      <c r="I23" s="215"/>
      <c r="J23" s="21">
        <f>SouthernRegionCalculations!O28</f>
        <v>14</v>
      </c>
      <c r="K23" s="49" t="str">
        <f t="shared" si="1"/>
        <v>*</v>
      </c>
      <c r="L23" s="237"/>
    </row>
    <row r="24" spans="1:12" s="200" customFormat="1" ht="13.5" customHeight="1" x14ac:dyDescent="0.2">
      <c r="A24" s="234"/>
      <c r="B24" s="235"/>
      <c r="C24" s="215" t="s">
        <v>13</v>
      </c>
      <c r="D24" s="21">
        <f>SouthernRegionCalculations!O6</f>
        <v>2</v>
      </c>
      <c r="E24" s="28" t="str">
        <f t="shared" si="0"/>
        <v>*</v>
      </c>
      <c r="F24" s="236"/>
      <c r="G24" s="235"/>
      <c r="H24" s="238" t="str">
        <f>Data!H24</f>
        <v>Cape Verdean Creole</v>
      </c>
      <c r="I24" s="238"/>
      <c r="J24" s="21">
        <f>SouthernRegionCalculations!O22</f>
        <v>1</v>
      </c>
      <c r="K24" s="49" t="str">
        <f t="shared" si="1"/>
        <v>*</v>
      </c>
      <c r="L24" s="237"/>
    </row>
    <row r="25" spans="1:12" s="200" customFormat="1" ht="13.5" customHeight="1" x14ac:dyDescent="0.2">
      <c r="A25" s="234"/>
      <c r="B25" s="235"/>
      <c r="C25" s="215" t="s">
        <v>15</v>
      </c>
      <c r="D25" s="21">
        <f>SouthernRegionCalculations!O12</f>
        <v>0</v>
      </c>
      <c r="E25" s="28" t="str">
        <f t="shared" si="0"/>
        <v>*</v>
      </c>
      <c r="F25" s="236"/>
      <c r="G25" s="235"/>
      <c r="H25" s="238" t="str">
        <f>Data!H25</f>
        <v>Vietnamese</v>
      </c>
      <c r="I25" s="238"/>
      <c r="J25" s="21">
        <f>SouthernRegionCalculations!O39</f>
        <v>2</v>
      </c>
      <c r="K25" s="49" t="str">
        <f t="shared" si="1"/>
        <v>*</v>
      </c>
      <c r="L25" s="237"/>
    </row>
    <row r="26" spans="1:12" s="200" customFormat="1" ht="13.5" customHeight="1" x14ac:dyDescent="0.2">
      <c r="A26" s="239"/>
      <c r="B26" s="235"/>
      <c r="C26" s="215" t="s">
        <v>17</v>
      </c>
      <c r="D26" s="21">
        <f>SouthernRegionCalculations!O11</f>
        <v>66</v>
      </c>
      <c r="E26" s="28">
        <f t="shared" si="0"/>
        <v>3.4392912975508075E-2</v>
      </c>
      <c r="F26" s="236"/>
      <c r="G26" s="235"/>
      <c r="H26" s="238" t="str">
        <f>Data!H26</f>
        <v>Chinese</v>
      </c>
      <c r="I26" s="238"/>
      <c r="J26" s="21">
        <f>SouthernRegionCalculations!O23</f>
        <v>8</v>
      </c>
      <c r="K26" s="28" t="str">
        <f t="shared" si="1"/>
        <v>*</v>
      </c>
      <c r="L26" s="240"/>
    </row>
    <row r="27" spans="1:12" s="200" customFormat="1" ht="12" customHeight="1" x14ac:dyDescent="0.2">
      <c r="A27" s="239"/>
      <c r="B27" s="235"/>
      <c r="C27" s="215" t="str">
        <f>Data!C27</f>
        <v>Unable to Determine</v>
      </c>
      <c r="D27" s="21">
        <f>SouthernRegionCalculations!O13</f>
        <v>101</v>
      </c>
      <c r="E27" s="28">
        <f t="shared" si="0"/>
        <v>5.2631578947368418E-2</v>
      </c>
      <c r="F27" s="236"/>
      <c r="G27" s="235"/>
      <c r="H27" s="238" t="str">
        <f>Data!H27</f>
        <v>Lao</v>
      </c>
      <c r="I27" s="238"/>
      <c r="J27" s="21">
        <f>SouthernRegionCalculations!O31</f>
        <v>0</v>
      </c>
      <c r="K27" s="49" t="str">
        <f t="shared" si="1"/>
        <v>*</v>
      </c>
      <c r="L27" s="240"/>
    </row>
    <row r="28" spans="1:12" s="200" customFormat="1" ht="12" customHeight="1" x14ac:dyDescent="0.2">
      <c r="A28" s="241"/>
      <c r="B28" s="235"/>
      <c r="C28" s="215" t="str">
        <f>Data!C28</f>
        <v>Missing</v>
      </c>
      <c r="D28" s="21">
        <f>SouthernRegionCalculations!O15+SouthernRegionCalculations!O9</f>
        <v>292</v>
      </c>
      <c r="E28" s="28">
        <f t="shared" si="0"/>
        <v>0.1521625846795206</v>
      </c>
      <c r="F28" s="242"/>
      <c r="G28" s="235"/>
      <c r="H28" s="238" t="str">
        <f>Data!H28</f>
        <v>American Sign Language</v>
      </c>
      <c r="I28" s="238"/>
      <c r="J28" s="21">
        <f>SouthernRegionCalculations!O21</f>
        <v>0</v>
      </c>
      <c r="K28" s="28" t="str">
        <f t="shared" si="1"/>
        <v>*</v>
      </c>
      <c r="L28" s="243"/>
    </row>
    <row r="29" spans="1:12" s="200" customFormat="1" ht="15" customHeight="1" x14ac:dyDescent="0.2">
      <c r="A29" s="214"/>
      <c r="B29" s="228"/>
      <c r="C29" s="244" t="s">
        <v>23</v>
      </c>
      <c r="D29" s="67">
        <f>SUM(D20:D28)</f>
        <v>1919</v>
      </c>
      <c r="E29" s="61">
        <f>IF(D29/$D$29&lt;0.01,"*",D29/$D$29)</f>
        <v>1</v>
      </c>
      <c r="F29" s="217"/>
      <c r="G29" s="235"/>
      <c r="H29" s="215" t="str">
        <f>Data!H29</f>
        <v>Other</v>
      </c>
      <c r="I29" s="215"/>
      <c r="J29" s="21">
        <f>SouthernRegionCalculations!O25+SouthernRegionCalculations!O26+SouthernRegionCalculations!O27+SouthernRegionCalculations!O29+SouthernRegionCalculations!O32+SouthernRegionCalculations!O33+SouthernRegionCalculations!O35+SouthernRegionCalculations!O37+SouthernRegionCalculations!O40</f>
        <v>33</v>
      </c>
      <c r="K29" s="49">
        <f t="shared" si="1"/>
        <v>1.7196456487754037E-2</v>
      </c>
      <c r="L29" s="219"/>
    </row>
    <row r="30" spans="1:12" ht="12" customHeight="1" x14ac:dyDescent="0.2">
      <c r="A30" s="245"/>
      <c r="B30" s="228"/>
      <c r="C30" s="246" t="s">
        <v>239</v>
      </c>
      <c r="D30" s="34"/>
      <c r="E30" s="64"/>
      <c r="F30" s="242"/>
      <c r="G30" s="215"/>
      <c r="H30" s="215" t="str">
        <f>Data!H30</f>
        <v>English/Unspecified</v>
      </c>
      <c r="I30" s="215"/>
      <c r="J30" s="21">
        <f>SouthernRegionCalculations!O24+SouthernRegionCalculations!O38</f>
        <v>1767</v>
      </c>
      <c r="K30" s="49">
        <f t="shared" si="1"/>
        <v>0.92079207920792083</v>
      </c>
      <c r="L30" s="247"/>
    </row>
    <row r="31" spans="1:12" ht="12" customHeight="1" x14ac:dyDescent="0.2">
      <c r="A31" s="245"/>
      <c r="B31" s="228"/>
      <c r="C31" s="66" t="s">
        <v>240</v>
      </c>
      <c r="D31" s="34"/>
      <c r="E31" s="64"/>
      <c r="F31" s="242"/>
      <c r="G31" s="215"/>
      <c r="H31" s="220" t="s">
        <v>23</v>
      </c>
      <c r="I31" s="220"/>
      <c r="J31" s="67">
        <f>SUM(J20:J30)</f>
        <v>1919</v>
      </c>
      <c r="K31" s="68">
        <f t="shared" si="1"/>
        <v>1</v>
      </c>
      <c r="L31" s="247"/>
    </row>
    <row r="32" spans="1:12" ht="6" customHeight="1" x14ac:dyDescent="0.2">
      <c r="A32" s="248"/>
      <c r="B32" s="249"/>
      <c r="C32" s="229"/>
      <c r="D32" s="250"/>
      <c r="E32" s="242"/>
      <c r="F32" s="242"/>
      <c r="G32" s="215"/>
      <c r="H32" s="215"/>
      <c r="I32" s="215"/>
      <c r="J32" s="251"/>
      <c r="K32" s="251"/>
      <c r="L32" s="252"/>
    </row>
    <row r="33" spans="1:12" s="227" customFormat="1" ht="14.25" customHeight="1" x14ac:dyDescent="0.2">
      <c r="A33" s="225"/>
      <c r="B33" s="1080" t="s">
        <v>28</v>
      </c>
      <c r="C33" s="1079"/>
      <c r="D33" s="1079"/>
      <c r="E33" s="1079"/>
      <c r="F33" s="1079"/>
      <c r="G33" s="1079"/>
      <c r="H33" s="1079"/>
      <c r="I33" s="1079"/>
      <c r="J33" s="1079"/>
      <c r="K33" s="1079"/>
      <c r="L33" s="226"/>
    </row>
    <row r="34" spans="1:12" s="253" customFormat="1" ht="15" customHeight="1" x14ac:dyDescent="0.2">
      <c r="A34" s="245"/>
      <c r="B34" s="228" t="str">
        <f>Data!B34</f>
        <v>Most Recent Intake  (03/31/2017)</v>
      </c>
      <c r="C34" s="229"/>
      <c r="D34" s="231"/>
      <c r="E34" s="218"/>
      <c r="F34" s="218"/>
      <c r="G34" s="228" t="str">
        <f>Data!G34</f>
        <v>Age Groups  (03/31/2017)</v>
      </c>
      <c r="H34" s="215"/>
      <c r="I34" s="215"/>
      <c r="J34" s="251"/>
      <c r="K34" s="251"/>
      <c r="L34" s="247"/>
    </row>
    <row r="35" spans="1:12" s="200" customFormat="1" ht="12" customHeight="1" x14ac:dyDescent="0.2">
      <c r="A35" s="234"/>
      <c r="B35" s="217"/>
      <c r="C35" s="215" t="str">
        <f>Data!C35</f>
        <v>Protective</v>
      </c>
      <c r="D35" s="21">
        <f>SouthernRegionCalculations!O59+SouthernRegionCalculations!U59</f>
        <v>120</v>
      </c>
      <c r="E35" s="49">
        <f>IF(D35/$D$41&lt;0.01,"*",D35/$D$41)</f>
        <v>0.74534161490683226</v>
      </c>
      <c r="F35" s="254"/>
      <c r="G35" s="217"/>
      <c r="H35" s="215" t="str">
        <f>Data!H35</f>
        <v>0 - 2 Years Old</v>
      </c>
      <c r="I35" s="215"/>
      <c r="J35" s="21">
        <f>SouthernRegionCalculations!O72</f>
        <v>21</v>
      </c>
      <c r="K35" s="49">
        <f>IF(J35/$J$39&lt;0.01,"*",J35/$J$39)</f>
        <v>0.13043478260869565</v>
      </c>
      <c r="L35" s="237"/>
    </row>
    <row r="36" spans="1:12" s="200" customFormat="1" ht="12" customHeight="1" x14ac:dyDescent="0.2">
      <c r="A36" s="234"/>
      <c r="B36" s="229"/>
      <c r="C36" s="215" t="str">
        <f>Data!C36</f>
        <v>Alternative Response</v>
      </c>
      <c r="D36" s="21">
        <f>SouthernRegionCalculations!P59</f>
        <v>11</v>
      </c>
      <c r="E36" s="49">
        <f t="shared" ref="E36:E41" si="2">IF(D36/$D$41&lt;0.01,"*",D36/$D$41)</f>
        <v>6.8322981366459631E-2</v>
      </c>
      <c r="F36" s="254"/>
      <c r="G36" s="217"/>
      <c r="H36" s="215" t="str">
        <f>Data!H36</f>
        <v>3 - 5 Years Old</v>
      </c>
      <c r="I36" s="215"/>
      <c r="J36" s="21">
        <f>SouthernRegionCalculations!P72</f>
        <v>29</v>
      </c>
      <c r="K36" s="49">
        <f t="shared" ref="K36:K39" si="3">IF(J36/$J$39&lt;0.01,"*",J36/$J$39)</f>
        <v>0.18012422360248448</v>
      </c>
      <c r="L36" s="237"/>
    </row>
    <row r="37" spans="1:12" s="200" customFormat="1" ht="12" customHeight="1" x14ac:dyDescent="0.2">
      <c r="A37" s="234"/>
      <c r="B37" s="229"/>
      <c r="C37" s="215" t="str">
        <f>Data!C37</f>
        <v>Voluntary Request</v>
      </c>
      <c r="D37" s="21">
        <f>SouthernRegionCalculations!W59+SouthernRegionCalculations!X59</f>
        <v>1</v>
      </c>
      <c r="E37" s="49" t="str">
        <f t="shared" si="2"/>
        <v>*</v>
      </c>
      <c r="F37" s="254"/>
      <c r="G37" s="217"/>
      <c r="H37" s="215" t="str">
        <f>Data!H37</f>
        <v>6 - 11 Years Old</v>
      </c>
      <c r="I37" s="215"/>
      <c r="J37" s="21">
        <f>SouthernRegionCalculations!Q72</f>
        <v>34</v>
      </c>
      <c r="K37" s="49">
        <f t="shared" si="3"/>
        <v>0.21118012422360249</v>
      </c>
      <c r="L37" s="237"/>
    </row>
    <row r="38" spans="1:12" s="200" customFormat="1" ht="12" customHeight="1" x14ac:dyDescent="0.2">
      <c r="A38" s="234"/>
      <c r="B38" s="229"/>
      <c r="C38" s="215" t="str">
        <f>Data!C38</f>
        <v>CRA Referral (Children Requiring Assistance)</v>
      </c>
      <c r="D38" s="21">
        <f>SouthernRegionCalculations!Q59+SouthernRegionCalculations!R59</f>
        <v>25</v>
      </c>
      <c r="E38" s="49">
        <f t="shared" si="2"/>
        <v>0.15527950310559005</v>
      </c>
      <c r="F38" s="254"/>
      <c r="G38" s="217"/>
      <c r="H38" s="215" t="str">
        <f>Data!H38</f>
        <v>12 - 17 Years Old</v>
      </c>
      <c r="I38" s="215"/>
      <c r="J38" s="21">
        <f>SouthernRegionCalculations!R72</f>
        <v>77</v>
      </c>
      <c r="K38" s="49">
        <f t="shared" si="3"/>
        <v>0.47826086956521741</v>
      </c>
      <c r="L38" s="237"/>
    </row>
    <row r="39" spans="1:12" s="200" customFormat="1" ht="12" customHeight="1" x14ac:dyDescent="0.2">
      <c r="A39" s="239"/>
      <c r="B39" s="229"/>
      <c r="C39" s="215" t="str">
        <f>Data!C39</f>
        <v>Court Referral</v>
      </c>
      <c r="D39" s="21">
        <f>SouthernRegionCalculations!S59</f>
        <v>2</v>
      </c>
      <c r="E39" s="49">
        <f t="shared" si="2"/>
        <v>1.2422360248447204E-2</v>
      </c>
      <c r="F39" s="254"/>
      <c r="G39" s="217"/>
      <c r="H39" s="244" t="s">
        <v>38</v>
      </c>
      <c r="I39" s="244"/>
      <c r="J39" s="67">
        <f>SUM(J35:J38)</f>
        <v>161</v>
      </c>
      <c r="K39" s="68">
        <f t="shared" si="3"/>
        <v>1</v>
      </c>
      <c r="L39" s="240"/>
    </row>
    <row r="40" spans="1:12" s="200" customFormat="1" ht="12" customHeight="1" x14ac:dyDescent="0.2">
      <c r="A40" s="241"/>
      <c r="B40" s="217"/>
      <c r="C40" s="215" t="str">
        <f>Data!C40</f>
        <v>Other/Unspecified</v>
      </c>
      <c r="D40" s="21">
        <f>SouthernRegionCalculations!T59+SouthernRegionCalculations!V59+SouthernRegionCalculations!Y59</f>
        <v>2</v>
      </c>
      <c r="E40" s="49">
        <f t="shared" si="2"/>
        <v>1.2422360248447204E-2</v>
      </c>
      <c r="F40" s="255"/>
      <c r="G40" s="217"/>
      <c r="H40" s="244"/>
      <c r="I40" s="244"/>
      <c r="J40" s="76"/>
      <c r="K40" s="77"/>
      <c r="L40" s="243"/>
    </row>
    <row r="41" spans="1:12" s="200" customFormat="1" ht="12" customHeight="1" x14ac:dyDescent="0.2">
      <c r="A41" s="241"/>
      <c r="B41" s="217"/>
      <c r="C41" s="244" t="s">
        <v>38</v>
      </c>
      <c r="D41" s="67">
        <f>SUM(D35:D40)</f>
        <v>161</v>
      </c>
      <c r="E41" s="68">
        <f t="shared" si="2"/>
        <v>1</v>
      </c>
      <c r="F41" s="255"/>
      <c r="G41" s="217"/>
      <c r="H41" s="217"/>
      <c r="I41" s="217"/>
      <c r="J41" s="217"/>
      <c r="K41" s="217"/>
      <c r="L41" s="243"/>
    </row>
    <row r="42" spans="1:12" s="200" customFormat="1" ht="12" customHeight="1" x14ac:dyDescent="0.2">
      <c r="A42" s="241"/>
      <c r="B42" s="217"/>
      <c r="C42" s="244"/>
      <c r="D42" s="67"/>
      <c r="E42" s="68"/>
      <c r="F42" s="255"/>
      <c r="G42" s="217"/>
      <c r="H42" s="217"/>
      <c r="I42" s="217"/>
      <c r="J42" s="217"/>
      <c r="K42" s="217"/>
      <c r="L42" s="243"/>
    </row>
    <row r="43" spans="1:12" s="253" customFormat="1" ht="15" customHeight="1" x14ac:dyDescent="0.2">
      <c r="A43" s="210"/>
      <c r="B43" s="228" t="str">
        <f>Data!B43</f>
        <v>Placement Type  (03/31/2017)</v>
      </c>
      <c r="C43" s="215"/>
      <c r="D43" s="233"/>
      <c r="E43" s="233"/>
      <c r="F43" s="233"/>
      <c r="G43" s="228" t="str">
        <f>Data!G43</f>
        <v>Continuous Time in Placement  (03/31/2017)</v>
      </c>
      <c r="H43" s="229"/>
      <c r="I43" s="229"/>
      <c r="J43" s="233"/>
      <c r="K43" s="233"/>
      <c r="L43" s="213"/>
    </row>
    <row r="44" spans="1:12" s="200" customFormat="1" ht="12" customHeight="1" x14ac:dyDescent="0.2">
      <c r="A44" s="234"/>
      <c r="B44" s="217"/>
      <c r="C44" s="215" t="str">
        <f>Data!C44</f>
        <v>Foster Care - Kinship</v>
      </c>
      <c r="D44" s="21">
        <f>SouthernRegionCalculations!AP99</f>
        <v>46</v>
      </c>
      <c r="E44" s="49">
        <f>IF(D44/$D$57&lt;0.01,"*",D44/$D$57)</f>
        <v>0.2857142857142857</v>
      </c>
      <c r="F44" s="254"/>
      <c r="G44" s="217"/>
      <c r="H44" s="215" t="str">
        <f>Data!H44</f>
        <v>.5 Years or Less</v>
      </c>
      <c r="I44" s="215"/>
      <c r="J44" s="21">
        <f>SouthernRegionCalculations!O85</f>
        <v>33</v>
      </c>
      <c r="K44" s="49">
        <f>IF(J44/$J$49&lt;0.01,"*",J44/$J$49)</f>
        <v>0.20496894409937888</v>
      </c>
      <c r="L44" s="237"/>
    </row>
    <row r="45" spans="1:12" s="200" customFormat="1" ht="12" customHeight="1" x14ac:dyDescent="0.2">
      <c r="A45" s="234"/>
      <c r="B45" s="217"/>
      <c r="C45" s="215" t="str">
        <f>Data!C45</f>
        <v>Foster Care - Child-Specific</v>
      </c>
      <c r="D45" s="21">
        <f>SouthernRegionCalculations!AN99</f>
        <v>15</v>
      </c>
      <c r="E45" s="49">
        <f t="shared" ref="E45:E57" si="4">IF(D45/$D$57&lt;0.01,"*",D45/$D$57)</f>
        <v>9.3167701863354033E-2</v>
      </c>
      <c r="F45" s="254"/>
      <c r="G45" s="217"/>
      <c r="H45" s="215" t="str">
        <f>Data!H45</f>
        <v>&gt;.5 Years - 1 Year</v>
      </c>
      <c r="I45" s="215"/>
      <c r="J45" s="21">
        <f>SouthernRegionCalculations!P85</f>
        <v>29</v>
      </c>
      <c r="K45" s="49">
        <f t="shared" ref="K45:K49" si="5">IF(J45/$J$49&lt;0.01,"*",J45/$J$49)</f>
        <v>0.18012422360248448</v>
      </c>
      <c r="L45" s="237"/>
    </row>
    <row r="46" spans="1:12" s="200" customFormat="1" ht="12" customHeight="1" x14ac:dyDescent="0.2">
      <c r="A46" s="234"/>
      <c r="B46" s="217"/>
      <c r="C46" s="215" t="str">
        <f>Data!C46</f>
        <v>Foster Care - Unrestricted</v>
      </c>
      <c r="D46" s="21">
        <f>SouthernRegionCalculations!AR99</f>
        <v>32</v>
      </c>
      <c r="E46" s="49">
        <f t="shared" si="4"/>
        <v>0.19875776397515527</v>
      </c>
      <c r="F46" s="254"/>
      <c r="G46" s="217"/>
      <c r="H46" s="215" t="str">
        <f>Data!H46</f>
        <v>&gt;1 Year - 2 Years</v>
      </c>
      <c r="I46" s="215"/>
      <c r="J46" s="21">
        <f>SouthernRegionCalculations!Q85+SouthernRegionCalculations!R85</f>
        <v>42</v>
      </c>
      <c r="K46" s="49">
        <f t="shared" si="5"/>
        <v>0.2608695652173913</v>
      </c>
      <c r="L46" s="237"/>
    </row>
    <row r="47" spans="1:12" s="200" customFormat="1" ht="12" customHeight="1" x14ac:dyDescent="0.2">
      <c r="A47" s="234"/>
      <c r="B47" s="217"/>
      <c r="C47" s="215" t="str">
        <f>Data!C47</f>
        <v>Foster Care - Pre-adoptive</v>
      </c>
      <c r="D47" s="21">
        <f>SouthernRegionCalculations!AQ99</f>
        <v>4</v>
      </c>
      <c r="E47" s="49">
        <f t="shared" si="4"/>
        <v>2.4844720496894408E-2</v>
      </c>
      <c r="F47" s="254"/>
      <c r="G47" s="217"/>
      <c r="H47" s="215" t="str">
        <f>Data!H47</f>
        <v>&gt;2 Years - 4 Years</v>
      </c>
      <c r="I47" s="215"/>
      <c r="J47" s="21">
        <f>SouthernRegionCalculations!S85</f>
        <v>42</v>
      </c>
      <c r="K47" s="49">
        <f t="shared" si="5"/>
        <v>0.2608695652173913</v>
      </c>
      <c r="L47" s="237"/>
    </row>
    <row r="48" spans="1:12" s="200" customFormat="1" ht="12" customHeight="1" x14ac:dyDescent="0.2">
      <c r="A48" s="234"/>
      <c r="B48" s="217"/>
      <c r="C48" s="215" t="str">
        <f>Data!C48</f>
        <v>Foster Care - Independent Living</v>
      </c>
      <c r="D48" s="21">
        <f>SouthernRegionCalculations!AO99</f>
        <v>0</v>
      </c>
      <c r="E48" s="28" t="str">
        <f t="shared" si="4"/>
        <v>*</v>
      </c>
      <c r="F48" s="254"/>
      <c r="G48" s="217"/>
      <c r="H48" s="215" t="str">
        <f>Data!H48</f>
        <v>&gt;4 Years</v>
      </c>
      <c r="I48" s="215"/>
      <c r="J48" s="21">
        <f>SouthernRegionCalculations!T85</f>
        <v>15</v>
      </c>
      <c r="K48" s="49">
        <f t="shared" si="5"/>
        <v>9.3167701863354033E-2</v>
      </c>
      <c r="L48" s="237"/>
    </row>
    <row r="49" spans="1:14" s="200" customFormat="1" ht="12" customHeight="1" x14ac:dyDescent="0.2">
      <c r="A49" s="234"/>
      <c r="B49" s="217"/>
      <c r="C49" s="215" t="str">
        <f>Data!C49</f>
        <v>Foster Care - IFC (Contracted)</v>
      </c>
      <c r="D49" s="21">
        <f>SUM(SouthernRegionCalculations!AC99:AM99)</f>
        <v>17</v>
      </c>
      <c r="E49" s="49">
        <f t="shared" si="4"/>
        <v>0.10559006211180125</v>
      </c>
      <c r="F49" s="254"/>
      <c r="G49" s="217"/>
      <c r="H49" s="244" t="s">
        <v>38</v>
      </c>
      <c r="I49" s="215"/>
      <c r="J49" s="67">
        <f>SUM(J44:J48)</f>
        <v>161</v>
      </c>
      <c r="K49" s="68">
        <f t="shared" si="5"/>
        <v>1</v>
      </c>
      <c r="L49" s="237"/>
    </row>
    <row r="50" spans="1:14" s="200" customFormat="1" ht="12" customHeight="1" x14ac:dyDescent="0.2">
      <c r="A50" s="234"/>
      <c r="B50" s="217"/>
      <c r="C50" s="215" t="str">
        <f>Data!C50</f>
        <v>Congregate Care - Group Home</v>
      </c>
      <c r="D50" s="21">
        <f>SUM(SouthernRegionCalculations!N99:T99)</f>
        <v>19</v>
      </c>
      <c r="E50" s="49">
        <f t="shared" si="4"/>
        <v>0.11801242236024845</v>
      </c>
      <c r="F50" s="180"/>
      <c r="G50" s="180"/>
      <c r="H50" s="180"/>
      <c r="I50" s="180"/>
      <c r="J50" s="180"/>
      <c r="K50" s="180"/>
      <c r="L50" s="237"/>
    </row>
    <row r="51" spans="1:14" s="200" customFormat="1" ht="12" customHeight="1" x14ac:dyDescent="0.2">
      <c r="A51" s="256"/>
      <c r="B51" s="217"/>
      <c r="C51" s="215" t="str">
        <f>Data!C51</f>
        <v>Congregate Care - Continuum</v>
      </c>
      <c r="D51" s="21">
        <f>SUM(SouthernRegionCalculations!Z99:AB99)</f>
        <v>0</v>
      </c>
      <c r="E51" s="49" t="str">
        <f t="shared" si="4"/>
        <v>*</v>
      </c>
      <c r="F51" s="254"/>
      <c r="G51" s="228" t="str">
        <f>Data!G51</f>
        <v>Gender  (03/31/2017)</v>
      </c>
      <c r="H51" s="235"/>
      <c r="I51" s="235"/>
      <c r="J51" s="257"/>
      <c r="K51" s="257"/>
      <c r="L51" s="258"/>
    </row>
    <row r="52" spans="1:14" s="200" customFormat="1" ht="12" customHeight="1" x14ac:dyDescent="0.2">
      <c r="A52" s="259"/>
      <c r="B52" s="217"/>
      <c r="C52" s="215" t="str">
        <f>Data!C52</f>
        <v>Congregate Care - Residential</v>
      </c>
      <c r="D52" s="21">
        <f>SouthernRegionCalculations!U99</f>
        <v>16</v>
      </c>
      <c r="E52" s="49">
        <f>IF(D52/$D$57&lt;0.01,"*",D52/$D$57)</f>
        <v>9.9378881987577633E-2</v>
      </c>
      <c r="F52" s="254"/>
      <c r="G52" s="217"/>
      <c r="H52" s="215" t="str">
        <f>Data!H52</f>
        <v>Male</v>
      </c>
      <c r="I52" s="244"/>
      <c r="J52" s="21">
        <f>SouthernRegionCalculations!P113</f>
        <v>75</v>
      </c>
      <c r="K52" s="49">
        <f>IF(J52/$J$55&lt;0.01,"*",J52/$J$55)</f>
        <v>0.46583850931677018</v>
      </c>
      <c r="L52" s="260"/>
      <c r="M52" s="215"/>
    </row>
    <row r="53" spans="1:14" s="200" customFormat="1" ht="12" customHeight="1" x14ac:dyDescent="0.2">
      <c r="A53" s="261"/>
      <c r="B53" s="217"/>
      <c r="C53" s="215" t="str">
        <f>Data!C53</f>
        <v>Congregate  Care - STARR (short-term residential)</v>
      </c>
      <c r="D53" s="21">
        <f>SouthernRegionCalculations!V99</f>
        <v>7</v>
      </c>
      <c r="E53" s="49">
        <f t="shared" si="4"/>
        <v>4.3478260869565216E-2</v>
      </c>
      <c r="F53" s="254"/>
      <c r="G53" s="217"/>
      <c r="H53" s="215" t="str">
        <f>Data!H53</f>
        <v>Female</v>
      </c>
      <c r="I53" s="244"/>
      <c r="J53" s="21">
        <f>SouthernRegionCalculations!O113</f>
        <v>86</v>
      </c>
      <c r="K53" s="49">
        <f t="shared" ref="K53:K55" si="6">IF(J53/$J$55&lt;0.01,"*",J53/$J$55)</f>
        <v>0.53416149068322982</v>
      </c>
      <c r="L53" s="262"/>
    </row>
    <row r="54" spans="1:14" s="200" customFormat="1" ht="12" customHeight="1" x14ac:dyDescent="0.2">
      <c r="A54" s="214"/>
      <c r="B54" s="217"/>
      <c r="C54" s="215" t="str">
        <f>Data!C54</f>
        <v>Congregate Care - Teen Parenting</v>
      </c>
      <c r="D54" s="21">
        <f>SUM(SouthernRegionCalculations!W99:Y99)</f>
        <v>0</v>
      </c>
      <c r="E54" s="49" t="str">
        <f t="shared" si="4"/>
        <v>*</v>
      </c>
      <c r="F54" s="254"/>
      <c r="G54" s="180"/>
      <c r="H54" s="253" t="str">
        <f>Data!H54</f>
        <v>Intersex</v>
      </c>
      <c r="J54" s="21">
        <f>SouthernRegionCalculations!Q113</f>
        <v>0</v>
      </c>
      <c r="K54" s="49" t="str">
        <f t="shared" si="6"/>
        <v>*</v>
      </c>
      <c r="L54" s="219"/>
    </row>
    <row r="55" spans="1:14" s="200" customFormat="1" ht="12" customHeight="1" x14ac:dyDescent="0.2">
      <c r="A55" s="263"/>
      <c r="B55" s="217"/>
      <c r="C55" s="215" t="str">
        <f>Data!C55</f>
        <v>Non-Referral Location</v>
      </c>
      <c r="D55" s="21">
        <f>SUM(SouthernRegionCalculations!AS99:AW99)</f>
        <v>3</v>
      </c>
      <c r="E55" s="49">
        <f t="shared" si="4"/>
        <v>1.8633540372670808E-2</v>
      </c>
      <c r="F55" s="264"/>
      <c r="G55" s="180"/>
      <c r="H55" s="244" t="s">
        <v>38</v>
      </c>
      <c r="I55" s="180"/>
      <c r="J55" s="67">
        <f>SUM(J52:J54)</f>
        <v>161</v>
      </c>
      <c r="K55" s="68">
        <f t="shared" si="6"/>
        <v>1</v>
      </c>
      <c r="L55" s="265"/>
    </row>
    <row r="56" spans="1:14" s="200" customFormat="1" ht="12" customHeight="1" x14ac:dyDescent="0.2">
      <c r="A56" s="263"/>
      <c r="B56" s="217"/>
      <c r="C56" s="238" t="str">
        <f>Data!C56</f>
        <v>Missing/Absent from Approved Placement</v>
      </c>
      <c r="D56" s="21">
        <f>SouthernRegionCalculations!AX99</f>
        <v>2</v>
      </c>
      <c r="E56" s="49">
        <f t="shared" si="4"/>
        <v>1.2422360248447204E-2</v>
      </c>
      <c r="F56" s="266"/>
      <c r="G56" s="180"/>
      <c r="H56" s="180"/>
      <c r="I56" s="180"/>
      <c r="J56" s="180"/>
      <c r="K56" s="180"/>
      <c r="L56" s="265"/>
    </row>
    <row r="57" spans="1:14" ht="15" customHeight="1" x14ac:dyDescent="0.2">
      <c r="A57" s="267"/>
      <c r="B57" s="180"/>
      <c r="C57" s="244" t="s">
        <v>38</v>
      </c>
      <c r="D57" s="67">
        <f>SUM(D44:D56)</f>
        <v>161</v>
      </c>
      <c r="E57" s="68">
        <f t="shared" si="4"/>
        <v>1</v>
      </c>
      <c r="F57" s="266"/>
      <c r="G57" s="228" t="str">
        <f>Data!G57</f>
        <v>Service Plan Goal  (03/31/2017)</v>
      </c>
      <c r="H57" s="229"/>
      <c r="I57" s="235"/>
      <c r="J57" s="181"/>
      <c r="K57" s="216"/>
      <c r="L57" s="268"/>
    </row>
    <row r="58" spans="1:14" s="200" customFormat="1" ht="12" customHeight="1" x14ac:dyDescent="0.2">
      <c r="A58" s="234"/>
      <c r="B58" s="228"/>
      <c r="C58" s="180"/>
      <c r="D58" s="180"/>
      <c r="E58" s="180"/>
      <c r="F58" s="254"/>
      <c r="G58" s="228"/>
      <c r="H58" s="215" t="str">
        <f>Data!H58</f>
        <v>Family Reunification</v>
      </c>
      <c r="I58" s="215"/>
      <c r="J58" s="21">
        <f>SouthernRegionCalculations!S142</f>
        <v>61</v>
      </c>
      <c r="K58" s="49">
        <f>IF(J58/$J$65&lt;0.01,"*",J58/$J$65)</f>
        <v>0.37888198757763975</v>
      </c>
      <c r="L58" s="237"/>
      <c r="N58" s="215"/>
    </row>
    <row r="59" spans="1:14" s="200" customFormat="1" ht="12" customHeight="1" x14ac:dyDescent="0.2">
      <c r="A59" s="234"/>
      <c r="B59" s="228" t="str">
        <f>Data!B59</f>
        <v>Race  (03/31/2017)</v>
      </c>
      <c r="C59" s="215"/>
      <c r="D59" s="230"/>
      <c r="E59" s="231"/>
      <c r="F59" s="254"/>
      <c r="G59" s="235"/>
      <c r="H59" s="215" t="str">
        <f>Data!H59</f>
        <v>Adoption</v>
      </c>
      <c r="I59" s="215"/>
      <c r="J59" s="21">
        <f>SouthernRegionCalculations!P142</f>
        <v>43</v>
      </c>
      <c r="K59" s="49">
        <f t="shared" ref="K59:K65" si="7">IF(J59/$J$65&lt;0.01,"*",J59/$J$65)</f>
        <v>0.26708074534161491</v>
      </c>
      <c r="L59" s="237"/>
    </row>
    <row r="60" spans="1:14" s="200" customFormat="1" ht="13.5" customHeight="1" x14ac:dyDescent="0.2">
      <c r="A60" s="234"/>
      <c r="B60" s="235"/>
      <c r="C60" s="215" t="s">
        <v>5</v>
      </c>
      <c r="D60" s="21">
        <f>SouthernRegionCalculations!W128</f>
        <v>83</v>
      </c>
      <c r="E60" s="28">
        <f>IF(D60/$D$68&lt;0.01,"*",D60/$D$68)</f>
        <v>0.51552795031055898</v>
      </c>
      <c r="F60" s="254"/>
      <c r="G60" s="217"/>
      <c r="H60" s="215" t="str">
        <f>Data!H60</f>
        <v>Guardianship</v>
      </c>
      <c r="I60" s="215"/>
      <c r="J60" s="21">
        <f>SouthernRegionCalculations!R142</f>
        <v>21</v>
      </c>
      <c r="K60" s="49">
        <f t="shared" si="7"/>
        <v>0.13043478260869565</v>
      </c>
      <c r="L60" s="237"/>
      <c r="N60" s="215"/>
    </row>
    <row r="61" spans="1:14" s="200" customFormat="1" ht="14.45" customHeight="1" x14ac:dyDescent="0.2">
      <c r="A61" s="234"/>
      <c r="C61" s="238" t="s">
        <v>7</v>
      </c>
      <c r="D61" s="21">
        <f>SouthernRegionCalculations!S128</f>
        <v>27</v>
      </c>
      <c r="E61" s="28">
        <f t="shared" ref="E61:E68" si="8">IF(D61/$D$68&lt;0.01,"*",D61/$D$68)</f>
        <v>0.16770186335403728</v>
      </c>
      <c r="F61" s="254"/>
      <c r="G61" s="217"/>
      <c r="H61" s="215" t="s">
        <v>63</v>
      </c>
      <c r="I61" s="215"/>
      <c r="J61" s="21">
        <f>SouthernRegionCalculations!O142</f>
        <v>12</v>
      </c>
      <c r="K61" s="49">
        <f t="shared" si="7"/>
        <v>7.4534161490683232E-2</v>
      </c>
      <c r="L61" s="237"/>
      <c r="N61" s="215"/>
    </row>
    <row r="62" spans="1:14" s="200" customFormat="1" ht="13.5" customHeight="1" x14ac:dyDescent="0.2">
      <c r="A62" s="234"/>
      <c r="C62" s="215" t="s">
        <v>9</v>
      </c>
      <c r="D62" s="21">
        <f>SouthernRegionCalculations!Q128</f>
        <v>26</v>
      </c>
      <c r="E62" s="28">
        <f t="shared" si="8"/>
        <v>0.16149068322981366</v>
      </c>
      <c r="F62" s="254"/>
      <c r="G62" s="217"/>
      <c r="H62" s="215" t="str">
        <f>Data!H62</f>
        <v>Permanent Care with Kin</v>
      </c>
      <c r="I62" s="215"/>
      <c r="J62" s="21">
        <f>SouthernRegionCalculations!Q142</f>
        <v>7</v>
      </c>
      <c r="K62" s="49">
        <f t="shared" si="7"/>
        <v>4.3478260869565216E-2</v>
      </c>
      <c r="L62" s="237"/>
      <c r="N62" s="215"/>
    </row>
    <row r="63" spans="1:14" s="200" customFormat="1" ht="13.5" customHeight="1" x14ac:dyDescent="0.2">
      <c r="A63" s="234"/>
      <c r="B63" s="235"/>
      <c r="C63" s="215" t="s">
        <v>11</v>
      </c>
      <c r="D63" s="21">
        <f>SouthernRegionCalculations!P128</f>
        <v>2</v>
      </c>
      <c r="E63" s="28">
        <f t="shared" si="8"/>
        <v>1.2422360248447204E-2</v>
      </c>
      <c r="F63" s="254"/>
      <c r="G63" s="217"/>
      <c r="H63" s="215" t="str">
        <f>Data!H63</f>
        <v>Stabilize Intact Family</v>
      </c>
      <c r="I63" s="215"/>
      <c r="J63" s="21">
        <f>SouthernRegionCalculations!T142</f>
        <v>12</v>
      </c>
      <c r="K63" s="49">
        <f t="shared" si="7"/>
        <v>7.4534161490683232E-2</v>
      </c>
      <c r="L63" s="237"/>
      <c r="N63" s="215"/>
    </row>
    <row r="64" spans="1:14" s="200" customFormat="1" ht="13.5" customHeight="1" x14ac:dyDescent="0.2">
      <c r="A64" s="234"/>
      <c r="B64" s="235"/>
      <c r="C64" s="215" t="s">
        <v>13</v>
      </c>
      <c r="D64" s="21">
        <f>SouthernRegionCalculations!O128</f>
        <v>0</v>
      </c>
      <c r="E64" s="28" t="str">
        <f t="shared" si="8"/>
        <v>*</v>
      </c>
      <c r="F64" s="254"/>
      <c r="G64" s="217"/>
      <c r="H64" s="215" t="str">
        <f>Data!H64</f>
        <v>Unspecified as of run-date</v>
      </c>
      <c r="I64" s="215"/>
      <c r="J64" s="21">
        <f>SouthernRegionCalculations!U142</f>
        <v>5</v>
      </c>
      <c r="K64" s="49">
        <f t="shared" si="7"/>
        <v>3.1055900621118012E-2</v>
      </c>
      <c r="L64" s="237"/>
      <c r="N64" s="215"/>
    </row>
    <row r="65" spans="1:14" s="200" customFormat="1" ht="13.5" customHeight="1" x14ac:dyDescent="0.2">
      <c r="A65" s="234"/>
      <c r="B65" s="235"/>
      <c r="C65" s="215" t="s">
        <v>15</v>
      </c>
      <c r="D65" s="21">
        <f>SouthernRegionCalculations!U128</f>
        <v>0</v>
      </c>
      <c r="E65" s="28" t="str">
        <f t="shared" si="8"/>
        <v>*</v>
      </c>
      <c r="F65" s="254"/>
      <c r="G65" s="217"/>
      <c r="H65" s="244" t="s">
        <v>38</v>
      </c>
      <c r="I65" s="215"/>
      <c r="J65" s="67">
        <f>SUM(J58:J64)</f>
        <v>161</v>
      </c>
      <c r="K65" s="68">
        <f t="shared" si="7"/>
        <v>1</v>
      </c>
      <c r="L65" s="237"/>
      <c r="N65" s="215"/>
    </row>
    <row r="66" spans="1:14" s="200" customFormat="1" ht="13.5" customHeight="1" x14ac:dyDescent="0.2">
      <c r="A66" s="234"/>
      <c r="B66" s="235"/>
      <c r="C66" s="215" t="s">
        <v>17</v>
      </c>
      <c r="D66" s="21">
        <f>SouthernRegionCalculations!T128</f>
        <v>14</v>
      </c>
      <c r="E66" s="28">
        <f t="shared" si="8"/>
        <v>8.6956521739130432E-2</v>
      </c>
      <c r="F66" s="254"/>
      <c r="G66" s="217"/>
      <c r="H66" s="269" t="s">
        <v>241</v>
      </c>
      <c r="L66" s="237"/>
      <c r="N66" s="215"/>
    </row>
    <row r="67" spans="1:14" s="200" customFormat="1" ht="12" customHeight="1" x14ac:dyDescent="0.2">
      <c r="A67" s="234"/>
      <c r="B67" s="235"/>
      <c r="C67" s="215" t="str">
        <f>Data!C67</f>
        <v>Unable to Determine</v>
      </c>
      <c r="D67" s="21">
        <f>SouthernRegionCalculations!R128+SouthernRegionCalculations!V128+SouthernRegionCalculations!X128</f>
        <v>9</v>
      </c>
      <c r="E67" s="28">
        <f t="shared" si="8"/>
        <v>5.5900621118012424E-2</v>
      </c>
      <c r="F67" s="254"/>
      <c r="G67" s="217"/>
      <c r="H67" s="269"/>
      <c r="I67" s="180"/>
      <c r="J67" s="180"/>
      <c r="K67" s="180"/>
      <c r="L67" s="237"/>
      <c r="M67" s="215"/>
      <c r="N67" s="215"/>
    </row>
    <row r="68" spans="1:14" s="200" customFormat="1" ht="12" customHeight="1" x14ac:dyDescent="0.2">
      <c r="A68" s="234"/>
      <c r="B68" s="235"/>
      <c r="C68" s="244" t="s">
        <v>38</v>
      </c>
      <c r="D68" s="67">
        <f>SUM(D60:D67)</f>
        <v>161</v>
      </c>
      <c r="E68" s="61">
        <f t="shared" si="8"/>
        <v>1</v>
      </c>
      <c r="F68" s="254"/>
      <c r="G68" s="270" t="s">
        <v>68</v>
      </c>
      <c r="I68" s="180"/>
      <c r="J68" s="180"/>
      <c r="K68" s="180"/>
      <c r="L68" s="237"/>
      <c r="M68" s="215"/>
      <c r="N68" s="215"/>
    </row>
    <row r="69" spans="1:14" s="200" customFormat="1" ht="12" customHeight="1" x14ac:dyDescent="0.2">
      <c r="A69" s="234"/>
      <c r="B69" s="235"/>
      <c r="C69" s="246" t="s">
        <v>239</v>
      </c>
      <c r="D69" s="95"/>
      <c r="E69" s="96"/>
      <c r="F69" s="254"/>
      <c r="G69" s="271" t="s">
        <v>69</v>
      </c>
      <c r="I69" s="180"/>
      <c r="J69" s="180"/>
      <c r="K69" s="180"/>
      <c r="L69" s="237"/>
      <c r="M69" s="215"/>
      <c r="N69" s="215"/>
    </row>
    <row r="70" spans="1:14" s="200" customFormat="1" ht="12" customHeight="1" x14ac:dyDescent="0.2">
      <c r="A70" s="241"/>
      <c r="B70" s="228"/>
      <c r="C70" s="66" t="s">
        <v>240</v>
      </c>
      <c r="D70" s="34"/>
      <c r="E70" s="64"/>
      <c r="F70" s="254"/>
      <c r="G70" s="270" t="s">
        <v>70</v>
      </c>
      <c r="I70" s="180"/>
      <c r="J70" s="180"/>
      <c r="K70" s="180"/>
      <c r="L70" s="237"/>
    </row>
    <row r="71" spans="1:14" s="200" customFormat="1" ht="6" customHeight="1" x14ac:dyDescent="0.2">
      <c r="A71" s="272"/>
      <c r="B71" s="273"/>
      <c r="C71" s="100"/>
      <c r="D71" s="101"/>
      <c r="E71" s="102"/>
      <c r="F71" s="274"/>
      <c r="G71" s="275"/>
      <c r="H71" s="276"/>
      <c r="I71" s="275"/>
      <c r="J71" s="275"/>
      <c r="K71" s="275"/>
      <c r="L71" s="277"/>
    </row>
    <row r="72" spans="1:14" s="200" customFormat="1" ht="15.75" x14ac:dyDescent="0.2">
      <c r="A72" s="205"/>
      <c r="B72" s="1080" t="s">
        <v>71</v>
      </c>
      <c r="C72" s="1080"/>
      <c r="D72" s="1080"/>
      <c r="E72" s="1080"/>
      <c r="F72" s="1080"/>
      <c r="G72" s="1080"/>
      <c r="H72" s="1080"/>
      <c r="I72" s="1080"/>
      <c r="J72" s="1080"/>
      <c r="K72" s="1080"/>
      <c r="L72" s="1081"/>
    </row>
    <row r="73" spans="1:14" s="200" customFormat="1" ht="14.25" customHeight="1" x14ac:dyDescent="0.2">
      <c r="A73" s="234"/>
      <c r="B73" s="228" t="str">
        <f>Data!B73</f>
        <v>Most Recent Intake  (03/31/2017)</v>
      </c>
      <c r="C73" s="278"/>
      <c r="D73" s="231"/>
      <c r="E73" s="218"/>
      <c r="F73" s="218"/>
      <c r="G73" s="244" t="str">
        <f>Data!G73</f>
        <v>Age Groups  (03/31/2017)</v>
      </c>
      <c r="H73" s="215"/>
      <c r="I73" s="217"/>
      <c r="J73" s="217"/>
      <c r="K73" s="233"/>
      <c r="L73" s="213"/>
    </row>
    <row r="74" spans="1:14" ht="12" customHeight="1" x14ac:dyDescent="0.2">
      <c r="A74" s="234"/>
      <c r="B74" s="229"/>
      <c r="C74" s="215" t="str">
        <f>Data!C74</f>
        <v>Protective</v>
      </c>
      <c r="D74" s="21">
        <f>SouthernRegionCalculations!O171+SouthernRegionCalculations!U171</f>
        <v>641</v>
      </c>
      <c r="E74" s="49">
        <f>IF(D74/$D$80&lt;0.01,"*",D74/$D$80)</f>
        <v>0.91440798858773176</v>
      </c>
      <c r="F74" s="254"/>
      <c r="G74" s="217"/>
      <c r="H74" s="215" t="str">
        <f>Data!H74</f>
        <v>0 - 2 Years Old</v>
      </c>
      <c r="I74" s="215"/>
      <c r="J74" s="21">
        <f>SUM(SouthernRegionCalculations!O156:Q156)</f>
        <v>122</v>
      </c>
      <c r="K74" s="49">
        <f>IF(J74/$J$79&lt;0.01,"*",J74/$J$79)</f>
        <v>0.17403708987161198</v>
      </c>
      <c r="L74" s="237"/>
    </row>
    <row r="75" spans="1:14" ht="12" customHeight="1" x14ac:dyDescent="0.2">
      <c r="A75" s="234"/>
      <c r="B75" s="229"/>
      <c r="C75" s="215" t="str">
        <f>Data!C75</f>
        <v>Alternative Response</v>
      </c>
      <c r="D75" s="21">
        <f>SouthernRegionCalculations!P171</f>
        <v>25</v>
      </c>
      <c r="E75" s="49">
        <f t="shared" ref="E75:E80" si="9">IF(D75/$D$80&lt;0.01,"*",D75/$D$80)</f>
        <v>3.566333808844508E-2</v>
      </c>
      <c r="F75" s="254"/>
      <c r="G75" s="229"/>
      <c r="H75" s="215" t="str">
        <f>Data!H75</f>
        <v>3 - 5 Years Old</v>
      </c>
      <c r="I75" s="215"/>
      <c r="J75" s="21">
        <f>SUM(SouthernRegionCalculations!R156:T156)</f>
        <v>132</v>
      </c>
      <c r="K75" s="49">
        <f t="shared" ref="K75:K79" si="10">IF(J75/$J$79&lt;0.01,"*",J75/$J$79)</f>
        <v>0.18830242510699002</v>
      </c>
      <c r="L75" s="237"/>
    </row>
    <row r="76" spans="1:14" ht="12" customHeight="1" x14ac:dyDescent="0.2">
      <c r="A76" s="234"/>
      <c r="B76" s="229"/>
      <c r="C76" s="215" t="str">
        <f>Data!C76</f>
        <v>Voluntary Request</v>
      </c>
      <c r="D76" s="21">
        <f>SouthernRegionCalculations!W171+SouthernRegionCalculations!X171</f>
        <v>2</v>
      </c>
      <c r="E76" s="28" t="str">
        <f t="shared" si="9"/>
        <v>*</v>
      </c>
      <c r="F76" s="254"/>
      <c r="G76" s="215"/>
      <c r="H76" s="215" t="str">
        <f>Data!H76</f>
        <v>6 - 11 Years Old</v>
      </c>
      <c r="I76" s="215"/>
      <c r="J76" s="21">
        <f>SUM(SouthernRegionCalculations!U156:Z156)</f>
        <v>226</v>
      </c>
      <c r="K76" s="49">
        <f t="shared" si="10"/>
        <v>0.32239657631954349</v>
      </c>
      <c r="L76" s="237"/>
    </row>
    <row r="77" spans="1:14" s="200" customFormat="1" ht="12" customHeight="1" x14ac:dyDescent="0.2">
      <c r="A77" s="234"/>
      <c r="B77" s="217"/>
      <c r="C77" s="215" t="str">
        <f>Data!C77</f>
        <v>CRA Referral (Children Requiring Assistance)</v>
      </c>
      <c r="D77" s="21">
        <f>SouthernRegionCalculations!Q171+SouthernRegionCalculations!R171</f>
        <v>33</v>
      </c>
      <c r="E77" s="49">
        <f t="shared" si="9"/>
        <v>4.7075606276747506E-2</v>
      </c>
      <c r="F77" s="254"/>
      <c r="G77" s="229"/>
      <c r="H77" s="215" t="str">
        <f>Data!H77</f>
        <v>12 - 17 Years Old</v>
      </c>
      <c r="I77" s="215"/>
      <c r="J77" s="21">
        <f>SUM(SouthernRegionCalculations!AA156:AF156)</f>
        <v>221</v>
      </c>
      <c r="K77" s="49">
        <f t="shared" si="10"/>
        <v>0.3152639087018545</v>
      </c>
      <c r="L77" s="237"/>
    </row>
    <row r="78" spans="1:14" s="200" customFormat="1" ht="12" customHeight="1" x14ac:dyDescent="0.2">
      <c r="A78" s="239"/>
      <c r="B78" s="217"/>
      <c r="C78" s="215" t="str">
        <f>Data!C78</f>
        <v>Court Referral</v>
      </c>
      <c r="D78" s="21">
        <f>SouthernRegionCalculations!S171</f>
        <v>0</v>
      </c>
      <c r="E78" s="49" t="str">
        <f t="shared" si="9"/>
        <v>*</v>
      </c>
      <c r="F78" s="254"/>
      <c r="G78" s="217"/>
      <c r="H78" s="215" t="str">
        <f>Data!H78</f>
        <v>Unspecified</v>
      </c>
      <c r="I78" s="215"/>
      <c r="J78" s="21">
        <f>SouthernRegionCalculations!AG156</f>
        <v>0</v>
      </c>
      <c r="K78" s="49" t="str">
        <f t="shared" si="10"/>
        <v>*</v>
      </c>
      <c r="L78" s="237"/>
    </row>
    <row r="79" spans="1:14" s="200" customFormat="1" ht="12" customHeight="1" x14ac:dyDescent="0.2">
      <c r="A79" s="239"/>
      <c r="B79" s="217"/>
      <c r="C79" s="215" t="str">
        <f>Data!C79</f>
        <v>Other/Unspecified</v>
      </c>
      <c r="D79" s="21">
        <f>SouthernRegionCalculations!T171+SouthernRegionCalculations!Y171+SouthernRegionCalculations!V171</f>
        <v>0</v>
      </c>
      <c r="E79" s="49" t="str">
        <f t="shared" si="9"/>
        <v>*</v>
      </c>
      <c r="F79" s="255"/>
      <c r="G79" s="217"/>
      <c r="H79" s="244" t="s">
        <v>72</v>
      </c>
      <c r="I79" s="244"/>
      <c r="J79" s="67">
        <f>SUM(J74:J78)</f>
        <v>701</v>
      </c>
      <c r="K79" s="68">
        <f t="shared" si="10"/>
        <v>1</v>
      </c>
      <c r="L79" s="240"/>
    </row>
    <row r="80" spans="1:14" s="200" customFormat="1" ht="12" customHeight="1" x14ac:dyDescent="0.2">
      <c r="A80" s="214"/>
      <c r="B80" s="229"/>
      <c r="C80" s="244" t="s">
        <v>72</v>
      </c>
      <c r="D80" s="67">
        <f>SUM(D74:D79)</f>
        <v>701</v>
      </c>
      <c r="E80" s="68">
        <f t="shared" si="9"/>
        <v>1</v>
      </c>
      <c r="F80" s="255"/>
      <c r="G80" s="217"/>
      <c r="H80" s="244"/>
      <c r="I80" s="244"/>
      <c r="J80" s="108"/>
      <c r="K80" s="109"/>
      <c r="L80" s="240"/>
    </row>
    <row r="81" spans="1:12" s="200" customFormat="1" ht="4.1500000000000004" customHeight="1" x14ac:dyDescent="0.2">
      <c r="A81" s="214"/>
      <c r="B81" s="229"/>
      <c r="C81" s="244"/>
      <c r="D81" s="67"/>
      <c r="E81" s="68"/>
      <c r="F81" s="255"/>
      <c r="G81" s="217"/>
      <c r="H81" s="244"/>
      <c r="I81" s="244"/>
      <c r="J81" s="108"/>
      <c r="K81" s="109"/>
      <c r="L81" s="240"/>
    </row>
    <row r="82" spans="1:12" s="200" customFormat="1" ht="10.9" customHeight="1" x14ac:dyDescent="0.2">
      <c r="A82" s="272"/>
      <c r="B82" s="366"/>
      <c r="C82" s="275"/>
      <c r="D82" s="279"/>
      <c r="E82" s="275"/>
      <c r="F82" s="275"/>
      <c r="G82" s="280"/>
      <c r="H82" s="275"/>
      <c r="I82" s="275"/>
      <c r="J82" s="275"/>
      <c r="K82" s="279"/>
      <c r="L82" s="281"/>
    </row>
    <row r="83" spans="1:12" s="200" customFormat="1" x14ac:dyDescent="0.2">
      <c r="A83" s="180"/>
      <c r="B83" s="217"/>
      <c r="C83" s="282"/>
      <c r="D83" s="283"/>
      <c r="E83" s="283"/>
      <c r="F83" s="283"/>
      <c r="G83" s="282"/>
      <c r="H83" s="229"/>
      <c r="I83" s="229"/>
      <c r="J83" s="233"/>
      <c r="K83" s="180"/>
      <c r="L83" s="180"/>
    </row>
    <row r="84" spans="1:12" s="200" customFormat="1" ht="6" customHeight="1" x14ac:dyDescent="0.2">
      <c r="A84" s="180"/>
      <c r="B84" s="217"/>
      <c r="C84" s="282"/>
      <c r="D84" s="283"/>
      <c r="E84" s="283"/>
      <c r="F84" s="283"/>
      <c r="G84" s="282"/>
      <c r="H84" s="282"/>
      <c r="I84" s="282"/>
      <c r="J84" s="283"/>
      <c r="K84" s="180"/>
      <c r="L84" s="180"/>
    </row>
    <row r="85" spans="1:12" x14ac:dyDescent="0.2">
      <c r="A85" s="180"/>
      <c r="K85" s="180"/>
      <c r="L85" s="180"/>
    </row>
    <row r="86" spans="1:12" x14ac:dyDescent="0.2">
      <c r="K86" s="180"/>
      <c r="L86" s="180"/>
    </row>
  </sheetData>
  <mergeCells count="3">
    <mergeCell ref="B18:K18"/>
    <mergeCell ref="B33:K33"/>
    <mergeCell ref="B72:L72"/>
  </mergeCells>
  <printOptions horizontalCentered="1" verticalCentered="1"/>
  <pageMargins left="0.04" right="0.04" top="0.04" bottom="0.03" header="0.04" footer="0.03"/>
  <pageSetup scale="75" orientation="portrait" r:id="rId1"/>
  <headerFooter alignWithMargins="0">
    <oddHeader>&amp;C&amp;"Arial,Bold"&amp;12MASSACHUSETTS DEPARTMENT OF CHILDREN AND FAMILIES QUARTERLY PROFILE
FY 2017, Quarter 3 (January 1, 2017 – March 31, 2017)</oddHeader>
    <oddFooter>&amp;L&amp;"Arial,Italic"MA DCF: CQI/OMPA&amp;R
&amp;"Arial,Italic"Source: FamilyNet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Z175"/>
  <sheetViews>
    <sheetView topLeftCell="A91" zoomScale="80" zoomScaleNormal="80" workbookViewId="0">
      <selection activeCell="G110" sqref="G110:I110"/>
    </sheetView>
  </sheetViews>
  <sheetFormatPr defaultRowHeight="12" x14ac:dyDescent="0.2"/>
  <cols>
    <col min="1" max="1" width="21.28515625" customWidth="1"/>
    <col min="2" max="2" width="40.42578125" customWidth="1"/>
    <col min="3" max="3" width="36.85546875" customWidth="1"/>
    <col min="4" max="4" width="19.28515625" customWidth="1"/>
    <col min="5" max="5" width="28.42578125" style="503" customWidth="1"/>
    <col min="6" max="6" width="28" style="503" customWidth="1"/>
    <col min="7" max="7" width="28.28515625" style="503" customWidth="1"/>
    <col min="8" max="8" width="23.85546875" customWidth="1"/>
    <col min="9" max="9" width="22.28515625" customWidth="1"/>
    <col min="10" max="10" width="37" customWidth="1"/>
    <col min="11" max="11" width="38.28515625" customWidth="1"/>
    <col min="12" max="12" width="34.7109375" customWidth="1"/>
    <col min="13" max="13" width="26.85546875" customWidth="1"/>
    <col min="14" max="14" width="36" customWidth="1"/>
    <col min="15" max="15" width="35.28515625" customWidth="1"/>
    <col min="16" max="16" width="31.140625" customWidth="1"/>
    <col min="17" max="17" width="30.5703125" customWidth="1"/>
    <col min="18" max="18" width="32.42578125" customWidth="1"/>
    <col min="19" max="19" width="30.85546875" customWidth="1"/>
    <col min="20" max="20" width="29.28515625" customWidth="1"/>
    <col min="21" max="21" width="16.7109375" customWidth="1"/>
    <col min="22" max="22" width="19.28515625" customWidth="1"/>
    <col min="23" max="23" width="39" customWidth="1"/>
    <col min="24" max="24" width="21.42578125" customWidth="1"/>
    <col min="25" max="26" width="20.5703125" customWidth="1"/>
    <col min="27" max="27" width="27.42578125" customWidth="1"/>
    <col min="28" max="28" width="22.28515625" customWidth="1"/>
    <col min="29" max="29" width="27.140625" customWidth="1"/>
    <col min="30" max="30" width="16.42578125" customWidth="1"/>
    <col min="31" max="31" width="11.42578125" customWidth="1"/>
    <col min="32" max="45" width="20.5703125" customWidth="1"/>
    <col min="46" max="46" width="29.42578125" customWidth="1"/>
    <col min="47" max="47" width="26" customWidth="1"/>
    <col min="48" max="48" width="23.28515625" customWidth="1"/>
    <col min="49" max="49" width="15.42578125" customWidth="1"/>
    <col min="50" max="50" width="13.140625" customWidth="1"/>
    <col min="51" max="51" width="18.42578125" customWidth="1"/>
  </cols>
  <sheetData>
    <row r="1" spans="2:19" s="118" customFormat="1" ht="14.25" x14ac:dyDescent="0.25">
      <c r="E1" s="136"/>
      <c r="F1" s="136"/>
      <c r="G1" s="136"/>
    </row>
    <row r="2" spans="2:19" s="118" customFormat="1" ht="14.25" x14ac:dyDescent="0.25">
      <c r="D2" s="123"/>
      <c r="E2" s="623"/>
      <c r="F2" s="623"/>
      <c r="G2" s="623"/>
    </row>
    <row r="3" spans="2:19" s="118" customFormat="1" ht="14.25" x14ac:dyDescent="0.25">
      <c r="B3" s="614" t="s">
        <v>351</v>
      </c>
      <c r="C3" s="342" t="s">
        <v>416</v>
      </c>
      <c r="D3" s="342"/>
      <c r="E3" s="713"/>
      <c r="F3" s="713"/>
      <c r="G3" s="713"/>
      <c r="I3" s="725" t="s">
        <v>148</v>
      </c>
      <c r="J3" s="342"/>
      <c r="K3" s="342"/>
      <c r="L3" s="342"/>
      <c r="M3" s="342"/>
      <c r="N3" s="342"/>
      <c r="O3" s="342"/>
      <c r="P3" s="342"/>
      <c r="Q3" s="342"/>
      <c r="R3" s="342"/>
      <c r="S3" s="342"/>
    </row>
    <row r="4" spans="2:19" s="118" customFormat="1" ht="15" thickBot="1" x14ac:dyDescent="0.3">
      <c r="C4" s="342"/>
      <c r="D4" s="342"/>
      <c r="E4" s="713" t="s">
        <v>117</v>
      </c>
      <c r="F4" s="713" t="s">
        <v>118</v>
      </c>
      <c r="G4" s="713" t="s">
        <v>119</v>
      </c>
      <c r="I4" s="342"/>
      <c r="J4" s="342"/>
      <c r="K4" s="342"/>
      <c r="L4" s="342"/>
      <c r="M4" s="342"/>
      <c r="N4" s="342"/>
      <c r="O4" s="342"/>
      <c r="P4" s="342"/>
      <c r="Q4" s="342"/>
      <c r="R4" s="342"/>
      <c r="S4" s="342"/>
    </row>
    <row r="5" spans="2:19" s="118" customFormat="1" ht="14.25" x14ac:dyDescent="0.25">
      <c r="C5" s="342"/>
      <c r="D5" s="342"/>
      <c r="E5" s="885">
        <v>42736</v>
      </c>
      <c r="F5" s="886">
        <v>42767</v>
      </c>
      <c r="G5" s="887">
        <v>42795</v>
      </c>
      <c r="I5" s="342"/>
      <c r="J5" s="342"/>
      <c r="K5" s="713"/>
      <c r="L5" s="863" t="s">
        <v>126</v>
      </c>
      <c r="M5" s="712" t="s">
        <v>111</v>
      </c>
      <c r="N5" s="712" t="s">
        <v>127</v>
      </c>
      <c r="O5" s="712" t="s">
        <v>129</v>
      </c>
      <c r="P5" s="712" t="s">
        <v>113</v>
      </c>
      <c r="Q5" s="712" t="s">
        <v>114</v>
      </c>
      <c r="R5" s="712" t="s">
        <v>116</v>
      </c>
      <c r="S5" s="715" t="s">
        <v>349</v>
      </c>
    </row>
    <row r="6" spans="2:19" s="118" customFormat="1" ht="14.25" x14ac:dyDescent="0.25">
      <c r="C6" s="342" t="s">
        <v>111</v>
      </c>
      <c r="D6" s="468">
        <f>SUM(E6:G6)</f>
        <v>2549</v>
      </c>
      <c r="E6" s="864">
        <v>843</v>
      </c>
      <c r="F6" s="713">
        <v>703</v>
      </c>
      <c r="G6" s="888">
        <v>1003</v>
      </c>
      <c r="I6" s="342"/>
      <c r="J6" s="342" t="s">
        <v>149</v>
      </c>
      <c r="K6" s="342">
        <f>SUM(L6:S6)</f>
        <v>210</v>
      </c>
      <c r="L6" s="864">
        <v>2</v>
      </c>
      <c r="M6" s="713">
        <v>21</v>
      </c>
      <c r="N6" s="713"/>
      <c r="O6" s="713"/>
      <c r="P6" s="713">
        <v>31</v>
      </c>
      <c r="Q6" s="713">
        <v>100</v>
      </c>
      <c r="R6" s="713">
        <v>34</v>
      </c>
      <c r="S6" s="716">
        <v>22</v>
      </c>
    </row>
    <row r="7" spans="2:19" s="118" customFormat="1" ht="14.25" x14ac:dyDescent="0.25">
      <c r="C7" s="342" t="s">
        <v>24</v>
      </c>
      <c r="D7" s="468">
        <f t="shared" ref="D7:D13" si="0">SUM(E7:G7)</f>
        <v>0</v>
      </c>
      <c r="E7" s="889"/>
      <c r="F7" s="713"/>
      <c r="G7" s="716"/>
      <c r="I7" s="342"/>
      <c r="J7" s="342" t="s">
        <v>150</v>
      </c>
      <c r="K7" s="342">
        <f t="shared" ref="K7:K15" si="1">SUM(L7:S7)</f>
        <v>1105</v>
      </c>
      <c r="L7" s="864">
        <v>4</v>
      </c>
      <c r="M7" s="713">
        <v>196</v>
      </c>
      <c r="N7" s="713">
        <v>17</v>
      </c>
      <c r="O7" s="713"/>
      <c r="P7" s="713">
        <v>451</v>
      </c>
      <c r="Q7" s="713">
        <v>204</v>
      </c>
      <c r="R7" s="713">
        <v>66</v>
      </c>
      <c r="S7" s="716">
        <v>167</v>
      </c>
    </row>
    <row r="8" spans="2:19" s="118" customFormat="1" ht="14.25" x14ac:dyDescent="0.25">
      <c r="C8" s="342"/>
      <c r="D8" s="468">
        <f t="shared" si="0"/>
        <v>0</v>
      </c>
      <c r="E8" s="864"/>
      <c r="F8" s="713"/>
      <c r="G8" s="716"/>
      <c r="I8" s="342"/>
      <c r="J8" s="342" t="s">
        <v>151</v>
      </c>
      <c r="K8" s="342">
        <f t="shared" si="1"/>
        <v>12536</v>
      </c>
      <c r="L8" s="864">
        <v>39</v>
      </c>
      <c r="M8" s="713">
        <v>4836</v>
      </c>
      <c r="N8" s="713">
        <v>49</v>
      </c>
      <c r="O8" s="713"/>
      <c r="P8" s="713">
        <v>1686</v>
      </c>
      <c r="Q8" s="713">
        <v>2692</v>
      </c>
      <c r="R8" s="713">
        <v>1934</v>
      </c>
      <c r="S8" s="716">
        <v>1300</v>
      </c>
    </row>
    <row r="9" spans="2:19" s="118" customFormat="1" ht="14.25" x14ac:dyDescent="0.25">
      <c r="C9" s="342" t="s">
        <v>113</v>
      </c>
      <c r="D9" s="468">
        <f t="shared" si="0"/>
        <v>5990</v>
      </c>
      <c r="E9" s="889">
        <v>2016</v>
      </c>
      <c r="F9" s="890">
        <v>1626</v>
      </c>
      <c r="G9" s="888">
        <v>2348</v>
      </c>
      <c r="I9" s="342"/>
      <c r="J9" s="342" t="s">
        <v>152</v>
      </c>
      <c r="K9" s="342">
        <f t="shared" si="1"/>
        <v>138</v>
      </c>
      <c r="L9" s="864"/>
      <c r="M9" s="713">
        <v>12</v>
      </c>
      <c r="N9" s="713">
        <v>1</v>
      </c>
      <c r="O9" s="713"/>
      <c r="P9" s="713">
        <v>25</v>
      </c>
      <c r="Q9" s="713">
        <v>27</v>
      </c>
      <c r="R9" s="713">
        <v>45</v>
      </c>
      <c r="S9" s="716">
        <v>28</v>
      </c>
    </row>
    <row r="10" spans="2:19" s="118" customFormat="1" ht="14.25" x14ac:dyDescent="0.25">
      <c r="C10" s="342" t="s">
        <v>114</v>
      </c>
      <c r="D10" s="468">
        <f t="shared" si="0"/>
        <v>5952</v>
      </c>
      <c r="E10" s="889">
        <v>1995</v>
      </c>
      <c r="F10" s="890">
        <v>1747</v>
      </c>
      <c r="G10" s="888">
        <v>2210</v>
      </c>
      <c r="I10" s="342"/>
      <c r="J10" s="342" t="s">
        <v>153</v>
      </c>
      <c r="K10" s="342">
        <f t="shared" si="1"/>
        <v>25915</v>
      </c>
      <c r="L10" s="864">
        <v>70</v>
      </c>
      <c r="M10" s="713">
        <v>4038</v>
      </c>
      <c r="N10" s="713">
        <v>79</v>
      </c>
      <c r="O10" s="713">
        <v>1</v>
      </c>
      <c r="P10" s="713">
        <v>6537</v>
      </c>
      <c r="Q10" s="713">
        <v>3063</v>
      </c>
      <c r="R10" s="713">
        <v>6956</v>
      </c>
      <c r="S10" s="716">
        <v>5171</v>
      </c>
    </row>
    <row r="11" spans="2:19" s="118" customFormat="1" ht="14.25" x14ac:dyDescent="0.25">
      <c r="B11" s="118" t="s">
        <v>115</v>
      </c>
      <c r="C11" s="342"/>
      <c r="D11" s="468">
        <f t="shared" si="0"/>
        <v>0</v>
      </c>
      <c r="E11" s="889"/>
      <c r="F11" s="713"/>
      <c r="G11" s="716"/>
      <c r="I11" s="342"/>
      <c r="J11" s="342" t="s">
        <v>154</v>
      </c>
      <c r="K11" s="342">
        <f t="shared" si="1"/>
        <v>3224</v>
      </c>
      <c r="L11" s="864">
        <v>27</v>
      </c>
      <c r="M11" s="713">
        <v>277</v>
      </c>
      <c r="N11" s="713"/>
      <c r="O11" s="713"/>
      <c r="P11" s="713">
        <v>612</v>
      </c>
      <c r="Q11" s="713">
        <v>1112</v>
      </c>
      <c r="R11" s="713">
        <v>677</v>
      </c>
      <c r="S11" s="716">
        <v>519</v>
      </c>
    </row>
    <row r="12" spans="2:19" s="118" customFormat="1" ht="14.25" x14ac:dyDescent="0.25">
      <c r="C12" s="342" t="s">
        <v>116</v>
      </c>
      <c r="D12" s="468">
        <f t="shared" si="0"/>
        <v>4727</v>
      </c>
      <c r="E12" s="889">
        <v>1549</v>
      </c>
      <c r="F12" s="890">
        <v>1342</v>
      </c>
      <c r="G12" s="888">
        <v>1836</v>
      </c>
      <c r="I12" s="342"/>
      <c r="J12" s="342" t="s">
        <v>155</v>
      </c>
      <c r="K12" s="342">
        <f t="shared" si="1"/>
        <v>38</v>
      </c>
      <c r="L12" s="864">
        <v>1</v>
      </c>
      <c r="M12" s="713">
        <v>4</v>
      </c>
      <c r="N12" s="713"/>
      <c r="O12" s="713"/>
      <c r="P12" s="713">
        <v>6</v>
      </c>
      <c r="Q12" s="713">
        <v>12</v>
      </c>
      <c r="R12" s="713">
        <v>10</v>
      </c>
      <c r="S12" s="716">
        <v>5</v>
      </c>
    </row>
    <row r="13" spans="2:19" s="118" customFormat="1" ht="14.25" x14ac:dyDescent="0.25">
      <c r="C13" s="342" t="s">
        <v>348</v>
      </c>
      <c r="D13" s="342">
        <f t="shared" si="0"/>
        <v>3384</v>
      </c>
      <c r="E13" s="864">
        <v>1126</v>
      </c>
      <c r="F13" s="713">
        <v>961</v>
      </c>
      <c r="G13" s="716">
        <v>1297</v>
      </c>
      <c r="I13" s="342"/>
      <c r="J13" s="342" t="s">
        <v>19</v>
      </c>
      <c r="K13" s="342">
        <f t="shared" si="1"/>
        <v>4360</v>
      </c>
      <c r="L13" s="864">
        <v>16</v>
      </c>
      <c r="M13" s="713">
        <v>627</v>
      </c>
      <c r="N13" s="713">
        <v>24</v>
      </c>
      <c r="O13" s="713"/>
      <c r="P13" s="713">
        <v>1066</v>
      </c>
      <c r="Q13" s="713">
        <v>1107</v>
      </c>
      <c r="R13" s="713">
        <v>845</v>
      </c>
      <c r="S13" s="716">
        <v>675</v>
      </c>
    </row>
    <row r="14" spans="2:19" ht="15" thickBot="1" x14ac:dyDescent="0.3">
      <c r="C14" s="342" t="s">
        <v>110</v>
      </c>
      <c r="D14" s="468">
        <f>SUM(E14:G14)</f>
        <v>23379</v>
      </c>
      <c r="E14" s="891">
        <v>7789</v>
      </c>
      <c r="F14" s="892">
        <v>6597</v>
      </c>
      <c r="G14" s="893">
        <v>8993</v>
      </c>
      <c r="I14" s="346"/>
      <c r="J14" s="342" t="s">
        <v>156</v>
      </c>
      <c r="K14" s="342">
        <f t="shared" si="1"/>
        <v>39563</v>
      </c>
      <c r="L14" s="864">
        <v>127</v>
      </c>
      <c r="M14" s="713">
        <v>1788</v>
      </c>
      <c r="N14" s="713">
        <v>9</v>
      </c>
      <c r="O14" s="713">
        <v>2</v>
      </c>
      <c r="P14" s="713">
        <v>8670</v>
      </c>
      <c r="Q14" s="713">
        <v>12295</v>
      </c>
      <c r="R14" s="713">
        <v>7914</v>
      </c>
      <c r="S14" s="865">
        <v>8758</v>
      </c>
    </row>
    <row r="15" spans="2:19" ht="14.25" x14ac:dyDescent="0.25">
      <c r="I15" s="346"/>
      <c r="J15" s="342" t="s">
        <v>21</v>
      </c>
      <c r="K15" s="342">
        <f t="shared" si="1"/>
        <v>10014</v>
      </c>
      <c r="L15" s="864"/>
      <c r="M15" s="713">
        <v>1342</v>
      </c>
      <c r="N15" s="713">
        <v>4</v>
      </c>
      <c r="O15" s="713"/>
      <c r="P15" s="713">
        <v>2029</v>
      </c>
      <c r="Q15" s="713">
        <v>2391</v>
      </c>
      <c r="R15" s="713">
        <v>2348</v>
      </c>
      <c r="S15" s="865">
        <v>1900</v>
      </c>
    </row>
    <row r="16" spans="2:19" ht="44.45" customHeight="1" thickBot="1" x14ac:dyDescent="0.3">
      <c r="C16" s="987" t="s">
        <v>281</v>
      </c>
      <c r="D16" s="395"/>
      <c r="E16" s="469"/>
      <c r="F16" s="469"/>
      <c r="G16" s="469"/>
      <c r="I16" s="346"/>
      <c r="J16" s="342" t="s">
        <v>132</v>
      </c>
      <c r="K16" s="342">
        <f>SUM(L16:S16)</f>
        <v>97103</v>
      </c>
      <c r="L16" s="866">
        <f>SUM(L6:L15)</f>
        <v>286</v>
      </c>
      <c r="M16" s="867">
        <f t="shared" ref="M16:S16" si="2">SUM(M6:M15)</f>
        <v>13141</v>
      </c>
      <c r="N16" s="867">
        <f t="shared" si="2"/>
        <v>183</v>
      </c>
      <c r="O16" s="867">
        <f t="shared" si="2"/>
        <v>3</v>
      </c>
      <c r="P16" s="867">
        <f t="shared" si="2"/>
        <v>21113</v>
      </c>
      <c r="Q16" s="867">
        <f t="shared" si="2"/>
        <v>23003</v>
      </c>
      <c r="R16" s="867">
        <f t="shared" si="2"/>
        <v>20829</v>
      </c>
      <c r="S16" s="868">
        <f t="shared" si="2"/>
        <v>18545</v>
      </c>
    </row>
    <row r="17" spans="3:19" ht="15" thickBot="1" x14ac:dyDescent="0.3">
      <c r="C17" s="395"/>
      <c r="D17" s="395"/>
      <c r="E17" s="469" t="s">
        <v>117</v>
      </c>
      <c r="F17" s="469" t="s">
        <v>118</v>
      </c>
      <c r="G17" s="469" t="s">
        <v>119</v>
      </c>
      <c r="I17" s="346"/>
      <c r="J17" s="346"/>
      <c r="K17" s="342"/>
      <c r="L17" s="346"/>
      <c r="M17" s="346"/>
      <c r="N17" s="346"/>
      <c r="O17" s="346"/>
      <c r="P17" s="346"/>
      <c r="Q17" s="346"/>
      <c r="R17" s="346"/>
      <c r="S17" s="346"/>
    </row>
    <row r="18" spans="3:19" ht="14.25" x14ac:dyDescent="0.25">
      <c r="C18" s="395"/>
      <c r="D18" s="395"/>
      <c r="E18" s="894">
        <f>E5</f>
        <v>42736</v>
      </c>
      <c r="F18" s="895">
        <f>F5</f>
        <v>42767</v>
      </c>
      <c r="G18" s="896">
        <f>G5</f>
        <v>42795</v>
      </c>
      <c r="J18" s="615"/>
      <c r="K18" s="615"/>
      <c r="L18" s="615"/>
      <c r="M18" s="615"/>
      <c r="N18" s="615"/>
      <c r="O18" s="615"/>
      <c r="P18" s="615"/>
      <c r="Q18" s="615"/>
      <c r="R18" s="615"/>
      <c r="S18" s="615"/>
    </row>
    <row r="19" spans="3:19" ht="15" thickBot="1" x14ac:dyDescent="0.3">
      <c r="C19" s="395" t="s">
        <v>111</v>
      </c>
      <c r="D19" s="395">
        <f>E19+F19+G19</f>
        <v>1439</v>
      </c>
      <c r="E19" s="1001">
        <v>467</v>
      </c>
      <c r="F19" s="999">
        <v>381</v>
      </c>
      <c r="G19" s="1000">
        <v>591</v>
      </c>
      <c r="I19" s="724" t="s">
        <v>157</v>
      </c>
    </row>
    <row r="20" spans="3:19" ht="14.25" x14ac:dyDescent="0.25">
      <c r="C20" s="395" t="s">
        <v>24</v>
      </c>
      <c r="D20" s="395">
        <f t="shared" ref="D20:D25" si="3">E20+F20+G20</f>
        <v>0</v>
      </c>
      <c r="E20" s="897"/>
      <c r="F20" s="469"/>
      <c r="G20" s="898"/>
      <c r="J20" s="342"/>
      <c r="K20" s="342"/>
      <c r="L20" s="702" t="s">
        <v>126</v>
      </c>
      <c r="M20" s="703" t="s">
        <v>111</v>
      </c>
      <c r="N20" s="703" t="s">
        <v>127</v>
      </c>
      <c r="O20" s="712" t="s">
        <v>349</v>
      </c>
      <c r="P20" s="712" t="s">
        <v>129</v>
      </c>
      <c r="Q20" s="712" t="s">
        <v>113</v>
      </c>
      <c r="R20" s="712" t="s">
        <v>114</v>
      </c>
      <c r="S20" s="715" t="s">
        <v>116</v>
      </c>
    </row>
    <row r="21" spans="3:19" ht="14.25" x14ac:dyDescent="0.25">
      <c r="C21" s="395" t="s">
        <v>112</v>
      </c>
      <c r="D21" s="395">
        <f t="shared" si="3"/>
        <v>0</v>
      </c>
      <c r="E21" s="897"/>
      <c r="F21" s="469"/>
      <c r="G21" s="898"/>
      <c r="J21" s="342" t="s">
        <v>22</v>
      </c>
      <c r="K21" s="342">
        <f>SUM(L21:S21)</f>
        <v>56</v>
      </c>
      <c r="L21" s="704"/>
      <c r="M21" s="705">
        <v>8</v>
      </c>
      <c r="N21" s="705"/>
      <c r="O21" s="713">
        <v>8</v>
      </c>
      <c r="P21" s="713"/>
      <c r="Q21" s="713">
        <v>18</v>
      </c>
      <c r="R21" s="713">
        <v>11</v>
      </c>
      <c r="S21" s="716">
        <v>11</v>
      </c>
    </row>
    <row r="22" spans="3:19" ht="14.25" x14ac:dyDescent="0.25">
      <c r="C22" s="395" t="s">
        <v>113</v>
      </c>
      <c r="D22" s="395">
        <f t="shared" si="3"/>
        <v>3111</v>
      </c>
      <c r="E22" s="1002">
        <v>1035</v>
      </c>
      <c r="F22" s="1003">
        <v>851</v>
      </c>
      <c r="G22" s="1004">
        <v>1225</v>
      </c>
      <c r="J22" s="342" t="s">
        <v>14</v>
      </c>
      <c r="K22" s="342">
        <f t="shared" ref="K22:K41" si="4">SUM(L22:S22)</f>
        <v>266</v>
      </c>
      <c r="L22" s="704"/>
      <c r="M22" s="705">
        <v>76</v>
      </c>
      <c r="N22" s="705"/>
      <c r="O22" s="713">
        <v>3</v>
      </c>
      <c r="P22" s="713"/>
      <c r="Q22" s="713">
        <v>10</v>
      </c>
      <c r="R22" s="713">
        <v>174</v>
      </c>
      <c r="S22" s="716">
        <v>3</v>
      </c>
    </row>
    <row r="23" spans="3:19" ht="14.25" x14ac:dyDescent="0.25">
      <c r="C23" s="395" t="s">
        <v>114</v>
      </c>
      <c r="D23" s="395">
        <f t="shared" si="3"/>
        <v>2834</v>
      </c>
      <c r="E23" s="1002">
        <v>951</v>
      </c>
      <c r="F23" s="1003">
        <v>796</v>
      </c>
      <c r="G23" s="1004">
        <v>1087</v>
      </c>
      <c r="J23" s="342" t="s">
        <v>18</v>
      </c>
      <c r="K23" s="342">
        <f t="shared" si="4"/>
        <v>84</v>
      </c>
      <c r="L23" s="704"/>
      <c r="M23" s="705">
        <v>21</v>
      </c>
      <c r="N23" s="705"/>
      <c r="O23" s="713">
        <v>3</v>
      </c>
      <c r="P23" s="713"/>
      <c r="Q23" s="713">
        <v>24</v>
      </c>
      <c r="R23" s="713">
        <v>33</v>
      </c>
      <c r="S23" s="716">
        <v>3</v>
      </c>
    </row>
    <row r="24" spans="3:19" ht="14.25" x14ac:dyDescent="0.25">
      <c r="C24" s="395" t="s">
        <v>115</v>
      </c>
      <c r="D24" s="395">
        <f t="shared" si="3"/>
        <v>0</v>
      </c>
      <c r="E24" s="899"/>
      <c r="F24" s="900"/>
      <c r="G24" s="901"/>
      <c r="J24" s="342" t="s">
        <v>158</v>
      </c>
      <c r="K24" s="342">
        <f t="shared" si="4"/>
        <v>73252</v>
      </c>
      <c r="L24" s="704">
        <v>225</v>
      </c>
      <c r="M24" s="705">
        <v>9111</v>
      </c>
      <c r="N24" s="705">
        <v>7</v>
      </c>
      <c r="O24" s="713">
        <v>14387</v>
      </c>
      <c r="P24" s="713">
        <v>2</v>
      </c>
      <c r="Q24" s="713">
        <v>16141</v>
      </c>
      <c r="R24" s="713">
        <v>18079</v>
      </c>
      <c r="S24" s="716">
        <v>15300</v>
      </c>
    </row>
    <row r="25" spans="3:19" ht="14.25" x14ac:dyDescent="0.25">
      <c r="C25" s="395" t="s">
        <v>116</v>
      </c>
      <c r="D25" s="395">
        <f t="shared" si="3"/>
        <v>2469</v>
      </c>
      <c r="E25" s="1002">
        <v>753</v>
      </c>
      <c r="F25" s="1003">
        <v>716</v>
      </c>
      <c r="G25" s="1004">
        <v>1000</v>
      </c>
      <c r="J25" s="342" t="s">
        <v>159</v>
      </c>
      <c r="K25" s="342">
        <f t="shared" si="4"/>
        <v>44</v>
      </c>
      <c r="L25" s="704"/>
      <c r="M25" s="705">
        <v>14</v>
      </c>
      <c r="N25" s="705">
        <v>3</v>
      </c>
      <c r="O25" s="713">
        <v>19</v>
      </c>
      <c r="P25" s="713"/>
      <c r="Q25" s="713">
        <v>3</v>
      </c>
      <c r="R25" s="713">
        <v>2</v>
      </c>
      <c r="S25" s="716">
        <v>3</v>
      </c>
    </row>
    <row r="26" spans="3:19" ht="14.25" x14ac:dyDescent="0.25">
      <c r="C26" s="395" t="s">
        <v>348</v>
      </c>
      <c r="D26" s="395">
        <f>E26+F26+G26</f>
        <v>1743</v>
      </c>
      <c r="E26" s="1002">
        <v>583</v>
      </c>
      <c r="F26" s="1003">
        <v>495</v>
      </c>
      <c r="G26" s="1004">
        <v>665</v>
      </c>
      <c r="J26" s="708" t="s">
        <v>320</v>
      </c>
      <c r="K26" s="708">
        <f t="shared" si="4"/>
        <v>0</v>
      </c>
      <c r="L26" s="706"/>
      <c r="M26" s="707"/>
      <c r="N26" s="707"/>
      <c r="O26" s="709"/>
      <c r="P26" s="710"/>
      <c r="Q26" s="710"/>
      <c r="R26" s="709"/>
      <c r="S26" s="711"/>
    </row>
    <row r="27" spans="3:19" ht="15" thickBot="1" x14ac:dyDescent="0.3">
      <c r="C27" s="395" t="s">
        <v>110</v>
      </c>
      <c r="D27" s="471">
        <f>E27+F27+G27</f>
        <v>12027</v>
      </c>
      <c r="E27" s="902">
        <v>3926</v>
      </c>
      <c r="F27" s="903">
        <v>3350</v>
      </c>
      <c r="G27" s="904">
        <v>4751</v>
      </c>
      <c r="J27" s="342" t="s">
        <v>160</v>
      </c>
      <c r="K27" s="342">
        <f t="shared" si="4"/>
        <v>3</v>
      </c>
      <c r="L27" s="704"/>
      <c r="M27" s="705">
        <v>1</v>
      </c>
      <c r="N27" s="705"/>
      <c r="O27" s="714">
        <v>1</v>
      </c>
      <c r="P27" s="713"/>
      <c r="Q27" s="713">
        <v>1</v>
      </c>
      <c r="R27" s="714"/>
      <c r="S27" s="716"/>
    </row>
    <row r="28" spans="3:19" ht="14.25" x14ac:dyDescent="0.25">
      <c r="C28" s="394"/>
      <c r="D28" s="394"/>
      <c r="E28" s="905"/>
      <c r="F28" s="905"/>
      <c r="G28" s="905"/>
      <c r="H28" t="s">
        <v>350</v>
      </c>
      <c r="J28" s="342" t="s">
        <v>12</v>
      </c>
      <c r="K28" s="342">
        <f t="shared" si="4"/>
        <v>407</v>
      </c>
      <c r="L28" s="704"/>
      <c r="M28" s="705">
        <v>146</v>
      </c>
      <c r="N28" s="705"/>
      <c r="O28" s="713">
        <v>30</v>
      </c>
      <c r="P28" s="713"/>
      <c r="Q28" s="713">
        <v>127</v>
      </c>
      <c r="R28" s="713">
        <v>100</v>
      </c>
      <c r="S28" s="716">
        <v>4</v>
      </c>
    </row>
    <row r="29" spans="3:19" ht="28.15" customHeight="1" x14ac:dyDescent="0.25">
      <c r="C29" s="987" t="s">
        <v>282</v>
      </c>
      <c r="D29" s="395"/>
      <c r="E29" s="469"/>
      <c r="F29" s="469"/>
      <c r="G29" s="469"/>
      <c r="J29" s="342" t="s">
        <v>161</v>
      </c>
      <c r="K29" s="342">
        <f t="shared" si="4"/>
        <v>3</v>
      </c>
      <c r="L29" s="704"/>
      <c r="M29" s="705"/>
      <c r="N29" s="705"/>
      <c r="O29" s="713"/>
      <c r="P29" s="713"/>
      <c r="Q29" s="713"/>
      <c r="R29" s="713">
        <v>1</v>
      </c>
      <c r="S29" s="716">
        <v>2</v>
      </c>
    </row>
    <row r="30" spans="3:19" ht="15" thickBot="1" x14ac:dyDescent="0.3">
      <c r="C30" s="395"/>
      <c r="D30" s="395"/>
      <c r="E30" s="469" t="s">
        <v>117</v>
      </c>
      <c r="F30" s="469" t="s">
        <v>118</v>
      </c>
      <c r="G30" s="469" t="s">
        <v>119</v>
      </c>
      <c r="J30" s="342" t="s">
        <v>8</v>
      </c>
      <c r="K30" s="342">
        <f t="shared" si="4"/>
        <v>94</v>
      </c>
      <c r="L30" s="704"/>
      <c r="M30" s="705">
        <v>6</v>
      </c>
      <c r="N30" s="705"/>
      <c r="O30" s="713"/>
      <c r="P30" s="713"/>
      <c r="Q30" s="713">
        <v>75</v>
      </c>
      <c r="R30" s="713">
        <v>11</v>
      </c>
      <c r="S30" s="716">
        <v>2</v>
      </c>
    </row>
    <row r="31" spans="3:19" ht="14.25" x14ac:dyDescent="0.25">
      <c r="C31" s="395"/>
      <c r="D31" s="395"/>
      <c r="E31" s="906">
        <f>E18</f>
        <v>42736</v>
      </c>
      <c r="F31" s="907">
        <f>F18</f>
        <v>42767</v>
      </c>
      <c r="G31" s="908">
        <f>G18</f>
        <v>42795</v>
      </c>
      <c r="J31" s="342" t="s">
        <v>20</v>
      </c>
      <c r="K31" s="342">
        <f t="shared" si="4"/>
        <v>11</v>
      </c>
      <c r="L31" s="704"/>
      <c r="M31" s="705"/>
      <c r="N31" s="705"/>
      <c r="O31" s="713">
        <v>1</v>
      </c>
      <c r="P31" s="713"/>
      <c r="Q31" s="713">
        <v>10</v>
      </c>
      <c r="R31" s="713"/>
      <c r="S31" s="716"/>
    </row>
    <row r="32" spans="3:19" ht="14.25" x14ac:dyDescent="0.25">
      <c r="C32" s="395" t="s">
        <v>111</v>
      </c>
      <c r="D32" s="395">
        <f>E32+F32+G32</f>
        <v>270</v>
      </c>
      <c r="E32" s="998">
        <v>96</v>
      </c>
      <c r="F32" s="999">
        <v>73</v>
      </c>
      <c r="G32" s="1000">
        <v>101</v>
      </c>
      <c r="J32" s="342" t="s">
        <v>24</v>
      </c>
      <c r="K32" s="342">
        <f t="shared" si="4"/>
        <v>1178</v>
      </c>
      <c r="L32" s="704">
        <v>5</v>
      </c>
      <c r="M32" s="705">
        <v>160</v>
      </c>
      <c r="N32" s="705">
        <v>60</v>
      </c>
      <c r="O32" s="713">
        <v>273</v>
      </c>
      <c r="P32" s="713"/>
      <c r="Q32" s="713">
        <v>212</v>
      </c>
      <c r="R32" s="713">
        <v>211</v>
      </c>
      <c r="S32" s="716">
        <v>257</v>
      </c>
    </row>
    <row r="33" spans="3:23" ht="14.25" x14ac:dyDescent="0.25">
      <c r="C33" s="395" t="s">
        <v>24</v>
      </c>
      <c r="D33" s="395">
        <f t="shared" ref="D33:D39" si="5">E33+F33+G33</f>
        <v>0</v>
      </c>
      <c r="E33" s="897"/>
      <c r="F33" s="469"/>
      <c r="G33" s="898"/>
      <c r="J33" s="342" t="s">
        <v>162</v>
      </c>
      <c r="K33" s="342">
        <f t="shared" si="4"/>
        <v>9</v>
      </c>
      <c r="L33" s="704"/>
      <c r="M33" s="705"/>
      <c r="N33" s="705"/>
      <c r="O33" s="713">
        <v>2</v>
      </c>
      <c r="P33" s="713"/>
      <c r="Q33" s="713">
        <v>1</v>
      </c>
      <c r="R33" s="713">
        <v>5</v>
      </c>
      <c r="S33" s="716">
        <v>1</v>
      </c>
    </row>
    <row r="34" spans="3:23" ht="14.25" x14ac:dyDescent="0.25">
      <c r="C34" s="395" t="s">
        <v>112</v>
      </c>
      <c r="D34" s="395">
        <f t="shared" si="5"/>
        <v>0</v>
      </c>
      <c r="E34" s="897"/>
      <c r="F34" s="469"/>
      <c r="G34" s="898"/>
      <c r="J34" s="342" t="s">
        <v>163</v>
      </c>
      <c r="K34" s="342">
        <f t="shared" si="4"/>
        <v>483</v>
      </c>
      <c r="L34" s="704"/>
      <c r="M34" s="705">
        <v>56</v>
      </c>
      <c r="N34" s="705"/>
      <c r="O34" s="713">
        <v>74</v>
      </c>
      <c r="P34" s="713"/>
      <c r="Q34" s="713">
        <v>198</v>
      </c>
      <c r="R34" s="713">
        <v>154</v>
      </c>
      <c r="S34" s="716">
        <v>1</v>
      </c>
    </row>
    <row r="35" spans="3:23" ht="14.25" x14ac:dyDescent="0.25">
      <c r="C35" s="395" t="s">
        <v>113</v>
      </c>
      <c r="D35" s="395">
        <f t="shared" si="5"/>
        <v>422</v>
      </c>
      <c r="E35" s="1001">
        <v>157</v>
      </c>
      <c r="F35" s="999">
        <v>126</v>
      </c>
      <c r="G35" s="1000">
        <v>139</v>
      </c>
      <c r="J35" s="342" t="s">
        <v>164</v>
      </c>
      <c r="K35" s="342">
        <f t="shared" si="4"/>
        <v>68</v>
      </c>
      <c r="L35" s="704"/>
      <c r="M35" s="705">
        <v>4</v>
      </c>
      <c r="N35" s="705"/>
      <c r="O35" s="713">
        <v>5</v>
      </c>
      <c r="P35" s="713"/>
      <c r="Q35" s="713">
        <v>12</v>
      </c>
      <c r="R35" s="713">
        <v>11</v>
      </c>
      <c r="S35" s="716">
        <v>36</v>
      </c>
    </row>
    <row r="36" spans="3:23" ht="14.25" x14ac:dyDescent="0.25">
      <c r="C36" s="395" t="s">
        <v>114</v>
      </c>
      <c r="D36" s="395">
        <f t="shared" si="5"/>
        <v>478</v>
      </c>
      <c r="E36" s="1001">
        <v>165</v>
      </c>
      <c r="F36" s="999">
        <v>166</v>
      </c>
      <c r="G36" s="1000">
        <v>147</v>
      </c>
      <c r="J36" s="342" t="s">
        <v>6</v>
      </c>
      <c r="K36" s="342">
        <f t="shared" si="4"/>
        <v>6557</v>
      </c>
      <c r="L36" s="704">
        <v>6</v>
      </c>
      <c r="M36" s="705">
        <v>1295</v>
      </c>
      <c r="N36" s="705">
        <v>78</v>
      </c>
      <c r="O36" s="713">
        <v>1172</v>
      </c>
      <c r="P36" s="713"/>
      <c r="Q36" s="713">
        <v>1826</v>
      </c>
      <c r="R36" s="713">
        <v>661</v>
      </c>
      <c r="S36" s="716">
        <v>1519</v>
      </c>
    </row>
    <row r="37" spans="3:23" ht="14.25" x14ac:dyDescent="0.25">
      <c r="C37" s="395" t="s">
        <v>115</v>
      </c>
      <c r="D37" s="395">
        <f t="shared" si="5"/>
        <v>0</v>
      </c>
      <c r="E37" s="897"/>
      <c r="F37" s="900"/>
      <c r="G37" s="901"/>
      <c r="J37" s="342" t="s">
        <v>165</v>
      </c>
      <c r="K37" s="342">
        <f t="shared" si="4"/>
        <v>5</v>
      </c>
      <c r="L37" s="704"/>
      <c r="M37" s="705"/>
      <c r="N37" s="705"/>
      <c r="O37" s="713"/>
      <c r="P37" s="713"/>
      <c r="Q37" s="713">
        <v>1</v>
      </c>
      <c r="R37" s="713">
        <v>2</v>
      </c>
      <c r="S37" s="716">
        <v>2</v>
      </c>
    </row>
    <row r="38" spans="3:23" ht="14.25" x14ac:dyDescent="0.25">
      <c r="C38" s="395" t="s">
        <v>116</v>
      </c>
      <c r="D38" s="395">
        <f t="shared" si="5"/>
        <v>437</v>
      </c>
      <c r="E38" s="1001">
        <v>144</v>
      </c>
      <c r="F38" s="1003">
        <v>130</v>
      </c>
      <c r="G38" s="1004">
        <v>163</v>
      </c>
      <c r="J38" s="342" t="s">
        <v>166</v>
      </c>
      <c r="K38" s="342">
        <f t="shared" si="4"/>
        <v>14455</v>
      </c>
      <c r="L38" s="704">
        <v>50</v>
      </c>
      <c r="M38" s="705">
        <v>2192</v>
      </c>
      <c r="N38" s="705">
        <v>35</v>
      </c>
      <c r="O38" s="713">
        <v>2539</v>
      </c>
      <c r="P38" s="713">
        <v>1</v>
      </c>
      <c r="Q38" s="713">
        <v>2438</v>
      </c>
      <c r="R38" s="713">
        <v>3529</v>
      </c>
      <c r="S38" s="716">
        <v>3671</v>
      </c>
    </row>
    <row r="39" spans="3:23" ht="14.25" x14ac:dyDescent="0.25">
      <c r="C39" s="395" t="s">
        <v>348</v>
      </c>
      <c r="D39" s="1005">
        <f t="shared" si="5"/>
        <v>385</v>
      </c>
      <c r="E39" s="1002">
        <v>124</v>
      </c>
      <c r="F39" s="1003">
        <v>121</v>
      </c>
      <c r="G39" s="1004">
        <v>140</v>
      </c>
      <c r="J39" s="342" t="s">
        <v>16</v>
      </c>
      <c r="K39" s="342">
        <f t="shared" si="4"/>
        <v>128</v>
      </c>
      <c r="L39" s="704"/>
      <c r="M39" s="705">
        <v>51</v>
      </c>
      <c r="N39" s="705"/>
      <c r="O39" s="713">
        <v>28</v>
      </c>
      <c r="P39" s="713"/>
      <c r="Q39" s="713">
        <v>16</v>
      </c>
      <c r="R39" s="713">
        <v>19</v>
      </c>
      <c r="S39" s="716">
        <v>14</v>
      </c>
    </row>
    <row r="40" spans="3:23" ht="15" thickBot="1" x14ac:dyDescent="0.3">
      <c r="C40" s="395" t="s">
        <v>110</v>
      </c>
      <c r="D40" s="395">
        <f>E40+F40+G40</f>
        <v>1999</v>
      </c>
      <c r="E40" s="902">
        <v>689</v>
      </c>
      <c r="F40" s="903">
        <v>618</v>
      </c>
      <c r="G40" s="904">
        <v>692</v>
      </c>
      <c r="J40" s="708" t="s">
        <v>167</v>
      </c>
      <c r="K40" s="708">
        <f t="shared" si="4"/>
        <v>0</v>
      </c>
      <c r="L40" s="717"/>
      <c r="M40" s="718"/>
      <c r="N40" s="718"/>
      <c r="O40" s="719"/>
      <c r="P40" s="719"/>
      <c r="Q40" s="719"/>
      <c r="R40" s="719"/>
      <c r="S40" s="720"/>
    </row>
    <row r="41" spans="3:23" ht="15" thickBot="1" x14ac:dyDescent="0.3">
      <c r="C41" s="394"/>
      <c r="D41" s="394"/>
      <c r="E41" s="905"/>
      <c r="F41" s="905"/>
      <c r="G41" s="905"/>
      <c r="J41" s="342" t="s">
        <v>132</v>
      </c>
      <c r="K41" s="342">
        <f t="shared" si="4"/>
        <v>97103</v>
      </c>
      <c r="L41" s="721">
        <f>SUM(L21:L40)</f>
        <v>286</v>
      </c>
      <c r="M41" s="721">
        <f t="shared" ref="M41:N41" si="6">SUM(M21:M40)</f>
        <v>13141</v>
      </c>
      <c r="N41" s="721">
        <f t="shared" si="6"/>
        <v>183</v>
      </c>
      <c r="O41" s="721">
        <f t="shared" ref="O41" si="7">SUM(O21:O40)</f>
        <v>18545</v>
      </c>
      <c r="P41" s="722">
        <f t="shared" ref="P41" si="8">SUM(P21:P40)</f>
        <v>3</v>
      </c>
      <c r="Q41" s="721">
        <f t="shared" ref="Q41" si="9">SUM(Q21:Q40)</f>
        <v>21113</v>
      </c>
      <c r="R41" s="721">
        <f t="shared" ref="R41" si="10">SUM(R21:R40)</f>
        <v>23003</v>
      </c>
      <c r="S41" s="723">
        <f t="shared" ref="S41" si="11">SUM(S21:S40)</f>
        <v>20829</v>
      </c>
    </row>
    <row r="42" spans="3:23" ht="14.25" x14ac:dyDescent="0.25">
      <c r="C42" s="730"/>
      <c r="D42" s="118"/>
      <c r="E42" s="136"/>
      <c r="F42" s="136"/>
      <c r="G42" s="136"/>
      <c r="J42" s="615"/>
      <c r="K42" s="615"/>
      <c r="L42" s="615"/>
      <c r="M42" s="615"/>
      <c r="N42" s="615"/>
      <c r="O42" s="615"/>
      <c r="P42" s="615"/>
      <c r="Q42" s="615"/>
      <c r="R42" s="615"/>
      <c r="S42" s="615"/>
    </row>
    <row r="43" spans="3:23" ht="14.25" x14ac:dyDescent="0.25">
      <c r="C43" s="118"/>
      <c r="D43" s="118"/>
      <c r="E43" s="136"/>
      <c r="F43" s="136"/>
      <c r="G43" s="136"/>
      <c r="H43" s="156"/>
      <c r="J43" s="138"/>
      <c r="K43" s="118"/>
      <c r="L43" s="118"/>
      <c r="M43" s="118"/>
      <c r="N43" s="118"/>
      <c r="Q43" s="613"/>
      <c r="R43" s="118"/>
      <c r="S43" s="118"/>
      <c r="T43" s="118"/>
      <c r="U43" s="118"/>
    </row>
    <row r="44" spans="3:23" ht="15" thickBot="1" x14ac:dyDescent="0.3">
      <c r="C44" s="118"/>
      <c r="D44" s="118"/>
      <c r="E44" s="136"/>
      <c r="F44" s="136"/>
      <c r="G44" s="136"/>
      <c r="H44" s="156"/>
      <c r="J44" s="118"/>
      <c r="K44" s="118"/>
      <c r="L44" s="123"/>
      <c r="M44" s="123"/>
      <c r="N44" s="123"/>
      <c r="Q44" s="118"/>
      <c r="R44" s="119"/>
      <c r="S44" s="124"/>
      <c r="T44" s="125"/>
      <c r="U44" s="126"/>
    </row>
    <row r="45" spans="3:23" ht="15" thickBot="1" x14ac:dyDescent="0.3">
      <c r="C45" s="291"/>
      <c r="D45" s="291"/>
      <c r="E45" s="644"/>
      <c r="F45" s="644"/>
      <c r="G45" s="644"/>
      <c r="J45" s="617"/>
      <c r="K45" s="617"/>
      <c r="L45" s="616"/>
      <c r="M45" s="616"/>
      <c r="N45" s="616"/>
      <c r="O45" s="615"/>
      <c r="P45" s="615"/>
      <c r="Q45" s="617"/>
      <c r="R45" s="617"/>
      <c r="S45" s="616"/>
      <c r="T45" s="616"/>
      <c r="U45" s="616"/>
    </row>
    <row r="46" spans="3:23" ht="28.5" x14ac:dyDescent="0.25">
      <c r="C46" s="728" t="s">
        <v>121</v>
      </c>
      <c r="D46" s="118"/>
      <c r="E46" s="136"/>
      <c r="F46" s="136"/>
      <c r="G46" s="136"/>
      <c r="L46" s="977" t="s">
        <v>168</v>
      </c>
      <c r="M46" s="978" t="s">
        <v>169</v>
      </c>
      <c r="N46" s="978" t="s">
        <v>170</v>
      </c>
      <c r="O46" s="978" t="s">
        <v>171</v>
      </c>
      <c r="P46" s="978" t="s">
        <v>37</v>
      </c>
      <c r="Q46" s="978" t="s">
        <v>172</v>
      </c>
      <c r="R46" s="978" t="s">
        <v>29</v>
      </c>
      <c r="S46" s="978" t="s">
        <v>173</v>
      </c>
      <c r="T46" s="978" t="s">
        <v>174</v>
      </c>
      <c r="U46" s="978" t="s">
        <v>175</v>
      </c>
      <c r="V46" s="978" t="s">
        <v>176</v>
      </c>
      <c r="W46" s="143" t="s">
        <v>132</v>
      </c>
    </row>
    <row r="47" spans="3:23" ht="15" thickBot="1" x14ac:dyDescent="0.3">
      <c r="C47" s="118"/>
      <c r="D47" s="118" t="s">
        <v>122</v>
      </c>
      <c r="E47" s="136" t="s">
        <v>117</v>
      </c>
      <c r="F47" s="136" t="s">
        <v>118</v>
      </c>
      <c r="G47" s="136" t="s">
        <v>119</v>
      </c>
      <c r="I47" s="397" t="s">
        <v>354</v>
      </c>
      <c r="J47" s="397"/>
      <c r="K47" t="s">
        <v>126</v>
      </c>
      <c r="L47" s="645">
        <v>265</v>
      </c>
      <c r="M47" s="645"/>
      <c r="N47" s="645"/>
      <c r="O47" s="645"/>
      <c r="P47" s="645"/>
      <c r="Q47" s="645">
        <v>1</v>
      </c>
      <c r="R47" s="645"/>
      <c r="S47" s="645"/>
      <c r="T47" s="645"/>
      <c r="U47" s="645">
        <v>6</v>
      </c>
      <c r="V47" s="645">
        <v>5</v>
      </c>
      <c r="W47" s="358">
        <f>SUM(L47:V47)</f>
        <v>277</v>
      </c>
    </row>
    <row r="48" spans="3:23" ht="14.25" x14ac:dyDescent="0.25">
      <c r="C48" s="118"/>
      <c r="D48" s="118"/>
      <c r="E48" s="734">
        <f>E31</f>
        <v>42736</v>
      </c>
      <c r="F48" s="735">
        <f t="shared" ref="F48:G48" si="12">F31</f>
        <v>42767</v>
      </c>
      <c r="G48" s="736">
        <f t="shared" si="12"/>
        <v>42795</v>
      </c>
      <c r="J48" s="160"/>
      <c r="K48" t="s">
        <v>111</v>
      </c>
      <c r="L48" s="645">
        <v>322</v>
      </c>
      <c r="M48" s="645">
        <v>18</v>
      </c>
      <c r="N48" s="645">
        <v>1</v>
      </c>
      <c r="O48" s="645">
        <v>43</v>
      </c>
      <c r="P48" s="645">
        <v>11</v>
      </c>
      <c r="Q48" s="645">
        <v>1</v>
      </c>
      <c r="R48" s="645">
        <v>826</v>
      </c>
      <c r="S48" s="645"/>
      <c r="T48" s="645">
        <v>7</v>
      </c>
      <c r="U48" s="645">
        <v>4</v>
      </c>
      <c r="V48" s="645">
        <v>4</v>
      </c>
      <c r="W48" s="358">
        <f t="shared" ref="W48:W53" si="13">SUM(L48:V48)</f>
        <v>1237</v>
      </c>
    </row>
    <row r="49" spans="3:30" ht="14.25" x14ac:dyDescent="0.25">
      <c r="C49" s="118" t="s">
        <v>111</v>
      </c>
      <c r="D49" s="119">
        <f>E49+F49+G49</f>
        <v>408</v>
      </c>
      <c r="E49" s="1015">
        <v>135</v>
      </c>
      <c r="F49" s="1016">
        <v>151</v>
      </c>
      <c r="G49" s="1017">
        <v>122</v>
      </c>
      <c r="J49" s="160"/>
      <c r="K49" t="s">
        <v>127</v>
      </c>
      <c r="L49" s="645"/>
      <c r="M49" s="645"/>
      <c r="N49" s="645"/>
      <c r="O49" s="645"/>
      <c r="P49" s="645"/>
      <c r="Q49" s="645"/>
      <c r="R49" s="645"/>
      <c r="S49" s="645"/>
      <c r="T49" s="645">
        <v>28</v>
      </c>
      <c r="U49" s="645">
        <v>1</v>
      </c>
      <c r="V49" s="645"/>
      <c r="W49" s="358">
        <f t="shared" si="13"/>
        <v>29</v>
      </c>
    </row>
    <row r="50" spans="3:30" ht="14.25" x14ac:dyDescent="0.25">
      <c r="C50" s="118" t="s">
        <v>112</v>
      </c>
      <c r="D50" s="119">
        <f>E50+F50+G50</f>
        <v>0</v>
      </c>
      <c r="E50" s="909"/>
      <c r="F50" s="136"/>
      <c r="G50" s="910"/>
      <c r="J50" s="160"/>
      <c r="K50" t="s">
        <v>128</v>
      </c>
      <c r="L50" s="645">
        <v>627</v>
      </c>
      <c r="M50" s="645">
        <v>19</v>
      </c>
      <c r="N50" s="645">
        <v>4</v>
      </c>
      <c r="O50" s="645">
        <v>26</v>
      </c>
      <c r="P50" s="645">
        <v>28</v>
      </c>
      <c r="Q50" s="645">
        <v>1</v>
      </c>
      <c r="R50" s="645">
        <v>985</v>
      </c>
      <c r="S50" s="645"/>
      <c r="T50" s="645">
        <v>16</v>
      </c>
      <c r="U50" s="645">
        <v>7</v>
      </c>
      <c r="V50" s="645">
        <v>7</v>
      </c>
      <c r="W50" s="358">
        <f t="shared" si="13"/>
        <v>1720</v>
      </c>
    </row>
    <row r="51" spans="3:30" ht="14.25" x14ac:dyDescent="0.25">
      <c r="C51" s="118" t="s">
        <v>120</v>
      </c>
      <c r="D51" s="119">
        <f>E51+F51+G51</f>
        <v>0</v>
      </c>
      <c r="E51" s="909"/>
      <c r="F51" s="136"/>
      <c r="G51" s="910"/>
      <c r="J51" s="160"/>
      <c r="K51" t="s">
        <v>113</v>
      </c>
      <c r="L51" s="645">
        <v>534</v>
      </c>
      <c r="M51" s="645">
        <v>60</v>
      </c>
      <c r="N51" s="645">
        <v>2</v>
      </c>
      <c r="O51" s="645">
        <v>72</v>
      </c>
      <c r="P51" s="645">
        <v>62</v>
      </c>
      <c r="Q51" s="645">
        <v>1</v>
      </c>
      <c r="R51" s="645">
        <v>1068</v>
      </c>
      <c r="S51" s="645"/>
      <c r="T51" s="645">
        <v>17</v>
      </c>
      <c r="U51" s="645">
        <v>10</v>
      </c>
      <c r="V51" s="645">
        <v>1</v>
      </c>
      <c r="W51" s="358">
        <f t="shared" si="13"/>
        <v>1827</v>
      </c>
    </row>
    <row r="52" spans="3:30" ht="14.25" x14ac:dyDescent="0.25">
      <c r="C52" s="118" t="s">
        <v>113</v>
      </c>
      <c r="D52" s="119">
        <f>E52+F52+G52</f>
        <v>1195</v>
      </c>
      <c r="E52" s="1015">
        <v>372</v>
      </c>
      <c r="F52" s="1016">
        <v>398</v>
      </c>
      <c r="G52" s="1017">
        <v>425</v>
      </c>
      <c r="J52" s="160"/>
      <c r="K52" t="s">
        <v>114</v>
      </c>
      <c r="L52" s="645">
        <v>956</v>
      </c>
      <c r="M52" s="645">
        <v>46</v>
      </c>
      <c r="N52" s="645">
        <v>6</v>
      </c>
      <c r="O52" s="645">
        <v>75</v>
      </c>
      <c r="P52" s="645">
        <v>58</v>
      </c>
      <c r="Q52" s="645">
        <v>6</v>
      </c>
      <c r="R52" s="645">
        <v>1406</v>
      </c>
      <c r="S52" s="645">
        <v>1</v>
      </c>
      <c r="T52" s="645">
        <v>14</v>
      </c>
      <c r="U52" s="645">
        <v>4</v>
      </c>
      <c r="V52" s="645">
        <v>8</v>
      </c>
      <c r="W52" s="358">
        <f t="shared" si="13"/>
        <v>2580</v>
      </c>
    </row>
    <row r="53" spans="3:30" ht="14.25" x14ac:dyDescent="0.25">
      <c r="C53" s="118" t="s">
        <v>114</v>
      </c>
      <c r="D53" s="119">
        <f>E53+F53+G53</f>
        <v>1148</v>
      </c>
      <c r="E53" s="1015">
        <v>349</v>
      </c>
      <c r="F53" s="1016">
        <v>367</v>
      </c>
      <c r="G53" s="1017">
        <v>432</v>
      </c>
      <c r="J53" s="160"/>
      <c r="K53" t="s">
        <v>116</v>
      </c>
      <c r="L53" s="645">
        <v>740</v>
      </c>
      <c r="M53" s="645">
        <v>45</v>
      </c>
      <c r="N53" s="645">
        <v>1</v>
      </c>
      <c r="O53" s="645">
        <v>31</v>
      </c>
      <c r="P53" s="645">
        <v>14</v>
      </c>
      <c r="Q53" s="645">
        <v>1</v>
      </c>
      <c r="R53" s="645">
        <v>1089</v>
      </c>
      <c r="S53" s="645"/>
      <c r="T53" s="645">
        <v>20</v>
      </c>
      <c r="U53" s="645">
        <v>5</v>
      </c>
      <c r="V53" s="645">
        <v>9</v>
      </c>
      <c r="W53" s="358">
        <f t="shared" si="13"/>
        <v>1955</v>
      </c>
    </row>
    <row r="54" spans="3:30" ht="15" thickBot="1" x14ac:dyDescent="0.3">
      <c r="C54" s="118" t="s">
        <v>115</v>
      </c>
      <c r="D54" s="119">
        <f t="shared" ref="D54:D55" si="14">E54+F54+G54</f>
        <v>0</v>
      </c>
      <c r="E54" s="911"/>
      <c r="F54" s="623"/>
      <c r="G54" s="912"/>
      <c r="K54" s="140" t="s">
        <v>132</v>
      </c>
      <c r="L54" s="979">
        <f>SUM(L47:L53)</f>
        <v>3444</v>
      </c>
      <c r="M54" s="979">
        <f t="shared" ref="M54:V54" si="15">SUM(M47:M53)</f>
        <v>188</v>
      </c>
      <c r="N54" s="979">
        <f t="shared" si="15"/>
        <v>14</v>
      </c>
      <c r="O54" s="979">
        <f t="shared" si="15"/>
        <v>247</v>
      </c>
      <c r="P54" s="979">
        <f t="shared" si="15"/>
        <v>173</v>
      </c>
      <c r="Q54" s="979">
        <f t="shared" si="15"/>
        <v>11</v>
      </c>
      <c r="R54" s="979">
        <f t="shared" si="15"/>
        <v>5374</v>
      </c>
      <c r="S54" s="979">
        <f t="shared" si="15"/>
        <v>1</v>
      </c>
      <c r="T54" s="979">
        <f t="shared" si="15"/>
        <v>102</v>
      </c>
      <c r="U54" s="979">
        <f t="shared" si="15"/>
        <v>37</v>
      </c>
      <c r="V54" s="979">
        <f t="shared" si="15"/>
        <v>34</v>
      </c>
      <c r="W54" s="162">
        <f>SUM(W47:W53)</f>
        <v>9625</v>
      </c>
    </row>
    <row r="55" spans="3:30" ht="14.25" x14ac:dyDescent="0.25">
      <c r="C55" s="118" t="s">
        <v>116</v>
      </c>
      <c r="D55" s="119">
        <f t="shared" si="14"/>
        <v>820</v>
      </c>
      <c r="E55" s="1018">
        <v>252</v>
      </c>
      <c r="F55" s="1019">
        <v>250</v>
      </c>
      <c r="G55" s="1020">
        <v>318</v>
      </c>
      <c r="J55" s="346"/>
      <c r="K55" s="346"/>
      <c r="L55" s="346"/>
      <c r="M55" s="346"/>
      <c r="N55" s="346"/>
      <c r="O55" s="346"/>
      <c r="P55" s="346"/>
    </row>
    <row r="56" spans="3:30" ht="14.25" x14ac:dyDescent="0.25">
      <c r="C56" s="118" t="s">
        <v>348</v>
      </c>
      <c r="D56" s="119">
        <f>E56+F56+G56</f>
        <v>494</v>
      </c>
      <c r="E56" s="1018">
        <v>166</v>
      </c>
      <c r="F56" s="1019">
        <v>156</v>
      </c>
      <c r="G56" s="1020">
        <v>172</v>
      </c>
      <c r="J56" s="306" t="s">
        <v>378</v>
      </c>
      <c r="K56" s="336"/>
      <c r="L56" s="336" t="s">
        <v>221</v>
      </c>
      <c r="M56" s="336"/>
      <c r="N56" s="336"/>
      <c r="O56" s="336"/>
      <c r="P56" s="336"/>
    </row>
    <row r="57" spans="3:30" ht="15" thickBot="1" x14ac:dyDescent="0.3">
      <c r="C57" s="118" t="s">
        <v>110</v>
      </c>
      <c r="D57" s="119">
        <f>E57+F57+G57</f>
        <v>4543</v>
      </c>
      <c r="E57" s="1006">
        <v>1438</v>
      </c>
      <c r="F57" s="1007">
        <v>1473</v>
      </c>
      <c r="G57" s="1008">
        <v>1632</v>
      </c>
      <c r="K57" s="336" t="s">
        <v>222</v>
      </c>
      <c r="L57" s="336" t="s">
        <v>223</v>
      </c>
      <c r="M57" s="336" t="s">
        <v>224</v>
      </c>
      <c r="N57" s="336" t="s">
        <v>225</v>
      </c>
      <c r="O57" s="336" t="s">
        <v>226</v>
      </c>
      <c r="P57" s="336" t="s">
        <v>227</v>
      </c>
    </row>
    <row r="58" spans="3:30" ht="14.25" x14ac:dyDescent="0.25">
      <c r="K58" s="336" t="s">
        <v>126</v>
      </c>
      <c r="L58" s="451">
        <v>3</v>
      </c>
      <c r="M58" s="451">
        <v>10</v>
      </c>
      <c r="N58" s="451">
        <v>7</v>
      </c>
      <c r="O58" s="451">
        <v>0</v>
      </c>
      <c r="P58" s="451">
        <f>SUM(L58:O58)</f>
        <v>20</v>
      </c>
      <c r="Q58" s="118"/>
      <c r="R58" s="118"/>
      <c r="S58" s="118"/>
      <c r="T58" s="118"/>
      <c r="U58" s="118"/>
      <c r="V58" s="118"/>
      <c r="W58" s="118"/>
      <c r="X58" s="118"/>
      <c r="Y58" s="118"/>
      <c r="Z58" s="118"/>
      <c r="AA58" s="118"/>
      <c r="AB58" s="118"/>
      <c r="AC58" s="118"/>
      <c r="AD58" s="128"/>
    </row>
    <row r="59" spans="3:30" ht="18" thickBot="1" x14ac:dyDescent="0.35">
      <c r="C59" s="118"/>
      <c r="D59" s="118" t="s">
        <v>123</v>
      </c>
      <c r="E59" s="136" t="s">
        <v>117</v>
      </c>
      <c r="F59" s="136" t="s">
        <v>118</v>
      </c>
      <c r="G59" s="136" t="s">
        <v>119</v>
      </c>
      <c r="K59" s="336" t="s">
        <v>228</v>
      </c>
      <c r="L59" s="451">
        <v>240</v>
      </c>
      <c r="M59" s="451">
        <v>186</v>
      </c>
      <c r="N59" s="451">
        <v>343</v>
      </c>
      <c r="O59" s="451">
        <v>468</v>
      </c>
      <c r="P59" s="451">
        <f>SUM(L59:O59)</f>
        <v>1237</v>
      </c>
      <c r="Q59" s="745"/>
      <c r="R59" s="745"/>
      <c r="S59" s="745"/>
      <c r="T59" s="745"/>
      <c r="U59" s="118"/>
      <c r="V59" s="118"/>
      <c r="W59" s="118"/>
      <c r="X59" s="118"/>
      <c r="Y59" s="118"/>
      <c r="Z59" s="118"/>
      <c r="AA59" s="118"/>
      <c r="AB59" s="118"/>
      <c r="AC59" s="118"/>
      <c r="AD59" s="128"/>
    </row>
    <row r="60" spans="3:30" ht="17.25" x14ac:dyDescent="0.3">
      <c r="C60" s="118"/>
      <c r="D60" s="118"/>
      <c r="E60" s="734">
        <f>E5</f>
        <v>42736</v>
      </c>
      <c r="F60" s="735">
        <f>F5</f>
        <v>42767</v>
      </c>
      <c r="G60" s="736">
        <f>G5</f>
        <v>42795</v>
      </c>
      <c r="K60" s="336" t="s">
        <v>128</v>
      </c>
      <c r="L60" s="336">
        <v>402</v>
      </c>
      <c r="M60" s="336">
        <v>332</v>
      </c>
      <c r="N60" s="336">
        <v>472</v>
      </c>
      <c r="O60" s="336">
        <v>514</v>
      </c>
      <c r="P60" s="451">
        <f t="shared" ref="P60:P64" si="16">SUM(L60:O60)</f>
        <v>1720</v>
      </c>
      <c r="Q60" s="745"/>
      <c r="R60" s="745"/>
      <c r="S60" s="745"/>
      <c r="T60" s="745"/>
    </row>
    <row r="61" spans="3:30" ht="17.25" x14ac:dyDescent="0.3">
      <c r="C61" s="118" t="s">
        <v>111</v>
      </c>
      <c r="D61" s="119">
        <f>E61+F61+G61</f>
        <v>604</v>
      </c>
      <c r="E61" s="1012">
        <v>206</v>
      </c>
      <c r="F61" s="1013">
        <v>172</v>
      </c>
      <c r="G61" s="1014">
        <v>226</v>
      </c>
      <c r="I61" s="118"/>
      <c r="K61" s="336" t="s">
        <v>229</v>
      </c>
      <c r="L61" s="336">
        <v>321</v>
      </c>
      <c r="M61" s="336">
        <v>310</v>
      </c>
      <c r="N61" s="336">
        <v>462</v>
      </c>
      <c r="O61" s="336">
        <v>734</v>
      </c>
      <c r="P61" s="451">
        <f>SUM(L61:O61)</f>
        <v>1827</v>
      </c>
      <c r="Q61" s="745"/>
      <c r="R61" s="745"/>
      <c r="S61" s="745"/>
      <c r="T61" s="745"/>
    </row>
    <row r="62" spans="3:30" ht="14.25" x14ac:dyDescent="0.25">
      <c r="C62" s="118" t="s">
        <v>112</v>
      </c>
      <c r="D62" s="119">
        <f t="shared" ref="D62:D68" si="17">E62+F62+G62</f>
        <v>0</v>
      </c>
      <c r="E62" s="916"/>
      <c r="F62" s="136"/>
      <c r="G62" s="917"/>
      <c r="I62" s="118"/>
      <c r="K62" s="336" t="s">
        <v>230</v>
      </c>
      <c r="L62" s="336">
        <v>576</v>
      </c>
      <c r="M62" s="336">
        <v>492</v>
      </c>
      <c r="N62" s="336">
        <v>681</v>
      </c>
      <c r="O62" s="336">
        <v>831</v>
      </c>
      <c r="P62" s="451">
        <f t="shared" si="16"/>
        <v>2580</v>
      </c>
      <c r="Q62" s="291"/>
      <c r="R62" s="291"/>
      <c r="S62" s="291"/>
      <c r="T62" s="291"/>
    </row>
    <row r="63" spans="3:30" ht="17.25" x14ac:dyDescent="0.3">
      <c r="C63" s="118" t="s">
        <v>120</v>
      </c>
      <c r="D63" s="119">
        <f t="shared" si="17"/>
        <v>0</v>
      </c>
      <c r="E63" s="916"/>
      <c r="F63" s="136"/>
      <c r="G63" s="917"/>
      <c r="K63" s="336" t="s">
        <v>231</v>
      </c>
      <c r="L63" s="336">
        <v>428</v>
      </c>
      <c r="M63" s="336">
        <v>366</v>
      </c>
      <c r="N63" s="336">
        <v>536</v>
      </c>
      <c r="O63" s="336">
        <v>625</v>
      </c>
      <c r="P63" s="451">
        <f t="shared" si="16"/>
        <v>1955</v>
      </c>
      <c r="Q63" s="745"/>
      <c r="R63" s="745"/>
      <c r="S63" s="745"/>
      <c r="T63" s="745"/>
    </row>
    <row r="64" spans="3:30" ht="14.25" x14ac:dyDescent="0.25">
      <c r="C64" s="118" t="s">
        <v>113</v>
      </c>
      <c r="D64" s="119">
        <f t="shared" si="17"/>
        <v>929</v>
      </c>
      <c r="E64" s="1023">
        <v>318</v>
      </c>
      <c r="F64" s="1016">
        <v>300</v>
      </c>
      <c r="G64" s="1024">
        <v>311</v>
      </c>
      <c r="K64" s="451" t="s">
        <v>127</v>
      </c>
      <c r="L64" s="451">
        <v>38</v>
      </c>
      <c r="M64" s="451">
        <v>80</v>
      </c>
      <c r="N64" s="451">
        <v>113</v>
      </c>
      <c r="O64" s="451">
        <v>55</v>
      </c>
      <c r="P64" s="451">
        <f t="shared" si="16"/>
        <v>286</v>
      </c>
    </row>
    <row r="65" spans="3:52" ht="14.25" x14ac:dyDescent="0.25">
      <c r="C65" s="118" t="s">
        <v>114</v>
      </c>
      <c r="D65" s="119">
        <f t="shared" si="17"/>
        <v>786</v>
      </c>
      <c r="E65" s="1023">
        <v>258</v>
      </c>
      <c r="F65" s="1016">
        <v>241</v>
      </c>
      <c r="G65" s="1024">
        <v>287</v>
      </c>
      <c r="K65" s="336" t="s">
        <v>232</v>
      </c>
      <c r="L65" s="336">
        <f>SUM(L58:L64)</f>
        <v>2008</v>
      </c>
      <c r="M65" s="336">
        <f t="shared" ref="M65:O65" si="18">SUM(M58:M64)</f>
        <v>1776</v>
      </c>
      <c r="N65" s="336">
        <f t="shared" si="18"/>
        <v>2614</v>
      </c>
      <c r="O65" s="336">
        <f t="shared" si="18"/>
        <v>3227</v>
      </c>
      <c r="P65" s="1073">
        <f>SUM(P58:P64)</f>
        <v>9625</v>
      </c>
    </row>
    <row r="66" spans="3:52" ht="14.25" x14ac:dyDescent="0.25">
      <c r="C66" s="118" t="s">
        <v>115</v>
      </c>
      <c r="D66" s="119">
        <f t="shared" si="17"/>
        <v>0</v>
      </c>
      <c r="E66" s="918"/>
      <c r="F66" s="623"/>
      <c r="G66" s="919"/>
      <c r="J66" s="724" t="s">
        <v>379</v>
      </c>
      <c r="K66" s="346"/>
      <c r="L66" s="346"/>
      <c r="M66" s="346"/>
      <c r="N66" s="346"/>
      <c r="O66" s="346"/>
      <c r="P66" s="346"/>
      <c r="Q66" s="346"/>
    </row>
    <row r="67" spans="3:52" ht="14.25" x14ac:dyDescent="0.25">
      <c r="C67" s="118" t="s">
        <v>116</v>
      </c>
      <c r="D67" s="119">
        <f t="shared" si="17"/>
        <v>907</v>
      </c>
      <c r="E67" s="1021">
        <v>283</v>
      </c>
      <c r="F67" s="1019">
        <v>285</v>
      </c>
      <c r="G67" s="1022">
        <v>339</v>
      </c>
      <c r="J67" s="165"/>
      <c r="K67" s="167" t="s">
        <v>132</v>
      </c>
      <c r="L67" s="861" t="s">
        <v>204</v>
      </c>
      <c r="M67" s="861" t="s">
        <v>205</v>
      </c>
      <c r="N67" s="861" t="s">
        <v>206</v>
      </c>
      <c r="O67" s="861" t="s">
        <v>207</v>
      </c>
      <c r="P67" s="861" t="s">
        <v>208</v>
      </c>
      <c r="Q67" s="861" t="s">
        <v>209</v>
      </c>
    </row>
    <row r="68" spans="3:52" ht="14.25" x14ac:dyDescent="0.25">
      <c r="C68" s="118" t="s">
        <v>348</v>
      </c>
      <c r="D68" s="119">
        <f t="shared" si="17"/>
        <v>635</v>
      </c>
      <c r="E68" s="1021">
        <v>191</v>
      </c>
      <c r="F68" s="1019">
        <v>187</v>
      </c>
      <c r="G68" s="1022">
        <v>257</v>
      </c>
      <c r="J68" s="161" t="s">
        <v>126</v>
      </c>
      <c r="K68" s="358">
        <f>SUM(L68:Q68)</f>
        <v>277</v>
      </c>
      <c r="L68" s="862">
        <v>7</v>
      </c>
      <c r="M68" s="862">
        <v>5</v>
      </c>
      <c r="N68" s="862">
        <v>32</v>
      </c>
      <c r="O68" s="862">
        <v>35</v>
      </c>
      <c r="P68" s="862">
        <v>168</v>
      </c>
      <c r="Q68" s="862">
        <v>30</v>
      </c>
    </row>
    <row r="69" spans="3:52" ht="14.25" x14ac:dyDescent="0.25">
      <c r="C69" s="118" t="s">
        <v>110</v>
      </c>
      <c r="D69" s="119">
        <f>E69+F69+G69</f>
        <v>4461</v>
      </c>
      <c r="E69" s="1009">
        <v>1482</v>
      </c>
      <c r="F69" s="1010">
        <v>1358</v>
      </c>
      <c r="G69" s="1011">
        <v>1621</v>
      </c>
      <c r="J69" s="161" t="s">
        <v>111</v>
      </c>
      <c r="K69" s="358">
        <f>SUM(L69:Q69)</f>
        <v>1237</v>
      </c>
      <c r="L69" s="862">
        <v>315</v>
      </c>
      <c r="M69" s="862">
        <v>223</v>
      </c>
      <c r="N69" s="862">
        <v>203</v>
      </c>
      <c r="O69" s="862">
        <v>139</v>
      </c>
      <c r="P69" s="862">
        <v>262</v>
      </c>
      <c r="Q69" s="862">
        <v>95</v>
      </c>
    </row>
    <row r="70" spans="3:52" x14ac:dyDescent="0.2">
      <c r="J70" s="161" t="s">
        <v>127</v>
      </c>
      <c r="K70" s="358">
        <f t="shared" ref="K70:K71" si="19">SUM(L70:Q70)</f>
        <v>29</v>
      </c>
      <c r="L70" s="862">
        <v>5</v>
      </c>
      <c r="M70" s="862">
        <v>5</v>
      </c>
      <c r="N70" s="862">
        <v>3</v>
      </c>
      <c r="O70" s="862">
        <v>4</v>
      </c>
      <c r="P70" s="862">
        <v>7</v>
      </c>
      <c r="Q70" s="862">
        <v>5</v>
      </c>
    </row>
    <row r="71" spans="3:52" x14ac:dyDescent="0.2">
      <c r="J71" s="161" t="s">
        <v>128</v>
      </c>
      <c r="K71" s="358">
        <f t="shared" si="19"/>
        <v>1720</v>
      </c>
      <c r="L71" s="862">
        <v>432</v>
      </c>
      <c r="M71" s="862">
        <v>282</v>
      </c>
      <c r="N71" s="862">
        <v>281</v>
      </c>
      <c r="O71" s="862">
        <v>206</v>
      </c>
      <c r="P71" s="862">
        <v>417</v>
      </c>
      <c r="Q71" s="862">
        <v>102</v>
      </c>
    </row>
    <row r="72" spans="3:52" x14ac:dyDescent="0.2">
      <c r="C72" s="689" t="s">
        <v>133</v>
      </c>
      <c r="J72" s="161" t="s">
        <v>113</v>
      </c>
      <c r="K72" s="358">
        <f t="shared" ref="K72:K74" si="20">SUM(L72:Q72)</f>
        <v>1827</v>
      </c>
      <c r="L72" s="862">
        <v>482</v>
      </c>
      <c r="M72" s="862">
        <v>325</v>
      </c>
      <c r="N72" s="862">
        <v>277</v>
      </c>
      <c r="O72" s="862">
        <v>184</v>
      </c>
      <c r="P72" s="862">
        <v>375</v>
      </c>
      <c r="Q72" s="862">
        <v>184</v>
      </c>
    </row>
    <row r="73" spans="3:52" ht="15" thickBot="1" x14ac:dyDescent="0.3">
      <c r="C73" s="396"/>
      <c r="D73" s="396"/>
      <c r="E73" s="136" t="s">
        <v>117</v>
      </c>
      <c r="F73" s="136" t="s">
        <v>118</v>
      </c>
      <c r="G73" s="136" t="s">
        <v>119</v>
      </c>
      <c r="J73" s="161" t="s">
        <v>114</v>
      </c>
      <c r="K73" s="358">
        <f>SUM(L73:Q73)</f>
        <v>2580</v>
      </c>
      <c r="L73" s="862">
        <v>599</v>
      </c>
      <c r="M73" s="862">
        <v>476</v>
      </c>
      <c r="N73" s="862">
        <v>388</v>
      </c>
      <c r="O73" s="862">
        <v>265</v>
      </c>
      <c r="P73" s="862">
        <v>641</v>
      </c>
      <c r="Q73" s="862">
        <v>211</v>
      </c>
    </row>
    <row r="74" spans="3:52" ht="14.25" x14ac:dyDescent="0.25">
      <c r="C74" s="420"/>
      <c r="D74" s="396"/>
      <c r="E74" s="920">
        <f>E60</f>
        <v>42736</v>
      </c>
      <c r="F74" s="921">
        <f>F60</f>
        <v>42767</v>
      </c>
      <c r="G74" s="922">
        <f>G60</f>
        <v>42795</v>
      </c>
      <c r="I74" s="138"/>
      <c r="J74" s="161" t="s">
        <v>116</v>
      </c>
      <c r="K74" s="358">
        <f t="shared" si="20"/>
        <v>1955</v>
      </c>
      <c r="L74" s="862">
        <v>505</v>
      </c>
      <c r="M74" s="862">
        <v>336</v>
      </c>
      <c r="N74" s="862">
        <v>267</v>
      </c>
      <c r="O74" s="862">
        <v>223</v>
      </c>
      <c r="P74" s="862">
        <v>405</v>
      </c>
      <c r="Q74" s="862">
        <v>219</v>
      </c>
      <c r="W74" s="156"/>
      <c r="X74" s="156"/>
    </row>
    <row r="75" spans="3:52" ht="14.25" x14ac:dyDescent="0.25">
      <c r="C75" s="420" t="s">
        <v>126</v>
      </c>
      <c r="D75" s="690" t="e">
        <f t="shared" ref="D75:D85" si="21">AVERAGE(E75:G75)</f>
        <v>#DIV/0!</v>
      </c>
      <c r="E75" s="909"/>
      <c r="F75" s="136"/>
      <c r="G75" s="910"/>
      <c r="I75" s="118"/>
      <c r="J75" s="165" t="s">
        <v>132</v>
      </c>
      <c r="K75" s="358">
        <f>SUM(L75:Q75)</f>
        <v>9625</v>
      </c>
      <c r="L75" s="165">
        <f>SUM(L68:L74)</f>
        <v>2345</v>
      </c>
      <c r="M75" s="165">
        <f t="shared" ref="M75:Q75" si="22">SUM(M68:M74)</f>
        <v>1652</v>
      </c>
      <c r="N75" s="165">
        <f t="shared" si="22"/>
        <v>1451</v>
      </c>
      <c r="O75" s="165">
        <f t="shared" si="22"/>
        <v>1056</v>
      </c>
      <c r="P75" s="165">
        <f t="shared" si="22"/>
        <v>2275</v>
      </c>
      <c r="Q75" s="165">
        <f t="shared" si="22"/>
        <v>846</v>
      </c>
      <c r="W75" s="156"/>
      <c r="X75" s="156"/>
    </row>
    <row r="76" spans="3:52" ht="15" thickBot="1" x14ac:dyDescent="0.3">
      <c r="C76" s="420" t="s">
        <v>111</v>
      </c>
      <c r="D76" s="690">
        <f t="shared" si="21"/>
        <v>216.66666666666666</v>
      </c>
      <c r="E76" s="909">
        <v>212</v>
      </c>
      <c r="F76" s="136">
        <v>191</v>
      </c>
      <c r="G76" s="910">
        <v>247</v>
      </c>
      <c r="I76" s="118"/>
      <c r="J76" s="306" t="s">
        <v>380</v>
      </c>
      <c r="K76" s="346"/>
      <c r="L76" s="346"/>
      <c r="M76" s="346"/>
      <c r="N76" s="346"/>
      <c r="O76" s="346"/>
      <c r="P76" s="346"/>
      <c r="Q76" s="346"/>
      <c r="T76" t="s">
        <v>73</v>
      </c>
    </row>
    <row r="77" spans="3:52" ht="14.25" x14ac:dyDescent="0.25">
      <c r="C77" s="420" t="s">
        <v>127</v>
      </c>
      <c r="D77" s="690">
        <f t="shared" si="21"/>
        <v>1.5</v>
      </c>
      <c r="E77" s="909">
        <v>1</v>
      </c>
      <c r="F77" s="136"/>
      <c r="G77" s="910">
        <v>2</v>
      </c>
      <c r="I77" s="118"/>
      <c r="J77" s="141"/>
      <c r="K77" s="461" t="s">
        <v>197</v>
      </c>
      <c r="L77" s="157" t="s">
        <v>197</v>
      </c>
      <c r="M77" s="157" t="s">
        <v>197</v>
      </c>
      <c r="N77" s="157" t="s">
        <v>197</v>
      </c>
      <c r="O77" s="157" t="s">
        <v>197</v>
      </c>
      <c r="P77" s="157" t="s">
        <v>197</v>
      </c>
      <c r="Q77" s="157" t="s">
        <v>197</v>
      </c>
      <c r="R77" s="152" t="s">
        <v>197</v>
      </c>
      <c r="S77" s="154" t="s">
        <v>197</v>
      </c>
      <c r="T77" s="402" t="s">
        <v>197</v>
      </c>
      <c r="U77" s="964" t="s">
        <v>197</v>
      </c>
      <c r="V77" s="958" t="s">
        <v>197</v>
      </c>
      <c r="W77" s="959" t="s">
        <v>197</v>
      </c>
      <c r="X77" s="959" t="s">
        <v>197</v>
      </c>
      <c r="Y77" s="959" t="s">
        <v>197</v>
      </c>
      <c r="Z77" s="960" t="s">
        <v>297</v>
      </c>
      <c r="AA77" s="960" t="s">
        <v>297</v>
      </c>
      <c r="AB77" s="981" t="s">
        <v>297</v>
      </c>
      <c r="AC77" s="960" t="s">
        <v>297</v>
      </c>
      <c r="AD77" s="960" t="s">
        <v>297</v>
      </c>
      <c r="AE77" s="960" t="s">
        <v>297</v>
      </c>
      <c r="AF77" s="960" t="s">
        <v>297</v>
      </c>
      <c r="AG77" s="960" t="s">
        <v>297</v>
      </c>
      <c r="AH77" s="963" t="s">
        <v>297</v>
      </c>
      <c r="AI77" s="963" t="s">
        <v>297</v>
      </c>
      <c r="AJ77" s="963"/>
      <c r="AK77" s="399" t="s">
        <v>283</v>
      </c>
      <c r="AL77" s="399" t="s">
        <v>283</v>
      </c>
      <c r="AM77" s="399" t="s">
        <v>198</v>
      </c>
      <c r="AN77" s="358" t="s">
        <v>198</v>
      </c>
      <c r="AO77" s="358" t="s">
        <v>198</v>
      </c>
      <c r="AP77" s="358" t="s">
        <v>198</v>
      </c>
      <c r="AQ77" s="358" t="s">
        <v>198</v>
      </c>
      <c r="AR77" s="358" t="s">
        <v>198</v>
      </c>
      <c r="AS77" s="403" t="s">
        <v>176</v>
      </c>
      <c r="AT77" s="173" t="s">
        <v>176</v>
      </c>
      <c r="AU77" s="164" t="s">
        <v>176</v>
      </c>
      <c r="AV77" s="164" t="s">
        <v>176</v>
      </c>
      <c r="AW77" s="164" t="s">
        <v>176</v>
      </c>
      <c r="AX77" s="164" t="s">
        <v>176</v>
      </c>
      <c r="AY77" s="358" t="s">
        <v>132</v>
      </c>
      <c r="AZ77" s="156"/>
    </row>
    <row r="78" spans="3:52" ht="14.25" x14ac:dyDescent="0.25">
      <c r="C78" s="420" t="s">
        <v>128</v>
      </c>
      <c r="D78" s="690">
        <f t="shared" si="21"/>
        <v>273.33333333333331</v>
      </c>
      <c r="E78" s="909">
        <v>294</v>
      </c>
      <c r="F78" s="136">
        <v>239</v>
      </c>
      <c r="G78" s="910">
        <v>287</v>
      </c>
      <c r="I78" s="118"/>
      <c r="J78" s="148"/>
      <c r="K78" s="358" t="s">
        <v>200</v>
      </c>
      <c r="L78" s="140" t="s">
        <v>200</v>
      </c>
      <c r="M78" s="140" t="s">
        <v>200</v>
      </c>
      <c r="N78" s="140" t="s">
        <v>200</v>
      </c>
      <c r="O78" s="140" t="s">
        <v>200</v>
      </c>
      <c r="P78" s="140" t="s">
        <v>200</v>
      </c>
      <c r="Q78" s="140" t="s">
        <v>200</v>
      </c>
      <c r="R78" s="153" t="s">
        <v>285</v>
      </c>
      <c r="S78" s="168" t="s">
        <v>199</v>
      </c>
      <c r="T78" s="402" t="s">
        <v>201</v>
      </c>
      <c r="U78" s="964" t="s">
        <v>201</v>
      </c>
      <c r="V78" s="958" t="s">
        <v>201</v>
      </c>
      <c r="W78" s="959" t="s">
        <v>284</v>
      </c>
      <c r="X78" s="959" t="s">
        <v>284</v>
      </c>
      <c r="Y78" s="959" t="s">
        <v>284</v>
      </c>
      <c r="Z78" s="960" t="s">
        <v>286</v>
      </c>
      <c r="AA78" s="960" t="s">
        <v>286</v>
      </c>
      <c r="AB78" s="981" t="s">
        <v>202</v>
      </c>
      <c r="AC78" s="960" t="s">
        <v>202</v>
      </c>
      <c r="AD78" s="960" t="s">
        <v>202</v>
      </c>
      <c r="AE78" s="960" t="s">
        <v>202</v>
      </c>
      <c r="AF78" s="960" t="s">
        <v>202</v>
      </c>
      <c r="AG78" s="960" t="s">
        <v>202</v>
      </c>
      <c r="AH78" s="963" t="s">
        <v>202</v>
      </c>
      <c r="AI78" s="963" t="s">
        <v>202</v>
      </c>
      <c r="AJ78" s="963"/>
      <c r="AK78" s="399" t="s">
        <v>202</v>
      </c>
      <c r="AL78" s="399" t="s">
        <v>202</v>
      </c>
      <c r="AM78" s="399" t="s">
        <v>298</v>
      </c>
      <c r="AN78" s="358" t="s">
        <v>299</v>
      </c>
      <c r="AO78" s="358" t="s">
        <v>299</v>
      </c>
      <c r="AP78" s="358" t="s">
        <v>299</v>
      </c>
      <c r="AQ78" s="358" t="s">
        <v>299</v>
      </c>
      <c r="AR78" s="358" t="s">
        <v>299</v>
      </c>
      <c r="AS78" s="403" t="s">
        <v>176</v>
      </c>
      <c r="AT78" s="173" t="s">
        <v>176</v>
      </c>
      <c r="AU78" s="164" t="s">
        <v>176</v>
      </c>
      <c r="AV78" s="164" t="s">
        <v>176</v>
      </c>
      <c r="AW78" s="164" t="s">
        <v>176</v>
      </c>
      <c r="AX78" s="164" t="s">
        <v>176</v>
      </c>
      <c r="AY78" s="358"/>
      <c r="AZ78" s="156"/>
    </row>
    <row r="79" spans="3:52" ht="14.25" x14ac:dyDescent="0.25">
      <c r="C79" s="420" t="s">
        <v>129</v>
      </c>
      <c r="D79" s="690" t="e">
        <f t="shared" si="21"/>
        <v>#DIV/0!</v>
      </c>
      <c r="E79" s="909"/>
      <c r="F79" s="136"/>
      <c r="G79" s="910"/>
      <c r="I79" s="118"/>
      <c r="J79" s="169"/>
      <c r="K79" s="358" t="s">
        <v>321</v>
      </c>
      <c r="L79" s="358" t="s">
        <v>322</v>
      </c>
      <c r="M79" s="358" t="s">
        <v>323</v>
      </c>
      <c r="N79" s="358" t="s">
        <v>324</v>
      </c>
      <c r="O79" s="358" t="s">
        <v>325</v>
      </c>
      <c r="P79" s="358" t="s">
        <v>326</v>
      </c>
      <c r="Q79" s="358" t="s">
        <v>327</v>
      </c>
      <c r="R79" s="173" t="s">
        <v>285</v>
      </c>
      <c r="S79" s="175" t="s">
        <v>199</v>
      </c>
      <c r="T79" s="164" t="s">
        <v>328</v>
      </c>
      <c r="U79" s="965" t="s">
        <v>329</v>
      </c>
      <c r="V79" s="961" t="s">
        <v>330</v>
      </c>
      <c r="W79" s="962" t="s">
        <v>331</v>
      </c>
      <c r="X79" s="962" t="s">
        <v>332</v>
      </c>
      <c r="Y79" s="962" t="s">
        <v>333</v>
      </c>
      <c r="Z79" s="963" t="s">
        <v>300</v>
      </c>
      <c r="AA79" s="963" t="s">
        <v>353</v>
      </c>
      <c r="AB79" s="982" t="s">
        <v>301</v>
      </c>
      <c r="AC79" s="963" t="s">
        <v>302</v>
      </c>
      <c r="AD79" s="963" t="s">
        <v>303</v>
      </c>
      <c r="AE79" s="963" t="s">
        <v>304</v>
      </c>
      <c r="AF79" s="963" t="s">
        <v>305</v>
      </c>
      <c r="AG79" s="963" t="s">
        <v>306</v>
      </c>
      <c r="AH79" s="963" t="s">
        <v>307</v>
      </c>
      <c r="AI79" s="963" t="s">
        <v>308</v>
      </c>
      <c r="AJ79" s="963"/>
      <c r="AK79" s="399" t="s">
        <v>309</v>
      </c>
      <c r="AL79" s="399" t="s">
        <v>310</v>
      </c>
      <c r="AM79" s="399" t="s">
        <v>311</v>
      </c>
      <c r="AN79" s="358" t="s">
        <v>287</v>
      </c>
      <c r="AO79" s="358" t="s">
        <v>288</v>
      </c>
      <c r="AP79" s="358" t="s">
        <v>289</v>
      </c>
      <c r="AQ79" s="358" t="s">
        <v>290</v>
      </c>
      <c r="AR79" s="358" t="s">
        <v>291</v>
      </c>
      <c r="AS79" s="317" t="s">
        <v>134</v>
      </c>
      <c r="AT79" s="317" t="s">
        <v>135</v>
      </c>
      <c r="AU79" s="317" t="s">
        <v>136</v>
      </c>
      <c r="AV79" s="317" t="s">
        <v>137</v>
      </c>
      <c r="AW79" s="317" t="s">
        <v>138</v>
      </c>
      <c r="AX79" s="317" t="s">
        <v>140</v>
      </c>
      <c r="AY79" s="358"/>
      <c r="AZ79" s="156"/>
    </row>
    <row r="80" spans="3:52" ht="14.25" x14ac:dyDescent="0.25">
      <c r="C80" s="420" t="s">
        <v>120</v>
      </c>
      <c r="D80" s="690" t="e">
        <f t="shared" si="21"/>
        <v>#DIV/0!</v>
      </c>
      <c r="E80" s="909"/>
      <c r="F80" s="136"/>
      <c r="G80" s="910"/>
      <c r="I80" s="118"/>
      <c r="J80" s="169" t="s">
        <v>126</v>
      </c>
      <c r="K80" s="358"/>
      <c r="L80" s="358"/>
      <c r="M80" s="358"/>
      <c r="N80" s="358">
        <v>2</v>
      </c>
      <c r="O80" s="358"/>
      <c r="P80" s="358"/>
      <c r="Q80" s="358"/>
      <c r="R80" s="173">
        <v>1</v>
      </c>
      <c r="S80" s="175">
        <v>3</v>
      </c>
      <c r="T80" s="961"/>
      <c r="U80" s="961"/>
      <c r="V80" s="402"/>
      <c r="W80" s="959"/>
      <c r="X80" s="959"/>
      <c r="Y80" s="959"/>
      <c r="Z80" s="959"/>
      <c r="AA80" s="959"/>
      <c r="AB80" s="960"/>
      <c r="AC80" s="960"/>
      <c r="AD80" s="960">
        <v>70</v>
      </c>
      <c r="AE80" s="960">
        <v>2</v>
      </c>
      <c r="AF80" s="960"/>
      <c r="AG80" s="960"/>
      <c r="AH80" s="960"/>
      <c r="AI80" s="960"/>
      <c r="AJ80" s="963"/>
      <c r="AK80" s="399"/>
      <c r="AL80" s="399"/>
      <c r="AM80" s="399"/>
      <c r="AN80" s="358">
        <v>23</v>
      </c>
      <c r="AO80" s="358"/>
      <c r="AP80" s="358">
        <v>50</v>
      </c>
      <c r="AQ80" s="358">
        <v>54</v>
      </c>
      <c r="AR80" s="358">
        <v>71</v>
      </c>
      <c r="AS80" s="403"/>
      <c r="AT80" s="173"/>
      <c r="AU80" s="164"/>
      <c r="AV80" s="164">
        <v>1</v>
      </c>
      <c r="AW80" s="164"/>
      <c r="AX80" s="164"/>
      <c r="AY80" s="358">
        <f>SUM(K80:AX80)</f>
        <v>277</v>
      </c>
      <c r="AZ80" s="156"/>
    </row>
    <row r="81" spans="3:52" ht="14.25" x14ac:dyDescent="0.25">
      <c r="C81" s="420" t="s">
        <v>130</v>
      </c>
      <c r="D81" s="690" t="e">
        <f t="shared" si="21"/>
        <v>#DIV/0!</v>
      </c>
      <c r="E81" s="909"/>
      <c r="F81" s="136"/>
      <c r="G81" s="910"/>
      <c r="I81" s="118"/>
      <c r="J81" s="169" t="s">
        <v>111</v>
      </c>
      <c r="K81" s="358">
        <v>24</v>
      </c>
      <c r="L81" s="358"/>
      <c r="M81" s="358">
        <v>4</v>
      </c>
      <c r="N81" s="358">
        <v>111</v>
      </c>
      <c r="O81" s="358">
        <v>5</v>
      </c>
      <c r="P81" s="358"/>
      <c r="Q81" s="358"/>
      <c r="R81" s="173">
        <v>85</v>
      </c>
      <c r="S81" s="175">
        <v>50</v>
      </c>
      <c r="T81" s="961">
        <v>2</v>
      </c>
      <c r="U81" s="961"/>
      <c r="V81" s="402">
        <v>2</v>
      </c>
      <c r="W81" s="959">
        <v>7</v>
      </c>
      <c r="X81" s="959"/>
      <c r="Y81" s="959"/>
      <c r="Z81" s="959">
        <v>1</v>
      </c>
      <c r="AA81" s="959"/>
      <c r="AB81" s="960">
        <v>1</v>
      </c>
      <c r="AC81" s="960"/>
      <c r="AD81" s="960">
        <v>179</v>
      </c>
      <c r="AE81" s="960"/>
      <c r="AF81" s="960"/>
      <c r="AG81" s="960">
        <v>1</v>
      </c>
      <c r="AH81" s="960"/>
      <c r="AI81" s="960"/>
      <c r="AJ81" s="963"/>
      <c r="AK81" s="399"/>
      <c r="AL81" s="399"/>
      <c r="AM81" s="399"/>
      <c r="AN81" s="358">
        <v>55</v>
      </c>
      <c r="AO81" s="358"/>
      <c r="AP81" s="358">
        <v>378</v>
      </c>
      <c r="AQ81" s="358">
        <v>23</v>
      </c>
      <c r="AR81" s="358">
        <v>245</v>
      </c>
      <c r="AS81" s="403">
        <v>2</v>
      </c>
      <c r="AT81" s="173">
        <v>2</v>
      </c>
      <c r="AU81" s="164"/>
      <c r="AV81" s="164">
        <v>20</v>
      </c>
      <c r="AW81" s="164">
        <v>7</v>
      </c>
      <c r="AX81" s="164">
        <v>33</v>
      </c>
      <c r="AY81" s="358">
        <f t="shared" ref="AY81:AY86" si="23">SUM(K81:AX81)</f>
        <v>1237</v>
      </c>
      <c r="AZ81" s="156"/>
    </row>
    <row r="82" spans="3:52" ht="14.25" x14ac:dyDescent="0.25">
      <c r="C82" s="420" t="s">
        <v>113</v>
      </c>
      <c r="D82" s="690">
        <f t="shared" si="21"/>
        <v>346.33333333333331</v>
      </c>
      <c r="E82" s="911">
        <v>337</v>
      </c>
      <c r="F82" s="623">
        <v>337</v>
      </c>
      <c r="G82" s="912">
        <v>365</v>
      </c>
      <c r="I82" s="118"/>
      <c r="J82" s="169" t="s">
        <v>127</v>
      </c>
      <c r="K82" s="358">
        <v>2</v>
      </c>
      <c r="L82" s="358"/>
      <c r="M82" s="358"/>
      <c r="N82" s="358">
        <v>1</v>
      </c>
      <c r="O82" s="358"/>
      <c r="P82" s="358"/>
      <c r="Q82" s="358"/>
      <c r="R82" s="173">
        <v>1</v>
      </c>
      <c r="S82" s="175"/>
      <c r="T82" s="961"/>
      <c r="U82" s="961"/>
      <c r="V82" s="164"/>
      <c r="W82" s="962"/>
      <c r="X82" s="962"/>
      <c r="Y82" s="962"/>
      <c r="Z82" s="962"/>
      <c r="AA82" s="962"/>
      <c r="AB82" s="963"/>
      <c r="AC82" s="963"/>
      <c r="AD82" s="963">
        <v>9</v>
      </c>
      <c r="AE82" s="963">
        <v>5</v>
      </c>
      <c r="AF82" s="963"/>
      <c r="AG82" s="963"/>
      <c r="AH82" s="963"/>
      <c r="AI82" s="963"/>
      <c r="AJ82" s="963"/>
      <c r="AK82" s="399"/>
      <c r="AL82" s="399"/>
      <c r="AM82" s="399"/>
      <c r="AN82" s="358"/>
      <c r="AO82" s="358">
        <v>2</v>
      </c>
      <c r="AP82" s="358"/>
      <c r="AQ82" s="358"/>
      <c r="AR82" s="358">
        <v>8</v>
      </c>
      <c r="AS82" s="403">
        <v>1</v>
      </c>
      <c r="AT82" s="173"/>
      <c r="AU82" s="164"/>
      <c r="AV82" s="164"/>
      <c r="AW82" s="164"/>
      <c r="AX82" s="164"/>
      <c r="AY82" s="358">
        <f t="shared" si="23"/>
        <v>29</v>
      </c>
      <c r="AZ82" s="156"/>
    </row>
    <row r="83" spans="3:52" ht="14.25" x14ac:dyDescent="0.25">
      <c r="C83" s="420" t="s">
        <v>131</v>
      </c>
      <c r="D83" s="690" t="e">
        <f t="shared" si="21"/>
        <v>#DIV/0!</v>
      </c>
      <c r="E83" s="909"/>
      <c r="F83" s="136"/>
      <c r="G83" s="910"/>
      <c r="I83" s="118"/>
      <c r="J83" s="169" t="s">
        <v>128</v>
      </c>
      <c r="K83" s="358">
        <v>26</v>
      </c>
      <c r="L83" s="358"/>
      <c r="M83" s="358">
        <v>2</v>
      </c>
      <c r="N83" s="358">
        <v>84</v>
      </c>
      <c r="O83" s="358">
        <v>4</v>
      </c>
      <c r="P83" s="358">
        <v>4</v>
      </c>
      <c r="Q83" s="358">
        <v>2</v>
      </c>
      <c r="R83" s="173">
        <v>34</v>
      </c>
      <c r="S83" s="175">
        <v>70</v>
      </c>
      <c r="T83" s="961"/>
      <c r="U83" s="961"/>
      <c r="V83" s="402">
        <v>1</v>
      </c>
      <c r="W83" s="959">
        <v>6</v>
      </c>
      <c r="X83" s="959">
        <v>5</v>
      </c>
      <c r="Y83" s="959">
        <v>2</v>
      </c>
      <c r="Z83" s="959">
        <v>2</v>
      </c>
      <c r="AA83" s="959"/>
      <c r="AB83" s="960">
        <v>4</v>
      </c>
      <c r="AC83" s="960"/>
      <c r="AD83" s="960">
        <v>245</v>
      </c>
      <c r="AE83" s="960"/>
      <c r="AF83" s="960"/>
      <c r="AG83" s="960">
        <v>4</v>
      </c>
      <c r="AH83" s="960"/>
      <c r="AI83" s="960"/>
      <c r="AJ83" s="963"/>
      <c r="AK83" s="399"/>
      <c r="AL83" s="399"/>
      <c r="AM83" s="399"/>
      <c r="AN83" s="358">
        <v>116</v>
      </c>
      <c r="AO83" s="358">
        <v>1</v>
      </c>
      <c r="AP83" s="358">
        <v>524</v>
      </c>
      <c r="AQ83" s="358">
        <v>156</v>
      </c>
      <c r="AR83" s="358">
        <v>386</v>
      </c>
      <c r="AS83" s="403">
        <v>1</v>
      </c>
      <c r="AT83" s="173">
        <v>4</v>
      </c>
      <c r="AU83" s="164">
        <v>4</v>
      </c>
      <c r="AV83" s="164">
        <v>15</v>
      </c>
      <c r="AW83" s="164">
        <v>6</v>
      </c>
      <c r="AX83" s="164">
        <v>12</v>
      </c>
      <c r="AY83" s="358">
        <f t="shared" si="23"/>
        <v>1720</v>
      </c>
      <c r="AZ83" s="156"/>
    </row>
    <row r="84" spans="3:52" ht="14.25" x14ac:dyDescent="0.25">
      <c r="C84" s="420" t="s">
        <v>114</v>
      </c>
      <c r="D84" s="690">
        <f t="shared" si="21"/>
        <v>443.66666666666669</v>
      </c>
      <c r="E84" s="909">
        <v>474</v>
      </c>
      <c r="F84" s="136">
        <v>390</v>
      </c>
      <c r="G84" s="910">
        <v>467</v>
      </c>
      <c r="I84" s="118"/>
      <c r="J84" s="169" t="s">
        <v>113</v>
      </c>
      <c r="K84" s="358">
        <v>30</v>
      </c>
      <c r="L84" s="358">
        <v>1</v>
      </c>
      <c r="M84" s="358">
        <v>5</v>
      </c>
      <c r="N84" s="358">
        <v>174</v>
      </c>
      <c r="O84" s="358"/>
      <c r="P84" s="358">
        <v>2</v>
      </c>
      <c r="Q84" s="358">
        <v>3</v>
      </c>
      <c r="R84" s="173">
        <v>133</v>
      </c>
      <c r="S84" s="175">
        <v>100</v>
      </c>
      <c r="T84" s="961">
        <v>6</v>
      </c>
      <c r="U84" s="961"/>
      <c r="V84" s="402">
        <v>3</v>
      </c>
      <c r="W84" s="959">
        <v>3</v>
      </c>
      <c r="X84" s="959">
        <v>3</v>
      </c>
      <c r="Y84" s="959">
        <v>1</v>
      </c>
      <c r="Z84" s="959"/>
      <c r="AA84" s="959"/>
      <c r="AB84" s="960"/>
      <c r="AC84" s="960">
        <v>2</v>
      </c>
      <c r="AD84" s="960">
        <v>312</v>
      </c>
      <c r="AE84" s="960">
        <v>9</v>
      </c>
      <c r="AF84" s="960">
        <v>7</v>
      </c>
      <c r="AG84" s="960">
        <v>2</v>
      </c>
      <c r="AH84" s="960">
        <v>2</v>
      </c>
      <c r="AI84" s="960"/>
      <c r="AJ84" s="963"/>
      <c r="AK84" s="399"/>
      <c r="AL84" s="399"/>
      <c r="AM84" s="399"/>
      <c r="AN84" s="358">
        <v>90</v>
      </c>
      <c r="AO84" s="953"/>
      <c r="AP84" s="358">
        <v>442</v>
      </c>
      <c r="AQ84" s="358">
        <v>62</v>
      </c>
      <c r="AR84" s="358">
        <v>376</v>
      </c>
      <c r="AS84" s="403"/>
      <c r="AT84" s="173">
        <v>2</v>
      </c>
      <c r="AU84" s="164">
        <v>4</v>
      </c>
      <c r="AV84" s="164">
        <v>17</v>
      </c>
      <c r="AW84" s="164">
        <v>18</v>
      </c>
      <c r="AX84" s="164">
        <v>18</v>
      </c>
      <c r="AY84" s="358">
        <f t="shared" si="23"/>
        <v>1827</v>
      </c>
      <c r="AZ84" s="156"/>
    </row>
    <row r="85" spans="3:52" ht="14.25" x14ac:dyDescent="0.25">
      <c r="C85" s="420" t="s">
        <v>116</v>
      </c>
      <c r="D85" s="690">
        <f t="shared" si="21"/>
        <v>319</v>
      </c>
      <c r="E85" s="909">
        <v>331</v>
      </c>
      <c r="F85" s="136">
        <v>265</v>
      </c>
      <c r="G85" s="910">
        <v>361</v>
      </c>
      <c r="I85" s="156"/>
      <c r="J85" s="169" t="s">
        <v>114</v>
      </c>
      <c r="K85" s="358">
        <v>26</v>
      </c>
      <c r="L85" s="140"/>
      <c r="M85" s="140"/>
      <c r="N85" s="140">
        <v>141</v>
      </c>
      <c r="O85" s="140">
        <v>7</v>
      </c>
      <c r="P85" s="140"/>
      <c r="Q85" s="140">
        <v>5</v>
      </c>
      <c r="R85" s="153">
        <v>138</v>
      </c>
      <c r="S85" s="168">
        <v>112</v>
      </c>
      <c r="T85" s="958"/>
      <c r="U85" s="958"/>
      <c r="V85" s="164">
        <v>1</v>
      </c>
      <c r="W85" s="962">
        <v>1</v>
      </c>
      <c r="X85" s="962"/>
      <c r="Y85" s="962"/>
      <c r="Z85" s="962">
        <v>2</v>
      </c>
      <c r="AA85" s="962"/>
      <c r="AB85" s="963"/>
      <c r="AC85" s="963"/>
      <c r="AD85" s="963">
        <v>295</v>
      </c>
      <c r="AE85" s="963">
        <v>1</v>
      </c>
      <c r="AF85" s="963"/>
      <c r="AG85" s="963"/>
      <c r="AH85" s="963"/>
      <c r="AI85" s="963"/>
      <c r="AJ85" s="963"/>
      <c r="AK85" s="399"/>
      <c r="AL85" s="399"/>
      <c r="AM85" s="399"/>
      <c r="AN85" s="358">
        <v>153</v>
      </c>
      <c r="AO85" s="358"/>
      <c r="AP85" s="358">
        <v>946</v>
      </c>
      <c r="AQ85" s="358">
        <v>112</v>
      </c>
      <c r="AR85" s="358">
        <v>587</v>
      </c>
      <c r="AS85" s="403"/>
      <c r="AT85" s="173"/>
      <c r="AU85" s="164">
        <v>1</v>
      </c>
      <c r="AV85" s="164">
        <v>16</v>
      </c>
      <c r="AW85" s="164">
        <v>7</v>
      </c>
      <c r="AX85" s="164">
        <v>29</v>
      </c>
      <c r="AY85" s="358">
        <f t="shared" si="23"/>
        <v>2580</v>
      </c>
      <c r="AZ85" s="156"/>
    </row>
    <row r="86" spans="3:52" ht="15" thickBot="1" x14ac:dyDescent="0.3">
      <c r="C86" s="118" t="s">
        <v>132</v>
      </c>
      <c r="D86" s="132">
        <f>AVERAGE(E86:G86)</f>
        <v>1600</v>
      </c>
      <c r="E86" s="913">
        <f>SUM(E75:E85)</f>
        <v>1649</v>
      </c>
      <c r="F86" s="914">
        <f t="shared" ref="F86:G86" si="24">SUM(F75:F85)</f>
        <v>1422</v>
      </c>
      <c r="G86" s="915">
        <f t="shared" si="24"/>
        <v>1729</v>
      </c>
      <c r="J86" s="148" t="s">
        <v>116</v>
      </c>
      <c r="K86" s="358">
        <v>20</v>
      </c>
      <c r="L86" s="140"/>
      <c r="M86" s="140">
        <v>2</v>
      </c>
      <c r="N86" s="140">
        <v>130</v>
      </c>
      <c r="O86" s="140">
        <v>1</v>
      </c>
      <c r="P86" s="140">
        <v>2</v>
      </c>
      <c r="Q86" s="140">
        <v>1</v>
      </c>
      <c r="R86" s="153">
        <v>84</v>
      </c>
      <c r="S86" s="168">
        <v>85</v>
      </c>
      <c r="T86" s="958"/>
      <c r="U86" s="958"/>
      <c r="V86" s="402">
        <v>2</v>
      </c>
      <c r="W86" s="959">
        <v>1</v>
      </c>
      <c r="X86" s="959">
        <v>1</v>
      </c>
      <c r="Y86" s="959"/>
      <c r="Z86" s="959">
        <v>2</v>
      </c>
      <c r="AA86" s="959">
        <v>1</v>
      </c>
      <c r="AB86" s="960">
        <v>10</v>
      </c>
      <c r="AC86" s="960">
        <v>5</v>
      </c>
      <c r="AD86" s="960">
        <v>280</v>
      </c>
      <c r="AE86" s="960"/>
      <c r="AF86" s="960">
        <v>1</v>
      </c>
      <c r="AG86" s="960">
        <v>3</v>
      </c>
      <c r="AH86" s="960"/>
      <c r="AI86" s="960"/>
      <c r="AJ86" s="963"/>
      <c r="AK86" s="399"/>
      <c r="AL86" s="399"/>
      <c r="AM86" s="399">
        <v>1</v>
      </c>
      <c r="AN86" s="358">
        <v>151</v>
      </c>
      <c r="AO86" s="358">
        <v>1</v>
      </c>
      <c r="AP86" s="358">
        <v>513</v>
      </c>
      <c r="AQ86" s="358">
        <v>96</v>
      </c>
      <c r="AR86" s="358">
        <v>525</v>
      </c>
      <c r="AS86" s="403"/>
      <c r="AT86" s="173">
        <v>3</v>
      </c>
      <c r="AU86" s="164">
        <v>3</v>
      </c>
      <c r="AV86" s="164">
        <v>10</v>
      </c>
      <c r="AW86" s="164">
        <v>5</v>
      </c>
      <c r="AX86" s="164">
        <v>16</v>
      </c>
      <c r="AY86" s="358">
        <f t="shared" si="23"/>
        <v>1955</v>
      </c>
      <c r="AZ86" s="156"/>
    </row>
    <row r="87" spans="3:52" ht="15" customHeight="1" thickBot="1" x14ac:dyDescent="0.3">
      <c r="J87" s="155" t="s">
        <v>132</v>
      </c>
      <c r="K87" s="360">
        <f>SUM(K80:K86)</f>
        <v>128</v>
      </c>
      <c r="L87" s="360">
        <f t="shared" ref="L87:AX87" si="25">SUM(L80:L86)</f>
        <v>1</v>
      </c>
      <c r="M87" s="360">
        <f t="shared" si="25"/>
        <v>13</v>
      </c>
      <c r="N87" s="360">
        <f t="shared" si="25"/>
        <v>643</v>
      </c>
      <c r="O87" s="360">
        <f t="shared" si="25"/>
        <v>17</v>
      </c>
      <c r="P87" s="360">
        <f t="shared" si="25"/>
        <v>8</v>
      </c>
      <c r="Q87" s="360">
        <f t="shared" si="25"/>
        <v>11</v>
      </c>
      <c r="R87" s="140">
        <f t="shared" si="25"/>
        <v>476</v>
      </c>
      <c r="S87" s="140">
        <f t="shared" si="25"/>
        <v>420</v>
      </c>
      <c r="T87" s="966">
        <f t="shared" si="25"/>
        <v>8</v>
      </c>
      <c r="U87" s="966">
        <f t="shared" si="25"/>
        <v>0</v>
      </c>
      <c r="V87" s="140">
        <f t="shared" si="25"/>
        <v>9</v>
      </c>
      <c r="W87" s="360">
        <f t="shared" si="25"/>
        <v>18</v>
      </c>
      <c r="X87" s="360">
        <f t="shared" si="25"/>
        <v>9</v>
      </c>
      <c r="Y87" s="360">
        <f t="shared" si="25"/>
        <v>3</v>
      </c>
      <c r="Z87" s="360">
        <f t="shared" si="25"/>
        <v>7</v>
      </c>
      <c r="AA87" s="360">
        <f t="shared" si="25"/>
        <v>1</v>
      </c>
      <c r="AB87" s="360">
        <f t="shared" si="25"/>
        <v>15</v>
      </c>
      <c r="AC87" s="360">
        <f t="shared" si="25"/>
        <v>7</v>
      </c>
      <c r="AD87" s="360">
        <f t="shared" si="25"/>
        <v>1390</v>
      </c>
      <c r="AE87" s="360">
        <f t="shared" si="25"/>
        <v>17</v>
      </c>
      <c r="AF87" s="360">
        <f t="shared" si="25"/>
        <v>8</v>
      </c>
      <c r="AG87" s="360">
        <f t="shared" si="25"/>
        <v>10</v>
      </c>
      <c r="AH87" s="360">
        <f t="shared" si="25"/>
        <v>2</v>
      </c>
      <c r="AI87" s="360">
        <f t="shared" si="25"/>
        <v>0</v>
      </c>
      <c r="AJ87" s="360">
        <f t="shared" si="25"/>
        <v>0</v>
      </c>
      <c r="AK87" s="360">
        <f t="shared" si="25"/>
        <v>0</v>
      </c>
      <c r="AL87" s="360">
        <f t="shared" si="25"/>
        <v>0</v>
      </c>
      <c r="AM87" s="360">
        <f t="shared" si="25"/>
        <v>1</v>
      </c>
      <c r="AN87" s="360">
        <f t="shared" si="25"/>
        <v>588</v>
      </c>
      <c r="AO87" s="360">
        <f t="shared" si="25"/>
        <v>4</v>
      </c>
      <c r="AP87" s="360">
        <f t="shared" si="25"/>
        <v>2853</v>
      </c>
      <c r="AQ87" s="360">
        <f t="shared" si="25"/>
        <v>503</v>
      </c>
      <c r="AR87" s="360">
        <f t="shared" si="25"/>
        <v>2198</v>
      </c>
      <c r="AS87" s="360">
        <f t="shared" si="25"/>
        <v>4</v>
      </c>
      <c r="AT87" s="360">
        <f t="shared" si="25"/>
        <v>11</v>
      </c>
      <c r="AU87" s="360">
        <f t="shared" si="25"/>
        <v>12</v>
      </c>
      <c r="AV87" s="360">
        <f t="shared" si="25"/>
        <v>79</v>
      </c>
      <c r="AW87" s="360">
        <f t="shared" si="25"/>
        <v>43</v>
      </c>
      <c r="AX87" s="360">
        <f t="shared" si="25"/>
        <v>108</v>
      </c>
      <c r="AY87" s="360">
        <f t="shared" ref="AY87" si="26">SUM(AY80:AY86)</f>
        <v>9625</v>
      </c>
    </row>
    <row r="89" spans="3:52" x14ac:dyDescent="0.2">
      <c r="C89" s="691" t="s">
        <v>234</v>
      </c>
      <c r="D89" s="396"/>
      <c r="K89" s="128"/>
    </row>
    <row r="90" spans="3:52" ht="15" thickBot="1" x14ac:dyDescent="0.3">
      <c r="C90" s="396"/>
      <c r="D90" s="396"/>
      <c r="E90" s="136" t="s">
        <v>117</v>
      </c>
      <c r="F90" s="136" t="s">
        <v>118</v>
      </c>
      <c r="G90" s="136" t="s">
        <v>119</v>
      </c>
      <c r="K90" s="128"/>
      <c r="L90" s="306" t="s">
        <v>381</v>
      </c>
      <c r="M90" s="346"/>
    </row>
    <row r="91" spans="3:52" ht="14.25" x14ac:dyDescent="0.25">
      <c r="C91" s="420"/>
      <c r="D91" s="396"/>
      <c r="E91" s="920">
        <f>E74</f>
        <v>42736</v>
      </c>
      <c r="F91" s="735">
        <f>F74</f>
        <v>42767</v>
      </c>
      <c r="G91" s="736">
        <f>G74</f>
        <v>42795</v>
      </c>
      <c r="K91" s="128"/>
      <c r="L91" s="176"/>
      <c r="M91" s="459" t="s">
        <v>132</v>
      </c>
      <c r="N91" s="459" t="s">
        <v>56</v>
      </c>
      <c r="O91" s="459" t="s">
        <v>54</v>
      </c>
      <c r="P91" s="460" t="s">
        <v>388</v>
      </c>
    </row>
    <row r="92" spans="3:52" ht="14.25" x14ac:dyDescent="0.25">
      <c r="C92" s="420" t="s">
        <v>126</v>
      </c>
      <c r="D92" s="690">
        <f>AVERAGE(E92:G92)</f>
        <v>1.5</v>
      </c>
      <c r="E92" s="909">
        <v>2</v>
      </c>
      <c r="F92" s="136"/>
      <c r="G92" s="910">
        <v>1</v>
      </c>
      <c r="K92" s="128"/>
      <c r="L92" s="177" t="s">
        <v>126</v>
      </c>
      <c r="M92" s="399">
        <f>SUM(N92:P92)</f>
        <v>277</v>
      </c>
      <c r="N92" s="529">
        <v>145</v>
      </c>
      <c r="O92" s="529">
        <v>132</v>
      </c>
      <c r="P92" s="170"/>
    </row>
    <row r="93" spans="3:52" ht="14.25" x14ac:dyDescent="0.25">
      <c r="C93" s="420" t="s">
        <v>111</v>
      </c>
      <c r="D93" s="690">
        <f t="shared" ref="D93:D94" si="27">AVERAGE(E93:G93)</f>
        <v>213.33333333333334</v>
      </c>
      <c r="E93" s="909">
        <v>230</v>
      </c>
      <c r="F93" s="136">
        <v>195</v>
      </c>
      <c r="G93" s="910">
        <v>215</v>
      </c>
      <c r="K93" s="128"/>
      <c r="L93" s="169" t="s">
        <v>111</v>
      </c>
      <c r="M93" s="399">
        <f t="shared" ref="M93:M98" si="28">SUM(N93:P93)</f>
        <v>1237</v>
      </c>
      <c r="N93" s="529">
        <v>590</v>
      </c>
      <c r="O93" s="529">
        <v>647</v>
      </c>
      <c r="P93" s="170"/>
    </row>
    <row r="94" spans="3:52" ht="14.25" x14ac:dyDescent="0.25">
      <c r="C94" s="420" t="s">
        <v>238</v>
      </c>
      <c r="D94" s="690">
        <f t="shared" si="27"/>
        <v>7</v>
      </c>
      <c r="E94" s="909"/>
      <c r="F94" s="136">
        <v>2</v>
      </c>
      <c r="G94" s="910">
        <f>2+10</f>
        <v>12</v>
      </c>
      <c r="L94" s="169" t="s">
        <v>127</v>
      </c>
      <c r="M94" s="399">
        <f t="shared" si="28"/>
        <v>29</v>
      </c>
      <c r="N94" s="529">
        <v>6</v>
      </c>
      <c r="O94" s="529">
        <v>23</v>
      </c>
      <c r="P94" s="170"/>
    </row>
    <row r="95" spans="3:52" ht="14.25" x14ac:dyDescent="0.25">
      <c r="C95" s="420" t="s">
        <v>113</v>
      </c>
      <c r="D95" s="690">
        <f t="shared" ref="D95:D98" si="29">AVERAGE(E95:G95)</f>
        <v>386.66666666666669</v>
      </c>
      <c r="E95" s="909">
        <v>399</v>
      </c>
      <c r="F95" s="136">
        <v>360</v>
      </c>
      <c r="G95" s="910">
        <v>401</v>
      </c>
      <c r="L95" s="169" t="s">
        <v>128</v>
      </c>
      <c r="M95" s="399">
        <f t="shared" si="28"/>
        <v>1720</v>
      </c>
      <c r="N95" s="529">
        <v>865</v>
      </c>
      <c r="O95" s="529">
        <v>855</v>
      </c>
      <c r="P95" s="170"/>
    </row>
    <row r="96" spans="3:52" ht="14.25" x14ac:dyDescent="0.25">
      <c r="C96" s="420" t="s">
        <v>114</v>
      </c>
      <c r="D96" s="690">
        <f t="shared" si="29"/>
        <v>383.66666666666669</v>
      </c>
      <c r="E96" s="909">
        <v>396</v>
      </c>
      <c r="F96" s="136">
        <v>360</v>
      </c>
      <c r="G96" s="910">
        <v>395</v>
      </c>
      <c r="L96" s="169" t="s">
        <v>113</v>
      </c>
      <c r="M96" s="399">
        <f t="shared" si="28"/>
        <v>1827</v>
      </c>
      <c r="N96" s="165">
        <v>881</v>
      </c>
      <c r="O96" s="165">
        <v>945</v>
      </c>
      <c r="P96" s="170">
        <v>1</v>
      </c>
    </row>
    <row r="97" spans="1:24" ht="14.25" x14ac:dyDescent="0.25">
      <c r="C97" s="420" t="s">
        <v>116</v>
      </c>
      <c r="D97" s="690">
        <f t="shared" si="29"/>
        <v>280.33333333333331</v>
      </c>
      <c r="E97" s="909">
        <v>277</v>
      </c>
      <c r="F97" s="136">
        <v>249</v>
      </c>
      <c r="G97" s="910">
        <v>315</v>
      </c>
      <c r="L97" s="177" t="s">
        <v>114</v>
      </c>
      <c r="M97" s="399">
        <f t="shared" si="28"/>
        <v>2580</v>
      </c>
      <c r="N97" s="165">
        <v>1274</v>
      </c>
      <c r="O97" s="165">
        <v>1304</v>
      </c>
      <c r="P97" s="170">
        <v>2</v>
      </c>
    </row>
    <row r="98" spans="1:24" ht="15" thickBot="1" x14ac:dyDescent="0.3">
      <c r="C98" s="420" t="s">
        <v>348</v>
      </c>
      <c r="D98" s="690">
        <f t="shared" si="29"/>
        <v>274.66666666666669</v>
      </c>
      <c r="E98" s="923">
        <v>264</v>
      </c>
      <c r="F98" s="924">
        <v>238</v>
      </c>
      <c r="G98" s="925">
        <v>322</v>
      </c>
      <c r="L98" s="177" t="s">
        <v>116</v>
      </c>
      <c r="M98" s="399">
        <f t="shared" si="28"/>
        <v>1955</v>
      </c>
      <c r="N98" s="165">
        <v>952</v>
      </c>
      <c r="O98" s="165">
        <v>1003</v>
      </c>
      <c r="P98" s="170"/>
    </row>
    <row r="99" spans="1:24" ht="15" thickBot="1" x14ac:dyDescent="0.3">
      <c r="C99" s="119" t="s">
        <v>132</v>
      </c>
      <c r="D99" s="132">
        <f>AVERAGE(E99:G99)</f>
        <v>1544.3333333333333</v>
      </c>
      <c r="E99" s="926">
        <f>SUM(E92:E98)</f>
        <v>1568</v>
      </c>
      <c r="F99" s="926">
        <f t="shared" ref="F99:G99" si="30">SUM(F92:F98)</f>
        <v>1404</v>
      </c>
      <c r="G99" s="926">
        <f t="shared" si="30"/>
        <v>1661</v>
      </c>
      <c r="L99" s="155" t="s">
        <v>132</v>
      </c>
      <c r="M99" s="398">
        <f>SUM(M92:M98)</f>
        <v>9625</v>
      </c>
      <c r="N99" s="398">
        <f>SUM(N92:N98)</f>
        <v>4713</v>
      </c>
      <c r="O99" s="398">
        <f>SUM(O92:O98)</f>
        <v>4909</v>
      </c>
      <c r="P99" s="398">
        <f>SUM(P92:P98)</f>
        <v>3</v>
      </c>
      <c r="W99" s="291"/>
    </row>
    <row r="100" spans="1:24" ht="14.25" x14ac:dyDescent="0.25">
      <c r="I100" s="156"/>
      <c r="J100" s="118"/>
      <c r="L100" s="346"/>
      <c r="M100" s="346"/>
      <c r="N100" s="346"/>
      <c r="O100" s="346"/>
      <c r="P100" s="346"/>
      <c r="W100" s="291"/>
    </row>
    <row r="101" spans="1:24" ht="15" customHeight="1" thickBot="1" x14ac:dyDescent="0.3">
      <c r="A101" s="396" t="s">
        <v>385</v>
      </c>
      <c r="B101" s="396"/>
      <c r="I101" s="156"/>
      <c r="L101" s="725" t="s">
        <v>219</v>
      </c>
      <c r="M101" s="342"/>
      <c r="N101" s="118"/>
      <c r="O101" s="118"/>
      <c r="P101" s="118"/>
      <c r="Q101" s="118"/>
      <c r="R101" s="118"/>
      <c r="S101" s="118"/>
      <c r="T101" s="118"/>
      <c r="U101" s="118"/>
      <c r="V101" s="118"/>
      <c r="W101" s="118"/>
    </row>
    <row r="102" spans="1:24" ht="15" customHeight="1" thickBot="1" x14ac:dyDescent="0.3">
      <c r="L102" s="176"/>
      <c r="M102" s="142" t="s">
        <v>132</v>
      </c>
      <c r="N102" s="157" t="s">
        <v>149</v>
      </c>
      <c r="O102" s="157" t="s">
        <v>150</v>
      </c>
      <c r="P102" s="157" t="s">
        <v>151</v>
      </c>
      <c r="Q102" s="157" t="s">
        <v>152</v>
      </c>
      <c r="R102" s="157" t="s">
        <v>153</v>
      </c>
      <c r="S102" s="157" t="s">
        <v>154</v>
      </c>
      <c r="T102" s="157" t="s">
        <v>155</v>
      </c>
      <c r="U102" s="157" t="s">
        <v>19</v>
      </c>
      <c r="V102" s="157" t="s">
        <v>156</v>
      </c>
      <c r="W102" s="158" t="s">
        <v>176</v>
      </c>
    </row>
    <row r="103" spans="1:24" ht="15" customHeight="1" x14ac:dyDescent="0.2">
      <c r="B103" s="128"/>
      <c r="C103" s="828" t="s">
        <v>126</v>
      </c>
      <c r="D103" s="829" t="s">
        <v>111</v>
      </c>
      <c r="E103" s="829" t="s">
        <v>127</v>
      </c>
      <c r="F103" s="829" t="s">
        <v>129</v>
      </c>
      <c r="G103" s="829" t="s">
        <v>113</v>
      </c>
      <c r="H103" s="829" t="s">
        <v>114</v>
      </c>
      <c r="I103" s="829" t="s">
        <v>116</v>
      </c>
      <c r="J103" s="830" t="s">
        <v>349</v>
      </c>
      <c r="L103" s="169" t="s">
        <v>126</v>
      </c>
      <c r="M103" s="165">
        <f>SUM(N103:W103)</f>
        <v>277</v>
      </c>
      <c r="N103" s="165">
        <v>2</v>
      </c>
      <c r="O103" s="165">
        <v>3</v>
      </c>
      <c r="P103" s="165">
        <v>39</v>
      </c>
      <c r="Q103" s="165"/>
      <c r="R103" s="165">
        <v>70</v>
      </c>
      <c r="S103" s="165">
        <v>26</v>
      </c>
      <c r="T103" s="165">
        <v>1</v>
      </c>
      <c r="U103" s="165">
        <v>16</v>
      </c>
      <c r="V103" s="165">
        <v>120</v>
      </c>
      <c r="W103" s="170"/>
      <c r="X103" s="156"/>
    </row>
    <row r="104" spans="1:24" ht="15" customHeight="1" thickBot="1" x14ac:dyDescent="0.3">
      <c r="A104" s="396" t="s">
        <v>142</v>
      </c>
      <c r="B104" s="396">
        <f>SUM(B105:B112)</f>
        <v>47002</v>
      </c>
      <c r="C104" s="831">
        <f>SUM(C105:C112)</f>
        <v>286</v>
      </c>
      <c r="D104" s="681">
        <f>SUM(D105:D112)</f>
        <v>6619</v>
      </c>
      <c r="E104" s="681">
        <f t="shared" ref="E104:J104" si="31">SUM(E105:E112)</f>
        <v>36</v>
      </c>
      <c r="F104" s="681">
        <f t="shared" si="31"/>
        <v>2</v>
      </c>
      <c r="G104" s="681">
        <f t="shared" si="31"/>
        <v>10122</v>
      </c>
      <c r="H104" s="681">
        <f t="shared" si="31"/>
        <v>10882</v>
      </c>
      <c r="I104" s="681">
        <f t="shared" si="31"/>
        <v>10224</v>
      </c>
      <c r="J104" s="687">
        <f t="shared" si="31"/>
        <v>8831</v>
      </c>
      <c r="L104" s="148" t="s">
        <v>111</v>
      </c>
      <c r="M104" s="165">
        <f t="shared" ref="M104:M108" si="32">SUM(N104:W104)</f>
        <v>1237</v>
      </c>
      <c r="N104" s="167">
        <v>3</v>
      </c>
      <c r="O104" s="167">
        <v>8</v>
      </c>
      <c r="P104" s="167">
        <v>544</v>
      </c>
      <c r="Q104" s="167">
        <v>1</v>
      </c>
      <c r="R104" s="167">
        <v>362</v>
      </c>
      <c r="S104" s="167">
        <v>52</v>
      </c>
      <c r="T104" s="167"/>
      <c r="U104" s="167">
        <v>72</v>
      </c>
      <c r="V104" s="167">
        <v>194</v>
      </c>
      <c r="W104" s="149">
        <v>1</v>
      </c>
      <c r="X104" s="156"/>
    </row>
    <row r="105" spans="1:24" ht="15" customHeight="1" x14ac:dyDescent="0.25">
      <c r="A105" s="396" t="s">
        <v>134</v>
      </c>
      <c r="B105" s="396">
        <f>SUM(C105:J105)</f>
        <v>4</v>
      </c>
      <c r="C105" s="968"/>
      <c r="D105" s="128">
        <v>2</v>
      </c>
      <c r="E105" s="508">
        <v>1</v>
      </c>
      <c r="F105" s="508"/>
      <c r="G105" s="508"/>
      <c r="H105" s="128"/>
      <c r="I105" s="128"/>
      <c r="J105" s="129">
        <v>1</v>
      </c>
      <c r="L105" s="148" t="s">
        <v>127</v>
      </c>
      <c r="M105" s="165">
        <f t="shared" si="32"/>
        <v>29</v>
      </c>
      <c r="N105" s="165"/>
      <c r="O105" s="165">
        <v>5</v>
      </c>
      <c r="P105" s="165">
        <v>12</v>
      </c>
      <c r="Q105" s="165"/>
      <c r="R105" s="165">
        <v>5</v>
      </c>
      <c r="S105" s="165"/>
      <c r="T105" s="165"/>
      <c r="U105" s="165">
        <v>5</v>
      </c>
      <c r="V105" s="165">
        <v>2</v>
      </c>
      <c r="W105" s="170"/>
      <c r="X105" s="156"/>
    </row>
    <row r="106" spans="1:24" ht="15" customHeight="1" x14ac:dyDescent="0.2">
      <c r="A106" s="396" t="s">
        <v>135</v>
      </c>
      <c r="B106" s="396">
        <f>SUM(C106:J106)</f>
        <v>11</v>
      </c>
      <c r="C106" s="968"/>
      <c r="D106" s="128">
        <v>2</v>
      </c>
      <c r="E106" s="508"/>
      <c r="F106" s="508"/>
      <c r="G106" s="508">
        <v>2</v>
      </c>
      <c r="H106" s="128"/>
      <c r="I106" s="128">
        <v>3</v>
      </c>
      <c r="J106" s="129">
        <v>4</v>
      </c>
      <c r="L106" s="169" t="s">
        <v>128</v>
      </c>
      <c r="M106" s="165">
        <f t="shared" si="32"/>
        <v>1720</v>
      </c>
      <c r="N106" s="165"/>
      <c r="O106" s="165">
        <v>13</v>
      </c>
      <c r="P106" s="165">
        <v>119</v>
      </c>
      <c r="Q106" s="165">
        <v>2</v>
      </c>
      <c r="R106" s="165">
        <v>584</v>
      </c>
      <c r="S106" s="165">
        <v>97</v>
      </c>
      <c r="T106" s="165"/>
      <c r="U106" s="165">
        <v>75</v>
      </c>
      <c r="V106" s="165">
        <v>830</v>
      </c>
      <c r="W106" s="170"/>
      <c r="X106" s="156"/>
    </row>
    <row r="107" spans="1:24" ht="15" customHeight="1" x14ac:dyDescent="0.2">
      <c r="A107" s="396" t="s">
        <v>136</v>
      </c>
      <c r="B107" s="396">
        <f t="shared" ref="B106:B112" si="33">SUM(C107:J107)</f>
        <v>12</v>
      </c>
      <c r="C107" s="968"/>
      <c r="D107" s="128"/>
      <c r="E107" s="508"/>
      <c r="F107" s="508"/>
      <c r="G107" s="508">
        <v>4</v>
      </c>
      <c r="H107" s="128">
        <v>1</v>
      </c>
      <c r="I107" s="128">
        <v>3</v>
      </c>
      <c r="J107" s="129">
        <v>4</v>
      </c>
      <c r="L107" s="169" t="s">
        <v>113</v>
      </c>
      <c r="M107" s="165">
        <f t="shared" si="32"/>
        <v>1827</v>
      </c>
      <c r="N107" s="165">
        <v>2</v>
      </c>
      <c r="O107" s="165">
        <v>19</v>
      </c>
      <c r="P107" s="165">
        <v>144</v>
      </c>
      <c r="Q107" s="165">
        <v>4</v>
      </c>
      <c r="R107" s="165">
        <v>609</v>
      </c>
      <c r="S107" s="165">
        <v>156</v>
      </c>
      <c r="T107" s="165"/>
      <c r="U107" s="165">
        <v>111</v>
      </c>
      <c r="V107" s="165">
        <v>782</v>
      </c>
      <c r="W107" s="170"/>
      <c r="X107" s="156"/>
    </row>
    <row r="108" spans="1:24" ht="15" customHeight="1" x14ac:dyDescent="0.25">
      <c r="A108" s="396" t="s">
        <v>137</v>
      </c>
      <c r="B108" s="396">
        <f t="shared" si="33"/>
        <v>79</v>
      </c>
      <c r="C108" s="968">
        <v>1</v>
      </c>
      <c r="D108" s="128">
        <v>20</v>
      </c>
      <c r="E108" s="508"/>
      <c r="F108" s="508"/>
      <c r="G108" s="508">
        <v>17</v>
      </c>
      <c r="H108" s="128">
        <v>16</v>
      </c>
      <c r="I108" s="128">
        <v>10</v>
      </c>
      <c r="J108" s="129">
        <v>15</v>
      </c>
      <c r="L108" s="169" t="s">
        <v>114</v>
      </c>
      <c r="M108" s="165">
        <f t="shared" si="32"/>
        <v>2580</v>
      </c>
      <c r="N108" s="167">
        <v>21</v>
      </c>
      <c r="O108" s="167">
        <v>12</v>
      </c>
      <c r="P108" s="167">
        <v>304</v>
      </c>
      <c r="Q108" s="167">
        <v>1</v>
      </c>
      <c r="R108" s="167">
        <v>384</v>
      </c>
      <c r="S108" s="167">
        <v>287</v>
      </c>
      <c r="T108" s="167"/>
      <c r="U108" s="167">
        <v>147</v>
      </c>
      <c r="V108" s="167">
        <v>1424</v>
      </c>
      <c r="W108" s="179"/>
      <c r="X108" s="156"/>
    </row>
    <row r="109" spans="1:24" ht="14.25" x14ac:dyDescent="0.25">
      <c r="A109" s="396" t="s">
        <v>138</v>
      </c>
      <c r="B109" s="396">
        <f t="shared" si="33"/>
        <v>43</v>
      </c>
      <c r="C109" s="968"/>
      <c r="D109" s="128">
        <v>7</v>
      </c>
      <c r="E109" s="508"/>
      <c r="F109" s="508"/>
      <c r="G109" s="508">
        <v>18</v>
      </c>
      <c r="H109" s="128">
        <v>7</v>
      </c>
      <c r="I109" s="128">
        <v>5</v>
      </c>
      <c r="J109" s="129">
        <v>6</v>
      </c>
      <c r="L109" s="148" t="s">
        <v>116</v>
      </c>
      <c r="M109" s="165">
        <f t="shared" ref="M109" si="34">SUM(N109:W109)</f>
        <v>1955</v>
      </c>
      <c r="N109" s="167">
        <v>7</v>
      </c>
      <c r="O109" s="167">
        <v>8</v>
      </c>
      <c r="P109" s="167">
        <v>186</v>
      </c>
      <c r="Q109" s="167">
        <v>7</v>
      </c>
      <c r="R109" s="167">
        <v>649</v>
      </c>
      <c r="S109" s="167">
        <v>183</v>
      </c>
      <c r="T109" s="167"/>
      <c r="U109" s="167">
        <v>115</v>
      </c>
      <c r="V109" s="167">
        <v>799</v>
      </c>
      <c r="W109" s="179">
        <v>1</v>
      </c>
      <c r="X109" s="156"/>
    </row>
    <row r="110" spans="1:24" ht="15" thickBot="1" x14ac:dyDescent="0.3">
      <c r="A110" s="396" t="s">
        <v>139</v>
      </c>
      <c r="B110" s="396">
        <f t="shared" si="33"/>
        <v>37377</v>
      </c>
      <c r="C110" s="968">
        <v>9</v>
      </c>
      <c r="D110" s="128">
        <v>5382</v>
      </c>
      <c r="E110" s="508">
        <v>7</v>
      </c>
      <c r="F110" s="943">
        <v>2</v>
      </c>
      <c r="G110" s="508">
        <v>8295</v>
      </c>
      <c r="H110" s="128">
        <v>8302</v>
      </c>
      <c r="I110" s="128">
        <v>8269</v>
      </c>
      <c r="J110" s="129">
        <v>7111</v>
      </c>
      <c r="L110" s="155" t="s">
        <v>132</v>
      </c>
      <c r="M110" s="145">
        <f>SUM(N110:W110)</f>
        <v>9625</v>
      </c>
      <c r="N110" s="147">
        <f>SUM(N103:N109)</f>
        <v>35</v>
      </c>
      <c r="O110" s="147">
        <f t="shared" ref="O110:W110" si="35">SUM(O103:O109)</f>
        <v>68</v>
      </c>
      <c r="P110" s="147">
        <f t="shared" si="35"/>
        <v>1348</v>
      </c>
      <c r="Q110" s="147">
        <f t="shared" si="35"/>
        <v>15</v>
      </c>
      <c r="R110" s="147">
        <f t="shared" si="35"/>
        <v>2663</v>
      </c>
      <c r="S110" s="147">
        <f t="shared" si="35"/>
        <v>801</v>
      </c>
      <c r="T110" s="147">
        <f t="shared" si="35"/>
        <v>1</v>
      </c>
      <c r="U110" s="147">
        <f t="shared" si="35"/>
        <v>541</v>
      </c>
      <c r="V110" s="147">
        <f t="shared" si="35"/>
        <v>4151</v>
      </c>
      <c r="W110" s="159">
        <f t="shared" si="35"/>
        <v>2</v>
      </c>
    </row>
    <row r="111" spans="1:24" s="970" customFormat="1" x14ac:dyDescent="0.2">
      <c r="A111" s="973" t="s">
        <v>140</v>
      </c>
      <c r="B111" s="973">
        <f t="shared" si="33"/>
        <v>108</v>
      </c>
      <c r="C111" s="971"/>
      <c r="D111" s="970">
        <v>33</v>
      </c>
      <c r="E111" s="943"/>
      <c r="G111" s="943">
        <v>18</v>
      </c>
      <c r="H111" s="729">
        <v>29</v>
      </c>
      <c r="I111" s="729">
        <v>16</v>
      </c>
      <c r="J111" s="972">
        <v>12</v>
      </c>
    </row>
    <row r="112" spans="1:24" ht="15" thickBot="1" x14ac:dyDescent="0.3">
      <c r="A112" s="396" t="s">
        <v>141</v>
      </c>
      <c r="B112" s="396">
        <f t="shared" si="33"/>
        <v>9368</v>
      </c>
      <c r="C112" s="968">
        <v>276</v>
      </c>
      <c r="D112" s="974">
        <v>1173</v>
      </c>
      <c r="E112" s="508">
        <v>28</v>
      </c>
      <c r="F112" s="508"/>
      <c r="G112" s="508">
        <v>1768</v>
      </c>
      <c r="H112" s="128">
        <v>2527</v>
      </c>
      <c r="I112" s="128">
        <v>1918</v>
      </c>
      <c r="J112" s="129">
        <v>1678</v>
      </c>
      <c r="L112" s="305" t="s">
        <v>377</v>
      </c>
      <c r="M112" s="342"/>
      <c r="N112" s="118"/>
      <c r="O112" s="118"/>
      <c r="P112" s="118"/>
      <c r="Q112" s="118"/>
      <c r="R112" s="118"/>
      <c r="S112" s="118"/>
      <c r="T112" s="118"/>
      <c r="U112" s="118"/>
      <c r="W112" s="291"/>
      <c r="X112" s="156"/>
    </row>
    <row r="113" spans="1:32" ht="15" thickBot="1" x14ac:dyDescent="0.3">
      <c r="C113" s="969"/>
      <c r="D113" s="653"/>
      <c r="E113" s="927"/>
      <c r="F113" s="927"/>
      <c r="G113" s="927"/>
      <c r="H113" s="653"/>
      <c r="I113" s="653"/>
      <c r="J113" s="654"/>
      <c r="L113" s="118"/>
      <c r="M113" s="141" t="s">
        <v>132</v>
      </c>
      <c r="N113" s="157" t="s">
        <v>213</v>
      </c>
      <c r="O113" s="157" t="s">
        <v>214</v>
      </c>
      <c r="P113" s="157" t="s">
        <v>215</v>
      </c>
      <c r="Q113" s="157" t="s">
        <v>216</v>
      </c>
      <c r="R113" s="157" t="s">
        <v>217</v>
      </c>
      <c r="S113" s="157" t="s">
        <v>218</v>
      </c>
      <c r="T113" s="158" t="s">
        <v>66</v>
      </c>
    </row>
    <row r="114" spans="1:32" ht="15" customHeight="1" x14ac:dyDescent="0.2">
      <c r="L114" s="169" t="s">
        <v>126</v>
      </c>
      <c r="M114" s="165">
        <f>SUM(N114:T114)</f>
        <v>277</v>
      </c>
      <c r="N114" s="165"/>
      <c r="O114" s="165">
        <v>266</v>
      </c>
      <c r="P114" s="165"/>
      <c r="Q114" s="165">
        <v>5</v>
      </c>
      <c r="R114" s="165">
        <v>2</v>
      </c>
      <c r="S114" s="165"/>
      <c r="T114" s="165">
        <v>4</v>
      </c>
    </row>
    <row r="115" spans="1:32" ht="15" customHeight="1" x14ac:dyDescent="0.25">
      <c r="A115" s="396"/>
      <c r="B115" s="396" t="s">
        <v>143</v>
      </c>
      <c r="L115" s="148" t="s">
        <v>111</v>
      </c>
      <c r="M115" s="165">
        <f t="shared" ref="M115:M117" si="36">SUM(N115:T115)</f>
        <v>1237</v>
      </c>
      <c r="N115" s="165">
        <v>51</v>
      </c>
      <c r="O115" s="165">
        <v>291</v>
      </c>
      <c r="P115" s="165">
        <v>33</v>
      </c>
      <c r="Q115" s="165">
        <v>113</v>
      </c>
      <c r="R115" s="165">
        <v>576</v>
      </c>
      <c r="S115" s="165">
        <v>95</v>
      </c>
      <c r="T115" s="165">
        <v>78</v>
      </c>
    </row>
    <row r="116" spans="1:32" ht="15" customHeight="1" thickBot="1" x14ac:dyDescent="0.3">
      <c r="A116" s="396"/>
      <c r="B116" s="396"/>
      <c r="L116" s="148" t="s">
        <v>127</v>
      </c>
      <c r="M116" s="165">
        <f t="shared" si="36"/>
        <v>29</v>
      </c>
      <c r="N116" s="165">
        <v>1</v>
      </c>
      <c r="O116" s="165"/>
      <c r="P116" s="165">
        <v>6</v>
      </c>
      <c r="Q116" s="165"/>
      <c r="R116" s="165"/>
      <c r="S116" s="165"/>
      <c r="T116" s="165">
        <v>22</v>
      </c>
      <c r="X116" s="156"/>
    </row>
    <row r="117" spans="1:32" ht="15" customHeight="1" x14ac:dyDescent="0.2">
      <c r="A117" s="396"/>
      <c r="B117" s="396"/>
      <c r="C117" s="607" t="s">
        <v>126</v>
      </c>
      <c r="D117" s="608" t="s">
        <v>111</v>
      </c>
      <c r="E117" s="608" t="s">
        <v>127</v>
      </c>
      <c r="F117" s="608" t="s">
        <v>129</v>
      </c>
      <c r="G117" s="608" t="s">
        <v>113</v>
      </c>
      <c r="H117" s="608" t="s">
        <v>114</v>
      </c>
      <c r="I117" s="608" t="s">
        <v>116</v>
      </c>
      <c r="J117" s="610" t="str">
        <f>J103</f>
        <v>Central MA Office</v>
      </c>
      <c r="L117" s="169" t="s">
        <v>128</v>
      </c>
      <c r="M117" s="165">
        <f t="shared" si="36"/>
        <v>1720</v>
      </c>
      <c r="N117" s="165">
        <v>44</v>
      </c>
      <c r="O117" s="165">
        <v>587</v>
      </c>
      <c r="P117" s="165">
        <v>34</v>
      </c>
      <c r="Q117" s="165">
        <v>130</v>
      </c>
      <c r="R117" s="165">
        <v>682</v>
      </c>
      <c r="S117" s="165">
        <v>117</v>
      </c>
      <c r="T117" s="165">
        <v>126</v>
      </c>
    </row>
    <row r="118" spans="1:32" ht="15" customHeight="1" x14ac:dyDescent="0.2">
      <c r="A118" s="396" t="s">
        <v>144</v>
      </c>
      <c r="B118" s="396"/>
      <c r="C118" s="127"/>
      <c r="D118" s="128"/>
      <c r="E118" s="508"/>
      <c r="F118" s="508"/>
      <c r="G118" s="508"/>
      <c r="H118" s="128"/>
      <c r="I118" s="128"/>
      <c r="J118" s="129"/>
      <c r="K118" s="291"/>
      <c r="L118" s="169" t="s">
        <v>113</v>
      </c>
      <c r="M118" s="165">
        <f t="shared" ref="M118:M120" si="37">SUM(N118:T118)</f>
        <v>1827</v>
      </c>
      <c r="N118" s="165">
        <v>119</v>
      </c>
      <c r="O118" s="165">
        <v>464</v>
      </c>
      <c r="P118" s="165">
        <v>94</v>
      </c>
      <c r="Q118" s="165">
        <v>148</v>
      </c>
      <c r="R118" s="165">
        <v>766</v>
      </c>
      <c r="S118" s="165">
        <v>126</v>
      </c>
      <c r="T118" s="165">
        <v>110</v>
      </c>
    </row>
    <row r="119" spans="1:32" ht="15" customHeight="1" x14ac:dyDescent="0.2">
      <c r="A119" s="396" t="s">
        <v>61</v>
      </c>
      <c r="B119" s="692">
        <f>SUM(C119:J119)</f>
        <v>2279</v>
      </c>
      <c r="C119" s="968">
        <v>159</v>
      </c>
      <c r="D119" s="508">
        <v>223</v>
      </c>
      <c r="E119" s="508">
        <v>1</v>
      </c>
      <c r="F119" s="508">
        <v>3</v>
      </c>
      <c r="G119" s="503">
        <v>373</v>
      </c>
      <c r="H119" s="508">
        <v>639</v>
      </c>
      <c r="I119" s="508">
        <v>477</v>
      </c>
      <c r="J119" s="129">
        <v>404</v>
      </c>
      <c r="K119" s="365"/>
      <c r="L119" s="169" t="s">
        <v>114</v>
      </c>
      <c r="M119" s="165">
        <f t="shared" si="37"/>
        <v>2580</v>
      </c>
      <c r="N119" s="165">
        <v>116</v>
      </c>
      <c r="O119" s="165">
        <v>826</v>
      </c>
      <c r="P119" s="165">
        <v>74</v>
      </c>
      <c r="Q119" s="165">
        <v>259</v>
      </c>
      <c r="R119" s="165">
        <v>1035</v>
      </c>
      <c r="S119" s="165">
        <v>134</v>
      </c>
      <c r="T119" s="165">
        <v>136</v>
      </c>
    </row>
    <row r="120" spans="1:32" ht="15" customHeight="1" x14ac:dyDescent="0.2">
      <c r="A120" s="396" t="s">
        <v>145</v>
      </c>
      <c r="B120" s="692">
        <f t="shared" ref="B120:B121" si="38">SUM(C120:J120)</f>
        <v>25047</v>
      </c>
      <c r="C120" s="968">
        <v>4</v>
      </c>
      <c r="D120" s="928">
        <v>3516</v>
      </c>
      <c r="E120" s="508">
        <v>167</v>
      </c>
      <c r="F120" s="928"/>
      <c r="G120" s="928">
        <v>5664</v>
      </c>
      <c r="H120" s="928">
        <v>6053</v>
      </c>
      <c r="I120" s="928">
        <v>5104</v>
      </c>
      <c r="J120" s="393">
        <v>4539</v>
      </c>
      <c r="K120" s="365"/>
      <c r="L120" s="169" t="s">
        <v>116</v>
      </c>
      <c r="M120" s="165">
        <f t="shared" si="37"/>
        <v>1955</v>
      </c>
      <c r="N120" s="165">
        <v>81</v>
      </c>
      <c r="O120" s="165">
        <v>654</v>
      </c>
      <c r="P120" s="165">
        <v>70</v>
      </c>
      <c r="Q120" s="165">
        <v>153</v>
      </c>
      <c r="R120" s="165">
        <v>756</v>
      </c>
      <c r="S120" s="165">
        <v>141</v>
      </c>
      <c r="T120" s="165">
        <v>100</v>
      </c>
    </row>
    <row r="121" spans="1:32" ht="15" customHeight="1" thickBot="1" x14ac:dyDescent="0.3">
      <c r="A121" s="396" t="s">
        <v>146</v>
      </c>
      <c r="B121" s="692">
        <f t="shared" si="38"/>
        <v>12</v>
      </c>
      <c r="C121" s="968"/>
      <c r="D121" s="508">
        <v>2</v>
      </c>
      <c r="E121" s="508"/>
      <c r="F121" s="508"/>
      <c r="G121" s="508">
        <v>2</v>
      </c>
      <c r="H121" s="508">
        <v>3</v>
      </c>
      <c r="I121" s="508">
        <v>4</v>
      </c>
      <c r="J121" s="129">
        <v>1</v>
      </c>
      <c r="L121" s="155" t="s">
        <v>132</v>
      </c>
      <c r="M121" s="144">
        <f>SUM(N121:T121)</f>
        <v>9625</v>
      </c>
      <c r="N121" s="147">
        <f>SUM(N114:N120)</f>
        <v>412</v>
      </c>
      <c r="O121" s="147">
        <f t="shared" ref="O121:T121" si="39">SUM(O114:O120)</f>
        <v>3088</v>
      </c>
      <c r="P121" s="147">
        <f t="shared" si="39"/>
        <v>311</v>
      </c>
      <c r="Q121" s="147">
        <f t="shared" si="39"/>
        <v>808</v>
      </c>
      <c r="R121" s="147">
        <f t="shared" si="39"/>
        <v>3817</v>
      </c>
      <c r="S121" s="147">
        <f t="shared" si="39"/>
        <v>613</v>
      </c>
      <c r="T121" s="159">
        <f t="shared" si="39"/>
        <v>576</v>
      </c>
    </row>
    <row r="122" spans="1:32" ht="12.75" thickBot="1" x14ac:dyDescent="0.25">
      <c r="A122" s="396" t="s">
        <v>132</v>
      </c>
      <c r="B122" s="692">
        <f>SUM(C122:J122)</f>
        <v>27338</v>
      </c>
      <c r="C122" s="605">
        <v>163</v>
      </c>
      <c r="D122" s="606">
        <v>3741</v>
      </c>
      <c r="E122" s="929">
        <v>168</v>
      </c>
      <c r="F122" s="929">
        <f>SUM(F119:F121)</f>
        <v>3</v>
      </c>
      <c r="G122" s="929">
        <f>SUM(G119:G121)</f>
        <v>6039</v>
      </c>
      <c r="H122" s="606">
        <f t="shared" ref="H122:I122" si="40">SUM(H119:H121)</f>
        <v>6695</v>
      </c>
      <c r="I122" s="606">
        <f t="shared" si="40"/>
        <v>5585</v>
      </c>
      <c r="J122" s="609">
        <v>4944</v>
      </c>
      <c r="K122" s="365"/>
      <c r="L122" s="346"/>
      <c r="M122" s="346"/>
      <c r="N122" s="346"/>
      <c r="O122" s="346"/>
      <c r="P122" s="346"/>
      <c r="Q122" s="346"/>
      <c r="R122" s="346"/>
      <c r="S122" s="346"/>
      <c r="T122" s="346"/>
    </row>
    <row r="123" spans="1:32" ht="12.75" thickBot="1" x14ac:dyDescent="0.25">
      <c r="K123" s="346"/>
      <c r="L123" s="746" t="s">
        <v>220</v>
      </c>
      <c r="M123" s="747"/>
    </row>
    <row r="124" spans="1:32" ht="12.75" thickBot="1" x14ac:dyDescent="0.25">
      <c r="B124" s="396" t="s">
        <v>147</v>
      </c>
      <c r="C124" s="396"/>
      <c r="D124" s="396"/>
      <c r="E124" s="930"/>
      <c r="F124" s="930"/>
      <c r="G124" s="930"/>
      <c r="H124" s="396"/>
      <c r="I124" s="396"/>
      <c r="J124" s="396"/>
      <c r="L124" s="188"/>
      <c r="M124" s="663" t="s">
        <v>132</v>
      </c>
      <c r="N124" s="664" t="s">
        <v>178</v>
      </c>
      <c r="O124" s="664" t="s">
        <v>179</v>
      </c>
      <c r="P124" s="664" t="s">
        <v>180</v>
      </c>
      <c r="Q124" s="664" t="s">
        <v>181</v>
      </c>
      <c r="R124" s="664" t="s">
        <v>182</v>
      </c>
      <c r="S124" s="664" t="s">
        <v>183</v>
      </c>
      <c r="T124" s="664" t="s">
        <v>184</v>
      </c>
      <c r="U124" s="664" t="s">
        <v>185</v>
      </c>
      <c r="V124" s="664" t="s">
        <v>186</v>
      </c>
      <c r="W124" s="664" t="s">
        <v>187</v>
      </c>
      <c r="X124" s="664" t="s">
        <v>188</v>
      </c>
      <c r="Y124" s="664" t="s">
        <v>189</v>
      </c>
      <c r="Z124" s="664" t="s">
        <v>190</v>
      </c>
      <c r="AA124" s="664" t="s">
        <v>191</v>
      </c>
      <c r="AB124" s="664" t="s">
        <v>192</v>
      </c>
      <c r="AC124" s="664" t="s">
        <v>193</v>
      </c>
      <c r="AD124" s="664" t="s">
        <v>194</v>
      </c>
      <c r="AE124" s="665" t="s">
        <v>195</v>
      </c>
      <c r="AF124" s="666" t="s">
        <v>58</v>
      </c>
    </row>
    <row r="125" spans="1:32" ht="14.25" x14ac:dyDescent="0.25">
      <c r="B125" s="420"/>
      <c r="C125" s="420" t="s">
        <v>132</v>
      </c>
      <c r="D125" s="693" t="s">
        <v>126</v>
      </c>
      <c r="E125" s="931" t="s">
        <v>111</v>
      </c>
      <c r="F125" s="931" t="s">
        <v>127</v>
      </c>
      <c r="G125" s="931" t="s">
        <v>113</v>
      </c>
      <c r="H125" s="694" t="s">
        <v>114</v>
      </c>
      <c r="I125" s="694" t="s">
        <v>116</v>
      </c>
      <c r="J125" s="695" t="str">
        <f>J103</f>
        <v>Central MA Office</v>
      </c>
      <c r="L125" s="193" t="s">
        <v>126</v>
      </c>
      <c r="M125" s="869">
        <f>SUM(N125:AF125)</f>
        <v>9</v>
      </c>
      <c r="N125" s="193"/>
      <c r="O125" s="193">
        <v>1</v>
      </c>
      <c r="P125" s="193"/>
      <c r="Q125" s="193">
        <v>3</v>
      </c>
      <c r="R125" s="193">
        <v>1</v>
      </c>
      <c r="S125" s="193">
        <v>1</v>
      </c>
      <c r="T125" s="193"/>
      <c r="U125" s="193">
        <v>1</v>
      </c>
      <c r="V125" s="193"/>
      <c r="W125" s="193">
        <v>1</v>
      </c>
      <c r="X125" s="193"/>
      <c r="Y125" s="193"/>
      <c r="Z125" s="193"/>
      <c r="AA125" s="193"/>
      <c r="AB125" s="193"/>
      <c r="AC125" s="193">
        <v>1</v>
      </c>
      <c r="AD125" s="193"/>
      <c r="AE125" s="193"/>
      <c r="AF125" s="193"/>
    </row>
    <row r="126" spans="1:32" ht="14.25" x14ac:dyDescent="0.25">
      <c r="B126" s="420" t="s">
        <v>61</v>
      </c>
      <c r="C126" s="696">
        <f>D126+E126+F126+G126+H126+I126+J126</f>
        <v>2188</v>
      </c>
      <c r="D126" s="697">
        <v>151</v>
      </c>
      <c r="E126" s="932">
        <v>215</v>
      </c>
      <c r="F126" s="932">
        <v>1</v>
      </c>
      <c r="G126" s="932">
        <v>358</v>
      </c>
      <c r="H126" s="420">
        <v>617</v>
      </c>
      <c r="I126" s="420">
        <v>460</v>
      </c>
      <c r="J126" s="698">
        <v>386</v>
      </c>
      <c r="L126" s="195" t="s">
        <v>111</v>
      </c>
      <c r="M126" s="194">
        <f t="shared" ref="M126:M132" si="41">SUM(N126:AF126)</f>
        <v>5382</v>
      </c>
      <c r="N126" s="193">
        <v>316</v>
      </c>
      <c r="O126" s="193">
        <v>350</v>
      </c>
      <c r="P126" s="193">
        <v>319</v>
      </c>
      <c r="Q126" s="193">
        <v>312</v>
      </c>
      <c r="R126" s="193">
        <v>307</v>
      </c>
      <c r="S126" s="193">
        <v>309</v>
      </c>
      <c r="T126" s="193">
        <v>320</v>
      </c>
      <c r="U126" s="193">
        <v>288</v>
      </c>
      <c r="V126" s="193">
        <v>298</v>
      </c>
      <c r="W126" s="193">
        <v>323</v>
      </c>
      <c r="X126" s="193">
        <v>295</v>
      </c>
      <c r="Y126" s="193">
        <v>298</v>
      </c>
      <c r="Z126" s="193">
        <v>291</v>
      </c>
      <c r="AA126" s="193">
        <v>271</v>
      </c>
      <c r="AB126" s="193">
        <v>266</v>
      </c>
      <c r="AC126" s="193">
        <v>285</v>
      </c>
      <c r="AD126" s="193">
        <v>309</v>
      </c>
      <c r="AE126" s="193">
        <v>222</v>
      </c>
      <c r="AF126" s="193">
        <v>3</v>
      </c>
    </row>
    <row r="127" spans="1:32" ht="14.25" x14ac:dyDescent="0.25">
      <c r="B127" s="420" t="s">
        <v>145</v>
      </c>
      <c r="C127" s="696">
        <f>D127+E127+F127+G127+H127+I127+J127</f>
        <v>4433</v>
      </c>
      <c r="D127" s="697">
        <v>4</v>
      </c>
      <c r="E127" s="932">
        <f>1+644</f>
        <v>645</v>
      </c>
      <c r="F127" s="932">
        <v>24</v>
      </c>
      <c r="G127" s="932">
        <f>2+945</f>
        <v>947</v>
      </c>
      <c r="H127" s="696">
        <f>2+1170</f>
        <v>1172</v>
      </c>
      <c r="I127" s="696">
        <f>1+882</f>
        <v>883</v>
      </c>
      <c r="J127" s="698">
        <f>1+757</f>
        <v>758</v>
      </c>
      <c r="L127" s="195" t="s">
        <v>127</v>
      </c>
      <c r="M127" s="194">
        <f t="shared" si="41"/>
        <v>7</v>
      </c>
      <c r="N127" s="193"/>
      <c r="O127" s="193"/>
      <c r="P127" s="193">
        <v>2</v>
      </c>
      <c r="Q127" s="193"/>
      <c r="R127" s="193">
        <v>2</v>
      </c>
      <c r="S127" s="193">
        <v>1</v>
      </c>
      <c r="T127" s="193"/>
      <c r="U127" s="193"/>
      <c r="V127" s="193"/>
      <c r="W127" s="193"/>
      <c r="X127" s="193"/>
      <c r="Y127" s="193"/>
      <c r="Z127" s="193"/>
      <c r="AA127" s="193"/>
      <c r="AB127" s="193"/>
      <c r="AC127" s="193"/>
      <c r="AD127" s="193"/>
      <c r="AE127" s="193">
        <v>2</v>
      </c>
      <c r="AF127" s="193"/>
    </row>
    <row r="128" spans="1:32" ht="15" thickBot="1" x14ac:dyDescent="0.3">
      <c r="B128" s="420" t="s">
        <v>132</v>
      </c>
      <c r="C128" s="420">
        <f>D128+E128+F128+G128+H128+I128+J128</f>
        <v>6621</v>
      </c>
      <c r="D128" s="699">
        <f>SUM(D126:D127)</f>
        <v>155</v>
      </c>
      <c r="E128" s="933">
        <f t="shared" ref="E128:J128" si="42">SUM(E126:E127)</f>
        <v>860</v>
      </c>
      <c r="F128" s="933">
        <f t="shared" si="42"/>
        <v>25</v>
      </c>
      <c r="G128" s="934">
        <f t="shared" si="42"/>
        <v>1305</v>
      </c>
      <c r="H128" s="700">
        <f t="shared" si="42"/>
        <v>1789</v>
      </c>
      <c r="I128" s="700">
        <f t="shared" si="42"/>
        <v>1343</v>
      </c>
      <c r="J128" s="701">
        <f t="shared" si="42"/>
        <v>1144</v>
      </c>
      <c r="L128" s="193" t="s">
        <v>128</v>
      </c>
      <c r="M128" s="194">
        <f t="shared" si="41"/>
        <v>7111</v>
      </c>
      <c r="N128" s="193">
        <v>512</v>
      </c>
      <c r="O128" s="193">
        <v>451</v>
      </c>
      <c r="P128" s="193">
        <v>447</v>
      </c>
      <c r="Q128" s="193">
        <v>448</v>
      </c>
      <c r="R128" s="193">
        <v>443</v>
      </c>
      <c r="S128" s="193">
        <v>405</v>
      </c>
      <c r="T128" s="193">
        <v>445</v>
      </c>
      <c r="U128" s="193">
        <v>428</v>
      </c>
      <c r="V128" s="193">
        <v>400</v>
      </c>
      <c r="W128" s="193">
        <v>426</v>
      </c>
      <c r="X128" s="193">
        <v>383</v>
      </c>
      <c r="Y128" s="193">
        <v>362</v>
      </c>
      <c r="Z128" s="193">
        <v>386</v>
      </c>
      <c r="AA128" s="193">
        <v>345</v>
      </c>
      <c r="AB128" s="193">
        <v>301</v>
      </c>
      <c r="AC128" s="193">
        <v>332</v>
      </c>
      <c r="AD128" s="193">
        <v>317</v>
      </c>
      <c r="AE128" s="193">
        <v>278</v>
      </c>
      <c r="AF128" s="193">
        <v>2</v>
      </c>
    </row>
    <row r="129" spans="2:32" x14ac:dyDescent="0.2">
      <c r="B129" s="396"/>
      <c r="C129" s="396"/>
      <c r="D129" s="396"/>
      <c r="E129" s="930"/>
      <c r="F129" s="930"/>
      <c r="G129" s="930"/>
      <c r="H129" s="396"/>
      <c r="I129" s="396"/>
      <c r="J129" s="396"/>
      <c r="L129" s="193" t="s">
        <v>129</v>
      </c>
      <c r="M129" s="194">
        <f t="shared" si="41"/>
        <v>2</v>
      </c>
      <c r="N129" s="193"/>
      <c r="O129" s="193"/>
      <c r="P129" s="193"/>
      <c r="Q129" s="193"/>
      <c r="R129" s="193"/>
      <c r="S129" s="193"/>
      <c r="T129" s="193">
        <v>1</v>
      </c>
      <c r="U129" s="193"/>
      <c r="V129" s="193">
        <v>1</v>
      </c>
      <c r="W129" s="193"/>
      <c r="X129" s="193"/>
      <c r="Y129" s="193"/>
      <c r="Z129" s="193"/>
      <c r="AA129" s="193"/>
      <c r="AB129" s="193"/>
      <c r="AC129" s="193"/>
      <c r="AD129" s="193"/>
      <c r="AE129" s="193"/>
      <c r="AF129" s="193"/>
    </row>
    <row r="130" spans="2:32" x14ac:dyDescent="0.2">
      <c r="H130" s="291"/>
      <c r="L130" s="193" t="s">
        <v>113</v>
      </c>
      <c r="M130" s="194">
        <f t="shared" si="41"/>
        <v>8295</v>
      </c>
      <c r="N130" s="193">
        <v>559</v>
      </c>
      <c r="O130" s="193">
        <v>512</v>
      </c>
      <c r="P130" s="193">
        <v>500</v>
      </c>
      <c r="Q130" s="193">
        <v>480</v>
      </c>
      <c r="R130" s="193">
        <v>476</v>
      </c>
      <c r="S130" s="193">
        <v>474</v>
      </c>
      <c r="T130" s="193">
        <v>451</v>
      </c>
      <c r="U130" s="193">
        <v>500</v>
      </c>
      <c r="V130" s="193">
        <v>492</v>
      </c>
      <c r="W130" s="193">
        <v>508</v>
      </c>
      <c r="X130" s="193">
        <v>442</v>
      </c>
      <c r="Y130" s="193">
        <v>416</v>
      </c>
      <c r="Z130" s="193">
        <v>418</v>
      </c>
      <c r="AA130" s="193">
        <v>412</v>
      </c>
      <c r="AB130" s="193">
        <v>411</v>
      </c>
      <c r="AC130" s="193">
        <v>455</v>
      </c>
      <c r="AD130" s="193">
        <v>388</v>
      </c>
      <c r="AE130" s="193">
        <v>396</v>
      </c>
      <c r="AF130" s="193">
        <v>5</v>
      </c>
    </row>
    <row r="131" spans="2:32" ht="12.75" thickBot="1" x14ac:dyDescent="0.25">
      <c r="H131" s="291"/>
      <c r="L131" s="193" t="s">
        <v>114</v>
      </c>
      <c r="M131" s="194">
        <f t="shared" si="41"/>
        <v>8302</v>
      </c>
      <c r="N131" s="193">
        <v>615</v>
      </c>
      <c r="O131" s="193">
        <v>619</v>
      </c>
      <c r="P131" s="193">
        <v>485</v>
      </c>
      <c r="Q131" s="193">
        <v>499</v>
      </c>
      <c r="R131" s="193">
        <v>480</v>
      </c>
      <c r="S131" s="193">
        <v>504</v>
      </c>
      <c r="T131" s="193">
        <v>493</v>
      </c>
      <c r="U131" s="193">
        <v>461</v>
      </c>
      <c r="V131" s="193">
        <v>445</v>
      </c>
      <c r="W131" s="193">
        <v>473</v>
      </c>
      <c r="X131" s="193">
        <v>435</v>
      </c>
      <c r="Y131" s="193">
        <v>461</v>
      </c>
      <c r="Z131" s="193">
        <v>377</v>
      </c>
      <c r="AA131" s="193">
        <v>388</v>
      </c>
      <c r="AB131" s="193">
        <v>391</v>
      </c>
      <c r="AC131" s="193">
        <v>429</v>
      </c>
      <c r="AD131" s="193">
        <v>374</v>
      </c>
      <c r="AE131" s="193">
        <v>372</v>
      </c>
      <c r="AF131" s="193">
        <v>1</v>
      </c>
    </row>
    <row r="132" spans="2:32" x14ac:dyDescent="0.2">
      <c r="B132" s="396"/>
      <c r="C132" s="743"/>
      <c r="D132" s="744"/>
      <c r="E132" s="608"/>
      <c r="F132" s="610"/>
      <c r="H132" s="291"/>
      <c r="L132" s="193" t="s">
        <v>116</v>
      </c>
      <c r="M132" s="194">
        <f t="shared" si="41"/>
        <v>8269</v>
      </c>
      <c r="N132" s="193">
        <v>542</v>
      </c>
      <c r="O132" s="193">
        <v>519</v>
      </c>
      <c r="P132" s="193">
        <v>517</v>
      </c>
      <c r="Q132" s="193">
        <v>498</v>
      </c>
      <c r="R132" s="193">
        <v>499</v>
      </c>
      <c r="S132" s="193">
        <v>501</v>
      </c>
      <c r="T132" s="193">
        <v>522</v>
      </c>
      <c r="U132" s="193">
        <v>535</v>
      </c>
      <c r="V132" s="193">
        <v>488</v>
      </c>
      <c r="W132" s="193">
        <v>476</v>
      </c>
      <c r="X132" s="193">
        <v>444</v>
      </c>
      <c r="Y132" s="193">
        <v>437</v>
      </c>
      <c r="Z132" s="193">
        <v>430</v>
      </c>
      <c r="AA132" s="193">
        <v>390</v>
      </c>
      <c r="AB132" s="193">
        <v>368</v>
      </c>
      <c r="AC132" s="193">
        <v>392</v>
      </c>
      <c r="AD132" s="193">
        <v>374</v>
      </c>
      <c r="AE132" s="193">
        <v>336</v>
      </c>
      <c r="AF132" s="193">
        <v>1</v>
      </c>
    </row>
    <row r="133" spans="2:32" ht="12.75" thickBot="1" x14ac:dyDescent="0.25">
      <c r="B133" s="396"/>
      <c r="C133" s="674" t="s">
        <v>235</v>
      </c>
      <c r="D133" s="674" t="s">
        <v>236</v>
      </c>
      <c r="E133" s="935" t="s">
        <v>237</v>
      </c>
      <c r="F133" s="935" t="s">
        <v>232</v>
      </c>
      <c r="H133" s="291"/>
      <c r="L133" s="195" t="s">
        <v>233</v>
      </c>
      <c r="M133" s="661">
        <f>SUM(M125:M132)</f>
        <v>37377</v>
      </c>
      <c r="N133" s="662">
        <f t="shared" ref="N133:AF133" si="43">SUM(N125:N132)</f>
        <v>2544</v>
      </c>
      <c r="O133" s="662">
        <f t="shared" si="43"/>
        <v>2452</v>
      </c>
      <c r="P133" s="662">
        <f t="shared" si="43"/>
        <v>2270</v>
      </c>
      <c r="Q133" s="662">
        <f t="shared" si="43"/>
        <v>2240</v>
      </c>
      <c r="R133" s="662">
        <f t="shared" si="43"/>
        <v>2208</v>
      </c>
      <c r="S133" s="662">
        <f t="shared" si="43"/>
        <v>2195</v>
      </c>
      <c r="T133" s="662">
        <f t="shared" si="43"/>
        <v>2232</v>
      </c>
      <c r="U133" s="662">
        <f t="shared" si="43"/>
        <v>2213</v>
      </c>
      <c r="V133" s="662">
        <f t="shared" si="43"/>
        <v>2124</v>
      </c>
      <c r="W133" s="662">
        <f t="shared" si="43"/>
        <v>2207</v>
      </c>
      <c r="X133" s="662">
        <f t="shared" si="43"/>
        <v>1999</v>
      </c>
      <c r="Y133" s="662">
        <f t="shared" si="43"/>
        <v>1974</v>
      </c>
      <c r="Z133" s="662">
        <f t="shared" si="43"/>
        <v>1902</v>
      </c>
      <c r="AA133" s="662">
        <f t="shared" si="43"/>
        <v>1806</v>
      </c>
      <c r="AB133" s="662">
        <f t="shared" si="43"/>
        <v>1737</v>
      </c>
      <c r="AC133" s="662">
        <f t="shared" si="43"/>
        <v>1894</v>
      </c>
      <c r="AD133" s="662">
        <f t="shared" si="43"/>
        <v>1762</v>
      </c>
      <c r="AE133" s="662">
        <f t="shared" si="43"/>
        <v>1606</v>
      </c>
      <c r="AF133" s="662">
        <f t="shared" si="43"/>
        <v>12</v>
      </c>
    </row>
    <row r="134" spans="2:32" x14ac:dyDescent="0.2">
      <c r="B134" s="396"/>
      <c r="C134" s="674" t="s">
        <v>126</v>
      </c>
      <c r="D134" s="611">
        <v>53</v>
      </c>
      <c r="E134" s="936"/>
      <c r="F134" s="935">
        <f>SUM(D134:E134)</f>
        <v>53</v>
      </c>
      <c r="L134" s="346"/>
      <c r="M134" s="346"/>
      <c r="N134" s="346"/>
      <c r="O134" s="346"/>
      <c r="P134" s="346"/>
      <c r="Q134" s="346"/>
      <c r="R134" s="346"/>
      <c r="S134" s="346"/>
      <c r="T134" s="346"/>
      <c r="U134" s="346"/>
      <c r="V134" s="346"/>
      <c r="W134" s="346"/>
      <c r="X134" s="346"/>
      <c r="Y134" s="346"/>
      <c r="Z134" s="346"/>
      <c r="AA134" s="346"/>
      <c r="AB134" s="346"/>
      <c r="AC134" s="346"/>
      <c r="AD134" s="346"/>
      <c r="AE134" s="346"/>
      <c r="AF134" s="346"/>
    </row>
    <row r="135" spans="2:32" x14ac:dyDescent="0.2">
      <c r="C135" s="451" t="s">
        <v>111</v>
      </c>
      <c r="D135" s="612">
        <v>60</v>
      </c>
      <c r="E135" s="937">
        <v>43</v>
      </c>
      <c r="F135" s="935">
        <f t="shared" ref="F135:F137" si="44">SUM(D135:E135)</f>
        <v>103</v>
      </c>
    </row>
    <row r="136" spans="2:32" x14ac:dyDescent="0.2">
      <c r="C136" s="451" t="s">
        <v>128</v>
      </c>
      <c r="D136" s="612">
        <v>94</v>
      </c>
      <c r="E136" s="937">
        <v>84</v>
      </c>
      <c r="F136" s="935">
        <f t="shared" si="44"/>
        <v>178</v>
      </c>
    </row>
    <row r="137" spans="2:32" ht="12.75" thickBot="1" x14ac:dyDescent="0.25">
      <c r="C137" s="451" t="s">
        <v>113</v>
      </c>
      <c r="D137" s="612">
        <v>62</v>
      </c>
      <c r="E137" s="937">
        <v>85</v>
      </c>
      <c r="F137" s="935">
        <f t="shared" si="44"/>
        <v>147</v>
      </c>
      <c r="K137" s="1082" t="s">
        <v>355</v>
      </c>
      <c r="L137" s="1082"/>
      <c r="M137" s="1082"/>
    </row>
    <row r="138" spans="2:32" ht="15" thickBot="1" x14ac:dyDescent="0.3">
      <c r="C138" s="451" t="s">
        <v>114</v>
      </c>
      <c r="D138" s="612">
        <v>103</v>
      </c>
      <c r="E138" s="937">
        <v>107</v>
      </c>
      <c r="F138" s="935">
        <f>SUM(D138:E138)</f>
        <v>210</v>
      </c>
      <c r="M138" s="668" t="s">
        <v>132</v>
      </c>
      <c r="N138" s="670" t="s">
        <v>168</v>
      </c>
      <c r="O138" s="401" t="s">
        <v>169</v>
      </c>
      <c r="P138" s="142" t="s">
        <v>170</v>
      </c>
      <c r="Q138" s="183" t="s">
        <v>171</v>
      </c>
      <c r="R138" s="142" t="s">
        <v>37</v>
      </c>
      <c r="S138" s="142" t="s">
        <v>172</v>
      </c>
      <c r="T138" s="142" t="s">
        <v>29</v>
      </c>
      <c r="U138" s="182" t="s">
        <v>173</v>
      </c>
      <c r="V138" s="183" t="s">
        <v>174</v>
      </c>
      <c r="W138" s="183" t="s">
        <v>175</v>
      </c>
      <c r="X138" s="184" t="s">
        <v>176</v>
      </c>
    </row>
    <row r="139" spans="2:32" x14ac:dyDescent="0.2">
      <c r="C139" s="451" t="s">
        <v>116</v>
      </c>
      <c r="D139" s="612">
        <v>99</v>
      </c>
      <c r="E139" s="937">
        <v>66</v>
      </c>
      <c r="F139" s="935">
        <f>SUM(D139:E139)</f>
        <v>165</v>
      </c>
      <c r="L139" s="185" t="s">
        <v>126</v>
      </c>
      <c r="M139" s="462">
        <f>SUM(N139:X139)</f>
        <v>9</v>
      </c>
      <c r="N139" s="169">
        <v>8</v>
      </c>
      <c r="O139" s="165"/>
      <c r="P139" s="165"/>
      <c r="Q139" s="165"/>
      <c r="R139" s="165"/>
      <c r="S139" s="165"/>
      <c r="T139" s="165"/>
      <c r="U139" s="165"/>
      <c r="V139" s="165"/>
      <c r="W139" s="165">
        <v>1</v>
      </c>
      <c r="X139" s="179"/>
    </row>
    <row r="140" spans="2:32" ht="14.25" x14ac:dyDescent="0.25">
      <c r="C140" s="358" t="s">
        <v>127</v>
      </c>
      <c r="D140" s="165"/>
      <c r="E140" s="506">
        <v>3</v>
      </c>
      <c r="F140" s="935">
        <f>SUM(D140:E140)</f>
        <v>3</v>
      </c>
      <c r="L140" s="186" t="s">
        <v>111</v>
      </c>
      <c r="M140" s="462">
        <f t="shared" ref="M140:M146" si="45">SUM(N140:X140)</f>
        <v>5382</v>
      </c>
      <c r="N140" s="169">
        <v>13</v>
      </c>
      <c r="O140" s="165">
        <v>137</v>
      </c>
      <c r="P140" s="165">
        <v>4</v>
      </c>
      <c r="Q140" s="165">
        <v>194</v>
      </c>
      <c r="R140" s="165">
        <v>35</v>
      </c>
      <c r="S140" s="165"/>
      <c r="T140" s="165">
        <v>4950</v>
      </c>
      <c r="U140" s="165"/>
      <c r="V140" s="165">
        <v>49</v>
      </c>
      <c r="W140" s="165"/>
      <c r="X140" s="179"/>
    </row>
    <row r="141" spans="2:32" ht="15" thickBot="1" x14ac:dyDescent="0.3">
      <c r="B141" s="291"/>
      <c r="C141" s="466" t="s">
        <v>232</v>
      </c>
      <c r="D141" s="467">
        <f>SUM(D134:D140)</f>
        <v>471</v>
      </c>
      <c r="E141" s="938">
        <f t="shared" ref="E141" si="46">SUM(E134:E140)</f>
        <v>388</v>
      </c>
      <c r="F141" s="938">
        <f>SUM(F134:F140)</f>
        <v>859</v>
      </c>
      <c r="L141" s="186" t="s">
        <v>127</v>
      </c>
      <c r="M141" s="462">
        <f t="shared" si="45"/>
        <v>7</v>
      </c>
      <c r="N141" s="148"/>
      <c r="O141" s="167"/>
      <c r="P141" s="167"/>
      <c r="Q141" s="165"/>
      <c r="R141" s="167"/>
      <c r="S141" s="167"/>
      <c r="T141" s="167">
        <v>1</v>
      </c>
      <c r="U141" s="167"/>
      <c r="V141" s="167">
        <v>6</v>
      </c>
      <c r="W141" s="161"/>
      <c r="X141" s="179"/>
    </row>
    <row r="142" spans="2:32" x14ac:dyDescent="0.2">
      <c r="B142" s="291"/>
      <c r="L142" s="187" t="s">
        <v>128</v>
      </c>
      <c r="M142" s="462">
        <f t="shared" si="45"/>
        <v>7111</v>
      </c>
      <c r="N142" s="169">
        <v>47</v>
      </c>
      <c r="O142" s="165">
        <v>251</v>
      </c>
      <c r="P142" s="165">
        <v>4</v>
      </c>
      <c r="Q142" s="165">
        <v>83</v>
      </c>
      <c r="R142" s="165">
        <v>49</v>
      </c>
      <c r="S142" s="165">
        <v>1</v>
      </c>
      <c r="T142" s="165">
        <v>6618</v>
      </c>
      <c r="U142" s="165"/>
      <c r="V142" s="165">
        <v>50</v>
      </c>
      <c r="W142" s="165"/>
      <c r="X142" s="179">
        <v>8</v>
      </c>
    </row>
    <row r="143" spans="2:32" ht="14.25" x14ac:dyDescent="0.25">
      <c r="B143" s="291"/>
      <c r="C143" s="397" t="s">
        <v>365</v>
      </c>
      <c r="D143" s="397"/>
      <c r="E143" s="136"/>
      <c r="F143" s="136"/>
      <c r="G143" s="136"/>
      <c r="L143" s="187" t="s">
        <v>129</v>
      </c>
      <c r="M143" s="462">
        <f t="shared" si="45"/>
        <v>2</v>
      </c>
      <c r="N143" s="169">
        <v>2</v>
      </c>
      <c r="O143" s="165"/>
      <c r="P143" s="165"/>
      <c r="Q143" s="165"/>
      <c r="R143" s="165"/>
      <c r="S143" s="165"/>
      <c r="T143" s="165"/>
      <c r="U143" s="165"/>
      <c r="V143" s="165"/>
      <c r="W143" s="165"/>
      <c r="X143" s="179"/>
    </row>
    <row r="144" spans="2:32" ht="14.25" x14ac:dyDescent="0.25">
      <c r="B144" s="291"/>
      <c r="C144" s="118"/>
      <c r="D144" s="118"/>
      <c r="E144" s="136" t="s">
        <v>117</v>
      </c>
      <c r="F144" s="136" t="s">
        <v>118</v>
      </c>
      <c r="G144" s="136" t="s">
        <v>119</v>
      </c>
      <c r="L144" s="187" t="s">
        <v>113</v>
      </c>
      <c r="M144" s="462">
        <f t="shared" si="45"/>
        <v>8295</v>
      </c>
      <c r="N144" s="169">
        <v>39</v>
      </c>
      <c r="O144" s="165">
        <v>265</v>
      </c>
      <c r="P144" s="165">
        <v>3</v>
      </c>
      <c r="Q144" s="165">
        <v>221</v>
      </c>
      <c r="R144" s="165">
        <v>127</v>
      </c>
      <c r="S144" s="165">
        <v>1</v>
      </c>
      <c r="T144" s="165">
        <v>7573</v>
      </c>
      <c r="U144" s="165"/>
      <c r="V144" s="165">
        <v>51</v>
      </c>
      <c r="W144" s="165"/>
      <c r="X144" s="179">
        <v>15</v>
      </c>
    </row>
    <row r="145" spans="2:24" ht="14.25" x14ac:dyDescent="0.25">
      <c r="B145" s="397" t="s">
        <v>359</v>
      </c>
      <c r="C145" s="420"/>
      <c r="D145" s="420"/>
      <c r="E145" s="945">
        <v>42736</v>
      </c>
      <c r="F145" s="945">
        <v>42767</v>
      </c>
      <c r="G145" s="945">
        <v>42795</v>
      </c>
      <c r="L145" s="187" t="s">
        <v>114</v>
      </c>
      <c r="M145" s="462">
        <f t="shared" si="45"/>
        <v>8302</v>
      </c>
      <c r="N145" s="169">
        <v>54</v>
      </c>
      <c r="O145" s="165">
        <v>170</v>
      </c>
      <c r="P145" s="165"/>
      <c r="Q145" s="165">
        <v>241</v>
      </c>
      <c r="R145" s="165">
        <v>162</v>
      </c>
      <c r="S145" s="165"/>
      <c r="T145" s="165">
        <v>7624</v>
      </c>
      <c r="U145" s="165"/>
      <c r="V145" s="165">
        <v>40</v>
      </c>
      <c r="W145" s="165"/>
      <c r="X145" s="179">
        <v>11</v>
      </c>
    </row>
    <row r="146" spans="2:24" ht="15" thickBot="1" x14ac:dyDescent="0.3">
      <c r="B146" s="396"/>
      <c r="C146" s="420" t="s">
        <v>111</v>
      </c>
      <c r="D146" s="420">
        <f>E146+F146+G146</f>
        <v>181</v>
      </c>
      <c r="E146" s="939">
        <v>67</v>
      </c>
      <c r="F146" s="939">
        <v>52</v>
      </c>
      <c r="G146" s="939">
        <v>62</v>
      </c>
      <c r="L146" s="187" t="s">
        <v>116</v>
      </c>
      <c r="M146" s="462">
        <f t="shared" si="45"/>
        <v>8269</v>
      </c>
      <c r="N146" s="155">
        <v>67</v>
      </c>
      <c r="O146" s="292">
        <v>402</v>
      </c>
      <c r="P146" s="292">
        <v>1</v>
      </c>
      <c r="Q146" s="292">
        <v>118</v>
      </c>
      <c r="R146" s="292">
        <v>53</v>
      </c>
      <c r="S146" s="292">
        <v>1</v>
      </c>
      <c r="T146" s="292">
        <v>7542</v>
      </c>
      <c r="U146" s="292"/>
      <c r="V146" s="292">
        <v>67</v>
      </c>
      <c r="W146" s="292"/>
      <c r="X146" s="325">
        <v>18</v>
      </c>
    </row>
    <row r="147" spans="2:24" ht="15" thickBot="1" x14ac:dyDescent="0.3">
      <c r="B147" s="396"/>
      <c r="C147" s="420" t="s">
        <v>113</v>
      </c>
      <c r="D147" s="420">
        <f t="shared" ref="D147:D149" si="47">E147+F147+G147</f>
        <v>541</v>
      </c>
      <c r="E147" s="939">
        <v>171</v>
      </c>
      <c r="F147" s="939">
        <v>176</v>
      </c>
      <c r="G147" s="939">
        <v>194</v>
      </c>
      <c r="L147" s="667" t="s">
        <v>233</v>
      </c>
      <c r="M147" s="669">
        <f>SUM(M139:M146)</f>
        <v>37377</v>
      </c>
      <c r="N147" s="671">
        <f t="shared" ref="N147:X147" si="48">SUM(N139:N146)</f>
        <v>230</v>
      </c>
      <c r="O147" s="672">
        <f t="shared" si="48"/>
        <v>1225</v>
      </c>
      <c r="P147" s="672">
        <f t="shared" si="48"/>
        <v>12</v>
      </c>
      <c r="Q147" s="672">
        <f t="shared" si="48"/>
        <v>857</v>
      </c>
      <c r="R147" s="672">
        <f t="shared" si="48"/>
        <v>426</v>
      </c>
      <c r="S147" s="672">
        <f t="shared" si="48"/>
        <v>3</v>
      </c>
      <c r="T147" s="672">
        <f t="shared" si="48"/>
        <v>34308</v>
      </c>
      <c r="U147" s="672">
        <f t="shared" si="48"/>
        <v>0</v>
      </c>
      <c r="V147" s="672">
        <f t="shared" si="48"/>
        <v>263</v>
      </c>
      <c r="W147" s="672">
        <f t="shared" si="48"/>
        <v>1</v>
      </c>
      <c r="X147" s="672">
        <f t="shared" si="48"/>
        <v>52</v>
      </c>
    </row>
    <row r="148" spans="2:24" ht="14.25" x14ac:dyDescent="0.25">
      <c r="B148" s="396"/>
      <c r="C148" s="420" t="s">
        <v>114</v>
      </c>
      <c r="D148" s="420">
        <f t="shared" si="47"/>
        <v>573</v>
      </c>
      <c r="E148" s="939">
        <v>172</v>
      </c>
      <c r="F148" s="939">
        <v>190</v>
      </c>
      <c r="G148" s="939">
        <v>211</v>
      </c>
    </row>
    <row r="149" spans="2:24" ht="14.25" x14ac:dyDescent="0.25">
      <c r="B149" s="396"/>
      <c r="C149" s="420" t="s">
        <v>116</v>
      </c>
      <c r="D149" s="420">
        <f t="shared" si="47"/>
        <v>308</v>
      </c>
      <c r="E149" s="940">
        <v>83</v>
      </c>
      <c r="F149" s="940">
        <v>105</v>
      </c>
      <c r="G149" s="940">
        <v>120</v>
      </c>
    </row>
    <row r="150" spans="2:24" ht="14.25" x14ac:dyDescent="0.25">
      <c r="B150" s="396"/>
      <c r="C150" s="420" t="s">
        <v>128</v>
      </c>
      <c r="D150" s="420">
        <f t="shared" ref="D150:D152" si="49">E150+F150+G150</f>
        <v>473</v>
      </c>
      <c r="E150" s="940">
        <v>144</v>
      </c>
      <c r="F150" s="940">
        <v>155</v>
      </c>
      <c r="G150" s="940">
        <v>174</v>
      </c>
    </row>
    <row r="151" spans="2:24" ht="14.25" x14ac:dyDescent="0.25">
      <c r="B151" s="396"/>
      <c r="C151" s="420" t="s">
        <v>389</v>
      </c>
      <c r="D151" s="420">
        <f t="shared" si="49"/>
        <v>0</v>
      </c>
      <c r="E151" s="940"/>
      <c r="F151" s="940"/>
      <c r="G151" s="940"/>
    </row>
    <row r="152" spans="2:24" ht="15" thickBot="1" x14ac:dyDescent="0.3">
      <c r="B152" s="396"/>
      <c r="C152" s="420" t="s">
        <v>390</v>
      </c>
      <c r="D152" s="420">
        <f t="shared" si="49"/>
        <v>0</v>
      </c>
      <c r="E152" s="940"/>
      <c r="F152" s="940"/>
      <c r="G152" s="940"/>
    </row>
    <row r="153" spans="2:24" ht="15" thickBot="1" x14ac:dyDescent="0.3">
      <c r="B153" s="291"/>
      <c r="C153" s="118" t="s">
        <v>110</v>
      </c>
      <c r="D153" s="944">
        <f>E153+F153+G153</f>
        <v>2191</v>
      </c>
      <c r="E153" s="680">
        <v>675</v>
      </c>
      <c r="F153" s="680">
        <v>719</v>
      </c>
      <c r="G153" s="680">
        <v>797</v>
      </c>
      <c r="N153">
        <f>+N147+T147</f>
        <v>34538</v>
      </c>
    </row>
    <row r="154" spans="2:24" x14ac:dyDescent="0.2">
      <c r="B154" s="291"/>
      <c r="F154" s="624"/>
      <c r="G154" s="624"/>
    </row>
    <row r="155" spans="2:24" ht="14.25" x14ac:dyDescent="0.25">
      <c r="B155" s="396" t="s">
        <v>369</v>
      </c>
      <c r="C155" s="420" t="s">
        <v>111</v>
      </c>
      <c r="D155" s="150">
        <f>SUM(E155:G155)</f>
        <v>1193</v>
      </c>
      <c r="E155" s="941">
        <f>E49+E61+E146</f>
        <v>408</v>
      </c>
      <c r="F155" s="941">
        <f>F49+F61+F146</f>
        <v>375</v>
      </c>
      <c r="G155" s="941">
        <f>G49+G61+G146</f>
        <v>410</v>
      </c>
    </row>
    <row r="156" spans="2:24" ht="14.25" x14ac:dyDescent="0.25">
      <c r="B156" s="396"/>
      <c r="C156" s="420" t="s">
        <v>113</v>
      </c>
      <c r="D156" s="150">
        <f t="shared" ref="D156:D159" si="50">SUM(E156:G156)</f>
        <v>2665</v>
      </c>
      <c r="E156" s="941">
        <f t="shared" ref="E156:G157" si="51">E147+E64+E52</f>
        <v>861</v>
      </c>
      <c r="F156" s="941">
        <f t="shared" si="51"/>
        <v>874</v>
      </c>
      <c r="G156" s="941">
        <f t="shared" si="51"/>
        <v>930</v>
      </c>
    </row>
    <row r="157" spans="2:24" ht="14.25" x14ac:dyDescent="0.25">
      <c r="B157" s="396"/>
      <c r="C157" s="420" t="s">
        <v>114</v>
      </c>
      <c r="D157" s="150">
        <f t="shared" si="50"/>
        <v>2507</v>
      </c>
      <c r="E157" s="941">
        <f t="shared" si="51"/>
        <v>779</v>
      </c>
      <c r="F157" s="941">
        <f t="shared" si="51"/>
        <v>798</v>
      </c>
      <c r="G157" s="941">
        <f t="shared" si="51"/>
        <v>930</v>
      </c>
    </row>
    <row r="158" spans="2:24" ht="14.25" x14ac:dyDescent="0.25">
      <c r="B158" s="396"/>
      <c r="C158" s="420" t="s">
        <v>116</v>
      </c>
      <c r="D158" s="150">
        <f t="shared" si="50"/>
        <v>2035</v>
      </c>
      <c r="E158" s="942">
        <f t="shared" ref="E158:G159" si="52">E149+E67+E55</f>
        <v>618</v>
      </c>
      <c r="F158" s="942">
        <f t="shared" si="52"/>
        <v>640</v>
      </c>
      <c r="G158" s="942">
        <f t="shared" si="52"/>
        <v>777</v>
      </c>
    </row>
    <row r="159" spans="2:24" ht="14.25" x14ac:dyDescent="0.25">
      <c r="B159" s="396"/>
      <c r="C159" s="420" t="s">
        <v>128</v>
      </c>
      <c r="D159" s="150">
        <f t="shared" si="50"/>
        <v>1602</v>
      </c>
      <c r="E159" s="942">
        <f t="shared" si="52"/>
        <v>501</v>
      </c>
      <c r="F159" s="942">
        <f t="shared" si="52"/>
        <v>498</v>
      </c>
      <c r="G159" s="942">
        <f t="shared" si="52"/>
        <v>603</v>
      </c>
    </row>
    <row r="160" spans="2:24" ht="14.25" x14ac:dyDescent="0.25">
      <c r="B160" s="396"/>
      <c r="C160" s="420" t="s">
        <v>110</v>
      </c>
      <c r="D160" s="1026">
        <f>SUM(E160:G160)</f>
        <v>11195</v>
      </c>
      <c r="E160" s="1027">
        <f>E69+E57+E153</f>
        <v>3595</v>
      </c>
      <c r="F160" s="1027">
        <f>F69+F57+F153</f>
        <v>3550</v>
      </c>
      <c r="G160" s="1027">
        <f>G69+G57+G153</f>
        <v>4050</v>
      </c>
    </row>
    <row r="164" spans="3:7" x14ac:dyDescent="0.2">
      <c r="C164" s="729"/>
      <c r="D164" s="729"/>
      <c r="E164" s="943"/>
      <c r="F164" s="943"/>
      <c r="G164" s="943"/>
    </row>
    <row r="165" spans="3:7" x14ac:dyDescent="0.2">
      <c r="C165" s="729"/>
      <c r="D165" s="729"/>
      <c r="E165" s="943"/>
      <c r="F165" s="943"/>
      <c r="G165" s="943"/>
    </row>
    <row r="166" spans="3:7" x14ac:dyDescent="0.2">
      <c r="C166" s="729"/>
      <c r="D166" s="729"/>
      <c r="E166" s="943"/>
      <c r="F166" s="943"/>
      <c r="G166" s="943"/>
    </row>
    <row r="167" spans="3:7" x14ac:dyDescent="0.2">
      <c r="C167" s="729"/>
      <c r="D167" s="729"/>
      <c r="E167" s="943"/>
      <c r="F167" s="943"/>
      <c r="G167" s="943"/>
    </row>
    <row r="168" spans="3:7" x14ac:dyDescent="0.2">
      <c r="C168" s="729"/>
      <c r="D168" s="729"/>
      <c r="E168" s="943"/>
      <c r="F168" s="943"/>
      <c r="G168" s="943"/>
    </row>
    <row r="169" spans="3:7" x14ac:dyDescent="0.2">
      <c r="C169" s="729"/>
      <c r="D169" s="729"/>
      <c r="E169" s="943"/>
      <c r="F169" s="943"/>
      <c r="G169" s="943"/>
    </row>
    <row r="170" spans="3:7" x14ac:dyDescent="0.2">
      <c r="C170" s="729"/>
      <c r="D170" s="729"/>
      <c r="E170" s="943"/>
      <c r="F170" s="943"/>
      <c r="G170" s="943"/>
    </row>
    <row r="171" spans="3:7" x14ac:dyDescent="0.2">
      <c r="C171" s="729"/>
      <c r="D171" s="729"/>
      <c r="E171" s="943"/>
      <c r="F171" s="943"/>
      <c r="G171" s="943"/>
    </row>
    <row r="172" spans="3:7" x14ac:dyDescent="0.2">
      <c r="C172" s="729"/>
      <c r="D172" s="729"/>
      <c r="E172" s="943"/>
      <c r="F172" s="943"/>
      <c r="G172" s="943"/>
    </row>
    <row r="173" spans="3:7" x14ac:dyDescent="0.2">
      <c r="C173" s="729"/>
      <c r="D173" s="729"/>
      <c r="E173" s="943"/>
      <c r="F173" s="943"/>
      <c r="G173" s="943"/>
    </row>
    <row r="174" spans="3:7" x14ac:dyDescent="0.2">
      <c r="C174" s="729"/>
      <c r="D174" s="729"/>
      <c r="E174" s="943"/>
      <c r="F174" s="943"/>
      <c r="G174" s="943"/>
    </row>
    <row r="175" spans="3:7" x14ac:dyDescent="0.2">
      <c r="C175" s="729"/>
      <c r="D175" s="729"/>
      <c r="E175" s="943"/>
      <c r="F175" s="943"/>
      <c r="G175" s="943"/>
    </row>
  </sheetData>
  <mergeCells count="1">
    <mergeCell ref="K137:M137"/>
  </mergeCells>
  <pageMargins left="0.7" right="0.7" top="0.75" bottom="0.75" header="0.3" footer="0.3"/>
  <pageSetup scale="11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1:N86"/>
  <sheetViews>
    <sheetView view="pageBreakPreview" zoomScaleNormal="100" zoomScaleSheetLayoutView="100" workbookViewId="0">
      <selection activeCell="C42" sqref="C42"/>
    </sheetView>
  </sheetViews>
  <sheetFormatPr defaultColWidth="9.140625" defaultRowHeight="12.75" x14ac:dyDescent="0.2"/>
  <cols>
    <col min="1" max="1" width="1.42578125" style="283" customWidth="1"/>
    <col min="2" max="2" width="5.28515625" style="282" customWidth="1"/>
    <col min="3" max="3" width="46.85546875" style="282" customWidth="1"/>
    <col min="4" max="4" width="6.5703125" style="283" customWidth="1"/>
    <col min="5" max="5" width="7" style="283" customWidth="1"/>
    <col min="6" max="6" width="2.140625" style="283" customWidth="1"/>
    <col min="7" max="7" width="4.140625" style="282" customWidth="1"/>
    <col min="8" max="8" width="25.7109375" style="282" customWidth="1"/>
    <col min="9" max="9" width="20.5703125" style="282" customWidth="1"/>
    <col min="10" max="11" width="7" style="283" customWidth="1"/>
    <col min="12" max="12" width="1.42578125" style="283" customWidth="1"/>
    <col min="13" max="16384" width="9.140625" style="204"/>
  </cols>
  <sheetData>
    <row r="1" spans="1:13" ht="16.5" customHeight="1" x14ac:dyDescent="0.2">
      <c r="A1" s="201"/>
      <c r="B1" s="318"/>
      <c r="C1" s="284" t="s">
        <v>98</v>
      </c>
      <c r="D1" s="285"/>
      <c r="E1" s="202"/>
      <c r="F1" s="286"/>
      <c r="G1" s="287"/>
      <c r="H1" s="284"/>
      <c r="I1" s="288" t="s">
        <v>91</v>
      </c>
      <c r="J1" s="202"/>
      <c r="K1" s="202"/>
      <c r="L1" s="203"/>
    </row>
    <row r="2" spans="1:13" ht="15.75" hidden="1" x14ac:dyDescent="0.2">
      <c r="A2" s="205"/>
      <c r="B2" s="206"/>
      <c r="C2" s="206"/>
      <c r="D2" s="207"/>
      <c r="E2" s="208"/>
      <c r="F2" s="208"/>
      <c r="G2" s="206"/>
      <c r="H2" s="206" t="s">
        <v>0</v>
      </c>
      <c r="I2" s="206"/>
      <c r="J2" s="208"/>
      <c r="K2" s="207" t="s">
        <v>1</v>
      </c>
      <c r="L2" s="209"/>
    </row>
    <row r="3" spans="1:13" ht="5.0999999999999996" customHeight="1" x14ac:dyDescent="0.2">
      <c r="A3" s="210"/>
      <c r="B3" s="211"/>
      <c r="C3" s="211"/>
      <c r="D3" s="212"/>
      <c r="E3" s="212"/>
      <c r="F3" s="212"/>
      <c r="G3" s="211"/>
      <c r="H3" s="211"/>
      <c r="I3" s="211"/>
      <c r="J3" s="212"/>
      <c r="K3" s="212"/>
      <c r="L3" s="213"/>
    </row>
    <row r="4" spans="1:13" s="200" customFormat="1" ht="12" customHeight="1" x14ac:dyDescent="0.2">
      <c r="A4" s="214"/>
      <c r="B4" s="215" t="str">
        <f>Data!B4</f>
        <v>51A Reports (Q3, FY'2017)</v>
      </c>
      <c r="C4" s="215"/>
      <c r="D4" s="21">
        <f>SouthernRegionCalculations!C8</f>
        <v>732</v>
      </c>
      <c r="E4" s="216"/>
      <c r="F4" s="216"/>
      <c r="G4" s="217"/>
      <c r="H4" s="215" t="str">
        <f>Data!H4</f>
        <v>Children &lt;18 Pending Response (03/31/2017)</v>
      </c>
      <c r="I4" s="215"/>
      <c r="J4" s="551">
        <f>VLOOKUP(I1,ChildrenPendingResponse!$A$1:$C$41,3,FALSE)</f>
        <v>114</v>
      </c>
      <c r="K4" s="218"/>
      <c r="L4" s="219"/>
      <c r="M4" s="116"/>
    </row>
    <row r="5" spans="1:13" s="200" customFormat="1" ht="12" customHeight="1" x14ac:dyDescent="0.2">
      <c r="A5" s="214"/>
      <c r="B5" s="215" t="str">
        <f>Data!B5</f>
        <v>% Screened-In for Response (Q3, FY'2017)</v>
      </c>
      <c r="C5" s="220"/>
      <c r="D5" s="28">
        <f>(SouthernRegionCalculations!C36+SouthernRegionCalculations!C22)/SouthernRegionCalculations!C8</f>
        <v>0.54781420765027322</v>
      </c>
      <c r="E5" s="216"/>
      <c r="F5" s="216"/>
      <c r="G5" s="217"/>
      <c r="H5" s="215" t="str">
        <f>Data!H5</f>
        <v>Children Under 18 in Caseload (03/31/2017)</v>
      </c>
      <c r="I5" s="215"/>
      <c r="J5" s="551">
        <f>SouthernRegionCalculations!D117</f>
        <v>1191</v>
      </c>
      <c r="K5" s="218"/>
      <c r="L5" s="219"/>
    </row>
    <row r="6" spans="1:13" s="200" customFormat="1" ht="12" customHeight="1" x14ac:dyDescent="0.2">
      <c r="A6" s="214"/>
      <c r="B6" s="215"/>
      <c r="C6" s="215"/>
      <c r="D6" s="28"/>
      <c r="E6" s="221"/>
      <c r="F6" s="221"/>
      <c r="G6" s="217"/>
      <c r="H6" s="215" t="str">
        <f>Data!H6</f>
        <v>Children Under 18 in Placement (03/31/2017)</v>
      </c>
      <c r="I6" s="215"/>
      <c r="J6" s="551">
        <f>SouthernRegionCalculations!D117-SouthernRegionCalculations!D123</f>
        <v>294</v>
      </c>
      <c r="K6" s="218"/>
      <c r="L6" s="219"/>
    </row>
    <row r="7" spans="1:13" s="200" customFormat="1" ht="3" customHeight="1" x14ac:dyDescent="0.2">
      <c r="A7" s="214"/>
      <c r="B7" s="217"/>
      <c r="C7" s="217"/>
      <c r="D7" s="199"/>
      <c r="E7" s="221"/>
      <c r="F7" s="221"/>
      <c r="G7" s="217"/>
      <c r="H7" s="215">
        <f>Data!H7</f>
        <v>0</v>
      </c>
      <c r="I7" s="215"/>
      <c r="J7" s="837"/>
      <c r="K7" s="218"/>
      <c r="L7" s="219"/>
    </row>
    <row r="8" spans="1:13" s="200" customFormat="1" ht="12" customHeight="1" x14ac:dyDescent="0.2">
      <c r="A8" s="214"/>
      <c r="B8" s="215" t="str">
        <f>Data!B8</f>
        <v>Responses (Q3, FY'2017) (includes Hotline)</v>
      </c>
      <c r="C8" s="215"/>
      <c r="D8" s="21">
        <f>SouthernRegionCalculations!C173</f>
        <v>269</v>
      </c>
      <c r="E8" s="221"/>
      <c r="F8" s="221"/>
      <c r="G8" s="217"/>
      <c r="H8" s="215" t="str">
        <f>Data!H8</f>
        <v>% of Child Caseload in Placement</v>
      </c>
      <c r="I8" s="215"/>
      <c r="J8" s="838">
        <f>J6/J5</f>
        <v>0.24685138539042822</v>
      </c>
      <c r="K8" s="218"/>
      <c r="L8" s="219"/>
    </row>
    <row r="9" spans="1:13" s="200" customFormat="1" ht="12" customHeight="1" x14ac:dyDescent="0.2">
      <c r="A9" s="214"/>
      <c r="B9" s="215" t="str">
        <f>Data!B9</f>
        <v>% Supported Responses (Q3, FY'2017)</v>
      </c>
      <c r="C9" s="215"/>
      <c r="D9" s="28">
        <f>SouthernRegionCalculations!C77/D4</f>
        <v>0.13934426229508196</v>
      </c>
      <c r="E9" s="221"/>
      <c r="F9" s="221"/>
      <c r="G9" s="217"/>
      <c r="H9" s="215" t="str">
        <f>Data!H9</f>
        <v>Clinical Cases (03/31/2017)</v>
      </c>
      <c r="I9" s="215"/>
      <c r="J9" s="551">
        <f>SouthernRegionCalculations!D133+SouthernRegionCalculations!D134</f>
        <v>607</v>
      </c>
      <c r="K9" s="218"/>
      <c r="L9" s="219"/>
      <c r="M9" s="290"/>
    </row>
    <row r="10" spans="1:13" s="200" customFormat="1" ht="3" customHeight="1" x14ac:dyDescent="0.2">
      <c r="A10" s="214"/>
      <c r="E10" s="221"/>
      <c r="F10" s="221"/>
      <c r="G10" s="217"/>
      <c r="H10" s="215"/>
      <c r="I10" s="215"/>
      <c r="J10" s="839"/>
      <c r="K10" s="218"/>
      <c r="L10" s="219"/>
    </row>
    <row r="11" spans="1:13" s="200" customFormat="1" ht="12" customHeight="1" x14ac:dyDescent="0.2">
      <c r="A11" s="214"/>
      <c r="B11" s="215" t="str">
        <f>Data!B11</f>
        <v>Substantiated Concern (Q3, FY'2017)</v>
      </c>
      <c r="C11" s="215"/>
      <c r="D11" s="21">
        <f>SouthernRegionCalculations!C162</f>
        <v>10</v>
      </c>
      <c r="E11" s="221"/>
      <c r="F11" s="221"/>
      <c r="G11" s="217"/>
      <c r="H11" s="215" t="str">
        <f>Data!H11</f>
        <v>Adoption Cases (03/31/2017)</v>
      </c>
      <c r="I11" s="215"/>
      <c r="J11" s="551">
        <f>SouthernRegionCalculations!D132</f>
        <v>64</v>
      </c>
      <c r="K11" s="218"/>
      <c r="L11" s="219"/>
    </row>
    <row r="12" spans="1:13" s="200" customFormat="1" ht="12" customHeight="1" x14ac:dyDescent="0.2">
      <c r="A12" s="214"/>
      <c r="B12" s="253"/>
      <c r="C12" s="215"/>
      <c r="D12" s="28"/>
      <c r="E12" s="221"/>
      <c r="F12" s="221"/>
      <c r="G12" s="217"/>
      <c r="H12" s="215" t="str">
        <f>Data!H12</f>
        <v>Clinical Cases w/Child &lt;18 in Plcme (03/31/2017)</v>
      </c>
      <c r="I12" s="215"/>
      <c r="J12" s="551">
        <f>SouthernRegionCalculations!D141</f>
        <v>129</v>
      </c>
      <c r="K12" s="218"/>
      <c r="L12" s="219"/>
    </row>
    <row r="13" spans="1:13" s="200" customFormat="1" ht="12" customHeight="1" x14ac:dyDescent="0.2">
      <c r="A13" s="214"/>
      <c r="E13" s="221"/>
      <c r="F13" s="221"/>
      <c r="G13" s="217"/>
      <c r="H13" s="215" t="str">
        <f>Data!H13</f>
        <v>% Clinical Cases that are Placement Cases</v>
      </c>
      <c r="I13" s="215"/>
      <c r="J13" s="838">
        <f>J12/J9</f>
        <v>0.21252059308072488</v>
      </c>
      <c r="K13" s="218"/>
      <c r="L13" s="219"/>
    </row>
    <row r="14" spans="1:13" s="200" customFormat="1" ht="3" customHeight="1" x14ac:dyDescent="0.2">
      <c r="A14" s="214"/>
      <c r="B14" s="215"/>
      <c r="C14" s="215"/>
      <c r="D14" s="34"/>
      <c r="E14" s="221"/>
      <c r="F14" s="221"/>
      <c r="G14" s="217"/>
      <c r="H14" s="215"/>
      <c r="I14" s="215"/>
      <c r="J14" s="838"/>
      <c r="K14" s="218"/>
      <c r="L14" s="219"/>
    </row>
    <row r="15" spans="1:13" s="200" customFormat="1" ht="12" customHeight="1" x14ac:dyDescent="0.2">
      <c r="A15" s="214"/>
      <c r="B15" s="215" t="str">
        <f>Data!B15</f>
        <v>Ave. Clinical Cases Opened per Month (Jan - Mar 2017)</v>
      </c>
      <c r="C15" s="215"/>
      <c r="D15" s="21">
        <f>SouthernRegionCalculations!C105</f>
        <v>39.333333333333336</v>
      </c>
      <c r="E15" s="221"/>
      <c r="F15" s="221"/>
      <c r="G15" s="217"/>
      <c r="H15" s="215" t="str">
        <f>Data!H15</f>
        <v>Adoptions Legalized (Q3, FY'2017)</v>
      </c>
      <c r="I15" s="215"/>
      <c r="J15" s="551">
        <f>SouthernRegionCalculations!C148</f>
        <v>15</v>
      </c>
      <c r="K15" s="218"/>
      <c r="L15" s="219"/>
    </row>
    <row r="16" spans="1:13" s="200" customFormat="1" ht="12" customHeight="1" x14ac:dyDescent="0.2">
      <c r="A16" s="214"/>
      <c r="B16" s="215" t="str">
        <f>Data!B16</f>
        <v>Ave. Clinical Cases Closed Per Month (Jan - Mar 2017)</v>
      </c>
      <c r="C16" s="215"/>
      <c r="D16" s="21">
        <f>SouthernRegionCalculations!C91</f>
        <v>46</v>
      </c>
      <c r="E16" s="221"/>
      <c r="F16" s="221"/>
      <c r="G16" s="217"/>
      <c r="H16" s="215" t="str">
        <f>Data!H16</f>
        <v>Guardianships Legalized (Q3, FY'2017)</v>
      </c>
      <c r="I16" s="215"/>
      <c r="J16" s="551">
        <f>SouthernRegionCalculations!D148</f>
        <v>14</v>
      </c>
      <c r="K16" s="218"/>
      <c r="L16" s="219"/>
    </row>
    <row r="17" spans="1:12" ht="6" customHeight="1" x14ac:dyDescent="0.2">
      <c r="A17" s="223"/>
      <c r="B17" s="206"/>
      <c r="C17" s="206"/>
      <c r="D17" s="207"/>
      <c r="E17" s="208"/>
      <c r="F17" s="208"/>
      <c r="G17" s="206"/>
      <c r="H17" s="206"/>
      <c r="I17" s="206"/>
      <c r="J17" s="208"/>
      <c r="K17" s="208"/>
      <c r="L17" s="224"/>
    </row>
    <row r="18" spans="1:12" s="227" customFormat="1" ht="15.75" customHeight="1" x14ac:dyDescent="0.2">
      <c r="A18" s="225"/>
      <c r="B18" s="1079" t="s">
        <v>4</v>
      </c>
      <c r="C18" s="1079"/>
      <c r="D18" s="1079"/>
      <c r="E18" s="1079"/>
      <c r="F18" s="1079"/>
      <c r="G18" s="1079"/>
      <c r="H18" s="1079"/>
      <c r="I18" s="1079"/>
      <c r="J18" s="1079"/>
      <c r="K18" s="1079"/>
      <c r="L18" s="226"/>
    </row>
    <row r="19" spans="1:12" ht="15" customHeight="1" x14ac:dyDescent="0.2">
      <c r="A19" s="210"/>
      <c r="B19" s="228" t="str">
        <f>Data!B19</f>
        <v>Race (03/31/2017)</v>
      </c>
      <c r="C19" s="229"/>
      <c r="D19" s="230"/>
      <c r="E19" s="231"/>
      <c r="F19" s="232"/>
      <c r="G19" s="228" t="str">
        <f>Data!G19</f>
        <v>Primary Language  (03/31/2017)</v>
      </c>
      <c r="H19" s="229"/>
      <c r="I19" s="229"/>
      <c r="J19" s="233"/>
      <c r="K19" s="233"/>
      <c r="L19" s="213"/>
    </row>
    <row r="20" spans="1:12" s="200" customFormat="1" ht="13.5" customHeight="1" x14ac:dyDescent="0.2">
      <c r="A20" s="234"/>
      <c r="B20" s="235"/>
      <c r="C20" s="215" t="s">
        <v>5</v>
      </c>
      <c r="D20" s="21">
        <f>SouthernRegionCalculations!P14</f>
        <v>915</v>
      </c>
      <c r="E20" s="28">
        <f>IF(D20/$D$29&lt;0.01,"*",D20/$D$29)</f>
        <v>0.37286063569682154</v>
      </c>
      <c r="F20" s="236"/>
      <c r="G20" s="235"/>
      <c r="H20" s="215" t="str">
        <f>Data!H20</f>
        <v>Spanish</v>
      </c>
      <c r="I20" s="215"/>
      <c r="J20" s="21">
        <f>SouthernRegionCalculations!P36</f>
        <v>46</v>
      </c>
      <c r="K20" s="49">
        <f>IF(J20/$J$31&lt;0.01,"*",J20/$J$31)</f>
        <v>1.8744906275468622E-2</v>
      </c>
      <c r="L20" s="237"/>
    </row>
    <row r="21" spans="1:12" s="200" customFormat="1" ht="14.45" customHeight="1" x14ac:dyDescent="0.2">
      <c r="A21" s="234"/>
      <c r="B21" s="235"/>
      <c r="C21" s="238" t="s">
        <v>7</v>
      </c>
      <c r="D21" s="21">
        <f>SouthernRegionCalculations!P10</f>
        <v>293</v>
      </c>
      <c r="E21" s="28">
        <f t="shared" ref="E21:E28" si="0">IF(D21/$D$29&lt;0.01,"*",D21/$D$29)</f>
        <v>0.11939690301548492</v>
      </c>
      <c r="F21" s="236"/>
      <c r="G21" s="235"/>
      <c r="H21" s="215" t="str">
        <f>Data!H21</f>
        <v>Khmer (Cambodian)</v>
      </c>
      <c r="I21" s="215"/>
      <c r="J21" s="21">
        <f>SouthernRegionCalculations!P30</f>
        <v>0</v>
      </c>
      <c r="K21" s="49" t="str">
        <f t="shared" ref="K21:K31" si="1">IF(J21/$J$31&lt;0.01,"*",J21/$J$31)</f>
        <v>*</v>
      </c>
      <c r="L21" s="237"/>
    </row>
    <row r="22" spans="1:12" s="200" customFormat="1" ht="13.5" customHeight="1" x14ac:dyDescent="0.2">
      <c r="A22" s="234"/>
      <c r="B22" s="235"/>
      <c r="C22" s="215" t="s">
        <v>9</v>
      </c>
      <c r="D22" s="21">
        <f>SouthernRegionCalculations!P8</f>
        <v>774</v>
      </c>
      <c r="E22" s="28">
        <f t="shared" si="0"/>
        <v>0.3154034229828851</v>
      </c>
      <c r="F22" s="236"/>
      <c r="G22" s="235"/>
      <c r="H22" s="52" t="str">
        <f>Data!H22</f>
        <v xml:space="preserve">Portuguese                                                                      </v>
      </c>
      <c r="I22" s="215"/>
      <c r="J22" s="21">
        <f>SouthernRegionCalculations!P34</f>
        <v>9</v>
      </c>
      <c r="K22" s="28" t="str">
        <f t="shared" si="1"/>
        <v>*</v>
      </c>
      <c r="L22" s="237"/>
    </row>
    <row r="23" spans="1:12" s="200" customFormat="1" ht="13.5" customHeight="1" x14ac:dyDescent="0.2">
      <c r="A23" s="234"/>
      <c r="B23" s="235"/>
      <c r="C23" s="215" t="s">
        <v>11</v>
      </c>
      <c r="D23" s="21">
        <f>SouthernRegionCalculations!P7</f>
        <v>7</v>
      </c>
      <c r="E23" s="28" t="str">
        <f t="shared" si="0"/>
        <v>*</v>
      </c>
      <c r="F23" s="236"/>
      <c r="G23" s="235"/>
      <c r="H23" s="215" t="str">
        <f>Data!H23</f>
        <v>Haitian Creole</v>
      </c>
      <c r="I23" s="215"/>
      <c r="J23" s="21">
        <f>SouthernRegionCalculations!P28</f>
        <v>44</v>
      </c>
      <c r="K23" s="49">
        <f t="shared" si="1"/>
        <v>1.7929910350448247E-2</v>
      </c>
      <c r="L23" s="237"/>
    </row>
    <row r="24" spans="1:12" s="200" customFormat="1" ht="13.5" customHeight="1" x14ac:dyDescent="0.2">
      <c r="A24" s="234"/>
      <c r="B24" s="235"/>
      <c r="C24" s="215" t="s">
        <v>13</v>
      </c>
      <c r="D24" s="21">
        <f>SouthernRegionCalculations!P6</f>
        <v>6</v>
      </c>
      <c r="E24" s="28" t="str">
        <f t="shared" si="0"/>
        <v>*</v>
      </c>
      <c r="F24" s="236"/>
      <c r="G24" s="235"/>
      <c r="H24" s="238" t="str">
        <f>Data!H24</f>
        <v>Cape Verdean Creole</v>
      </c>
      <c r="I24" s="238"/>
      <c r="J24" s="21">
        <f>SouthernRegionCalculations!P22</f>
        <v>88</v>
      </c>
      <c r="K24" s="49">
        <f t="shared" si="1"/>
        <v>3.5859820700896494E-2</v>
      </c>
      <c r="L24" s="237"/>
    </row>
    <row r="25" spans="1:12" s="200" customFormat="1" ht="13.5" customHeight="1" x14ac:dyDescent="0.2">
      <c r="A25" s="234"/>
      <c r="B25" s="235"/>
      <c r="C25" s="215" t="s">
        <v>15</v>
      </c>
      <c r="D25" s="21">
        <f>SouthernRegionCalculations!P12</f>
        <v>2</v>
      </c>
      <c r="E25" s="28" t="str">
        <f t="shared" si="0"/>
        <v>*</v>
      </c>
      <c r="F25" s="236"/>
      <c r="G25" s="235"/>
      <c r="H25" s="238" t="str">
        <f>Data!H25</f>
        <v>Vietnamese</v>
      </c>
      <c r="I25" s="238"/>
      <c r="J25" s="21">
        <f>SouthernRegionCalculations!P39</f>
        <v>1</v>
      </c>
      <c r="K25" s="49" t="str">
        <f t="shared" si="1"/>
        <v>*</v>
      </c>
      <c r="L25" s="237"/>
    </row>
    <row r="26" spans="1:12" s="200" customFormat="1" ht="13.5" customHeight="1" x14ac:dyDescent="0.2">
      <c r="A26" s="239"/>
      <c r="B26" s="235"/>
      <c r="C26" s="215" t="s">
        <v>17</v>
      </c>
      <c r="D26" s="21">
        <f>SouthernRegionCalculations!P11</f>
        <v>138</v>
      </c>
      <c r="E26" s="28">
        <f t="shared" si="0"/>
        <v>5.623471882640587E-2</v>
      </c>
      <c r="F26" s="236"/>
      <c r="G26" s="235"/>
      <c r="H26" s="238" t="str">
        <f>Data!H26</f>
        <v>Chinese</v>
      </c>
      <c r="I26" s="238"/>
      <c r="J26" s="21">
        <f>SouthernRegionCalculations!P23</f>
        <v>0</v>
      </c>
      <c r="K26" s="28" t="str">
        <f t="shared" si="1"/>
        <v>*</v>
      </c>
      <c r="L26" s="240"/>
    </row>
    <row r="27" spans="1:12" s="200" customFormat="1" ht="12" customHeight="1" x14ac:dyDescent="0.2">
      <c r="A27" s="239"/>
      <c r="B27" s="235"/>
      <c r="C27" s="215" t="str">
        <f>Data!C27</f>
        <v>Unable to Determine</v>
      </c>
      <c r="D27" s="21">
        <f>SouthernRegionCalculations!P13</f>
        <v>115</v>
      </c>
      <c r="E27" s="28">
        <f t="shared" si="0"/>
        <v>4.6862265688671557E-2</v>
      </c>
      <c r="F27" s="236"/>
      <c r="G27" s="235"/>
      <c r="H27" s="238" t="str">
        <f>Data!H27</f>
        <v>Lao</v>
      </c>
      <c r="I27" s="238"/>
      <c r="J27" s="21">
        <f>SouthernRegionCalculations!P31</f>
        <v>0</v>
      </c>
      <c r="K27" s="49" t="str">
        <f t="shared" si="1"/>
        <v>*</v>
      </c>
      <c r="L27" s="240"/>
    </row>
    <row r="28" spans="1:12" s="200" customFormat="1" ht="12" customHeight="1" x14ac:dyDescent="0.2">
      <c r="A28" s="241"/>
      <c r="B28" s="235"/>
      <c r="C28" s="215" t="str">
        <f>Data!C28</f>
        <v>Missing</v>
      </c>
      <c r="D28" s="21">
        <f>SouthernRegionCalculations!P15+SouthernRegionCalculations!P9</f>
        <v>204</v>
      </c>
      <c r="E28" s="28">
        <f t="shared" si="0"/>
        <v>8.3129584352078234E-2</v>
      </c>
      <c r="F28" s="242"/>
      <c r="G28" s="235"/>
      <c r="H28" s="238" t="str">
        <f>Data!H28</f>
        <v>American Sign Language</v>
      </c>
      <c r="I28" s="238"/>
      <c r="J28" s="21">
        <f>SouthernRegionCalculations!P21</f>
        <v>0</v>
      </c>
      <c r="K28" s="28" t="str">
        <f t="shared" si="1"/>
        <v>*</v>
      </c>
      <c r="L28" s="243"/>
    </row>
    <row r="29" spans="1:12" s="200" customFormat="1" ht="15" customHeight="1" x14ac:dyDescent="0.2">
      <c r="A29" s="214"/>
      <c r="B29" s="228"/>
      <c r="C29" s="244" t="s">
        <v>23</v>
      </c>
      <c r="D29" s="67">
        <f>SUM(D20:D28)</f>
        <v>2454</v>
      </c>
      <c r="E29" s="61">
        <f>IF(D29/$D$29&lt;0.01,"*",D29/$D$29)</f>
        <v>1</v>
      </c>
      <c r="F29" s="217"/>
      <c r="G29" s="235"/>
      <c r="H29" s="215" t="str">
        <f>Data!H29</f>
        <v>Other</v>
      </c>
      <c r="I29" s="215"/>
      <c r="J29" s="21">
        <f>SouthernRegionCalculations!P25+SouthernRegionCalculations!P26+SouthernRegionCalculations!P27+SouthernRegionCalculations!P29+SouthernRegionCalculations!P32+SouthernRegionCalculations!P33+SouthernRegionCalculations!P35+SouthernRegionCalculations!P37+SouthernRegionCalculations!P40</f>
        <v>19</v>
      </c>
      <c r="K29" s="49" t="str">
        <f t="shared" si="1"/>
        <v>*</v>
      </c>
      <c r="L29" s="219"/>
    </row>
    <row r="30" spans="1:12" ht="12" customHeight="1" x14ac:dyDescent="0.2">
      <c r="A30" s="245"/>
      <c r="B30" s="228"/>
      <c r="C30" s="246" t="s">
        <v>239</v>
      </c>
      <c r="D30" s="34"/>
      <c r="E30" s="64"/>
      <c r="F30" s="242"/>
      <c r="G30" s="215"/>
      <c r="H30" s="215" t="str">
        <f>Data!H30</f>
        <v>English/Unspecified</v>
      </c>
      <c r="I30" s="215"/>
      <c r="J30" s="21">
        <f>SouthernRegionCalculations!P24+SouthernRegionCalculations!P38</f>
        <v>2247</v>
      </c>
      <c r="K30" s="49">
        <f t="shared" si="1"/>
        <v>0.91564792176039123</v>
      </c>
      <c r="L30" s="247"/>
    </row>
    <row r="31" spans="1:12" ht="12" customHeight="1" x14ac:dyDescent="0.2">
      <c r="A31" s="245"/>
      <c r="B31" s="228"/>
      <c r="C31" s="66" t="s">
        <v>240</v>
      </c>
      <c r="D31" s="34"/>
      <c r="E31" s="64"/>
      <c r="F31" s="242"/>
      <c r="G31" s="215"/>
      <c r="H31" s="220" t="s">
        <v>23</v>
      </c>
      <c r="I31" s="220"/>
      <c r="J31" s="67">
        <f>SUM(J20:J30)</f>
        <v>2454</v>
      </c>
      <c r="K31" s="68">
        <f t="shared" si="1"/>
        <v>1</v>
      </c>
      <c r="L31" s="247"/>
    </row>
    <row r="32" spans="1:12" ht="6" customHeight="1" x14ac:dyDescent="0.2">
      <c r="A32" s="248"/>
      <c r="B32" s="249"/>
      <c r="C32" s="229"/>
      <c r="D32" s="250"/>
      <c r="E32" s="242"/>
      <c r="F32" s="242"/>
      <c r="G32" s="215"/>
      <c r="H32" s="215"/>
      <c r="I32" s="215"/>
      <c r="J32" s="251"/>
      <c r="K32" s="251"/>
      <c r="L32" s="252"/>
    </row>
    <row r="33" spans="1:12" s="227" customFormat="1" ht="14.25" customHeight="1" x14ac:dyDescent="0.2">
      <c r="A33" s="225"/>
      <c r="B33" s="1080" t="s">
        <v>28</v>
      </c>
      <c r="C33" s="1079"/>
      <c r="D33" s="1079"/>
      <c r="E33" s="1079"/>
      <c r="F33" s="1079"/>
      <c r="G33" s="1079"/>
      <c r="H33" s="1079"/>
      <c r="I33" s="1079"/>
      <c r="J33" s="1079"/>
      <c r="K33" s="1079"/>
      <c r="L33" s="226"/>
    </row>
    <row r="34" spans="1:12" s="253" customFormat="1" ht="15" customHeight="1" x14ac:dyDescent="0.2">
      <c r="A34" s="245"/>
      <c r="B34" s="228" t="str">
        <f>Data!B34</f>
        <v>Most Recent Intake  (03/31/2017)</v>
      </c>
      <c r="C34" s="229"/>
      <c r="D34" s="231"/>
      <c r="E34" s="218"/>
      <c r="F34" s="218"/>
      <c r="G34" s="228" t="str">
        <f>Data!G34</f>
        <v>Age Groups  (03/31/2017)</v>
      </c>
      <c r="H34" s="215"/>
      <c r="I34" s="215"/>
      <c r="J34" s="251"/>
      <c r="K34" s="251"/>
      <c r="L34" s="247"/>
    </row>
    <row r="35" spans="1:12" s="200" customFormat="1" ht="12" customHeight="1" x14ac:dyDescent="0.2">
      <c r="A35" s="234"/>
      <c r="B35" s="217"/>
      <c r="C35" s="215" t="str">
        <f>Data!C35</f>
        <v>Protective</v>
      </c>
      <c r="D35" s="21">
        <f>SouthernRegionCalculations!O60+SouthernRegionCalculations!U60</f>
        <v>271</v>
      </c>
      <c r="E35" s="49">
        <f>IF(D35/$D$41&lt;0.01,"*",D35/$D$41)</f>
        <v>0.92176870748299322</v>
      </c>
      <c r="F35" s="254"/>
      <c r="G35" s="217"/>
      <c r="H35" s="215" t="str">
        <f>Data!H35</f>
        <v>0 - 2 Years Old</v>
      </c>
      <c r="I35" s="215"/>
      <c r="J35" s="21">
        <f>SouthernRegionCalculations!O73</f>
        <v>67</v>
      </c>
      <c r="K35" s="49">
        <f>IF(J35/$J$39&lt;0.01,"*",J35/$J$39)</f>
        <v>0.22789115646258504</v>
      </c>
      <c r="L35" s="237"/>
    </row>
    <row r="36" spans="1:12" s="200" customFormat="1" ht="12" customHeight="1" x14ac:dyDescent="0.2">
      <c r="A36" s="234"/>
      <c r="B36" s="229"/>
      <c r="C36" s="215" t="str">
        <f>Data!C36</f>
        <v>Alternative Response</v>
      </c>
      <c r="D36" s="21">
        <f>SouthernRegionCalculations!P60</f>
        <v>3</v>
      </c>
      <c r="E36" s="49">
        <f t="shared" ref="E36:E41" si="2">IF(D36/$D$41&lt;0.01,"*",D36/$D$41)</f>
        <v>1.020408163265306E-2</v>
      </c>
      <c r="F36" s="254"/>
      <c r="G36" s="217"/>
      <c r="H36" s="215" t="str">
        <f>Data!H36</f>
        <v>3 - 5 Years Old</v>
      </c>
      <c r="I36" s="215"/>
      <c r="J36" s="21">
        <f>SouthernRegionCalculations!P73</f>
        <v>47</v>
      </c>
      <c r="K36" s="49">
        <f t="shared" ref="K36:K39" si="3">IF(J36/$J$39&lt;0.01,"*",J36/$J$39)</f>
        <v>0.1598639455782313</v>
      </c>
      <c r="L36" s="237"/>
    </row>
    <row r="37" spans="1:12" s="200" customFormat="1" ht="12" customHeight="1" x14ac:dyDescent="0.2">
      <c r="A37" s="234"/>
      <c r="B37" s="229"/>
      <c r="C37" s="215" t="str">
        <f>Data!C37</f>
        <v>Voluntary Request</v>
      </c>
      <c r="D37" s="21">
        <f>SouthernRegionCalculations!W60+SouthernRegionCalculations!X60</f>
        <v>0</v>
      </c>
      <c r="E37" s="49" t="str">
        <f t="shared" si="2"/>
        <v>*</v>
      </c>
      <c r="F37" s="254"/>
      <c r="G37" s="217"/>
      <c r="H37" s="215" t="str">
        <f>Data!H37</f>
        <v>6 - 11 Years Old</v>
      </c>
      <c r="I37" s="215"/>
      <c r="J37" s="21">
        <f>SouthernRegionCalculations!Q73</f>
        <v>81</v>
      </c>
      <c r="K37" s="49">
        <f t="shared" si="3"/>
        <v>0.27551020408163263</v>
      </c>
      <c r="L37" s="237"/>
    </row>
    <row r="38" spans="1:12" s="200" customFormat="1" ht="12" customHeight="1" x14ac:dyDescent="0.2">
      <c r="A38" s="234"/>
      <c r="B38" s="229"/>
      <c r="C38" s="215" t="str">
        <f>Data!C38</f>
        <v>CRA Referral (Children Requiring Assistance)</v>
      </c>
      <c r="D38" s="21">
        <f>SouthernRegionCalculations!Q60+SouthernRegionCalculations!R60</f>
        <v>12</v>
      </c>
      <c r="E38" s="49">
        <f t="shared" si="2"/>
        <v>4.0816326530612242E-2</v>
      </c>
      <c r="F38" s="254"/>
      <c r="G38" s="217"/>
      <c r="H38" s="215" t="str">
        <f>Data!H38</f>
        <v>12 - 17 Years Old</v>
      </c>
      <c r="I38" s="215"/>
      <c r="J38" s="21">
        <f>SouthernRegionCalculations!R73</f>
        <v>99</v>
      </c>
      <c r="K38" s="49">
        <f t="shared" si="3"/>
        <v>0.33673469387755101</v>
      </c>
      <c r="L38" s="237"/>
    </row>
    <row r="39" spans="1:12" s="200" customFormat="1" ht="12" customHeight="1" x14ac:dyDescent="0.2">
      <c r="A39" s="239"/>
      <c r="B39" s="229"/>
      <c r="C39" s="215" t="str">
        <f>Data!C39</f>
        <v>Court Referral</v>
      </c>
      <c r="D39" s="21">
        <f>SouthernRegionCalculations!S60</f>
        <v>6</v>
      </c>
      <c r="E39" s="49">
        <f t="shared" si="2"/>
        <v>2.0408163265306121E-2</v>
      </c>
      <c r="F39" s="254"/>
      <c r="G39" s="217"/>
      <c r="H39" s="244" t="s">
        <v>38</v>
      </c>
      <c r="I39" s="244"/>
      <c r="J39" s="67">
        <f>SUM(J35:J38)</f>
        <v>294</v>
      </c>
      <c r="K39" s="68">
        <f t="shared" si="3"/>
        <v>1</v>
      </c>
      <c r="L39" s="240"/>
    </row>
    <row r="40" spans="1:12" s="200" customFormat="1" ht="12" customHeight="1" x14ac:dyDescent="0.2">
      <c r="A40" s="241"/>
      <c r="B40" s="217"/>
      <c r="C40" s="215" t="str">
        <f>Data!C40</f>
        <v>Other/Unspecified</v>
      </c>
      <c r="D40" s="21">
        <f>SouthernRegionCalculations!T60+SouthernRegionCalculations!V60+SouthernRegionCalculations!Y60</f>
        <v>2</v>
      </c>
      <c r="E40" s="49" t="str">
        <f t="shared" si="2"/>
        <v>*</v>
      </c>
      <c r="F40" s="255"/>
      <c r="G40" s="217"/>
      <c r="H40" s="244"/>
      <c r="I40" s="244"/>
      <c r="J40" s="76"/>
      <c r="K40" s="77"/>
      <c r="L40" s="243"/>
    </row>
    <row r="41" spans="1:12" s="200" customFormat="1" ht="12" customHeight="1" x14ac:dyDescent="0.2">
      <c r="A41" s="241"/>
      <c r="B41" s="217"/>
      <c r="C41" s="244" t="s">
        <v>38</v>
      </c>
      <c r="D41" s="67">
        <f>SUM(D35:D40)</f>
        <v>294</v>
      </c>
      <c r="E41" s="68">
        <f t="shared" si="2"/>
        <v>1</v>
      </c>
      <c r="F41" s="255"/>
      <c r="G41" s="217"/>
      <c r="H41" s="217"/>
      <c r="I41" s="217"/>
      <c r="J41" s="217"/>
      <c r="K41" s="217"/>
      <c r="L41" s="243"/>
    </row>
    <row r="42" spans="1:12" s="200" customFormat="1" ht="12" customHeight="1" x14ac:dyDescent="0.2">
      <c r="A42" s="241"/>
      <c r="B42" s="217"/>
      <c r="C42" s="244"/>
      <c r="D42" s="67"/>
      <c r="E42" s="68"/>
      <c r="F42" s="255"/>
      <c r="G42" s="217"/>
      <c r="H42" s="217"/>
      <c r="I42" s="217"/>
      <c r="J42" s="217"/>
      <c r="K42" s="217"/>
      <c r="L42" s="243"/>
    </row>
    <row r="43" spans="1:12" s="253" customFormat="1" ht="15" customHeight="1" x14ac:dyDescent="0.2">
      <c r="A43" s="210"/>
      <c r="B43" s="228" t="str">
        <f>Data!B43</f>
        <v>Placement Type  (03/31/2017)</v>
      </c>
      <c r="C43" s="215"/>
      <c r="D43" s="233"/>
      <c r="E43" s="233"/>
      <c r="F43" s="233"/>
      <c r="G43" s="228" t="str">
        <f>Data!G43</f>
        <v>Continuous Time in Placement  (03/31/2017)</v>
      </c>
      <c r="H43" s="229"/>
      <c r="I43" s="229"/>
      <c r="J43" s="233"/>
      <c r="K43" s="233"/>
      <c r="L43" s="213"/>
    </row>
    <row r="44" spans="1:12" s="200" customFormat="1" ht="12" customHeight="1" x14ac:dyDescent="0.2">
      <c r="A44" s="234"/>
      <c r="B44" s="217"/>
      <c r="C44" s="215" t="str">
        <f>Data!C44</f>
        <v>Foster Care - Kinship</v>
      </c>
      <c r="D44" s="21">
        <f>SouthernRegionCalculations!AP100</f>
        <v>106</v>
      </c>
      <c r="E44" s="49">
        <f>IF(D44/$D$57&lt;0.01,"*",D44/$D$57)</f>
        <v>0.36054421768707484</v>
      </c>
      <c r="F44" s="254"/>
      <c r="G44" s="217"/>
      <c r="H44" s="215" t="str">
        <f>Data!H44</f>
        <v>.5 Years or Less</v>
      </c>
      <c r="I44" s="215"/>
      <c r="J44" s="21">
        <f>SouthernRegionCalculations!O86</f>
        <v>73</v>
      </c>
      <c r="K44" s="49">
        <f>IF(J44/$J$49&lt;0.01,"*",J44/$J$49)</f>
        <v>0.24829931972789115</v>
      </c>
      <c r="L44" s="237"/>
    </row>
    <row r="45" spans="1:12" s="200" customFormat="1" ht="12" customHeight="1" x14ac:dyDescent="0.2">
      <c r="A45" s="234"/>
      <c r="B45" s="217"/>
      <c r="C45" s="215" t="str">
        <f>Data!C45</f>
        <v>Foster Care - Child-Specific</v>
      </c>
      <c r="D45" s="21">
        <f>SouthernRegionCalculations!AN100</f>
        <v>10</v>
      </c>
      <c r="E45" s="49">
        <f t="shared" ref="E45:E57" si="4">IF(D45/$D$57&lt;0.01,"*",D45/$D$57)</f>
        <v>3.4013605442176874E-2</v>
      </c>
      <c r="F45" s="254"/>
      <c r="G45" s="217"/>
      <c r="H45" s="215" t="str">
        <f>Data!H45</f>
        <v>&gt;.5 Years - 1 Year</v>
      </c>
      <c r="I45" s="215"/>
      <c r="J45" s="21">
        <f>SouthernRegionCalculations!P86</f>
        <v>54</v>
      </c>
      <c r="K45" s="49">
        <f t="shared" ref="K45:K49" si="5">IF(J45/$J$49&lt;0.01,"*",J45/$J$49)</f>
        <v>0.18367346938775511</v>
      </c>
      <c r="L45" s="237"/>
    </row>
    <row r="46" spans="1:12" s="200" customFormat="1" ht="12" customHeight="1" x14ac:dyDescent="0.2">
      <c r="A46" s="234"/>
      <c r="B46" s="217"/>
      <c r="C46" s="215" t="str">
        <f>Data!C46</f>
        <v>Foster Care - Unrestricted</v>
      </c>
      <c r="D46" s="21">
        <f>SouthernRegionCalculations!AR100</f>
        <v>70</v>
      </c>
      <c r="E46" s="49">
        <f t="shared" si="4"/>
        <v>0.23809523809523808</v>
      </c>
      <c r="F46" s="254"/>
      <c r="G46" s="217"/>
      <c r="H46" s="215" t="str">
        <f>Data!H46</f>
        <v>&gt;1 Year - 2 Years</v>
      </c>
      <c r="I46" s="215"/>
      <c r="J46" s="21">
        <f>SouthernRegionCalculations!Q86+SouthernRegionCalculations!R86</f>
        <v>61</v>
      </c>
      <c r="K46" s="49">
        <f t="shared" si="5"/>
        <v>0.20748299319727892</v>
      </c>
      <c r="L46" s="237"/>
    </row>
    <row r="47" spans="1:12" s="200" customFormat="1" ht="12" customHeight="1" x14ac:dyDescent="0.2">
      <c r="A47" s="234"/>
      <c r="B47" s="217"/>
      <c r="C47" s="215" t="str">
        <f>Data!C47</f>
        <v>Foster Care - Pre-adoptive</v>
      </c>
      <c r="D47" s="21">
        <f>SouthernRegionCalculations!AQ100</f>
        <v>18</v>
      </c>
      <c r="E47" s="49">
        <f t="shared" si="4"/>
        <v>6.1224489795918366E-2</v>
      </c>
      <c r="F47" s="254"/>
      <c r="G47" s="217"/>
      <c r="H47" s="215" t="str">
        <f>Data!H47</f>
        <v>&gt;2 Years - 4 Years</v>
      </c>
      <c r="I47" s="215"/>
      <c r="J47" s="21">
        <f>SouthernRegionCalculations!S86</f>
        <v>82</v>
      </c>
      <c r="K47" s="49">
        <f t="shared" si="5"/>
        <v>0.27891156462585032</v>
      </c>
      <c r="L47" s="237"/>
    </row>
    <row r="48" spans="1:12" s="200" customFormat="1" ht="12" customHeight="1" x14ac:dyDescent="0.2">
      <c r="A48" s="234"/>
      <c r="B48" s="217"/>
      <c r="C48" s="215" t="str">
        <f>Data!C48</f>
        <v>Foster Care - Independent Living</v>
      </c>
      <c r="D48" s="21">
        <f>SouthernRegionCalculations!AO100</f>
        <v>0</v>
      </c>
      <c r="E48" s="28" t="str">
        <f t="shared" si="4"/>
        <v>*</v>
      </c>
      <c r="F48" s="254"/>
      <c r="G48" s="217"/>
      <c r="H48" s="215" t="str">
        <f>Data!H48</f>
        <v>&gt;4 Years</v>
      </c>
      <c r="I48" s="215"/>
      <c r="J48" s="21">
        <f>SouthernRegionCalculations!T86</f>
        <v>24</v>
      </c>
      <c r="K48" s="49">
        <f t="shared" si="5"/>
        <v>8.1632653061224483E-2</v>
      </c>
      <c r="L48" s="237"/>
    </row>
    <row r="49" spans="1:14" s="200" customFormat="1" ht="12" customHeight="1" x14ac:dyDescent="0.2">
      <c r="A49" s="234"/>
      <c r="B49" s="217"/>
      <c r="C49" s="215" t="str">
        <f>Data!C49</f>
        <v>Foster Care - IFC (Contracted)</v>
      </c>
      <c r="D49" s="21">
        <f>SUM(SouthernRegionCalculations!AC100:AM100)</f>
        <v>54</v>
      </c>
      <c r="E49" s="49">
        <f t="shared" si="4"/>
        <v>0.18367346938775511</v>
      </c>
      <c r="F49" s="254"/>
      <c r="G49" s="217"/>
      <c r="H49" s="244" t="s">
        <v>38</v>
      </c>
      <c r="I49" s="215"/>
      <c r="J49" s="67">
        <f>SUM(J44:J48)</f>
        <v>294</v>
      </c>
      <c r="K49" s="68">
        <f t="shared" si="5"/>
        <v>1</v>
      </c>
      <c r="L49" s="237"/>
    </row>
    <row r="50" spans="1:14" s="200" customFormat="1" ht="12" customHeight="1" x14ac:dyDescent="0.2">
      <c r="A50" s="234"/>
      <c r="B50" s="217"/>
      <c r="C50" s="215" t="str">
        <f>Data!C50</f>
        <v>Congregate Care - Group Home</v>
      </c>
      <c r="D50" s="21">
        <f>SUM(SouthernRegionCalculations!N100:T100)</f>
        <v>11</v>
      </c>
      <c r="E50" s="49">
        <f t="shared" si="4"/>
        <v>3.7414965986394558E-2</v>
      </c>
      <c r="F50" s="180"/>
      <c r="G50" s="180"/>
      <c r="H50" s="180"/>
      <c r="I50" s="180"/>
      <c r="J50" s="180"/>
      <c r="K50" s="180"/>
      <c r="L50" s="237"/>
    </row>
    <row r="51" spans="1:14" s="200" customFormat="1" ht="12" customHeight="1" x14ac:dyDescent="0.2">
      <c r="A51" s="256"/>
      <c r="B51" s="217"/>
      <c r="C51" s="215" t="str">
        <f>Data!C51</f>
        <v>Congregate Care - Continuum</v>
      </c>
      <c r="D51" s="21">
        <f>SUM(SouthernRegionCalculations!Z100:AB100)</f>
        <v>0</v>
      </c>
      <c r="E51" s="49" t="str">
        <f t="shared" si="4"/>
        <v>*</v>
      </c>
      <c r="F51" s="254"/>
      <c r="G51" s="228" t="str">
        <f>Data!G51</f>
        <v>Gender  (03/31/2017)</v>
      </c>
      <c r="H51" s="235"/>
      <c r="I51" s="235"/>
      <c r="J51" s="257"/>
      <c r="K51" s="257"/>
      <c r="L51" s="258"/>
    </row>
    <row r="52" spans="1:14" s="200" customFormat="1" ht="12" customHeight="1" x14ac:dyDescent="0.2">
      <c r="A52" s="259"/>
      <c r="B52" s="217"/>
      <c r="C52" s="215" t="str">
        <f>Data!C52</f>
        <v>Congregate Care - Residential</v>
      </c>
      <c r="D52" s="21">
        <f>SouthernRegionCalculations!U100</f>
        <v>10</v>
      </c>
      <c r="E52" s="49">
        <f>IF(D52/$D$57&lt;0.01,"*",D52/$D$57)</f>
        <v>3.4013605442176874E-2</v>
      </c>
      <c r="F52" s="254"/>
      <c r="G52" s="217"/>
      <c r="H52" s="215" t="str">
        <f>Data!H52</f>
        <v>Male</v>
      </c>
      <c r="I52" s="244"/>
      <c r="J52" s="21">
        <f>SouthernRegionCalculations!P114</f>
        <v>155</v>
      </c>
      <c r="K52" s="49">
        <f>IF(J52/$J$55&lt;0.01,"*",J52/$J$55)</f>
        <v>0.52721088435374153</v>
      </c>
      <c r="L52" s="260"/>
      <c r="M52" s="215"/>
    </row>
    <row r="53" spans="1:14" s="200" customFormat="1" ht="12" customHeight="1" x14ac:dyDescent="0.2">
      <c r="A53" s="261"/>
      <c r="B53" s="217"/>
      <c r="C53" s="215" t="str">
        <f>Data!C53</f>
        <v>Congregate  Care - STARR (short-term residential)</v>
      </c>
      <c r="D53" s="21">
        <f>SouthernRegionCalculations!V100</f>
        <v>8</v>
      </c>
      <c r="E53" s="49">
        <f t="shared" si="4"/>
        <v>2.7210884353741496E-2</v>
      </c>
      <c r="F53" s="254"/>
      <c r="G53" s="217"/>
      <c r="H53" s="215" t="str">
        <f>Data!H53</f>
        <v>Female</v>
      </c>
      <c r="I53" s="244"/>
      <c r="J53" s="21">
        <f>SouthernRegionCalculations!O114</f>
        <v>139</v>
      </c>
      <c r="K53" s="49">
        <f t="shared" ref="K53:K55" si="6">IF(J53/$J$55&lt;0.01,"*",J53/$J$55)</f>
        <v>0.47278911564625853</v>
      </c>
      <c r="L53" s="262"/>
    </row>
    <row r="54" spans="1:14" s="200" customFormat="1" ht="12" customHeight="1" x14ac:dyDescent="0.2">
      <c r="A54" s="214"/>
      <c r="B54" s="217"/>
      <c r="C54" s="215" t="str">
        <f>Data!C54</f>
        <v>Congregate Care - Teen Parenting</v>
      </c>
      <c r="D54" s="21">
        <f>SUM(SouthernRegionCalculations!W100:Y100)</f>
        <v>0</v>
      </c>
      <c r="E54" s="49" t="str">
        <f t="shared" si="4"/>
        <v>*</v>
      </c>
      <c r="F54" s="254"/>
      <c r="G54" s="180"/>
      <c r="H54" s="253" t="str">
        <f>Data!H54</f>
        <v>Intersex</v>
      </c>
      <c r="J54" s="21">
        <f>SouthernRegionCalculations!Q114</f>
        <v>0</v>
      </c>
      <c r="K54" s="49" t="str">
        <f t="shared" si="6"/>
        <v>*</v>
      </c>
      <c r="L54" s="219"/>
    </row>
    <row r="55" spans="1:14" s="200" customFormat="1" ht="12" customHeight="1" x14ac:dyDescent="0.2">
      <c r="A55" s="263"/>
      <c r="B55" s="217"/>
      <c r="C55" s="215" t="str">
        <f>Data!C55</f>
        <v>Non-Referral Location</v>
      </c>
      <c r="D55" s="21">
        <f>SUM(SouthernRegionCalculations!AS100:AW100)</f>
        <v>4</v>
      </c>
      <c r="E55" s="49">
        <f t="shared" si="4"/>
        <v>1.3605442176870748E-2</v>
      </c>
      <c r="F55" s="264"/>
      <c r="G55" s="180"/>
      <c r="H55" s="244" t="s">
        <v>38</v>
      </c>
      <c r="I55" s="180"/>
      <c r="J55" s="67">
        <f>SUM(J52:J54)</f>
        <v>294</v>
      </c>
      <c r="K55" s="68">
        <f t="shared" si="6"/>
        <v>1</v>
      </c>
      <c r="L55" s="265"/>
    </row>
    <row r="56" spans="1:14" s="200" customFormat="1" ht="12" customHeight="1" x14ac:dyDescent="0.2">
      <c r="A56" s="263"/>
      <c r="B56" s="217"/>
      <c r="C56" s="238" t="str">
        <f>Data!C56</f>
        <v>Missing/Absent from Approved Placement</v>
      </c>
      <c r="D56" s="21">
        <f>SouthernRegionCalculations!AX100</f>
        <v>3</v>
      </c>
      <c r="E56" s="49">
        <f t="shared" si="4"/>
        <v>1.020408163265306E-2</v>
      </c>
      <c r="F56" s="266"/>
      <c r="G56" s="180"/>
      <c r="H56" s="180"/>
      <c r="I56" s="180"/>
      <c r="J56" s="180"/>
      <c r="K56" s="180"/>
      <c r="L56" s="265"/>
    </row>
    <row r="57" spans="1:14" ht="15" customHeight="1" x14ac:dyDescent="0.2">
      <c r="A57" s="267"/>
      <c r="B57" s="180"/>
      <c r="C57" s="244" t="s">
        <v>38</v>
      </c>
      <c r="D57" s="67">
        <f>SUM(D44:D56)</f>
        <v>294</v>
      </c>
      <c r="E57" s="68">
        <f t="shared" si="4"/>
        <v>1</v>
      </c>
      <c r="F57" s="266"/>
      <c r="G57" s="228" t="str">
        <f>Data!G57</f>
        <v>Service Plan Goal  (03/31/2017)</v>
      </c>
      <c r="H57" s="229"/>
      <c r="I57" s="235"/>
      <c r="J57" s="181"/>
      <c r="K57" s="216"/>
      <c r="L57" s="268"/>
    </row>
    <row r="58" spans="1:14" s="200" customFormat="1" ht="12" customHeight="1" x14ac:dyDescent="0.2">
      <c r="A58" s="234"/>
      <c r="B58" s="228"/>
      <c r="C58" s="180"/>
      <c r="D58" s="180"/>
      <c r="E58" s="180"/>
      <c r="F58" s="254"/>
      <c r="G58" s="228"/>
      <c r="H58" s="215" t="str">
        <f>Data!H58</f>
        <v>Family Reunification</v>
      </c>
      <c r="I58" s="215"/>
      <c r="J58" s="21">
        <f>SouthernRegionCalculations!S143</f>
        <v>139</v>
      </c>
      <c r="K58" s="49">
        <f>IF(J58/$J$65&lt;0.01,"*",J58/$J$65)</f>
        <v>0.47278911564625853</v>
      </c>
      <c r="L58" s="237"/>
      <c r="N58" s="215"/>
    </row>
    <row r="59" spans="1:14" s="200" customFormat="1" ht="12" customHeight="1" x14ac:dyDescent="0.2">
      <c r="A59" s="234"/>
      <c r="B59" s="228" t="str">
        <f>Data!B59</f>
        <v>Race  (03/31/2017)</v>
      </c>
      <c r="C59" s="215"/>
      <c r="D59" s="230"/>
      <c r="E59" s="231"/>
      <c r="F59" s="254"/>
      <c r="G59" s="235"/>
      <c r="H59" s="215" t="str">
        <f>Data!H59</f>
        <v>Adoption</v>
      </c>
      <c r="I59" s="215"/>
      <c r="J59" s="21">
        <f>SouthernRegionCalculations!P143</f>
        <v>79</v>
      </c>
      <c r="K59" s="49">
        <f t="shared" ref="K59:K65" si="7">IF(J59/$J$65&lt;0.01,"*",J59/$J$65)</f>
        <v>0.2687074829931973</v>
      </c>
      <c r="L59" s="237"/>
    </row>
    <row r="60" spans="1:14" s="200" customFormat="1" ht="13.5" customHeight="1" x14ac:dyDescent="0.2">
      <c r="A60" s="234"/>
      <c r="B60" s="235"/>
      <c r="C60" s="215" t="s">
        <v>5</v>
      </c>
      <c r="D60" s="21">
        <f>SouthernRegionCalculations!W129</f>
        <v>105</v>
      </c>
      <c r="E60" s="28">
        <f>IF(D60/$D$68&lt;0.01,"*",D60/$D$68)</f>
        <v>0.35714285714285715</v>
      </c>
      <c r="F60" s="254"/>
      <c r="G60" s="217"/>
      <c r="H60" s="215" t="str">
        <f>Data!H60</f>
        <v>Guardianship</v>
      </c>
      <c r="I60" s="215"/>
      <c r="J60" s="21">
        <f>SouthernRegionCalculations!R143</f>
        <v>29</v>
      </c>
      <c r="K60" s="49">
        <f t="shared" si="7"/>
        <v>9.8639455782312924E-2</v>
      </c>
      <c r="L60" s="237"/>
      <c r="N60" s="215"/>
    </row>
    <row r="61" spans="1:14" s="200" customFormat="1" ht="14.45" customHeight="1" x14ac:dyDescent="0.2">
      <c r="A61" s="234"/>
      <c r="C61" s="238" t="s">
        <v>7</v>
      </c>
      <c r="D61" s="21">
        <f>SouthernRegionCalculations!S129</f>
        <v>29</v>
      </c>
      <c r="E61" s="28">
        <f t="shared" ref="E61:E68" si="8">IF(D61/$D$68&lt;0.01,"*",D61/$D$68)</f>
        <v>9.8639455782312924E-2</v>
      </c>
      <c r="F61" s="254"/>
      <c r="G61" s="217"/>
      <c r="H61" s="215" t="s">
        <v>63</v>
      </c>
      <c r="I61" s="215"/>
      <c r="J61" s="21">
        <f>SouthernRegionCalculations!O143</f>
        <v>13</v>
      </c>
      <c r="K61" s="49">
        <f t="shared" si="7"/>
        <v>4.4217687074829932E-2</v>
      </c>
      <c r="L61" s="237"/>
      <c r="N61" s="215"/>
    </row>
    <row r="62" spans="1:14" s="200" customFormat="1" ht="13.5" customHeight="1" x14ac:dyDescent="0.2">
      <c r="A62" s="234"/>
      <c r="C62" s="215" t="s">
        <v>9</v>
      </c>
      <c r="D62" s="21">
        <f>SouthernRegionCalculations!Q129</f>
        <v>106</v>
      </c>
      <c r="E62" s="28">
        <f t="shared" si="8"/>
        <v>0.36054421768707484</v>
      </c>
      <c r="F62" s="254"/>
      <c r="G62" s="217"/>
      <c r="H62" s="215" t="str">
        <f>Data!H62</f>
        <v>Permanent Care with Kin</v>
      </c>
      <c r="I62" s="215"/>
      <c r="J62" s="21">
        <f>SouthernRegionCalculations!Q143</f>
        <v>10</v>
      </c>
      <c r="K62" s="49">
        <f t="shared" si="7"/>
        <v>3.4013605442176874E-2</v>
      </c>
      <c r="L62" s="237"/>
      <c r="N62" s="215"/>
    </row>
    <row r="63" spans="1:14" s="200" customFormat="1" ht="13.5" customHeight="1" x14ac:dyDescent="0.2">
      <c r="A63" s="234"/>
      <c r="B63" s="235"/>
      <c r="C63" s="215" t="s">
        <v>11</v>
      </c>
      <c r="D63" s="21">
        <f>SouthernRegionCalculations!P129</f>
        <v>0</v>
      </c>
      <c r="E63" s="28" t="str">
        <f t="shared" si="8"/>
        <v>*</v>
      </c>
      <c r="F63" s="254"/>
      <c r="G63" s="217"/>
      <c r="H63" s="215" t="str">
        <f>Data!H63</f>
        <v>Stabilize Intact Family</v>
      </c>
      <c r="I63" s="215"/>
      <c r="J63" s="21">
        <f>SouthernRegionCalculations!T143</f>
        <v>13</v>
      </c>
      <c r="K63" s="49">
        <f t="shared" si="7"/>
        <v>4.4217687074829932E-2</v>
      </c>
      <c r="L63" s="237"/>
      <c r="N63" s="215"/>
    </row>
    <row r="64" spans="1:14" s="200" customFormat="1" ht="13.5" customHeight="1" x14ac:dyDescent="0.2">
      <c r="A64" s="234"/>
      <c r="B64" s="235"/>
      <c r="C64" s="215" t="s">
        <v>13</v>
      </c>
      <c r="D64" s="21">
        <f>SouthernRegionCalculations!O129</f>
        <v>2</v>
      </c>
      <c r="E64" s="28" t="str">
        <f t="shared" si="8"/>
        <v>*</v>
      </c>
      <c r="F64" s="254"/>
      <c r="G64" s="217"/>
      <c r="H64" s="215" t="str">
        <f>Data!H64</f>
        <v>Unspecified as of run-date</v>
      </c>
      <c r="I64" s="215"/>
      <c r="J64" s="21">
        <f>SouthernRegionCalculations!U143</f>
        <v>11</v>
      </c>
      <c r="K64" s="49">
        <f t="shared" si="7"/>
        <v>3.7414965986394558E-2</v>
      </c>
      <c r="L64" s="237"/>
      <c r="N64" s="215"/>
    </row>
    <row r="65" spans="1:14" s="200" customFormat="1" ht="13.5" customHeight="1" x14ac:dyDescent="0.2">
      <c r="A65" s="234"/>
      <c r="B65" s="235"/>
      <c r="C65" s="215" t="s">
        <v>15</v>
      </c>
      <c r="D65" s="21">
        <f>SouthernRegionCalculations!U129</f>
        <v>0</v>
      </c>
      <c r="E65" s="28" t="str">
        <f t="shared" si="8"/>
        <v>*</v>
      </c>
      <c r="F65" s="254"/>
      <c r="G65" s="217"/>
      <c r="H65" s="244" t="s">
        <v>38</v>
      </c>
      <c r="I65" s="215"/>
      <c r="J65" s="67">
        <f>SUM(J58:J64)</f>
        <v>294</v>
      </c>
      <c r="K65" s="68">
        <f t="shared" si="7"/>
        <v>1</v>
      </c>
      <c r="L65" s="237"/>
      <c r="N65" s="215"/>
    </row>
    <row r="66" spans="1:14" s="200" customFormat="1" ht="13.5" customHeight="1" x14ac:dyDescent="0.2">
      <c r="A66" s="234"/>
      <c r="B66" s="235"/>
      <c r="C66" s="215" t="s">
        <v>17</v>
      </c>
      <c r="D66" s="21">
        <f>SouthernRegionCalculations!T129</f>
        <v>41</v>
      </c>
      <c r="E66" s="28">
        <f t="shared" si="8"/>
        <v>0.13945578231292516</v>
      </c>
      <c r="F66" s="254"/>
      <c r="G66" s="217"/>
      <c r="H66" s="269" t="s">
        <v>241</v>
      </c>
      <c r="L66" s="237"/>
      <c r="N66" s="215"/>
    </row>
    <row r="67" spans="1:14" s="200" customFormat="1" ht="12" customHeight="1" x14ac:dyDescent="0.2">
      <c r="A67" s="234"/>
      <c r="B67" s="235"/>
      <c r="C67" s="215" t="str">
        <f>Data!C67</f>
        <v>Unable to Determine</v>
      </c>
      <c r="D67" s="21">
        <f>SouthernRegionCalculations!R129+SouthernRegionCalculations!V129+SouthernRegionCalculations!X129</f>
        <v>11</v>
      </c>
      <c r="E67" s="28">
        <f t="shared" si="8"/>
        <v>3.7414965986394558E-2</v>
      </c>
      <c r="F67" s="254"/>
      <c r="G67" s="217"/>
      <c r="H67" s="269"/>
      <c r="I67" s="180"/>
      <c r="J67" s="180"/>
      <c r="K67" s="180"/>
      <c r="L67" s="237"/>
      <c r="M67" s="215"/>
      <c r="N67" s="215"/>
    </row>
    <row r="68" spans="1:14" s="200" customFormat="1" ht="12" customHeight="1" x14ac:dyDescent="0.2">
      <c r="A68" s="234"/>
      <c r="B68" s="235"/>
      <c r="C68" s="244" t="s">
        <v>38</v>
      </c>
      <c r="D68" s="67">
        <f>SUM(D60:D67)</f>
        <v>294</v>
      </c>
      <c r="E68" s="61">
        <f t="shared" si="8"/>
        <v>1</v>
      </c>
      <c r="F68" s="254"/>
      <c r="G68" s="270" t="s">
        <v>68</v>
      </c>
      <c r="I68" s="180"/>
      <c r="J68" s="180"/>
      <c r="K68" s="180"/>
      <c r="L68" s="237"/>
      <c r="M68" s="215"/>
      <c r="N68" s="215"/>
    </row>
    <row r="69" spans="1:14" s="200" customFormat="1" ht="12" customHeight="1" x14ac:dyDescent="0.2">
      <c r="A69" s="234"/>
      <c r="B69" s="235"/>
      <c r="C69" s="246" t="s">
        <v>239</v>
      </c>
      <c r="D69" s="95"/>
      <c r="E69" s="96"/>
      <c r="F69" s="254"/>
      <c r="G69" s="271" t="s">
        <v>69</v>
      </c>
      <c r="I69" s="180"/>
      <c r="J69" s="180"/>
      <c r="K69" s="180"/>
      <c r="L69" s="237"/>
      <c r="M69" s="215"/>
      <c r="N69" s="215"/>
    </row>
    <row r="70" spans="1:14" s="200" customFormat="1" ht="12" customHeight="1" x14ac:dyDescent="0.2">
      <c r="A70" s="241"/>
      <c r="B70" s="228"/>
      <c r="C70" s="66" t="s">
        <v>240</v>
      </c>
      <c r="D70" s="34"/>
      <c r="E70" s="64"/>
      <c r="F70" s="254"/>
      <c r="G70" s="270" t="s">
        <v>70</v>
      </c>
      <c r="I70" s="180"/>
      <c r="J70" s="180"/>
      <c r="K70" s="180"/>
      <c r="L70" s="237"/>
    </row>
    <row r="71" spans="1:14" s="200" customFormat="1" ht="6" customHeight="1" x14ac:dyDescent="0.2">
      <c r="A71" s="272"/>
      <c r="B71" s="273"/>
      <c r="C71" s="100"/>
      <c r="D71" s="101"/>
      <c r="E71" s="102"/>
      <c r="F71" s="274"/>
      <c r="G71" s="275"/>
      <c r="H71" s="276"/>
      <c r="I71" s="275"/>
      <c r="J71" s="275"/>
      <c r="K71" s="275"/>
      <c r="L71" s="277"/>
    </row>
    <row r="72" spans="1:14" s="200" customFormat="1" ht="15.75" x14ac:dyDescent="0.2">
      <c r="A72" s="205"/>
      <c r="B72" s="1080" t="s">
        <v>71</v>
      </c>
      <c r="C72" s="1080"/>
      <c r="D72" s="1080"/>
      <c r="E72" s="1080"/>
      <c r="F72" s="1080"/>
      <c r="G72" s="1080"/>
      <c r="H72" s="1080"/>
      <c r="I72" s="1080"/>
      <c r="J72" s="1080"/>
      <c r="K72" s="1080"/>
      <c r="L72" s="1081"/>
    </row>
    <row r="73" spans="1:14" s="200" customFormat="1" ht="14.25" customHeight="1" x14ac:dyDescent="0.2">
      <c r="A73" s="234"/>
      <c r="B73" s="228" t="str">
        <f>Data!B73</f>
        <v>Most Recent Intake  (03/31/2017)</v>
      </c>
      <c r="C73" s="278"/>
      <c r="D73" s="231"/>
      <c r="E73" s="218"/>
      <c r="F73" s="218"/>
      <c r="G73" s="244" t="str">
        <f>Data!G73</f>
        <v>Age Groups  (03/31/2017)</v>
      </c>
      <c r="H73" s="215"/>
      <c r="I73" s="217"/>
      <c r="J73" s="217"/>
      <c r="K73" s="233"/>
      <c r="L73" s="213"/>
    </row>
    <row r="74" spans="1:14" ht="12" customHeight="1" x14ac:dyDescent="0.2">
      <c r="A74" s="234"/>
      <c r="B74" s="229"/>
      <c r="C74" s="215" t="str">
        <f>Data!C74</f>
        <v>Protective</v>
      </c>
      <c r="D74" s="21">
        <f>SouthernRegionCalculations!O172+SouthernRegionCalculations!U172</f>
        <v>810</v>
      </c>
      <c r="E74" s="49">
        <f>IF(D74/$D$80&lt;0.01,"*",D74/$D$80)</f>
        <v>0.90301003344481601</v>
      </c>
      <c r="F74" s="254"/>
      <c r="G74" s="217"/>
      <c r="H74" s="215" t="str">
        <f>Data!H74</f>
        <v>0 - 2 Years Old</v>
      </c>
      <c r="I74" s="215"/>
      <c r="J74" s="21">
        <f>SUM(SouthernRegionCalculations!O157:Q157)</f>
        <v>189</v>
      </c>
      <c r="K74" s="49">
        <f>IF(J74/$J$79&lt;0.01,"*",J74/$J$79)</f>
        <v>0.21070234113712374</v>
      </c>
      <c r="L74" s="237"/>
    </row>
    <row r="75" spans="1:14" ht="12" customHeight="1" x14ac:dyDescent="0.2">
      <c r="A75" s="234"/>
      <c r="B75" s="229"/>
      <c r="C75" s="215" t="str">
        <f>Data!C75</f>
        <v>Alternative Response</v>
      </c>
      <c r="D75" s="21">
        <f>SouthernRegionCalculations!P172</f>
        <v>14</v>
      </c>
      <c r="E75" s="49">
        <f t="shared" ref="E75:E80" si="9">IF(D75/$D$80&lt;0.01,"*",D75/$D$80)</f>
        <v>1.560758082497213E-2</v>
      </c>
      <c r="F75" s="254"/>
      <c r="G75" s="229"/>
      <c r="H75" s="215" t="str">
        <f>Data!H75</f>
        <v>3 - 5 Years Old</v>
      </c>
      <c r="I75" s="215"/>
      <c r="J75" s="21">
        <f>SUM(SouthernRegionCalculations!R157:T157)</f>
        <v>151</v>
      </c>
      <c r="K75" s="49">
        <f t="shared" ref="K75:K79" si="10">IF(J75/$J$79&lt;0.01,"*",J75/$J$79)</f>
        <v>0.16833890746934224</v>
      </c>
      <c r="L75" s="237"/>
    </row>
    <row r="76" spans="1:14" ht="12" customHeight="1" x14ac:dyDescent="0.2">
      <c r="A76" s="234"/>
      <c r="B76" s="229"/>
      <c r="C76" s="215" t="str">
        <f>Data!C76</f>
        <v>Voluntary Request</v>
      </c>
      <c r="D76" s="21">
        <f>SouthernRegionCalculations!W172+SouthernRegionCalculations!X172</f>
        <v>4</v>
      </c>
      <c r="E76" s="28" t="str">
        <f t="shared" si="9"/>
        <v>*</v>
      </c>
      <c r="F76" s="254"/>
      <c r="G76" s="215"/>
      <c r="H76" s="215" t="str">
        <f>Data!H76</f>
        <v>6 - 11 Years Old</v>
      </c>
      <c r="I76" s="215"/>
      <c r="J76" s="21">
        <f>SUM(SouthernRegionCalculations!U157:Z157)</f>
        <v>296</v>
      </c>
      <c r="K76" s="49">
        <f t="shared" si="10"/>
        <v>0.32998885172798215</v>
      </c>
      <c r="L76" s="237"/>
    </row>
    <row r="77" spans="1:14" s="200" customFormat="1" ht="12" customHeight="1" x14ac:dyDescent="0.2">
      <c r="A77" s="234"/>
      <c r="B77" s="217"/>
      <c r="C77" s="215" t="str">
        <f>Data!C77</f>
        <v>CRA Referral (Children Requiring Assistance)</v>
      </c>
      <c r="D77" s="21">
        <f>SouthernRegionCalculations!Q172+SouthernRegionCalculations!R172</f>
        <v>56</v>
      </c>
      <c r="E77" s="49">
        <f t="shared" si="9"/>
        <v>6.243032329988852E-2</v>
      </c>
      <c r="F77" s="254"/>
      <c r="G77" s="229"/>
      <c r="H77" s="215" t="str">
        <f>Data!H77</f>
        <v>12 - 17 Years Old</v>
      </c>
      <c r="I77" s="215"/>
      <c r="J77" s="21">
        <f>SUM(SouthernRegionCalculations!AA157:AF157)</f>
        <v>261</v>
      </c>
      <c r="K77" s="49">
        <f t="shared" si="10"/>
        <v>0.29096989966555181</v>
      </c>
      <c r="L77" s="237"/>
    </row>
    <row r="78" spans="1:14" s="200" customFormat="1" ht="12" customHeight="1" x14ac:dyDescent="0.2">
      <c r="A78" s="239"/>
      <c r="B78" s="217"/>
      <c r="C78" s="215" t="str">
        <f>Data!C78</f>
        <v>Court Referral</v>
      </c>
      <c r="D78" s="21">
        <f>SouthernRegionCalculations!S172</f>
        <v>12</v>
      </c>
      <c r="E78" s="49">
        <f t="shared" si="9"/>
        <v>1.3377926421404682E-2</v>
      </c>
      <c r="F78" s="254"/>
      <c r="G78" s="217"/>
      <c r="H78" s="215" t="str">
        <f>Data!H78</f>
        <v>Unspecified</v>
      </c>
      <c r="I78" s="215"/>
      <c r="J78" s="21">
        <f>SouthernRegionCalculations!AG157</f>
        <v>0</v>
      </c>
      <c r="K78" s="49" t="str">
        <f t="shared" si="10"/>
        <v>*</v>
      </c>
      <c r="L78" s="237"/>
    </row>
    <row r="79" spans="1:14" s="200" customFormat="1" ht="12" customHeight="1" x14ac:dyDescent="0.2">
      <c r="A79" s="239"/>
      <c r="B79" s="217"/>
      <c r="C79" s="215" t="str">
        <f>Data!C79</f>
        <v>Other/Unspecified</v>
      </c>
      <c r="D79" s="21">
        <f>SouthernRegionCalculations!T172+SouthernRegionCalculations!Y172+SouthernRegionCalculations!V172</f>
        <v>1</v>
      </c>
      <c r="E79" s="49" t="str">
        <f t="shared" si="9"/>
        <v>*</v>
      </c>
      <c r="F79" s="255"/>
      <c r="G79" s="217"/>
      <c r="H79" s="244" t="s">
        <v>72</v>
      </c>
      <c r="I79" s="244"/>
      <c r="J79" s="67">
        <f>SUM(J74:J78)</f>
        <v>897</v>
      </c>
      <c r="K79" s="68">
        <f t="shared" si="10"/>
        <v>1</v>
      </c>
      <c r="L79" s="240"/>
    </row>
    <row r="80" spans="1:14" s="200" customFormat="1" ht="12" customHeight="1" x14ac:dyDescent="0.2">
      <c r="A80" s="214"/>
      <c r="B80" s="229"/>
      <c r="C80" s="244" t="s">
        <v>72</v>
      </c>
      <c r="D80" s="67">
        <f>SUM(D74:D79)</f>
        <v>897</v>
      </c>
      <c r="E80" s="68">
        <f t="shared" si="9"/>
        <v>1</v>
      </c>
      <c r="F80" s="255"/>
      <c r="G80" s="217"/>
      <c r="H80" s="244"/>
      <c r="I80" s="244"/>
      <c r="J80" s="108"/>
      <c r="K80" s="109"/>
      <c r="L80" s="240"/>
    </row>
    <row r="81" spans="1:12" s="200" customFormat="1" ht="3" customHeight="1" x14ac:dyDescent="0.2">
      <c r="A81" s="214"/>
      <c r="B81" s="229"/>
      <c r="C81" s="244"/>
      <c r="D81" s="67"/>
      <c r="E81" s="68"/>
      <c r="F81" s="255"/>
      <c r="G81" s="217"/>
      <c r="H81" s="244"/>
      <c r="I81" s="244"/>
      <c r="J81" s="108"/>
      <c r="K81" s="109"/>
      <c r="L81" s="240"/>
    </row>
    <row r="82" spans="1:12" s="200" customFormat="1" ht="13.15" customHeight="1" x14ac:dyDescent="0.2">
      <c r="A82" s="272"/>
      <c r="B82" s="366"/>
      <c r="C82" s="275"/>
      <c r="D82" s="279"/>
      <c r="E82" s="275"/>
      <c r="F82" s="275"/>
      <c r="G82" s="280"/>
      <c r="H82" s="275"/>
      <c r="I82" s="275"/>
      <c r="J82" s="275"/>
      <c r="K82" s="279"/>
      <c r="L82" s="281"/>
    </row>
    <row r="83" spans="1:12" s="200" customFormat="1" x14ac:dyDescent="0.2">
      <c r="A83" s="180"/>
      <c r="B83" s="217"/>
      <c r="C83" s="282"/>
      <c r="D83" s="283"/>
      <c r="E83" s="283"/>
      <c r="F83" s="283"/>
      <c r="G83" s="282"/>
      <c r="H83" s="229"/>
      <c r="I83" s="229"/>
      <c r="J83" s="233"/>
      <c r="K83" s="180"/>
      <c r="L83" s="180"/>
    </row>
    <row r="84" spans="1:12" s="200" customFormat="1" ht="6" customHeight="1" x14ac:dyDescent="0.2">
      <c r="A84" s="180"/>
      <c r="B84" s="217"/>
      <c r="C84" s="282"/>
      <c r="D84" s="283"/>
      <c r="E84" s="283"/>
      <c r="F84" s="283"/>
      <c r="G84" s="282"/>
      <c r="H84" s="282"/>
      <c r="I84" s="282"/>
      <c r="J84" s="283"/>
      <c r="K84" s="180"/>
      <c r="L84" s="180"/>
    </row>
    <row r="85" spans="1:12" x14ac:dyDescent="0.2">
      <c r="A85" s="180"/>
      <c r="K85" s="180"/>
      <c r="L85" s="180"/>
    </row>
    <row r="86" spans="1:12" x14ac:dyDescent="0.2">
      <c r="K86" s="180"/>
      <c r="L86" s="180"/>
    </row>
  </sheetData>
  <mergeCells count="3">
    <mergeCell ref="B18:K18"/>
    <mergeCell ref="B33:K33"/>
    <mergeCell ref="B72:L72"/>
  </mergeCells>
  <printOptions horizontalCentered="1" verticalCentered="1"/>
  <pageMargins left="0.04" right="0.04" top="0.04" bottom="0.03" header="0.04" footer="0.03"/>
  <pageSetup scale="75" orientation="portrait" r:id="rId1"/>
  <headerFooter alignWithMargins="0">
    <oddHeader>&amp;C&amp;"Arial,Bold"&amp;12MASSACHUSETTS DEPARTMENT OF CHILDREN AND FAMILIES QUARTERLY PROFILE
FY 2017, Quarter 3 (January 1, 2017 – March 31, 2017)</oddHeader>
    <oddFooter>&amp;L&amp;"Arial,Italic"MA DCF: CQI/OMPA&amp;R
&amp;"Arial,Italic"Source: FamilyNet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1:N86"/>
  <sheetViews>
    <sheetView view="pageBreakPreview" zoomScaleNormal="100" zoomScaleSheetLayoutView="100" workbookViewId="0">
      <selection activeCell="C42" sqref="C42"/>
    </sheetView>
  </sheetViews>
  <sheetFormatPr defaultColWidth="9.140625" defaultRowHeight="12.75" x14ac:dyDescent="0.2"/>
  <cols>
    <col min="1" max="1" width="1.42578125" style="283" customWidth="1"/>
    <col min="2" max="2" width="5.28515625" style="282" customWidth="1"/>
    <col min="3" max="3" width="47.42578125" style="282" customWidth="1"/>
    <col min="4" max="4" width="6.5703125" style="283" customWidth="1"/>
    <col min="5" max="5" width="7" style="283" customWidth="1"/>
    <col min="6" max="6" width="2.140625" style="283" customWidth="1"/>
    <col min="7" max="7" width="4.140625" style="282" customWidth="1"/>
    <col min="8" max="8" width="25.7109375" style="282" customWidth="1"/>
    <col min="9" max="9" width="20.42578125" style="282" customWidth="1"/>
    <col min="10" max="11" width="7" style="283" customWidth="1"/>
    <col min="12" max="12" width="1.42578125" style="283" customWidth="1"/>
    <col min="13" max="16384" width="9.140625" style="204"/>
  </cols>
  <sheetData>
    <row r="1" spans="1:13" ht="16.5" customHeight="1" x14ac:dyDescent="0.2">
      <c r="A1" s="201"/>
      <c r="B1" s="318"/>
      <c r="C1" s="284" t="s">
        <v>98</v>
      </c>
      <c r="D1" s="285"/>
      <c r="E1" s="202"/>
      <c r="F1" s="286"/>
      <c r="G1" s="287"/>
      <c r="H1" s="284"/>
      <c r="I1" s="288" t="s">
        <v>92</v>
      </c>
      <c r="J1" s="202"/>
      <c r="K1" s="202"/>
      <c r="L1" s="203"/>
    </row>
    <row r="2" spans="1:13" ht="15.75" hidden="1" x14ac:dyDescent="0.2">
      <c r="A2" s="205"/>
      <c r="B2" s="206"/>
      <c r="C2" s="206"/>
      <c r="D2" s="207"/>
      <c r="E2" s="208"/>
      <c r="F2" s="208"/>
      <c r="G2" s="206"/>
      <c r="H2" s="206" t="s">
        <v>0</v>
      </c>
      <c r="I2" s="206"/>
      <c r="J2" s="208"/>
      <c r="K2" s="207" t="s">
        <v>1</v>
      </c>
      <c r="L2" s="209"/>
    </row>
    <row r="3" spans="1:13" ht="5.0999999999999996" customHeight="1" x14ac:dyDescent="0.2">
      <c r="A3" s="210"/>
      <c r="B3" s="211"/>
      <c r="C3" s="211"/>
      <c r="D3" s="212"/>
      <c r="E3" s="212"/>
      <c r="F3" s="212"/>
      <c r="G3" s="211"/>
      <c r="H3" s="211"/>
      <c r="I3" s="211"/>
      <c r="J3" s="212"/>
      <c r="K3" s="212"/>
      <c r="L3" s="213"/>
    </row>
    <row r="4" spans="1:13" s="200" customFormat="1" ht="12" customHeight="1" x14ac:dyDescent="0.2">
      <c r="A4" s="214"/>
      <c r="B4" s="215" t="str">
        <f>Data!B4</f>
        <v>51A Reports (Q3, FY'2017)</v>
      </c>
      <c r="C4" s="215"/>
      <c r="D4" s="21">
        <f>SouthernRegionCalculations!C9</f>
        <v>707</v>
      </c>
      <c r="E4" s="216"/>
      <c r="F4" s="216"/>
      <c r="G4" s="217"/>
      <c r="H4" s="215" t="str">
        <f>Data!H4</f>
        <v>Children &lt;18 Pending Response (03/31/2017)</v>
      </c>
      <c r="I4" s="215"/>
      <c r="J4" s="551">
        <f>VLOOKUP(I1,ChildrenPendingResponse!$A$1:$C$42,3,FALSE)</f>
        <v>103</v>
      </c>
      <c r="K4" s="218"/>
      <c r="L4" s="219"/>
      <c r="M4" s="116"/>
    </row>
    <row r="5" spans="1:13" s="200" customFormat="1" ht="12" customHeight="1" x14ac:dyDescent="0.2">
      <c r="A5" s="214"/>
      <c r="B5" s="215" t="str">
        <f>Data!B5</f>
        <v>% Screened-In for Response (Q3, FY'2017)</v>
      </c>
      <c r="C5" s="220"/>
      <c r="D5" s="28">
        <f>(SouthernRegionCalculations!C37+SouthernRegionCalculations!C23)/SouthernRegionCalculations!C9</f>
        <v>0.49646393210749645</v>
      </c>
      <c r="E5" s="216"/>
      <c r="F5" s="216"/>
      <c r="G5" s="217"/>
      <c r="H5" s="215" t="str">
        <f>Data!H5</f>
        <v>Children Under 18 in Caseload (03/31/2017)</v>
      </c>
      <c r="I5" s="215"/>
      <c r="J5" s="551">
        <f>SouthernRegionCalculations!E117</f>
        <v>1038</v>
      </c>
      <c r="K5" s="218"/>
      <c r="L5" s="219"/>
    </row>
    <row r="6" spans="1:13" s="200" customFormat="1" ht="12" customHeight="1" x14ac:dyDescent="0.2">
      <c r="A6" s="214"/>
      <c r="B6" s="215"/>
      <c r="C6" s="215"/>
      <c r="D6" s="28"/>
      <c r="E6" s="221"/>
      <c r="F6" s="221"/>
      <c r="G6" s="217"/>
      <c r="H6" s="215" t="str">
        <f>Data!H6</f>
        <v>Children Under 18 in Placement (03/31/2017)</v>
      </c>
      <c r="I6" s="215"/>
      <c r="J6" s="551">
        <f>SouthernRegionCalculations!E117-SouthernRegionCalculations!E123</f>
        <v>285</v>
      </c>
      <c r="K6" s="218"/>
      <c r="L6" s="219"/>
    </row>
    <row r="7" spans="1:13" s="200" customFormat="1" ht="3" customHeight="1" x14ac:dyDescent="0.2">
      <c r="A7" s="214"/>
      <c r="B7" s="217"/>
      <c r="C7" s="217"/>
      <c r="D7" s="199"/>
      <c r="E7" s="221"/>
      <c r="F7" s="221"/>
      <c r="G7" s="217"/>
      <c r="H7" s="215">
        <f>Data!H7</f>
        <v>0</v>
      </c>
      <c r="I7" s="215"/>
      <c r="J7" s="837"/>
      <c r="K7" s="218"/>
      <c r="L7" s="219"/>
    </row>
    <row r="8" spans="1:13" s="200" customFormat="1" ht="12" customHeight="1" x14ac:dyDescent="0.2">
      <c r="A8" s="214"/>
      <c r="B8" s="215" t="str">
        <f>Data!B8</f>
        <v>Responses (Q3, FY'2017) (includes Hotline)</v>
      </c>
      <c r="C8" s="215"/>
      <c r="D8" s="21">
        <f>SouthernRegionCalculations!C174</f>
        <v>259</v>
      </c>
      <c r="E8" s="221"/>
      <c r="F8" s="221"/>
      <c r="G8" s="217"/>
      <c r="H8" s="215" t="str">
        <f>Data!H8</f>
        <v>% of Child Caseload in Placement</v>
      </c>
      <c r="I8" s="215"/>
      <c r="J8" s="838">
        <f>J6/J5</f>
        <v>0.27456647398843931</v>
      </c>
      <c r="K8" s="218"/>
      <c r="L8" s="219"/>
    </row>
    <row r="9" spans="1:13" s="200" customFormat="1" ht="12" customHeight="1" x14ac:dyDescent="0.2">
      <c r="A9" s="214"/>
      <c r="B9" s="215" t="str">
        <f>Data!B9</f>
        <v>% Supported Responses (Q3, FY'2017)</v>
      </c>
      <c r="C9" s="215"/>
      <c r="D9" s="28">
        <f>SouthernRegionCalculations!C78/D4</f>
        <v>0.13578500707213578</v>
      </c>
      <c r="E9" s="221"/>
      <c r="F9" s="221"/>
      <c r="G9" s="217"/>
      <c r="H9" s="215" t="str">
        <f>Data!H9</f>
        <v>Clinical Cases (03/31/2017)</v>
      </c>
      <c r="I9" s="215"/>
      <c r="J9" s="551">
        <f>SouthernRegionCalculations!E133+SouthernRegionCalculations!E134</f>
        <v>643</v>
      </c>
      <c r="K9" s="218"/>
      <c r="L9" s="219"/>
    </row>
    <row r="10" spans="1:13" s="200" customFormat="1" ht="3" customHeight="1" x14ac:dyDescent="0.2">
      <c r="A10" s="214"/>
      <c r="E10" s="221"/>
      <c r="F10" s="221"/>
      <c r="G10" s="217"/>
      <c r="H10" s="215"/>
      <c r="I10" s="215"/>
      <c r="J10" s="839"/>
      <c r="K10" s="218"/>
      <c r="L10" s="219"/>
    </row>
    <row r="11" spans="1:13" s="200" customFormat="1" ht="12" customHeight="1" x14ac:dyDescent="0.2">
      <c r="A11" s="214"/>
      <c r="B11" s="215" t="str">
        <f>Data!B11</f>
        <v>Substantiated Concern (Q3, FY'2017)</v>
      </c>
      <c r="C11" s="215"/>
      <c r="D11" s="21">
        <f>SouthernRegionCalculations!C163</f>
        <v>54</v>
      </c>
      <c r="E11" s="221"/>
      <c r="F11" s="221"/>
      <c r="G11" s="217"/>
      <c r="H11" s="215" t="str">
        <f>Data!H11</f>
        <v>Adoption Cases (03/31/2017)</v>
      </c>
      <c r="I11" s="215"/>
      <c r="J11" s="551">
        <f>SouthernRegionCalculations!E132</f>
        <v>52</v>
      </c>
      <c r="K11" s="218"/>
      <c r="L11" s="219"/>
    </row>
    <row r="12" spans="1:13" s="200" customFormat="1" ht="12" customHeight="1" x14ac:dyDescent="0.2">
      <c r="A12" s="214"/>
      <c r="B12" s="253"/>
      <c r="C12" s="215"/>
      <c r="D12" s="28"/>
      <c r="E12" s="221"/>
      <c r="F12" s="221"/>
      <c r="G12" s="217"/>
      <c r="H12" s="215" t="str">
        <f>Data!H12</f>
        <v>Clinical Cases w/Child &lt;18 in Plcme (03/31/2017)</v>
      </c>
      <c r="I12" s="215"/>
      <c r="J12" s="551">
        <f>SouthernRegionCalculations!E141</f>
        <v>143</v>
      </c>
      <c r="K12" s="218"/>
      <c r="L12" s="219"/>
    </row>
    <row r="13" spans="1:13" s="200" customFormat="1" ht="12" customHeight="1" x14ac:dyDescent="0.2">
      <c r="A13" s="214"/>
      <c r="E13" s="221"/>
      <c r="F13" s="221"/>
      <c r="G13" s="217"/>
      <c r="H13" s="215" t="str">
        <f>Data!H13</f>
        <v>% Clinical Cases that are Placement Cases</v>
      </c>
      <c r="I13" s="215"/>
      <c r="J13" s="838">
        <f>J12/J9</f>
        <v>0.22239502332814931</v>
      </c>
      <c r="K13" s="218"/>
      <c r="L13" s="219"/>
    </row>
    <row r="14" spans="1:13" s="200" customFormat="1" ht="3" customHeight="1" x14ac:dyDescent="0.2">
      <c r="A14" s="214"/>
      <c r="B14" s="215"/>
      <c r="C14" s="215"/>
      <c r="D14" s="34"/>
      <c r="E14" s="221"/>
      <c r="F14" s="221"/>
      <c r="G14" s="217"/>
      <c r="H14" s="215"/>
      <c r="I14" s="215"/>
      <c r="J14" s="838"/>
      <c r="K14" s="218"/>
      <c r="L14" s="219"/>
    </row>
    <row r="15" spans="1:13" s="200" customFormat="1" ht="12" customHeight="1" x14ac:dyDescent="0.2">
      <c r="A15" s="214"/>
      <c r="B15" s="215" t="str">
        <f>Data!B15</f>
        <v>Ave. Clinical Cases Opened per Month (Jan - Mar 2017)</v>
      </c>
      <c r="C15" s="215"/>
      <c r="D15" s="21">
        <f>SouthernRegionCalculations!C106</f>
        <v>43.333333333333336</v>
      </c>
      <c r="E15" s="221"/>
      <c r="F15" s="221"/>
      <c r="G15" s="217"/>
      <c r="H15" s="215" t="str">
        <f>Data!H15</f>
        <v>Adoptions Legalized (Q3, FY'2017)</v>
      </c>
      <c r="I15" s="215"/>
      <c r="J15" s="551">
        <f>SouthernRegionCalculations!C154</f>
        <v>9</v>
      </c>
      <c r="K15" s="218"/>
      <c r="L15" s="219"/>
    </row>
    <row r="16" spans="1:13" s="200" customFormat="1" ht="12" customHeight="1" x14ac:dyDescent="0.2">
      <c r="A16" s="214"/>
      <c r="B16" s="215" t="str">
        <f>Data!B16</f>
        <v>Ave. Clinical Cases Closed Per Month (Jan - Mar 2017)</v>
      </c>
      <c r="C16" s="215"/>
      <c r="D16" s="21">
        <f>SouthernRegionCalculations!C92</f>
        <v>47.666666666666664</v>
      </c>
      <c r="E16" s="221"/>
      <c r="F16" s="221"/>
      <c r="G16" s="217"/>
      <c r="H16" s="215" t="str">
        <f>Data!H16</f>
        <v>Guardianships Legalized (Q3, FY'2017)</v>
      </c>
      <c r="I16" s="215"/>
      <c r="J16" s="551">
        <f>SouthernRegionCalculations!D154</f>
        <v>20</v>
      </c>
      <c r="K16" s="218"/>
      <c r="L16" s="219"/>
    </row>
    <row r="17" spans="1:12" ht="6" customHeight="1" x14ac:dyDescent="0.2">
      <c r="A17" s="223"/>
      <c r="B17" s="206"/>
      <c r="C17" s="206"/>
      <c r="D17" s="207"/>
      <c r="E17" s="208"/>
      <c r="F17" s="208"/>
      <c r="G17" s="206"/>
      <c r="H17" s="206"/>
      <c r="I17" s="206"/>
      <c r="J17" s="208"/>
      <c r="K17" s="208"/>
      <c r="L17" s="224"/>
    </row>
    <row r="18" spans="1:12" s="227" customFormat="1" ht="15.75" customHeight="1" x14ac:dyDescent="0.2">
      <c r="A18" s="225"/>
      <c r="B18" s="1079" t="s">
        <v>4</v>
      </c>
      <c r="C18" s="1079"/>
      <c r="D18" s="1079"/>
      <c r="E18" s="1079"/>
      <c r="F18" s="1079"/>
      <c r="G18" s="1079"/>
      <c r="H18" s="1079"/>
      <c r="I18" s="1079"/>
      <c r="J18" s="1079"/>
      <c r="K18" s="1079"/>
      <c r="L18" s="226"/>
    </row>
    <row r="19" spans="1:12" ht="15" customHeight="1" x14ac:dyDescent="0.2">
      <c r="A19" s="210"/>
      <c r="B19" s="228" t="str">
        <f>Data!B19</f>
        <v>Race (03/31/2017)</v>
      </c>
      <c r="C19" s="229"/>
      <c r="D19" s="230"/>
      <c r="E19" s="231"/>
      <c r="F19" s="232"/>
      <c r="G19" s="228" t="str">
        <f>Data!G19</f>
        <v>Primary Language  (03/31/2017)</v>
      </c>
      <c r="H19" s="229"/>
      <c r="I19" s="229"/>
      <c r="J19" s="233"/>
      <c r="K19" s="233"/>
      <c r="L19" s="213"/>
    </row>
    <row r="20" spans="1:12" s="200" customFormat="1" ht="13.5" customHeight="1" x14ac:dyDescent="0.2">
      <c r="A20" s="234"/>
      <c r="B20" s="235"/>
      <c r="C20" s="215" t="s">
        <v>5</v>
      </c>
      <c r="D20" s="21">
        <f>SouthernRegionCalculations!Q14</f>
        <v>1365</v>
      </c>
      <c r="E20" s="28">
        <f>IF(D20/$D$29&lt;0.01,"*",D20/$D$29)</f>
        <v>0.60612788632326819</v>
      </c>
      <c r="F20" s="236"/>
      <c r="G20" s="235"/>
      <c r="H20" s="215" t="str">
        <f>Data!H20</f>
        <v>Spanish</v>
      </c>
      <c r="I20" s="215"/>
      <c r="J20" s="21">
        <f>SouthernRegionCalculations!Q36</f>
        <v>44</v>
      </c>
      <c r="K20" s="49">
        <f>IF(J20/$J$31&lt;0.01,"*",J20/$J$31)</f>
        <v>1.9538188277087035E-2</v>
      </c>
      <c r="L20" s="237"/>
    </row>
    <row r="21" spans="1:12" s="200" customFormat="1" ht="14.45" customHeight="1" x14ac:dyDescent="0.2">
      <c r="A21" s="234"/>
      <c r="B21" s="235"/>
      <c r="C21" s="238" t="s">
        <v>7</v>
      </c>
      <c r="D21" s="21">
        <f>SouthernRegionCalculations!Q10</f>
        <v>157</v>
      </c>
      <c r="E21" s="28">
        <f t="shared" ref="E21:E28" si="0">IF(D21/$D$29&lt;0.01,"*",D21/$D$29)</f>
        <v>6.9715808170515092E-2</v>
      </c>
      <c r="F21" s="236"/>
      <c r="G21" s="235"/>
      <c r="H21" s="215" t="str">
        <f>Data!H21</f>
        <v>Khmer (Cambodian)</v>
      </c>
      <c r="I21" s="215"/>
      <c r="J21" s="21">
        <f>SouthernRegionCalculations!Q30</f>
        <v>0</v>
      </c>
      <c r="K21" s="49" t="str">
        <f t="shared" ref="K21:K31" si="1">IF(J21/$J$31&lt;0.01,"*",J21/$J$31)</f>
        <v>*</v>
      </c>
      <c r="L21" s="237"/>
    </row>
    <row r="22" spans="1:12" s="200" customFormat="1" ht="13.5" customHeight="1" x14ac:dyDescent="0.2">
      <c r="A22" s="234"/>
      <c r="B22" s="235"/>
      <c r="C22" s="215" t="s">
        <v>9</v>
      </c>
      <c r="D22" s="21">
        <f>SouthernRegionCalculations!Q8</f>
        <v>139</v>
      </c>
      <c r="E22" s="28">
        <f t="shared" si="0"/>
        <v>6.1722912966252222E-2</v>
      </c>
      <c r="F22" s="236"/>
      <c r="G22" s="235"/>
      <c r="H22" s="52" t="str">
        <f>Data!H22</f>
        <v xml:space="preserve">Portuguese                                                                      </v>
      </c>
      <c r="I22" s="215"/>
      <c r="J22" s="21">
        <f>SouthernRegionCalculations!Q34</f>
        <v>19</v>
      </c>
      <c r="K22" s="28" t="str">
        <f t="shared" si="1"/>
        <v>*</v>
      </c>
      <c r="L22" s="237"/>
    </row>
    <row r="23" spans="1:12" s="200" customFormat="1" ht="13.5" customHeight="1" x14ac:dyDescent="0.2">
      <c r="A23" s="234"/>
      <c r="B23" s="235"/>
      <c r="C23" s="215" t="s">
        <v>11</v>
      </c>
      <c r="D23" s="21">
        <f>SouthernRegionCalculations!Q7</f>
        <v>4</v>
      </c>
      <c r="E23" s="28" t="str">
        <f t="shared" si="0"/>
        <v>*</v>
      </c>
      <c r="F23" s="236"/>
      <c r="G23" s="235"/>
      <c r="H23" s="215" t="str">
        <f>Data!H23</f>
        <v>Haitian Creole</v>
      </c>
      <c r="I23" s="215"/>
      <c r="J23" s="21">
        <f>SouthernRegionCalculations!Q28</f>
        <v>5</v>
      </c>
      <c r="K23" s="49" t="str">
        <f t="shared" si="1"/>
        <v>*</v>
      </c>
      <c r="L23" s="237"/>
    </row>
    <row r="24" spans="1:12" s="200" customFormat="1" ht="13.5" customHeight="1" x14ac:dyDescent="0.2">
      <c r="A24" s="234"/>
      <c r="B24" s="235"/>
      <c r="C24" s="215" t="s">
        <v>13</v>
      </c>
      <c r="D24" s="21">
        <f>SouthernRegionCalculations!Q6</f>
        <v>36</v>
      </c>
      <c r="E24" s="28">
        <f t="shared" si="0"/>
        <v>1.5985790408525755E-2</v>
      </c>
      <c r="F24" s="236"/>
      <c r="G24" s="235"/>
      <c r="H24" s="238" t="str">
        <f>Data!H24</f>
        <v>Cape Verdean Creole</v>
      </c>
      <c r="I24" s="238"/>
      <c r="J24" s="21">
        <f>SouthernRegionCalculations!Q22</f>
        <v>3</v>
      </c>
      <c r="K24" s="49" t="str">
        <f t="shared" si="1"/>
        <v>*</v>
      </c>
      <c r="L24" s="237"/>
    </row>
    <row r="25" spans="1:12" s="200" customFormat="1" ht="13.5" customHeight="1" x14ac:dyDescent="0.2">
      <c r="A25" s="234"/>
      <c r="B25" s="235"/>
      <c r="C25" s="215" t="s">
        <v>15</v>
      </c>
      <c r="D25" s="21">
        <f>SouthernRegionCalculations!Q12</f>
        <v>5</v>
      </c>
      <c r="E25" s="28" t="str">
        <f t="shared" si="0"/>
        <v>*</v>
      </c>
      <c r="F25" s="236"/>
      <c r="G25" s="235"/>
      <c r="H25" s="238" t="str">
        <f>Data!H25</f>
        <v>Vietnamese</v>
      </c>
      <c r="I25" s="238"/>
      <c r="J25" s="21">
        <f>SouthernRegionCalculations!Q39</f>
        <v>0</v>
      </c>
      <c r="K25" s="49" t="str">
        <f t="shared" si="1"/>
        <v>*</v>
      </c>
      <c r="L25" s="237"/>
    </row>
    <row r="26" spans="1:12" s="200" customFormat="1" ht="13.5" customHeight="1" x14ac:dyDescent="0.2">
      <c r="A26" s="239"/>
      <c r="B26" s="235"/>
      <c r="C26" s="215" t="s">
        <v>17</v>
      </c>
      <c r="D26" s="21">
        <f>SouthernRegionCalculations!Q11</f>
        <v>142</v>
      </c>
      <c r="E26" s="28">
        <f t="shared" si="0"/>
        <v>6.3055062166962703E-2</v>
      </c>
      <c r="F26" s="236"/>
      <c r="G26" s="235"/>
      <c r="H26" s="238" t="str">
        <f>Data!H26</f>
        <v>Chinese</v>
      </c>
      <c r="I26" s="238"/>
      <c r="J26" s="21">
        <f>SouthernRegionCalculations!Q23</f>
        <v>0</v>
      </c>
      <c r="K26" s="28" t="str">
        <f t="shared" si="1"/>
        <v>*</v>
      </c>
      <c r="L26" s="240"/>
    </row>
    <row r="27" spans="1:12" s="200" customFormat="1" ht="12" customHeight="1" x14ac:dyDescent="0.2">
      <c r="A27" s="239"/>
      <c r="B27" s="235"/>
      <c r="C27" s="215" t="str">
        <f>Data!C27</f>
        <v>Unable to Determine</v>
      </c>
      <c r="D27" s="21">
        <f>SouthernRegionCalculations!Q13</f>
        <v>105</v>
      </c>
      <c r="E27" s="28">
        <f t="shared" si="0"/>
        <v>4.6625222024866783E-2</v>
      </c>
      <c r="F27" s="236"/>
      <c r="G27" s="235"/>
      <c r="H27" s="238" t="str">
        <f>Data!H27</f>
        <v>Lao</v>
      </c>
      <c r="I27" s="238"/>
      <c r="J27" s="21">
        <f>SouthernRegionCalculations!Q31</f>
        <v>0</v>
      </c>
      <c r="K27" s="49" t="str">
        <f t="shared" si="1"/>
        <v>*</v>
      </c>
      <c r="L27" s="240"/>
    </row>
    <row r="28" spans="1:12" s="200" customFormat="1" ht="12" customHeight="1" x14ac:dyDescent="0.2">
      <c r="A28" s="241"/>
      <c r="B28" s="235"/>
      <c r="C28" s="215" t="str">
        <f>Data!C28</f>
        <v>Missing</v>
      </c>
      <c r="D28" s="21">
        <f>SouthernRegionCalculations!Q15+SouthernRegionCalculations!Q9</f>
        <v>299</v>
      </c>
      <c r="E28" s="28">
        <f t="shared" si="0"/>
        <v>0.13277087033747781</v>
      </c>
      <c r="F28" s="242"/>
      <c r="G28" s="235"/>
      <c r="H28" s="238" t="str">
        <f>Data!H28</f>
        <v>American Sign Language</v>
      </c>
      <c r="I28" s="238"/>
      <c r="J28" s="21">
        <f>SouthernRegionCalculations!Q21</f>
        <v>0</v>
      </c>
      <c r="K28" s="28" t="str">
        <f t="shared" si="1"/>
        <v>*</v>
      </c>
      <c r="L28" s="243"/>
    </row>
    <row r="29" spans="1:12" s="200" customFormat="1" ht="15" customHeight="1" x14ac:dyDescent="0.2">
      <c r="A29" s="214"/>
      <c r="B29" s="228"/>
      <c r="C29" s="244" t="s">
        <v>23</v>
      </c>
      <c r="D29" s="67">
        <f>SUM(D20:D28)</f>
        <v>2252</v>
      </c>
      <c r="E29" s="61">
        <f>IF(D29/$D$29&lt;0.01,"*",D29/$D$29)</f>
        <v>1</v>
      </c>
      <c r="F29" s="217"/>
      <c r="G29" s="235"/>
      <c r="H29" s="215" t="str">
        <f>Data!H29</f>
        <v>Other</v>
      </c>
      <c r="I29" s="215"/>
      <c r="J29" s="21">
        <f>SouthernRegionCalculations!Q25+SouthernRegionCalculations!Q26+SouthernRegionCalculations!Q27+SouthernRegionCalculations!Q29+SouthernRegionCalculations!Q32+SouthernRegionCalculations!Q33+SouthernRegionCalculations!Q35+SouthernRegionCalculations!Q37+SouthernRegionCalculations!Q40</f>
        <v>20</v>
      </c>
      <c r="K29" s="49" t="str">
        <f t="shared" si="1"/>
        <v>*</v>
      </c>
      <c r="L29" s="219"/>
    </row>
    <row r="30" spans="1:12" ht="12" customHeight="1" x14ac:dyDescent="0.2">
      <c r="A30" s="245"/>
      <c r="B30" s="228"/>
      <c r="C30" s="246" t="s">
        <v>239</v>
      </c>
      <c r="D30" s="34"/>
      <c r="E30" s="64"/>
      <c r="F30" s="242"/>
      <c r="G30" s="215"/>
      <c r="H30" s="215" t="str">
        <f>Data!H30</f>
        <v>English/Unspecified</v>
      </c>
      <c r="I30" s="215"/>
      <c r="J30" s="21">
        <f>SouthernRegionCalculations!Q24+SouthernRegionCalculations!Q38</f>
        <v>2161</v>
      </c>
      <c r="K30" s="49">
        <f t="shared" si="1"/>
        <v>0.95959147424511548</v>
      </c>
      <c r="L30" s="247"/>
    </row>
    <row r="31" spans="1:12" ht="12" customHeight="1" x14ac:dyDescent="0.2">
      <c r="A31" s="245"/>
      <c r="B31" s="228"/>
      <c r="C31" s="66" t="s">
        <v>240</v>
      </c>
      <c r="D31" s="34"/>
      <c r="E31" s="64"/>
      <c r="F31" s="242"/>
      <c r="G31" s="215"/>
      <c r="H31" s="220" t="s">
        <v>23</v>
      </c>
      <c r="I31" s="220"/>
      <c r="J31" s="67">
        <f>SUM(J20:J30)</f>
        <v>2252</v>
      </c>
      <c r="K31" s="68">
        <f t="shared" si="1"/>
        <v>1</v>
      </c>
      <c r="L31" s="247"/>
    </row>
    <row r="32" spans="1:12" ht="6" customHeight="1" x14ac:dyDescent="0.2">
      <c r="A32" s="248"/>
      <c r="B32" s="249"/>
      <c r="C32" s="229"/>
      <c r="D32" s="250"/>
      <c r="E32" s="242"/>
      <c r="F32" s="242"/>
      <c r="G32" s="215"/>
      <c r="H32" s="215"/>
      <c r="I32" s="215"/>
      <c r="J32" s="251"/>
      <c r="K32" s="251"/>
      <c r="L32" s="252"/>
    </row>
    <row r="33" spans="1:12" s="227" customFormat="1" ht="14.25" customHeight="1" x14ac:dyDescent="0.2">
      <c r="A33" s="225"/>
      <c r="B33" s="1080" t="s">
        <v>28</v>
      </c>
      <c r="C33" s="1079"/>
      <c r="D33" s="1079"/>
      <c r="E33" s="1079"/>
      <c r="F33" s="1079"/>
      <c r="G33" s="1079"/>
      <c r="H33" s="1079"/>
      <c r="I33" s="1079"/>
      <c r="J33" s="1079"/>
      <c r="K33" s="1079"/>
      <c r="L33" s="226"/>
    </row>
    <row r="34" spans="1:12" s="253" customFormat="1" ht="15" customHeight="1" x14ac:dyDescent="0.2">
      <c r="A34" s="245"/>
      <c r="B34" s="228" t="str">
        <f>Data!B34</f>
        <v>Most Recent Intake  (03/31/2017)</v>
      </c>
      <c r="C34" s="229"/>
      <c r="D34" s="231"/>
      <c r="E34" s="218"/>
      <c r="F34" s="218"/>
      <c r="G34" s="228" t="str">
        <f>Data!G34</f>
        <v>Age Groups  (03/31/2017)</v>
      </c>
      <c r="H34" s="215"/>
      <c r="I34" s="215"/>
      <c r="J34" s="251"/>
      <c r="K34" s="251"/>
      <c r="L34" s="247"/>
    </row>
    <row r="35" spans="1:12" s="200" customFormat="1" ht="12" customHeight="1" x14ac:dyDescent="0.2">
      <c r="A35" s="234"/>
      <c r="B35" s="217"/>
      <c r="C35" s="215" t="str">
        <f>Data!C35</f>
        <v>Protective</v>
      </c>
      <c r="D35" s="21">
        <f>SouthernRegionCalculations!O61+SouthernRegionCalculations!U61</f>
        <v>255</v>
      </c>
      <c r="E35" s="49">
        <f>IF(D35/$D$41&lt;0.01,"*",D35/$D$41)</f>
        <v>0.89473684210526316</v>
      </c>
      <c r="F35" s="254"/>
      <c r="G35" s="217"/>
      <c r="H35" s="215" t="str">
        <f>Data!H35</f>
        <v>0 - 2 Years Old</v>
      </c>
      <c r="I35" s="215"/>
      <c r="J35" s="21">
        <f>SouthernRegionCalculations!O74</f>
        <v>68</v>
      </c>
      <c r="K35" s="49">
        <f>IF(J35/$J$39&lt;0.01,"*",J35/$J$39)</f>
        <v>0.23859649122807017</v>
      </c>
      <c r="L35" s="237"/>
    </row>
    <row r="36" spans="1:12" s="200" customFormat="1" ht="12" customHeight="1" x14ac:dyDescent="0.2">
      <c r="A36" s="234"/>
      <c r="B36" s="229"/>
      <c r="C36" s="215" t="str">
        <f>Data!C36</f>
        <v>Alternative Response</v>
      </c>
      <c r="D36" s="21">
        <f>SouthernRegionCalculations!P61</f>
        <v>6</v>
      </c>
      <c r="E36" s="49">
        <f t="shared" ref="E36:E41" si="2">IF(D36/$D$41&lt;0.01,"*",D36/$D$41)</f>
        <v>2.1052631578947368E-2</v>
      </c>
      <c r="F36" s="254"/>
      <c r="G36" s="217"/>
      <c r="H36" s="215" t="str">
        <f>Data!H36</f>
        <v>3 - 5 Years Old</v>
      </c>
      <c r="I36" s="215"/>
      <c r="J36" s="21">
        <f>SouthernRegionCalculations!P74</f>
        <v>57</v>
      </c>
      <c r="K36" s="49">
        <f t="shared" ref="K36:K39" si="3">IF(J36/$J$39&lt;0.01,"*",J36/$J$39)</f>
        <v>0.2</v>
      </c>
      <c r="L36" s="237"/>
    </row>
    <row r="37" spans="1:12" s="200" customFormat="1" ht="12" customHeight="1" x14ac:dyDescent="0.2">
      <c r="A37" s="234"/>
      <c r="B37" s="229"/>
      <c r="C37" s="215" t="str">
        <f>Data!C37</f>
        <v>Voluntary Request</v>
      </c>
      <c r="D37" s="21">
        <f>SouthernRegionCalculations!W61+SouthernRegionCalculations!X61</f>
        <v>0</v>
      </c>
      <c r="E37" s="49" t="str">
        <f t="shared" si="2"/>
        <v>*</v>
      </c>
      <c r="F37" s="254"/>
      <c r="G37" s="217"/>
      <c r="H37" s="215" t="str">
        <f>Data!H37</f>
        <v>6 - 11 Years Old</v>
      </c>
      <c r="I37" s="215"/>
      <c r="J37" s="21">
        <f>SouthernRegionCalculations!Q74</f>
        <v>80</v>
      </c>
      <c r="K37" s="49">
        <f t="shared" si="3"/>
        <v>0.2807017543859649</v>
      </c>
      <c r="L37" s="237"/>
    </row>
    <row r="38" spans="1:12" s="200" customFormat="1" ht="12" customHeight="1" x14ac:dyDescent="0.2">
      <c r="A38" s="234"/>
      <c r="B38" s="229"/>
      <c r="C38" s="215" t="str">
        <f>Data!C38</f>
        <v>CRA Referral (Children Requiring Assistance)</v>
      </c>
      <c r="D38" s="21">
        <f>SouthernRegionCalculations!Q61+SouthernRegionCalculations!R61</f>
        <v>8</v>
      </c>
      <c r="E38" s="49">
        <f t="shared" si="2"/>
        <v>2.8070175438596492E-2</v>
      </c>
      <c r="F38" s="254"/>
      <c r="G38" s="217"/>
      <c r="H38" s="215" t="str">
        <f>Data!H38</f>
        <v>12 - 17 Years Old</v>
      </c>
      <c r="I38" s="215"/>
      <c r="J38" s="21">
        <f>SouthernRegionCalculations!R74</f>
        <v>80</v>
      </c>
      <c r="K38" s="49">
        <f t="shared" si="3"/>
        <v>0.2807017543859649</v>
      </c>
      <c r="L38" s="237"/>
    </row>
    <row r="39" spans="1:12" s="200" customFormat="1" ht="12" customHeight="1" x14ac:dyDescent="0.2">
      <c r="A39" s="239"/>
      <c r="B39" s="229"/>
      <c r="C39" s="215" t="str">
        <f>Data!C39</f>
        <v>Court Referral</v>
      </c>
      <c r="D39" s="21">
        <f>SouthernRegionCalculations!S61</f>
        <v>15</v>
      </c>
      <c r="E39" s="49">
        <f t="shared" si="2"/>
        <v>5.2631578947368418E-2</v>
      </c>
      <c r="F39" s="254"/>
      <c r="G39" s="217"/>
      <c r="H39" s="244" t="s">
        <v>38</v>
      </c>
      <c r="I39" s="244"/>
      <c r="J39" s="67">
        <f>SUM(J35:J38)</f>
        <v>285</v>
      </c>
      <c r="K39" s="68">
        <f t="shared" si="3"/>
        <v>1</v>
      </c>
      <c r="L39" s="240"/>
    </row>
    <row r="40" spans="1:12" s="200" customFormat="1" ht="12" customHeight="1" x14ac:dyDescent="0.2">
      <c r="A40" s="241"/>
      <c r="B40" s="217"/>
      <c r="C40" s="215" t="str">
        <f>Data!C40</f>
        <v>Other/Unspecified</v>
      </c>
      <c r="D40" s="21">
        <f>SouthernRegionCalculations!T61+SouthernRegionCalculations!V61+SouthernRegionCalculations!Y61</f>
        <v>1</v>
      </c>
      <c r="E40" s="49" t="str">
        <f t="shared" si="2"/>
        <v>*</v>
      </c>
      <c r="F40" s="255"/>
      <c r="G40" s="217"/>
      <c r="H40" s="244"/>
      <c r="I40" s="244"/>
      <c r="J40" s="76"/>
      <c r="K40" s="77"/>
      <c r="L40" s="243"/>
    </row>
    <row r="41" spans="1:12" s="200" customFormat="1" ht="12" customHeight="1" x14ac:dyDescent="0.2">
      <c r="A41" s="241"/>
      <c r="B41" s="217"/>
      <c r="C41" s="244" t="s">
        <v>38</v>
      </c>
      <c r="D41" s="67">
        <f>SUM(D35:D40)</f>
        <v>285</v>
      </c>
      <c r="E41" s="68">
        <f t="shared" si="2"/>
        <v>1</v>
      </c>
      <c r="F41" s="255"/>
      <c r="G41" s="217"/>
      <c r="H41" s="217"/>
      <c r="I41" s="217"/>
      <c r="J41" s="217"/>
      <c r="K41" s="217"/>
      <c r="L41" s="243"/>
    </row>
    <row r="42" spans="1:12" s="200" customFormat="1" ht="12" customHeight="1" x14ac:dyDescent="0.2">
      <c r="A42" s="241"/>
      <c r="B42" s="217"/>
      <c r="C42" s="244"/>
      <c r="D42" s="67"/>
      <c r="E42" s="68"/>
      <c r="F42" s="255"/>
      <c r="G42" s="217"/>
      <c r="H42" s="217"/>
      <c r="I42" s="217"/>
      <c r="J42" s="217"/>
      <c r="K42" s="217"/>
      <c r="L42" s="243"/>
    </row>
    <row r="43" spans="1:12" s="253" customFormat="1" ht="15" customHeight="1" x14ac:dyDescent="0.2">
      <c r="A43" s="210"/>
      <c r="B43" s="228" t="str">
        <f>Data!B43</f>
        <v>Placement Type  (03/31/2017)</v>
      </c>
      <c r="C43" s="215"/>
      <c r="D43" s="233"/>
      <c r="E43" s="233"/>
      <c r="F43" s="233"/>
      <c r="G43" s="228" t="str">
        <f>Data!G43</f>
        <v>Continuous Time in Placement  (03/31/2017)</v>
      </c>
      <c r="H43" s="229"/>
      <c r="I43" s="229"/>
      <c r="J43" s="233"/>
      <c r="K43" s="233"/>
      <c r="L43" s="213"/>
    </row>
    <row r="44" spans="1:12" s="200" customFormat="1" ht="12" customHeight="1" x14ac:dyDescent="0.2">
      <c r="A44" s="234"/>
      <c r="B44" s="217"/>
      <c r="C44" s="215" t="str">
        <f>Data!C44</f>
        <v>Foster Care - Kinship</v>
      </c>
      <c r="D44" s="21">
        <f>SouthernRegionCalculations!AP101</f>
        <v>77</v>
      </c>
      <c r="E44" s="49">
        <f>IF(D44/$D$57&lt;0.01,"*",D44/$D$57)</f>
        <v>0.27017543859649124</v>
      </c>
      <c r="F44" s="254"/>
      <c r="G44" s="217"/>
      <c r="H44" s="215" t="str">
        <f>Data!H44</f>
        <v>.5 Years or Less</v>
      </c>
      <c r="I44" s="215"/>
      <c r="J44" s="21">
        <f>SouthernRegionCalculations!O87</f>
        <v>82</v>
      </c>
      <c r="K44" s="49">
        <f>IF(J44/$J$49&lt;0.01,"*",J44/$J$49)</f>
        <v>0.28771929824561404</v>
      </c>
      <c r="L44" s="237"/>
    </row>
    <row r="45" spans="1:12" s="200" customFormat="1" ht="12" customHeight="1" x14ac:dyDescent="0.2">
      <c r="A45" s="234"/>
      <c r="B45" s="217"/>
      <c r="C45" s="215" t="str">
        <f>Data!C45</f>
        <v>Foster Care - Child-Specific</v>
      </c>
      <c r="D45" s="21">
        <f>SouthernRegionCalculations!AN101</f>
        <v>40</v>
      </c>
      <c r="E45" s="49">
        <f t="shared" ref="E45:E57" si="4">IF(D45/$D$57&lt;0.01,"*",D45/$D$57)</f>
        <v>0.14035087719298245</v>
      </c>
      <c r="F45" s="254"/>
      <c r="G45" s="217"/>
      <c r="H45" s="215" t="str">
        <f>Data!H45</f>
        <v>&gt;.5 Years - 1 Year</v>
      </c>
      <c r="I45" s="215"/>
      <c r="J45" s="21">
        <f>SouthernRegionCalculations!P87</f>
        <v>56</v>
      </c>
      <c r="K45" s="49">
        <f t="shared" ref="K45:K49" si="5">IF(J45/$J$49&lt;0.01,"*",J45/$J$49)</f>
        <v>0.19649122807017544</v>
      </c>
      <c r="L45" s="237"/>
    </row>
    <row r="46" spans="1:12" s="200" customFormat="1" ht="12" customHeight="1" x14ac:dyDescent="0.2">
      <c r="A46" s="234"/>
      <c r="B46" s="217"/>
      <c r="C46" s="215" t="str">
        <f>Data!C46</f>
        <v>Foster Care - Unrestricted</v>
      </c>
      <c r="D46" s="21">
        <f>SouthernRegionCalculations!AR101</f>
        <v>56</v>
      </c>
      <c r="E46" s="49">
        <f t="shared" si="4"/>
        <v>0.19649122807017544</v>
      </c>
      <c r="F46" s="254"/>
      <c r="G46" s="217"/>
      <c r="H46" s="215" t="str">
        <f>Data!H46</f>
        <v>&gt;1 Year - 2 Years</v>
      </c>
      <c r="I46" s="215"/>
      <c r="J46" s="21">
        <f>SouthernRegionCalculations!Q87+SouthernRegionCalculations!R87</f>
        <v>81</v>
      </c>
      <c r="K46" s="49">
        <f t="shared" si="5"/>
        <v>0.28421052631578947</v>
      </c>
      <c r="L46" s="237"/>
    </row>
    <row r="47" spans="1:12" s="200" customFormat="1" ht="12" customHeight="1" x14ac:dyDescent="0.2">
      <c r="A47" s="234"/>
      <c r="B47" s="217"/>
      <c r="C47" s="215" t="str">
        <f>Data!C47</f>
        <v>Foster Care - Pre-adoptive</v>
      </c>
      <c r="D47" s="21">
        <f>SouthernRegionCalculations!AQ101</f>
        <v>17</v>
      </c>
      <c r="E47" s="49">
        <f t="shared" si="4"/>
        <v>5.9649122807017542E-2</v>
      </c>
      <c r="F47" s="254"/>
      <c r="G47" s="217"/>
      <c r="H47" s="215" t="str">
        <f>Data!H47</f>
        <v>&gt;2 Years - 4 Years</v>
      </c>
      <c r="I47" s="215"/>
      <c r="J47" s="21">
        <f>SouthernRegionCalculations!S87</f>
        <v>52</v>
      </c>
      <c r="K47" s="49">
        <f t="shared" si="5"/>
        <v>0.18245614035087721</v>
      </c>
      <c r="L47" s="237"/>
    </row>
    <row r="48" spans="1:12" s="200" customFormat="1" ht="12" customHeight="1" x14ac:dyDescent="0.2">
      <c r="A48" s="234"/>
      <c r="B48" s="217"/>
      <c r="C48" s="215" t="str">
        <f>Data!C48</f>
        <v>Foster Care - Independent Living</v>
      </c>
      <c r="D48" s="21">
        <f>SouthernRegionCalculations!AO101</f>
        <v>0</v>
      </c>
      <c r="E48" s="28" t="str">
        <f t="shared" si="4"/>
        <v>*</v>
      </c>
      <c r="F48" s="254"/>
      <c r="G48" s="217"/>
      <c r="H48" s="215" t="str">
        <f>Data!H48</f>
        <v>&gt;4 Years</v>
      </c>
      <c r="I48" s="215"/>
      <c r="J48" s="21">
        <f>SouthernRegionCalculations!T87</f>
        <v>14</v>
      </c>
      <c r="K48" s="49">
        <f t="shared" si="5"/>
        <v>4.912280701754386E-2</v>
      </c>
      <c r="L48" s="237"/>
    </row>
    <row r="49" spans="1:14" s="200" customFormat="1" ht="12" customHeight="1" x14ac:dyDescent="0.2">
      <c r="A49" s="234"/>
      <c r="B49" s="217"/>
      <c r="C49" s="215" t="str">
        <f>Data!C49</f>
        <v>Foster Care - IFC (Contracted)</v>
      </c>
      <c r="D49" s="21">
        <f>SUM(SouthernRegionCalculations!AC101:AM101)</f>
        <v>38</v>
      </c>
      <c r="E49" s="49">
        <f t="shared" si="4"/>
        <v>0.13333333333333333</v>
      </c>
      <c r="F49" s="254"/>
      <c r="G49" s="217"/>
      <c r="H49" s="244" t="s">
        <v>38</v>
      </c>
      <c r="I49" s="215"/>
      <c r="J49" s="67">
        <f>SUM(J44:J48)</f>
        <v>285</v>
      </c>
      <c r="K49" s="68">
        <f t="shared" si="5"/>
        <v>1</v>
      </c>
      <c r="L49" s="237"/>
    </row>
    <row r="50" spans="1:14" s="200" customFormat="1" ht="12" customHeight="1" x14ac:dyDescent="0.2">
      <c r="A50" s="234"/>
      <c r="B50" s="217"/>
      <c r="C50" s="215" t="str">
        <f>Data!C50</f>
        <v>Congregate Care - Group Home</v>
      </c>
      <c r="D50" s="21">
        <f>SUM(SouthernRegionCalculations!N101:T101)</f>
        <v>18</v>
      </c>
      <c r="E50" s="49">
        <f t="shared" si="4"/>
        <v>6.3157894736842107E-2</v>
      </c>
      <c r="F50" s="180"/>
      <c r="G50" s="180"/>
      <c r="H50" s="180"/>
      <c r="I50" s="180"/>
      <c r="J50" s="180"/>
      <c r="K50" s="180"/>
      <c r="L50" s="237"/>
    </row>
    <row r="51" spans="1:14" s="200" customFormat="1" ht="12" customHeight="1" x14ac:dyDescent="0.2">
      <c r="A51" s="256"/>
      <c r="B51" s="217"/>
      <c r="C51" s="215" t="str">
        <f>Data!C51</f>
        <v>Congregate Care - Continuum</v>
      </c>
      <c r="D51" s="21">
        <f>SUM(SouthernRegionCalculations!Z101:AB101)</f>
        <v>0</v>
      </c>
      <c r="E51" s="49" t="str">
        <f t="shared" si="4"/>
        <v>*</v>
      </c>
      <c r="F51" s="254"/>
      <c r="G51" s="228" t="str">
        <f>Data!G51</f>
        <v>Gender  (03/31/2017)</v>
      </c>
      <c r="H51" s="235"/>
      <c r="I51" s="235"/>
      <c r="J51" s="257"/>
      <c r="K51" s="257"/>
      <c r="L51" s="258"/>
    </row>
    <row r="52" spans="1:14" s="200" customFormat="1" ht="12" customHeight="1" x14ac:dyDescent="0.2">
      <c r="A52" s="259"/>
      <c r="B52" s="217"/>
      <c r="C52" s="215" t="str">
        <f>Data!C52</f>
        <v>Congregate Care - Residential</v>
      </c>
      <c r="D52" s="21">
        <f>SouthernRegionCalculations!U101</f>
        <v>23</v>
      </c>
      <c r="E52" s="49">
        <f>IF(D52/$D$57&lt;0.01,"*",D52/$D$57)</f>
        <v>8.0701754385964913E-2</v>
      </c>
      <c r="F52" s="254"/>
      <c r="G52" s="217"/>
      <c r="H52" s="215" t="str">
        <f>Data!H52</f>
        <v>Male</v>
      </c>
      <c r="I52" s="244"/>
      <c r="J52" s="21">
        <f>SouthernRegionCalculations!P115</f>
        <v>130</v>
      </c>
      <c r="K52" s="49">
        <f>IF(J52/$J$55&lt;0.01,"*",J52/$J$55)</f>
        <v>0.45614035087719296</v>
      </c>
      <c r="L52" s="260"/>
      <c r="M52" s="215"/>
    </row>
    <row r="53" spans="1:14" s="200" customFormat="1" ht="12" customHeight="1" x14ac:dyDescent="0.2">
      <c r="A53" s="261"/>
      <c r="B53" s="217"/>
      <c r="C53" s="215" t="str">
        <f>Data!C53</f>
        <v>Congregate  Care - STARR (short-term residential)</v>
      </c>
      <c r="D53" s="21">
        <f>SouthernRegionCalculations!V101</f>
        <v>12</v>
      </c>
      <c r="E53" s="49">
        <f t="shared" si="4"/>
        <v>4.2105263157894736E-2</v>
      </c>
      <c r="F53" s="254"/>
      <c r="G53" s="217"/>
      <c r="H53" s="215" t="str">
        <f>Data!H53</f>
        <v>Female</v>
      </c>
      <c r="I53" s="244"/>
      <c r="J53" s="21">
        <f>SouthernRegionCalculations!O115</f>
        <v>153</v>
      </c>
      <c r="K53" s="49">
        <f t="shared" ref="K53:K55" si="6">IF(J53/$J$55&lt;0.01,"*",J53/$J$55)</f>
        <v>0.5368421052631579</v>
      </c>
      <c r="L53" s="262"/>
    </row>
    <row r="54" spans="1:14" s="200" customFormat="1" ht="12" customHeight="1" x14ac:dyDescent="0.2">
      <c r="A54" s="214"/>
      <c r="B54" s="217"/>
      <c r="C54" s="215" t="str">
        <f>Data!C54</f>
        <v>Congregate Care - Teen Parenting</v>
      </c>
      <c r="D54" s="21">
        <f>SUM(SouthernRegionCalculations!W101:Y101)</f>
        <v>0</v>
      </c>
      <c r="E54" s="49" t="str">
        <f t="shared" si="4"/>
        <v>*</v>
      </c>
      <c r="F54" s="254"/>
      <c r="G54" s="180"/>
      <c r="H54" s="253" t="str">
        <f>Data!H54</f>
        <v>Intersex</v>
      </c>
      <c r="J54" s="21">
        <f>SouthernRegionCalculations!Q115</f>
        <v>2</v>
      </c>
      <c r="K54" s="49" t="str">
        <f t="shared" si="6"/>
        <v>*</v>
      </c>
      <c r="L54" s="219"/>
    </row>
    <row r="55" spans="1:14" s="200" customFormat="1" ht="12" customHeight="1" x14ac:dyDescent="0.2">
      <c r="A55" s="263"/>
      <c r="B55" s="217"/>
      <c r="C55" s="215" t="str">
        <f>Data!C55</f>
        <v>Non-Referral Location</v>
      </c>
      <c r="D55" s="21">
        <f>SUM(SouthernRegionCalculations!AS101:AW101)</f>
        <v>2</v>
      </c>
      <c r="E55" s="49" t="str">
        <f t="shared" si="4"/>
        <v>*</v>
      </c>
      <c r="F55" s="264"/>
      <c r="G55" s="180"/>
      <c r="H55" s="244" t="s">
        <v>38</v>
      </c>
      <c r="I55" s="180"/>
      <c r="J55" s="67">
        <f>SUM(J52:J54)</f>
        <v>285</v>
      </c>
      <c r="K55" s="68">
        <f t="shared" si="6"/>
        <v>1</v>
      </c>
      <c r="L55" s="265"/>
    </row>
    <row r="56" spans="1:14" s="200" customFormat="1" ht="12" customHeight="1" x14ac:dyDescent="0.2">
      <c r="A56" s="263"/>
      <c r="B56" s="217"/>
      <c r="C56" s="238" t="str">
        <f>Data!C56</f>
        <v>Missing/Absent from Approved Placement</v>
      </c>
      <c r="D56" s="21">
        <f>SouthernRegionCalculations!AX101</f>
        <v>2</v>
      </c>
      <c r="E56" s="49" t="str">
        <f t="shared" si="4"/>
        <v>*</v>
      </c>
      <c r="F56" s="266"/>
      <c r="G56" s="180"/>
      <c r="H56" s="180"/>
      <c r="I56" s="180"/>
      <c r="J56" s="180"/>
      <c r="K56" s="180"/>
      <c r="L56" s="265"/>
    </row>
    <row r="57" spans="1:14" ht="15" customHeight="1" x14ac:dyDescent="0.2">
      <c r="A57" s="267"/>
      <c r="B57" s="180"/>
      <c r="C57" s="244" t="s">
        <v>38</v>
      </c>
      <c r="D57" s="67">
        <f>SUM(D44:D56)</f>
        <v>285</v>
      </c>
      <c r="E57" s="68">
        <f t="shared" si="4"/>
        <v>1</v>
      </c>
      <c r="F57" s="266"/>
      <c r="G57" s="228" t="str">
        <f>Data!G57</f>
        <v>Service Plan Goal  (03/31/2017)</v>
      </c>
      <c r="H57" s="229"/>
      <c r="I57" s="235"/>
      <c r="J57" s="181"/>
      <c r="K57" s="216"/>
      <c r="L57" s="268"/>
    </row>
    <row r="58" spans="1:14" s="200" customFormat="1" ht="12" customHeight="1" x14ac:dyDescent="0.2">
      <c r="A58" s="234"/>
      <c r="B58" s="228"/>
      <c r="C58" s="180"/>
      <c r="D58" s="180"/>
      <c r="E58" s="180"/>
      <c r="F58" s="254"/>
      <c r="G58" s="228"/>
      <c r="H58" s="215" t="str">
        <f>Data!H58</f>
        <v>Family Reunification</v>
      </c>
      <c r="I58" s="215"/>
      <c r="J58" s="21">
        <f>SouthernRegionCalculations!S144</f>
        <v>128</v>
      </c>
      <c r="K58" s="49">
        <f>IF(J58/$J$65&lt;0.01,"*",J58/$J$65)</f>
        <v>0.44912280701754387</v>
      </c>
      <c r="L58" s="237"/>
      <c r="N58" s="215"/>
    </row>
    <row r="59" spans="1:14" s="200" customFormat="1" ht="12" customHeight="1" x14ac:dyDescent="0.2">
      <c r="A59" s="234"/>
      <c r="B59" s="228" t="str">
        <f>Data!B59</f>
        <v>Race  (03/31/2017)</v>
      </c>
      <c r="C59" s="215"/>
      <c r="D59" s="230"/>
      <c r="E59" s="231"/>
      <c r="F59" s="254"/>
      <c r="G59" s="235"/>
      <c r="H59" s="215" t="str">
        <f>Data!H59</f>
        <v>Adoption</v>
      </c>
      <c r="I59" s="215"/>
      <c r="J59" s="21">
        <f>SouthernRegionCalculations!P144</f>
        <v>70</v>
      </c>
      <c r="K59" s="49">
        <f t="shared" ref="K59:K65" si="7">IF(J59/$J$65&lt;0.01,"*",J59/$J$65)</f>
        <v>0.24561403508771928</v>
      </c>
      <c r="L59" s="237"/>
    </row>
    <row r="60" spans="1:14" s="200" customFormat="1" ht="13.5" customHeight="1" x14ac:dyDescent="0.2">
      <c r="A60" s="234"/>
      <c r="B60" s="235"/>
      <c r="C60" s="215" t="s">
        <v>5</v>
      </c>
      <c r="D60" s="21">
        <f>SouthernRegionCalculations!W130</f>
        <v>178</v>
      </c>
      <c r="E60" s="28">
        <f>IF(D60/$D$68&lt;0.01,"*",D60/$D$68)</f>
        <v>0.62456140350877198</v>
      </c>
      <c r="F60" s="254"/>
      <c r="G60" s="217"/>
      <c r="H60" s="215" t="str">
        <f>Data!H60</f>
        <v>Guardianship</v>
      </c>
      <c r="I60" s="215"/>
      <c r="J60" s="21">
        <f>SouthernRegionCalculations!R144</f>
        <v>25</v>
      </c>
      <c r="K60" s="49">
        <f t="shared" si="7"/>
        <v>8.771929824561403E-2</v>
      </c>
      <c r="L60" s="237"/>
      <c r="N60" s="215"/>
    </row>
    <row r="61" spans="1:14" s="200" customFormat="1" ht="14.45" customHeight="1" x14ac:dyDescent="0.2">
      <c r="A61" s="234"/>
      <c r="C61" s="238" t="s">
        <v>7</v>
      </c>
      <c r="D61" s="21">
        <f>SouthernRegionCalculations!S130</f>
        <v>32</v>
      </c>
      <c r="E61" s="28">
        <f t="shared" ref="E61:E68" si="8">IF(D61/$D$68&lt;0.01,"*",D61/$D$68)</f>
        <v>0.11228070175438597</v>
      </c>
      <c r="F61" s="254"/>
      <c r="G61" s="217"/>
      <c r="H61" s="215" t="s">
        <v>63</v>
      </c>
      <c r="I61" s="215"/>
      <c r="J61" s="21">
        <f>SouthernRegionCalculations!O144</f>
        <v>15</v>
      </c>
      <c r="K61" s="49">
        <f t="shared" si="7"/>
        <v>5.2631578947368418E-2</v>
      </c>
      <c r="L61" s="237"/>
      <c r="N61" s="215"/>
    </row>
    <row r="62" spans="1:14" s="200" customFormat="1" ht="13.5" customHeight="1" x14ac:dyDescent="0.2">
      <c r="A62" s="234"/>
      <c r="C62" s="215" t="s">
        <v>9</v>
      </c>
      <c r="D62" s="21">
        <f>SouthernRegionCalculations!Q130</f>
        <v>6</v>
      </c>
      <c r="E62" s="28">
        <f t="shared" si="8"/>
        <v>2.1052631578947368E-2</v>
      </c>
      <c r="F62" s="254"/>
      <c r="G62" s="217"/>
      <c r="H62" s="215" t="str">
        <f>Data!H62</f>
        <v>Permanent Care with Kin</v>
      </c>
      <c r="I62" s="215"/>
      <c r="J62" s="21">
        <f>SouthernRegionCalculations!Q144</f>
        <v>11</v>
      </c>
      <c r="K62" s="49">
        <f t="shared" si="7"/>
        <v>3.8596491228070177E-2</v>
      </c>
      <c r="L62" s="237"/>
      <c r="N62" s="215"/>
    </row>
    <row r="63" spans="1:14" s="200" customFormat="1" ht="13.5" customHeight="1" x14ac:dyDescent="0.2">
      <c r="A63" s="234"/>
      <c r="B63" s="235"/>
      <c r="C63" s="215" t="s">
        <v>11</v>
      </c>
      <c r="D63" s="21">
        <f>SouthernRegionCalculations!P130</f>
        <v>2</v>
      </c>
      <c r="E63" s="28" t="str">
        <f t="shared" si="8"/>
        <v>*</v>
      </c>
      <c r="F63" s="254"/>
      <c r="G63" s="217"/>
      <c r="H63" s="215" t="str">
        <f>Data!H63</f>
        <v>Stabilize Intact Family</v>
      </c>
      <c r="I63" s="215"/>
      <c r="J63" s="21">
        <f>SouthernRegionCalculations!T144</f>
        <v>20</v>
      </c>
      <c r="K63" s="49">
        <f t="shared" si="7"/>
        <v>7.0175438596491224E-2</v>
      </c>
      <c r="L63" s="237"/>
      <c r="N63" s="215"/>
    </row>
    <row r="64" spans="1:14" s="200" customFormat="1" ht="13.5" customHeight="1" x14ac:dyDescent="0.2">
      <c r="A64" s="234"/>
      <c r="B64" s="235"/>
      <c r="C64" s="215" t="s">
        <v>13</v>
      </c>
      <c r="D64" s="21">
        <f>SouthernRegionCalculations!O130</f>
        <v>5</v>
      </c>
      <c r="E64" s="28">
        <f t="shared" si="8"/>
        <v>1.7543859649122806E-2</v>
      </c>
      <c r="F64" s="254"/>
      <c r="G64" s="217"/>
      <c r="H64" s="215" t="str">
        <f>Data!H64</f>
        <v>Unspecified as of run-date</v>
      </c>
      <c r="I64" s="215"/>
      <c r="J64" s="21">
        <f>SouthernRegionCalculations!U144</f>
        <v>16</v>
      </c>
      <c r="K64" s="49">
        <f t="shared" si="7"/>
        <v>5.6140350877192984E-2</v>
      </c>
      <c r="L64" s="237"/>
      <c r="N64" s="215"/>
    </row>
    <row r="65" spans="1:14" s="200" customFormat="1" ht="13.5" customHeight="1" x14ac:dyDescent="0.2">
      <c r="A65" s="234"/>
      <c r="B65" s="235"/>
      <c r="C65" s="215" t="s">
        <v>15</v>
      </c>
      <c r="D65" s="21">
        <f>SouthernRegionCalculations!U130</f>
        <v>0</v>
      </c>
      <c r="E65" s="28" t="str">
        <f t="shared" si="8"/>
        <v>*</v>
      </c>
      <c r="F65" s="254"/>
      <c r="G65" s="217"/>
      <c r="H65" s="244" t="s">
        <v>38</v>
      </c>
      <c r="I65" s="215"/>
      <c r="J65" s="67">
        <f>SUM(J58:J64)</f>
        <v>285</v>
      </c>
      <c r="K65" s="68">
        <f t="shared" si="7"/>
        <v>1</v>
      </c>
      <c r="L65" s="237"/>
      <c r="N65" s="215"/>
    </row>
    <row r="66" spans="1:14" s="200" customFormat="1" ht="13.5" customHeight="1" x14ac:dyDescent="0.2">
      <c r="A66" s="234"/>
      <c r="B66" s="235"/>
      <c r="C66" s="215" t="s">
        <v>17</v>
      </c>
      <c r="D66" s="21">
        <f>SouthernRegionCalculations!T130</f>
        <v>43</v>
      </c>
      <c r="E66" s="28">
        <f t="shared" si="8"/>
        <v>0.15087719298245614</v>
      </c>
      <c r="F66" s="254"/>
      <c r="G66" s="217"/>
      <c r="H66" s="269" t="s">
        <v>241</v>
      </c>
      <c r="L66" s="237"/>
      <c r="N66" s="215"/>
    </row>
    <row r="67" spans="1:14" s="200" customFormat="1" ht="12" customHeight="1" x14ac:dyDescent="0.2">
      <c r="A67" s="234"/>
      <c r="B67" s="235"/>
      <c r="C67" s="215" t="str">
        <f>Data!C67</f>
        <v>Unable to Determine</v>
      </c>
      <c r="D67" s="21">
        <f>SouthernRegionCalculations!R130+SouthernRegionCalculations!V130+SouthernRegionCalculations!X130</f>
        <v>19</v>
      </c>
      <c r="E67" s="28">
        <f t="shared" si="8"/>
        <v>6.6666666666666666E-2</v>
      </c>
      <c r="F67" s="254"/>
      <c r="G67" s="217"/>
      <c r="H67" s="269"/>
      <c r="I67" s="180"/>
      <c r="J67" s="180"/>
      <c r="K67" s="180"/>
      <c r="L67" s="237"/>
      <c r="M67" s="215"/>
      <c r="N67" s="215"/>
    </row>
    <row r="68" spans="1:14" s="200" customFormat="1" ht="12" customHeight="1" x14ac:dyDescent="0.2">
      <c r="A68" s="234"/>
      <c r="B68" s="235"/>
      <c r="C68" s="244" t="s">
        <v>38</v>
      </c>
      <c r="D68" s="67">
        <f>SUM(D60:D67)</f>
        <v>285</v>
      </c>
      <c r="E68" s="61">
        <f t="shared" si="8"/>
        <v>1</v>
      </c>
      <c r="F68" s="254"/>
      <c r="G68" s="270" t="s">
        <v>68</v>
      </c>
      <c r="I68" s="180"/>
      <c r="J68" s="180"/>
      <c r="K68" s="180"/>
      <c r="L68" s="237"/>
      <c r="M68" s="215"/>
      <c r="N68" s="215"/>
    </row>
    <row r="69" spans="1:14" s="200" customFormat="1" ht="12" customHeight="1" x14ac:dyDescent="0.2">
      <c r="A69" s="234"/>
      <c r="B69" s="235"/>
      <c r="C69" s="246" t="s">
        <v>239</v>
      </c>
      <c r="D69" s="95"/>
      <c r="E69" s="96"/>
      <c r="F69" s="254"/>
      <c r="G69" s="271" t="s">
        <v>69</v>
      </c>
      <c r="I69" s="180"/>
      <c r="J69" s="180"/>
      <c r="K69" s="180"/>
      <c r="L69" s="237"/>
      <c r="M69" s="215"/>
      <c r="N69" s="215"/>
    </row>
    <row r="70" spans="1:14" s="200" customFormat="1" ht="12" customHeight="1" x14ac:dyDescent="0.2">
      <c r="A70" s="241"/>
      <c r="B70" s="228"/>
      <c r="C70" s="66" t="s">
        <v>240</v>
      </c>
      <c r="D70" s="34"/>
      <c r="E70" s="64"/>
      <c r="F70" s="254"/>
      <c r="G70" s="270" t="s">
        <v>70</v>
      </c>
      <c r="I70" s="180"/>
      <c r="J70" s="180"/>
      <c r="K70" s="180"/>
      <c r="L70" s="237"/>
    </row>
    <row r="71" spans="1:14" s="200" customFormat="1" ht="6" customHeight="1" x14ac:dyDescent="0.2">
      <c r="A71" s="272"/>
      <c r="B71" s="273"/>
      <c r="C71" s="100"/>
      <c r="D71" s="101"/>
      <c r="E71" s="102"/>
      <c r="F71" s="274"/>
      <c r="G71" s="275"/>
      <c r="H71" s="276"/>
      <c r="I71" s="275"/>
      <c r="J71" s="275"/>
      <c r="K71" s="275"/>
      <c r="L71" s="277"/>
    </row>
    <row r="72" spans="1:14" s="200" customFormat="1" ht="15.75" x14ac:dyDescent="0.2">
      <c r="A72" s="205"/>
      <c r="B72" s="1080" t="s">
        <v>71</v>
      </c>
      <c r="C72" s="1080"/>
      <c r="D72" s="1080"/>
      <c r="E72" s="1080"/>
      <c r="F72" s="1080"/>
      <c r="G72" s="1080"/>
      <c r="H72" s="1080"/>
      <c r="I72" s="1080"/>
      <c r="J72" s="1080"/>
      <c r="K72" s="1080"/>
      <c r="L72" s="1081"/>
    </row>
    <row r="73" spans="1:14" s="200" customFormat="1" ht="14.25" customHeight="1" x14ac:dyDescent="0.2">
      <c r="A73" s="234"/>
      <c r="B73" s="228" t="str">
        <f>Data!B73</f>
        <v>Most Recent Intake  (03/31/2017)</v>
      </c>
      <c r="C73" s="278"/>
      <c r="D73" s="231"/>
      <c r="E73" s="218"/>
      <c r="F73" s="218"/>
      <c r="G73" s="244" t="str">
        <f>Data!G73</f>
        <v>Age Groups  (03/31/2017)</v>
      </c>
      <c r="H73" s="215"/>
      <c r="I73" s="217"/>
      <c r="J73" s="217"/>
      <c r="K73" s="233"/>
      <c r="L73" s="213"/>
    </row>
    <row r="74" spans="1:14" ht="12" customHeight="1" x14ac:dyDescent="0.2">
      <c r="A74" s="234"/>
      <c r="B74" s="229"/>
      <c r="C74" s="215" t="str">
        <f>Data!C74</f>
        <v>Protective</v>
      </c>
      <c r="D74" s="21">
        <f>SouthernRegionCalculations!O173+SouthernRegionCalculations!U173</f>
        <v>689</v>
      </c>
      <c r="E74" s="49">
        <f>IF(D74/$D$80&lt;0.01,"*",D74/$D$80)</f>
        <v>0.91500664010624166</v>
      </c>
      <c r="F74" s="254"/>
      <c r="G74" s="217"/>
      <c r="H74" s="215" t="str">
        <f>Data!H74</f>
        <v>0 - 2 Years Old</v>
      </c>
      <c r="I74" s="215"/>
      <c r="J74" s="21">
        <f>SUM(SouthernRegionCalculations!O158:Q158)</f>
        <v>196</v>
      </c>
      <c r="K74" s="49">
        <f>IF(J74/$J$79&lt;0.01,"*",J74/$J$79)</f>
        <v>0.26029216467463479</v>
      </c>
      <c r="L74" s="237"/>
    </row>
    <row r="75" spans="1:14" ht="12" customHeight="1" x14ac:dyDescent="0.2">
      <c r="A75" s="234"/>
      <c r="B75" s="229"/>
      <c r="C75" s="215" t="str">
        <f>Data!C75</f>
        <v>Alternative Response</v>
      </c>
      <c r="D75" s="21">
        <f>SouthernRegionCalculations!P173</f>
        <v>10</v>
      </c>
      <c r="E75" s="49">
        <f t="shared" ref="E75:E80" si="9">IF(D75/$D$80&lt;0.01,"*",D75/$D$80)</f>
        <v>1.3280212483399735E-2</v>
      </c>
      <c r="F75" s="254"/>
      <c r="G75" s="229"/>
      <c r="H75" s="215" t="str">
        <f>Data!H75</f>
        <v>3 - 5 Years Old</v>
      </c>
      <c r="I75" s="215"/>
      <c r="J75" s="21">
        <f>SUM(SouthernRegionCalculations!R158:T158)</f>
        <v>133</v>
      </c>
      <c r="K75" s="49">
        <f t="shared" ref="K75:K79" si="10">IF(J75/$J$79&lt;0.01,"*",J75/$J$79)</f>
        <v>0.17662682602921648</v>
      </c>
      <c r="L75" s="237"/>
    </row>
    <row r="76" spans="1:14" ht="12" customHeight="1" x14ac:dyDescent="0.2">
      <c r="A76" s="234"/>
      <c r="B76" s="229"/>
      <c r="C76" s="215" t="str">
        <f>Data!C76</f>
        <v>Voluntary Request</v>
      </c>
      <c r="D76" s="21">
        <f>SouthernRegionCalculations!W173+SouthernRegionCalculations!X173</f>
        <v>2</v>
      </c>
      <c r="E76" s="28" t="str">
        <f t="shared" si="9"/>
        <v>*</v>
      </c>
      <c r="F76" s="254"/>
      <c r="G76" s="215"/>
      <c r="H76" s="215" t="str">
        <f>Data!H76</f>
        <v>6 - 11 Years Old</v>
      </c>
      <c r="I76" s="215"/>
      <c r="J76" s="21">
        <f>SUM(SouthernRegionCalculations!U158:Z158)</f>
        <v>222</v>
      </c>
      <c r="K76" s="49">
        <f t="shared" si="10"/>
        <v>0.29482071713147412</v>
      </c>
      <c r="L76" s="237"/>
    </row>
    <row r="77" spans="1:14" s="200" customFormat="1" ht="12" customHeight="1" x14ac:dyDescent="0.2">
      <c r="A77" s="234"/>
      <c r="B77" s="217"/>
      <c r="C77" s="215" t="str">
        <f>Data!C77</f>
        <v>CRA Referral (Children Requiring Assistance)</v>
      </c>
      <c r="D77" s="21">
        <f>SouthernRegionCalculations!Q173+SouthernRegionCalculations!R173</f>
        <v>19</v>
      </c>
      <c r="E77" s="49">
        <f t="shared" si="9"/>
        <v>2.5232403718459494E-2</v>
      </c>
      <c r="F77" s="254"/>
      <c r="G77" s="229"/>
      <c r="H77" s="215" t="str">
        <f>Data!H77</f>
        <v>12 - 17 Years Old</v>
      </c>
      <c r="I77" s="215"/>
      <c r="J77" s="21">
        <f>SUM(SouthernRegionCalculations!AA158:AF158)</f>
        <v>202</v>
      </c>
      <c r="K77" s="49">
        <f t="shared" si="10"/>
        <v>0.26826029216467462</v>
      </c>
      <c r="L77" s="237"/>
    </row>
    <row r="78" spans="1:14" s="200" customFormat="1" ht="12" customHeight="1" x14ac:dyDescent="0.2">
      <c r="A78" s="239"/>
      <c r="B78" s="217"/>
      <c r="C78" s="215" t="str">
        <f>Data!C78</f>
        <v>Court Referral</v>
      </c>
      <c r="D78" s="21">
        <f>SouthernRegionCalculations!S173</f>
        <v>32</v>
      </c>
      <c r="E78" s="49">
        <f t="shared" si="9"/>
        <v>4.2496679946879147E-2</v>
      </c>
      <c r="F78" s="254"/>
      <c r="G78" s="217"/>
      <c r="H78" s="215" t="str">
        <f>Data!H78</f>
        <v>Unspecified</v>
      </c>
      <c r="I78" s="215"/>
      <c r="J78" s="21">
        <f>SouthernRegionCalculations!AG158</f>
        <v>0</v>
      </c>
      <c r="K78" s="49" t="str">
        <f t="shared" si="10"/>
        <v>*</v>
      </c>
      <c r="L78" s="237"/>
    </row>
    <row r="79" spans="1:14" s="200" customFormat="1" ht="12" customHeight="1" x14ac:dyDescent="0.2">
      <c r="A79" s="239"/>
      <c r="B79" s="217"/>
      <c r="C79" s="215" t="str">
        <f>Data!C79</f>
        <v>Other/Unspecified</v>
      </c>
      <c r="D79" s="21">
        <f>SouthernRegionCalculations!T173+SouthernRegionCalculations!Y173+SouthernRegionCalculations!V173</f>
        <v>1</v>
      </c>
      <c r="E79" s="49" t="str">
        <f t="shared" si="9"/>
        <v>*</v>
      </c>
      <c r="F79" s="255"/>
      <c r="G79" s="217"/>
      <c r="H79" s="244" t="s">
        <v>72</v>
      </c>
      <c r="I79" s="244"/>
      <c r="J79" s="67">
        <f>SUM(J74:J78)</f>
        <v>753</v>
      </c>
      <c r="K79" s="68">
        <f t="shared" si="10"/>
        <v>1</v>
      </c>
      <c r="L79" s="240"/>
    </row>
    <row r="80" spans="1:14" s="200" customFormat="1" ht="12" customHeight="1" x14ac:dyDescent="0.2">
      <c r="A80" s="214"/>
      <c r="B80" s="229"/>
      <c r="C80" s="244" t="s">
        <v>72</v>
      </c>
      <c r="D80" s="67">
        <f>SUM(D74:D79)</f>
        <v>753</v>
      </c>
      <c r="E80" s="68">
        <f t="shared" si="9"/>
        <v>1</v>
      </c>
      <c r="F80" s="255"/>
      <c r="G80" s="217"/>
      <c r="H80" s="244"/>
      <c r="I80" s="244"/>
      <c r="J80" s="108"/>
      <c r="K80" s="109"/>
      <c r="L80" s="240"/>
    </row>
    <row r="81" spans="1:12" s="200" customFormat="1" ht="2.4500000000000002" customHeight="1" x14ac:dyDescent="0.2">
      <c r="A81" s="214"/>
      <c r="B81" s="229"/>
      <c r="C81" s="244"/>
      <c r="D81" s="67"/>
      <c r="E81" s="68"/>
      <c r="F81" s="255"/>
      <c r="G81" s="217"/>
      <c r="H81" s="244"/>
      <c r="I81" s="244"/>
      <c r="J81" s="108"/>
      <c r="K81" s="109"/>
      <c r="L81" s="240"/>
    </row>
    <row r="82" spans="1:12" s="200" customFormat="1" ht="15" customHeight="1" x14ac:dyDescent="0.2">
      <c r="A82" s="272"/>
      <c r="B82" s="366"/>
      <c r="C82" s="275"/>
      <c r="D82" s="279"/>
      <c r="E82" s="275"/>
      <c r="F82" s="275"/>
      <c r="G82" s="280"/>
      <c r="H82" s="275"/>
      <c r="I82" s="275"/>
      <c r="J82" s="275"/>
      <c r="K82" s="279"/>
      <c r="L82" s="281"/>
    </row>
    <row r="83" spans="1:12" s="200" customFormat="1" x14ac:dyDescent="0.2">
      <c r="A83" s="180"/>
      <c r="B83" s="217"/>
      <c r="C83" s="282"/>
      <c r="D83" s="283"/>
      <c r="E83" s="283"/>
      <c r="F83" s="283"/>
      <c r="G83" s="282"/>
      <c r="H83" s="229"/>
      <c r="I83" s="229"/>
      <c r="J83" s="233"/>
      <c r="K83" s="180"/>
      <c r="L83" s="180"/>
    </row>
    <row r="84" spans="1:12" s="200" customFormat="1" ht="6" customHeight="1" x14ac:dyDescent="0.2">
      <c r="A84" s="180"/>
      <c r="B84" s="217"/>
      <c r="C84" s="282"/>
      <c r="D84" s="283"/>
      <c r="E84" s="283"/>
      <c r="F84" s="283"/>
      <c r="G84" s="282"/>
      <c r="H84" s="282"/>
      <c r="I84" s="282"/>
      <c r="J84" s="283"/>
      <c r="K84" s="180"/>
      <c r="L84" s="180"/>
    </row>
    <row r="85" spans="1:12" x14ac:dyDescent="0.2">
      <c r="A85" s="180"/>
      <c r="K85" s="180"/>
      <c r="L85" s="180"/>
    </row>
    <row r="86" spans="1:12" x14ac:dyDescent="0.2">
      <c r="B86" s="204"/>
      <c r="K86" s="180"/>
      <c r="L86" s="180"/>
    </row>
  </sheetData>
  <mergeCells count="3">
    <mergeCell ref="B18:K18"/>
    <mergeCell ref="B33:K33"/>
    <mergeCell ref="B72:L72"/>
  </mergeCells>
  <printOptions horizontalCentered="1" verticalCentered="1"/>
  <pageMargins left="0.04" right="0.04" top="0.04" bottom="0.03" header="0.04" footer="0.03"/>
  <pageSetup scale="75" orientation="portrait" r:id="rId1"/>
  <headerFooter alignWithMargins="0">
    <oddHeader>&amp;C&amp;"Arial,Bold"&amp;12MASSACHUSETTS DEPARTMENT OF CHILDREN AND FAMILIES QUARTERLY PROFILE
FY 2017, Quarter 3 (January 1, 2017 – March 31, 2017)</oddHeader>
    <oddFooter>&amp;L&amp;"Arial,Italic"MA DCF: CQI/OMPA&amp;R
&amp;"Arial,Italic"Source: FamilyNet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1:N86"/>
  <sheetViews>
    <sheetView view="pageBreakPreview" zoomScaleNormal="100" zoomScaleSheetLayoutView="100" workbookViewId="0">
      <selection activeCell="C42" sqref="C42"/>
    </sheetView>
  </sheetViews>
  <sheetFormatPr defaultColWidth="9.140625" defaultRowHeight="12.75" x14ac:dyDescent="0.2"/>
  <cols>
    <col min="1" max="1" width="1.42578125" style="283" customWidth="1"/>
    <col min="2" max="2" width="5.28515625" style="282" customWidth="1"/>
    <col min="3" max="3" width="47.28515625" style="282" customWidth="1"/>
    <col min="4" max="4" width="6.5703125" style="283" customWidth="1"/>
    <col min="5" max="5" width="7" style="283" customWidth="1"/>
    <col min="6" max="6" width="2.140625" style="283" customWidth="1"/>
    <col min="7" max="7" width="4.140625" style="282" customWidth="1"/>
    <col min="8" max="8" width="25.7109375" style="282" customWidth="1"/>
    <col min="9" max="9" width="20.7109375" style="282" customWidth="1"/>
    <col min="10" max="11" width="7" style="283" customWidth="1"/>
    <col min="12" max="12" width="1.7109375" style="283" customWidth="1"/>
    <col min="13" max="16384" width="9.140625" style="204"/>
  </cols>
  <sheetData>
    <row r="1" spans="1:13" ht="16.5" customHeight="1" x14ac:dyDescent="0.2">
      <c r="A1" s="201"/>
      <c r="B1" s="318"/>
      <c r="C1" s="284" t="s">
        <v>98</v>
      </c>
      <c r="D1" s="285"/>
      <c r="E1" s="202"/>
      <c r="F1" s="286"/>
      <c r="G1" s="287"/>
      <c r="H1" s="284"/>
      <c r="I1" s="288" t="s">
        <v>93</v>
      </c>
      <c r="J1" s="202"/>
      <c r="K1" s="202"/>
      <c r="L1" s="203"/>
    </row>
    <row r="2" spans="1:13" ht="15.75" hidden="1" x14ac:dyDescent="0.2">
      <c r="A2" s="205"/>
      <c r="B2" s="206"/>
      <c r="C2" s="206"/>
      <c r="D2" s="207"/>
      <c r="E2" s="208"/>
      <c r="F2" s="208"/>
      <c r="G2" s="206"/>
      <c r="H2" s="206" t="s">
        <v>0</v>
      </c>
      <c r="I2" s="206"/>
      <c r="J2" s="208"/>
      <c r="K2" s="207" t="s">
        <v>1</v>
      </c>
      <c r="L2" s="209"/>
    </row>
    <row r="3" spans="1:13" ht="5.0999999999999996" customHeight="1" x14ac:dyDescent="0.2">
      <c r="A3" s="210"/>
      <c r="B3" s="211"/>
      <c r="C3" s="211"/>
      <c r="D3" s="212"/>
      <c r="E3" s="212"/>
      <c r="F3" s="212"/>
      <c r="G3" s="211"/>
      <c r="H3" s="211"/>
      <c r="I3" s="211"/>
      <c r="J3" s="212"/>
      <c r="K3" s="212"/>
      <c r="L3" s="213"/>
    </row>
    <row r="4" spans="1:13" s="200" customFormat="1" ht="12" customHeight="1" x14ac:dyDescent="0.2">
      <c r="A4" s="214"/>
      <c r="B4" s="215" t="str">
        <f>Data!B4</f>
        <v>51A Reports (Q3, FY'2017)</v>
      </c>
      <c r="C4" s="215"/>
      <c r="D4" s="21">
        <f>SouthernRegionCalculations!C10</f>
        <v>740</v>
      </c>
      <c r="E4" s="216"/>
      <c r="F4" s="216"/>
      <c r="G4" s="217"/>
      <c r="H4" s="215" t="str">
        <f>Data!H4</f>
        <v>Children &lt;18 Pending Response (03/31/2017)</v>
      </c>
      <c r="I4" s="215"/>
      <c r="J4" s="551">
        <f>VLOOKUP(I1,ChildrenPendingResponse!$A$1:$C$41,3,FALSE)</f>
        <v>139</v>
      </c>
      <c r="K4" s="218"/>
      <c r="L4" s="219"/>
      <c r="M4" s="116"/>
    </row>
    <row r="5" spans="1:13" s="200" customFormat="1" ht="12" customHeight="1" x14ac:dyDescent="0.2">
      <c r="A5" s="214"/>
      <c r="B5" s="215" t="str">
        <f>Data!B5</f>
        <v>% Screened-In for Response (Q3, FY'2017)</v>
      </c>
      <c r="C5" s="220"/>
      <c r="D5" s="28">
        <f>(SouthernRegionCalculations!C38+SouthernRegionCalculations!C24)/SouthernRegionCalculations!C10</f>
        <v>0.5243243243243243</v>
      </c>
      <c r="E5" s="216"/>
      <c r="F5" s="216"/>
      <c r="G5" s="217"/>
      <c r="H5" s="215" t="str">
        <f>Data!H5</f>
        <v>Children Under 18 in Caseload (03/31/2017)</v>
      </c>
      <c r="I5" s="215"/>
      <c r="J5" s="551">
        <f>SouthernRegionCalculations!F117</f>
        <v>1025</v>
      </c>
      <c r="K5" s="218"/>
      <c r="L5" s="219"/>
    </row>
    <row r="6" spans="1:13" s="200" customFormat="1" ht="12" customHeight="1" x14ac:dyDescent="0.2">
      <c r="A6" s="214"/>
      <c r="B6" s="215"/>
      <c r="C6" s="215"/>
      <c r="D6" s="28"/>
      <c r="E6" s="221"/>
      <c r="F6" s="221"/>
      <c r="G6" s="217"/>
      <c r="H6" s="215" t="str">
        <f>Data!H6</f>
        <v>Children Under 18 in Placement (03/31/2017)</v>
      </c>
      <c r="I6" s="215"/>
      <c r="J6" s="551">
        <f>SouthernRegionCalculations!F117-SouthernRegionCalculations!F123</f>
        <v>240</v>
      </c>
      <c r="K6" s="218"/>
      <c r="L6" s="219"/>
    </row>
    <row r="7" spans="1:13" s="200" customFormat="1" ht="3" customHeight="1" x14ac:dyDescent="0.2">
      <c r="A7" s="214"/>
      <c r="B7" s="217"/>
      <c r="C7" s="217"/>
      <c r="D7" s="199"/>
      <c r="E7" s="221"/>
      <c r="F7" s="221"/>
      <c r="G7" s="217"/>
      <c r="H7" s="215">
        <f>Data!H7</f>
        <v>0</v>
      </c>
      <c r="I7" s="215"/>
      <c r="J7" s="837"/>
      <c r="K7" s="218"/>
      <c r="L7" s="219"/>
    </row>
    <row r="8" spans="1:13" s="200" customFormat="1" ht="12" customHeight="1" x14ac:dyDescent="0.2">
      <c r="A8" s="214"/>
      <c r="B8" s="215" t="str">
        <f>Data!B8</f>
        <v>Responses (Q3, FY'2017) (includes Hotline)</v>
      </c>
      <c r="C8" s="215"/>
      <c r="D8" s="21">
        <f>SouthernRegionCalculations!C175</f>
        <v>287</v>
      </c>
      <c r="E8" s="221"/>
      <c r="F8" s="221"/>
      <c r="G8" s="217"/>
      <c r="H8" s="215" t="str">
        <f>Data!H8</f>
        <v>% of Child Caseload in Placement</v>
      </c>
      <c r="I8" s="215"/>
      <c r="J8" s="838">
        <f>J6/J5</f>
        <v>0.23414634146341465</v>
      </c>
      <c r="K8" s="218"/>
      <c r="L8" s="219"/>
    </row>
    <row r="9" spans="1:13" s="200" customFormat="1" ht="12" customHeight="1" x14ac:dyDescent="0.2">
      <c r="A9" s="214"/>
      <c r="B9" s="215" t="str">
        <f>Data!B9</f>
        <v>% Supported Responses (Q3, FY'2017)</v>
      </c>
      <c r="C9" s="215"/>
      <c r="D9" s="28">
        <f>SouthernRegionCalculations!C79/D4</f>
        <v>0.14324324324324325</v>
      </c>
      <c r="E9" s="221"/>
      <c r="F9" s="221"/>
      <c r="G9" s="217"/>
      <c r="H9" s="215" t="str">
        <f>Data!H9</f>
        <v>Clinical Cases (03/31/2017)</v>
      </c>
      <c r="I9" s="215"/>
      <c r="J9" s="551">
        <f>SouthernRegionCalculations!F133+SouthernRegionCalculations!F134</f>
        <v>641</v>
      </c>
      <c r="K9" s="218"/>
      <c r="L9" s="219"/>
      <c r="M9" s="290"/>
    </row>
    <row r="10" spans="1:13" s="200" customFormat="1" ht="3" customHeight="1" x14ac:dyDescent="0.2">
      <c r="A10" s="214"/>
      <c r="E10" s="221"/>
      <c r="F10" s="221"/>
      <c r="G10" s="217"/>
      <c r="H10" s="215"/>
      <c r="I10" s="215"/>
      <c r="J10" s="839"/>
      <c r="K10" s="218"/>
      <c r="L10" s="219"/>
    </row>
    <row r="11" spans="1:13" s="200" customFormat="1" ht="12" customHeight="1" x14ac:dyDescent="0.2">
      <c r="A11" s="214"/>
      <c r="B11" s="215" t="str">
        <f>Data!B11</f>
        <v>Substantiated Concern (Q3, FY'2017)</v>
      </c>
      <c r="C11" s="215"/>
      <c r="D11" s="21">
        <f>SouthernRegionCalculations!C164</f>
        <v>65</v>
      </c>
      <c r="E11" s="221"/>
      <c r="F11" s="221"/>
      <c r="G11" s="217"/>
      <c r="H11" s="215" t="str">
        <f>Data!H11</f>
        <v>Adoption Cases (03/31/2017)</v>
      </c>
      <c r="I11" s="215"/>
      <c r="J11" s="551">
        <f>SouthernRegionCalculations!F132</f>
        <v>73</v>
      </c>
      <c r="K11" s="218"/>
      <c r="L11" s="219"/>
    </row>
    <row r="12" spans="1:13" s="200" customFormat="1" ht="12" customHeight="1" x14ac:dyDescent="0.2">
      <c r="A12" s="214"/>
      <c r="B12" s="253"/>
      <c r="C12" s="215"/>
      <c r="D12" s="28"/>
      <c r="E12" s="221"/>
      <c r="F12" s="221"/>
      <c r="G12" s="217"/>
      <c r="H12" s="215" t="str">
        <f>Data!H12</f>
        <v>Clinical Cases w/Child &lt;18 in Plcme (03/31/2017)</v>
      </c>
      <c r="I12" s="215"/>
      <c r="J12" s="551">
        <f>SouthernRegionCalculations!F141</f>
        <v>118</v>
      </c>
      <c r="K12" s="218"/>
      <c r="L12" s="219"/>
    </row>
    <row r="13" spans="1:13" s="200" customFormat="1" ht="12" customHeight="1" x14ac:dyDescent="0.2">
      <c r="A13" s="214"/>
      <c r="E13" s="221"/>
      <c r="F13" s="221"/>
      <c r="G13" s="217"/>
      <c r="H13" s="215" t="str">
        <f>Data!H13</f>
        <v>% Clinical Cases that are Placement Cases</v>
      </c>
      <c r="I13" s="215"/>
      <c r="J13" s="838">
        <f>J12/J9</f>
        <v>0.18408736349453977</v>
      </c>
      <c r="K13" s="218"/>
      <c r="L13" s="219"/>
    </row>
    <row r="14" spans="1:13" s="200" customFormat="1" ht="3" customHeight="1" x14ac:dyDescent="0.2">
      <c r="A14" s="214"/>
      <c r="B14" s="215"/>
      <c r="C14" s="215"/>
      <c r="D14" s="34"/>
      <c r="E14" s="221"/>
      <c r="F14" s="221"/>
      <c r="G14" s="217"/>
      <c r="H14" s="215"/>
      <c r="I14" s="215"/>
      <c r="J14" s="838"/>
      <c r="K14" s="218"/>
      <c r="L14" s="219"/>
    </row>
    <row r="15" spans="1:13" s="200" customFormat="1" ht="12" customHeight="1" x14ac:dyDescent="0.2">
      <c r="A15" s="214"/>
      <c r="B15" s="215" t="str">
        <f>Data!B15</f>
        <v>Ave. Clinical Cases Opened per Month (Jan - Mar 2017)</v>
      </c>
      <c r="C15" s="215"/>
      <c r="D15" s="21">
        <f>SouthernRegionCalculations!C107</f>
        <v>48</v>
      </c>
      <c r="E15" s="221"/>
      <c r="F15" s="221"/>
      <c r="G15" s="217"/>
      <c r="H15" s="215" t="str">
        <f>Data!H15</f>
        <v>Adoptions Legalized (Q3, FY'2017)</v>
      </c>
      <c r="I15" s="215"/>
      <c r="J15" s="551">
        <f>SouthernRegionCalculations!C149</f>
        <v>11</v>
      </c>
      <c r="K15" s="218"/>
      <c r="L15" s="219"/>
    </row>
    <row r="16" spans="1:13" s="200" customFormat="1" ht="12" customHeight="1" x14ac:dyDescent="0.2">
      <c r="A16" s="214"/>
      <c r="B16" s="215" t="str">
        <f>Data!B16</f>
        <v>Ave. Clinical Cases Closed Per Month (Jan - Mar 2017)</v>
      </c>
      <c r="C16" s="215"/>
      <c r="D16" s="21">
        <f>SouthernRegionCalculations!C93</f>
        <v>46.333333333333336</v>
      </c>
      <c r="E16" s="221"/>
      <c r="F16" s="221"/>
      <c r="G16" s="217"/>
      <c r="H16" s="215" t="str">
        <f>Data!H16</f>
        <v>Guardianships Legalized (Q3, FY'2017)</v>
      </c>
      <c r="I16" s="215"/>
      <c r="J16" s="551">
        <f>SouthernRegionCalculations!D149</f>
        <v>14</v>
      </c>
      <c r="K16" s="218"/>
      <c r="L16" s="219"/>
    </row>
    <row r="17" spans="1:12" ht="6" customHeight="1" x14ac:dyDescent="0.2">
      <c r="A17" s="223"/>
      <c r="B17" s="206"/>
      <c r="C17" s="206"/>
      <c r="D17" s="207"/>
      <c r="E17" s="208"/>
      <c r="F17" s="208"/>
      <c r="G17" s="206"/>
      <c r="H17" s="206"/>
      <c r="I17" s="206"/>
      <c r="J17" s="208"/>
      <c r="K17" s="208"/>
      <c r="L17" s="224"/>
    </row>
    <row r="18" spans="1:12" s="227" customFormat="1" ht="15.75" customHeight="1" x14ac:dyDescent="0.2">
      <c r="A18" s="225"/>
      <c r="B18" s="1079" t="s">
        <v>4</v>
      </c>
      <c r="C18" s="1079"/>
      <c r="D18" s="1079"/>
      <c r="E18" s="1079"/>
      <c r="F18" s="1079"/>
      <c r="G18" s="1079"/>
      <c r="H18" s="1079"/>
      <c r="I18" s="1079"/>
      <c r="J18" s="1079"/>
      <c r="K18" s="1079"/>
      <c r="L18" s="226"/>
    </row>
    <row r="19" spans="1:12" ht="15" customHeight="1" x14ac:dyDescent="0.2">
      <c r="A19" s="210"/>
      <c r="B19" s="228" t="str">
        <f>Data!B19</f>
        <v>Race (03/31/2017)</v>
      </c>
      <c r="C19" s="229"/>
      <c r="D19" s="230"/>
      <c r="E19" s="231"/>
      <c r="F19" s="232"/>
      <c r="G19" s="228" t="str">
        <f>Data!G19</f>
        <v>Primary Language  (03/31/2017)</v>
      </c>
      <c r="H19" s="229"/>
      <c r="I19" s="229"/>
      <c r="J19" s="233"/>
      <c r="K19" s="233"/>
      <c r="L19" s="213"/>
    </row>
    <row r="20" spans="1:12" s="200" customFormat="1" ht="13.5" customHeight="1" x14ac:dyDescent="0.2">
      <c r="A20" s="234"/>
      <c r="B20" s="235"/>
      <c r="C20" s="215" t="s">
        <v>5</v>
      </c>
      <c r="D20" s="21">
        <f>SouthernRegionCalculations!R14</f>
        <v>1221</v>
      </c>
      <c r="E20" s="28">
        <f>IF(D20/$D$29&lt;0.01,"*",D20/$D$29)</f>
        <v>0.5465532676812892</v>
      </c>
      <c r="F20" s="236"/>
      <c r="G20" s="235"/>
      <c r="H20" s="215" t="str">
        <f>Data!H20</f>
        <v>Spanish</v>
      </c>
      <c r="I20" s="215"/>
      <c r="J20" s="21">
        <f>SouthernRegionCalculations!R36</f>
        <v>30</v>
      </c>
      <c r="K20" s="49">
        <f>IF(J20/$J$31&lt;0.01,"*",J20/$J$31)</f>
        <v>1.342882721575649E-2</v>
      </c>
      <c r="L20" s="237"/>
    </row>
    <row r="21" spans="1:12" s="200" customFormat="1" ht="14.45" customHeight="1" x14ac:dyDescent="0.2">
      <c r="A21" s="234"/>
      <c r="B21" s="235"/>
      <c r="C21" s="238" t="s">
        <v>7</v>
      </c>
      <c r="D21" s="21">
        <f>SouthernRegionCalculations!R10</f>
        <v>193</v>
      </c>
      <c r="E21" s="28">
        <f t="shared" ref="E21:E28" si="0">IF(D21/$D$29&lt;0.01,"*",D21/$D$29)</f>
        <v>8.6392121754700096E-2</v>
      </c>
      <c r="F21" s="236"/>
      <c r="G21" s="235"/>
      <c r="H21" s="215" t="str">
        <f>Data!H21</f>
        <v>Khmer (Cambodian)</v>
      </c>
      <c r="I21" s="215"/>
      <c r="J21" s="21">
        <f>SouthernRegionCalculations!R30</f>
        <v>0</v>
      </c>
      <c r="K21" s="49" t="str">
        <f t="shared" ref="K21:K31" si="1">IF(J21/$J$31&lt;0.01,"*",J21/$J$31)</f>
        <v>*</v>
      </c>
      <c r="L21" s="237"/>
    </row>
    <row r="22" spans="1:12" s="200" customFormat="1" ht="13.5" customHeight="1" x14ac:dyDescent="0.2">
      <c r="A22" s="234"/>
      <c r="B22" s="235"/>
      <c r="C22" s="215" t="s">
        <v>9</v>
      </c>
      <c r="D22" s="21">
        <f>SouthernRegionCalculations!R8</f>
        <v>342</v>
      </c>
      <c r="E22" s="28">
        <f t="shared" si="0"/>
        <v>0.15308863025962399</v>
      </c>
      <c r="F22" s="236"/>
      <c r="G22" s="235"/>
      <c r="H22" s="52" t="str">
        <f>Data!H22</f>
        <v xml:space="preserve">Portuguese                                                                      </v>
      </c>
      <c r="I22" s="215"/>
      <c r="J22" s="21">
        <f>SouthernRegionCalculations!R34</f>
        <v>9</v>
      </c>
      <c r="K22" s="28" t="str">
        <f t="shared" si="1"/>
        <v>*</v>
      </c>
      <c r="L22" s="237"/>
    </row>
    <row r="23" spans="1:12" s="200" customFormat="1" ht="13.5" customHeight="1" x14ac:dyDescent="0.2">
      <c r="A23" s="234"/>
      <c r="B23" s="235"/>
      <c r="C23" s="215" t="s">
        <v>11</v>
      </c>
      <c r="D23" s="21">
        <f>SouthernRegionCalculations!R7</f>
        <v>89</v>
      </c>
      <c r="E23" s="28">
        <f t="shared" si="0"/>
        <v>3.9838854073410923E-2</v>
      </c>
      <c r="F23" s="236"/>
      <c r="G23" s="235"/>
      <c r="H23" s="215" t="str">
        <f>Data!H23</f>
        <v>Haitian Creole</v>
      </c>
      <c r="I23" s="215"/>
      <c r="J23" s="21">
        <f>SouthernRegionCalculations!R28</f>
        <v>20</v>
      </c>
      <c r="K23" s="49" t="str">
        <f t="shared" si="1"/>
        <v>*</v>
      </c>
      <c r="L23" s="237"/>
    </row>
    <row r="24" spans="1:12" s="200" customFormat="1" ht="13.5" customHeight="1" x14ac:dyDescent="0.2">
      <c r="A24" s="234"/>
      <c r="B24" s="235"/>
      <c r="C24" s="215" t="s">
        <v>13</v>
      </c>
      <c r="D24" s="21">
        <f>SouthernRegionCalculations!R6</f>
        <v>8</v>
      </c>
      <c r="E24" s="28" t="str">
        <f t="shared" si="0"/>
        <v>*</v>
      </c>
      <c r="F24" s="236"/>
      <c r="G24" s="235"/>
      <c r="H24" s="238" t="str">
        <f>Data!H24</f>
        <v>Cape Verdean Creole</v>
      </c>
      <c r="I24" s="238"/>
      <c r="J24" s="21">
        <f>SouthernRegionCalculations!R22</f>
        <v>10</v>
      </c>
      <c r="K24" s="49" t="str">
        <f t="shared" si="1"/>
        <v>*</v>
      </c>
      <c r="L24" s="237"/>
    </row>
    <row r="25" spans="1:12" s="200" customFormat="1" ht="13.5" customHeight="1" x14ac:dyDescent="0.2">
      <c r="A25" s="234"/>
      <c r="B25" s="235"/>
      <c r="C25" s="215" t="s">
        <v>15</v>
      </c>
      <c r="D25" s="21">
        <f>SouthernRegionCalculations!R12</f>
        <v>0</v>
      </c>
      <c r="E25" s="28" t="str">
        <f t="shared" si="0"/>
        <v>*</v>
      </c>
      <c r="F25" s="236"/>
      <c r="G25" s="235"/>
      <c r="H25" s="238" t="str">
        <f>Data!H25</f>
        <v>Vietnamese</v>
      </c>
      <c r="I25" s="238"/>
      <c r="J25" s="21">
        <f>SouthernRegionCalculations!R39</f>
        <v>15</v>
      </c>
      <c r="K25" s="49" t="str">
        <f t="shared" si="1"/>
        <v>*</v>
      </c>
      <c r="L25" s="237"/>
    </row>
    <row r="26" spans="1:12" s="200" customFormat="1" ht="13.5" customHeight="1" x14ac:dyDescent="0.2">
      <c r="A26" s="239"/>
      <c r="B26" s="235"/>
      <c r="C26" s="215" t="s">
        <v>17</v>
      </c>
      <c r="D26" s="21">
        <f>SouthernRegionCalculations!R11</f>
        <v>97</v>
      </c>
      <c r="E26" s="28">
        <f t="shared" si="0"/>
        <v>4.3419874664279316E-2</v>
      </c>
      <c r="F26" s="236"/>
      <c r="G26" s="235"/>
      <c r="H26" s="238" t="str">
        <f>Data!H26</f>
        <v>Chinese</v>
      </c>
      <c r="I26" s="238"/>
      <c r="J26" s="21">
        <f>SouthernRegionCalculations!R23</f>
        <v>24</v>
      </c>
      <c r="K26" s="28">
        <f t="shared" si="1"/>
        <v>1.0743061772605193E-2</v>
      </c>
      <c r="L26" s="240"/>
    </row>
    <row r="27" spans="1:12" s="200" customFormat="1" ht="12" customHeight="1" x14ac:dyDescent="0.2">
      <c r="A27" s="239"/>
      <c r="B27" s="235"/>
      <c r="C27" s="215" t="str">
        <f>Data!C27</f>
        <v>Unable to Determine</v>
      </c>
      <c r="D27" s="21">
        <f>SouthernRegionCalculations!R13</f>
        <v>71</v>
      </c>
      <c r="E27" s="28">
        <f t="shared" si="0"/>
        <v>3.178155774395703E-2</v>
      </c>
      <c r="F27" s="236"/>
      <c r="G27" s="235"/>
      <c r="H27" s="238" t="str">
        <f>Data!H27</f>
        <v>Lao</v>
      </c>
      <c r="I27" s="238"/>
      <c r="J27" s="21">
        <f>SouthernRegionCalculations!R31</f>
        <v>0</v>
      </c>
      <c r="K27" s="49" t="str">
        <f t="shared" si="1"/>
        <v>*</v>
      </c>
      <c r="L27" s="240"/>
    </row>
    <row r="28" spans="1:12" s="200" customFormat="1" ht="12" customHeight="1" x14ac:dyDescent="0.2">
      <c r="A28" s="241"/>
      <c r="B28" s="235"/>
      <c r="C28" s="215" t="str">
        <f>Data!C28</f>
        <v>Missing</v>
      </c>
      <c r="D28" s="21">
        <f>SouthernRegionCalculations!R15+SouthernRegionCalculations!R9</f>
        <v>213</v>
      </c>
      <c r="E28" s="28">
        <f t="shared" si="0"/>
        <v>9.5344673231871083E-2</v>
      </c>
      <c r="F28" s="242"/>
      <c r="G28" s="235"/>
      <c r="H28" s="238" t="str">
        <f>Data!H28</f>
        <v>American Sign Language</v>
      </c>
      <c r="I28" s="238"/>
      <c r="J28" s="21">
        <f>SouthernRegionCalculations!R21</f>
        <v>1</v>
      </c>
      <c r="K28" s="28" t="str">
        <f t="shared" si="1"/>
        <v>*</v>
      </c>
      <c r="L28" s="243"/>
    </row>
    <row r="29" spans="1:12" s="200" customFormat="1" ht="15" customHeight="1" x14ac:dyDescent="0.2">
      <c r="A29" s="214"/>
      <c r="B29" s="228"/>
      <c r="C29" s="244" t="s">
        <v>23</v>
      </c>
      <c r="D29" s="67">
        <f>SUM(D20:D28)</f>
        <v>2234</v>
      </c>
      <c r="E29" s="61">
        <f>IF(D29/$D$29&lt;0.01,"*",D29/$D$29)</f>
        <v>1</v>
      </c>
      <c r="F29" s="217"/>
      <c r="G29" s="235"/>
      <c r="H29" s="215" t="str">
        <f>Data!H29</f>
        <v>Other</v>
      </c>
      <c r="I29" s="215"/>
      <c r="J29" s="21">
        <f>SouthernRegionCalculations!R25+SouthernRegionCalculations!R26+SouthernRegionCalculations!R27+SouthernRegionCalculations!R29+SouthernRegionCalculations!R32+SouthernRegionCalculations!R33+SouthernRegionCalculations!R35+SouthernRegionCalculations!R37+SouthernRegionCalculations!R40</f>
        <v>30</v>
      </c>
      <c r="K29" s="49">
        <f t="shared" si="1"/>
        <v>1.342882721575649E-2</v>
      </c>
      <c r="L29" s="219"/>
    </row>
    <row r="30" spans="1:12" ht="12" customHeight="1" x14ac:dyDescent="0.2">
      <c r="A30" s="245"/>
      <c r="B30" s="228"/>
      <c r="C30" s="246" t="s">
        <v>239</v>
      </c>
      <c r="D30" s="34"/>
      <c r="E30" s="64"/>
      <c r="F30" s="242"/>
      <c r="G30" s="215"/>
      <c r="H30" s="215" t="str">
        <f>Data!H30</f>
        <v>English/Unspecified</v>
      </c>
      <c r="I30" s="215"/>
      <c r="J30" s="21">
        <f>SouthernRegionCalculations!R24+SouthernRegionCalculations!R38</f>
        <v>2095</v>
      </c>
      <c r="K30" s="49">
        <f t="shared" si="1"/>
        <v>0.93777976723366163</v>
      </c>
      <c r="L30" s="247"/>
    </row>
    <row r="31" spans="1:12" ht="12" customHeight="1" x14ac:dyDescent="0.2">
      <c r="A31" s="245"/>
      <c r="B31" s="228"/>
      <c r="C31" s="66" t="s">
        <v>240</v>
      </c>
      <c r="D31" s="34"/>
      <c r="E31" s="64"/>
      <c r="F31" s="242"/>
      <c r="G31" s="215"/>
      <c r="H31" s="220" t="s">
        <v>23</v>
      </c>
      <c r="I31" s="220"/>
      <c r="J31" s="67">
        <f>SUM(J20:J30)</f>
        <v>2234</v>
      </c>
      <c r="K31" s="68">
        <f t="shared" si="1"/>
        <v>1</v>
      </c>
      <c r="L31" s="247"/>
    </row>
    <row r="32" spans="1:12" ht="6" customHeight="1" x14ac:dyDescent="0.2">
      <c r="A32" s="248"/>
      <c r="B32" s="249"/>
      <c r="C32" s="229"/>
      <c r="D32" s="250"/>
      <c r="E32" s="242"/>
      <c r="F32" s="242"/>
      <c r="G32" s="215"/>
      <c r="H32" s="215"/>
      <c r="I32" s="215"/>
      <c r="J32" s="251"/>
      <c r="K32" s="251"/>
      <c r="L32" s="252"/>
    </row>
    <row r="33" spans="1:12" s="227" customFormat="1" ht="14.25" customHeight="1" x14ac:dyDescent="0.2">
      <c r="A33" s="225"/>
      <c r="B33" s="1080" t="s">
        <v>28</v>
      </c>
      <c r="C33" s="1079"/>
      <c r="D33" s="1079"/>
      <c r="E33" s="1079"/>
      <c r="F33" s="1079"/>
      <c r="G33" s="1079"/>
      <c r="H33" s="1079"/>
      <c r="I33" s="1079"/>
      <c r="J33" s="1079"/>
      <c r="K33" s="1079"/>
      <c r="L33" s="226"/>
    </row>
    <row r="34" spans="1:12" s="253" customFormat="1" ht="15" customHeight="1" x14ac:dyDescent="0.2">
      <c r="A34" s="245"/>
      <c r="B34" s="228" t="str">
        <f>Data!B34</f>
        <v>Most Recent Intake  (03/31/2017)</v>
      </c>
      <c r="C34" s="229"/>
      <c r="D34" s="231"/>
      <c r="E34" s="218"/>
      <c r="F34" s="218"/>
      <c r="G34" s="228" t="str">
        <f>Data!G34</f>
        <v>Age Groups  (03/31/2017)</v>
      </c>
      <c r="H34" s="215"/>
      <c r="I34" s="215"/>
      <c r="J34" s="251"/>
      <c r="K34" s="251"/>
      <c r="L34" s="247"/>
    </row>
    <row r="35" spans="1:12" s="200" customFormat="1" ht="12" customHeight="1" x14ac:dyDescent="0.2">
      <c r="A35" s="234"/>
      <c r="B35" s="217"/>
      <c r="C35" s="215" t="str">
        <f>Data!C35</f>
        <v>Protective</v>
      </c>
      <c r="D35" s="21">
        <f>SouthernRegionCalculations!O62+SouthernRegionCalculations!U62</f>
        <v>212</v>
      </c>
      <c r="E35" s="49">
        <f>IF(D35/$D$41&lt;0.01,"*",D35/$D$41)</f>
        <v>0.8833333333333333</v>
      </c>
      <c r="F35" s="254"/>
      <c r="G35" s="217"/>
      <c r="H35" s="215" t="str">
        <f>Data!H35</f>
        <v>0 - 2 Years Old</v>
      </c>
      <c r="I35" s="215"/>
      <c r="J35" s="21">
        <f>SouthernRegionCalculations!O75</f>
        <v>53</v>
      </c>
      <c r="K35" s="49">
        <f>IF(J35/$J$39&lt;0.01,"*",J35/$J$39)</f>
        <v>0.22083333333333333</v>
      </c>
      <c r="L35" s="237"/>
    </row>
    <row r="36" spans="1:12" s="200" customFormat="1" ht="12" customHeight="1" x14ac:dyDescent="0.2">
      <c r="A36" s="234"/>
      <c r="B36" s="229"/>
      <c r="C36" s="215" t="str">
        <f>Data!C36</f>
        <v>Alternative Response</v>
      </c>
      <c r="D36" s="21">
        <f>SouthernRegionCalculations!P62</f>
        <v>10</v>
      </c>
      <c r="E36" s="49">
        <f t="shared" ref="E36:E41" si="2">IF(D36/$D$41&lt;0.01,"*",D36/$D$41)</f>
        <v>4.1666666666666664E-2</v>
      </c>
      <c r="F36" s="254"/>
      <c r="G36" s="217"/>
      <c r="H36" s="215" t="str">
        <f>Data!H36</f>
        <v>3 - 5 Years Old</v>
      </c>
      <c r="I36" s="215"/>
      <c r="J36" s="21">
        <f>SouthernRegionCalculations!P75</f>
        <v>40</v>
      </c>
      <c r="K36" s="49">
        <f t="shared" ref="K36:K39" si="3">IF(J36/$J$39&lt;0.01,"*",J36/$J$39)</f>
        <v>0.16666666666666666</v>
      </c>
      <c r="L36" s="237"/>
    </row>
    <row r="37" spans="1:12" s="200" customFormat="1" ht="12" customHeight="1" x14ac:dyDescent="0.2">
      <c r="A37" s="234"/>
      <c r="B37" s="229"/>
      <c r="C37" s="215" t="str">
        <f>Data!C37</f>
        <v>Voluntary Request</v>
      </c>
      <c r="D37" s="21">
        <f>SouthernRegionCalculations!W62+SouthernRegionCalculations!X62</f>
        <v>6</v>
      </c>
      <c r="E37" s="49">
        <f t="shared" si="2"/>
        <v>2.5000000000000001E-2</v>
      </c>
      <c r="F37" s="254"/>
      <c r="G37" s="217"/>
      <c r="H37" s="215" t="str">
        <f>Data!H37</f>
        <v>6 - 11 Years Old</v>
      </c>
      <c r="I37" s="215"/>
      <c r="J37" s="21">
        <f>SouthernRegionCalculations!Q75</f>
        <v>58</v>
      </c>
      <c r="K37" s="49">
        <f t="shared" si="3"/>
        <v>0.24166666666666667</v>
      </c>
      <c r="L37" s="237"/>
    </row>
    <row r="38" spans="1:12" s="200" customFormat="1" ht="12" customHeight="1" x14ac:dyDescent="0.2">
      <c r="A38" s="234"/>
      <c r="B38" s="229"/>
      <c r="C38" s="215" t="str">
        <f>Data!C38</f>
        <v>CRA Referral (Children Requiring Assistance)</v>
      </c>
      <c r="D38" s="21">
        <f>SouthernRegionCalculations!Q62+SouthernRegionCalculations!R62</f>
        <v>6</v>
      </c>
      <c r="E38" s="49">
        <f t="shared" si="2"/>
        <v>2.5000000000000001E-2</v>
      </c>
      <c r="F38" s="254"/>
      <c r="G38" s="217"/>
      <c r="H38" s="215" t="str">
        <f>Data!H38</f>
        <v>12 - 17 Years Old</v>
      </c>
      <c r="I38" s="215"/>
      <c r="J38" s="21">
        <f>SouthernRegionCalculations!R75</f>
        <v>89</v>
      </c>
      <c r="K38" s="49">
        <f t="shared" si="3"/>
        <v>0.37083333333333335</v>
      </c>
      <c r="L38" s="237"/>
    </row>
    <row r="39" spans="1:12" s="200" customFormat="1" ht="12" customHeight="1" x14ac:dyDescent="0.2">
      <c r="A39" s="239"/>
      <c r="B39" s="229"/>
      <c r="C39" s="215" t="str">
        <f>Data!C39</f>
        <v>Court Referral</v>
      </c>
      <c r="D39" s="21">
        <f>SouthernRegionCalculations!S62</f>
        <v>5</v>
      </c>
      <c r="E39" s="49">
        <f t="shared" si="2"/>
        <v>2.0833333333333332E-2</v>
      </c>
      <c r="F39" s="254"/>
      <c r="G39" s="217"/>
      <c r="H39" s="244" t="s">
        <v>38</v>
      </c>
      <c r="I39" s="244"/>
      <c r="J39" s="67">
        <f>SUM(J35:J38)</f>
        <v>240</v>
      </c>
      <c r="K39" s="68">
        <f t="shared" si="3"/>
        <v>1</v>
      </c>
      <c r="L39" s="240"/>
    </row>
    <row r="40" spans="1:12" s="200" customFormat="1" ht="12" customHeight="1" x14ac:dyDescent="0.2">
      <c r="A40" s="241"/>
      <c r="B40" s="217"/>
      <c r="C40" s="215" t="str">
        <f>Data!C40</f>
        <v>Other/Unspecified</v>
      </c>
      <c r="D40" s="21">
        <f>SouthernRegionCalculations!T62+SouthernRegionCalculations!V62+SouthernRegionCalculations!Y62</f>
        <v>1</v>
      </c>
      <c r="E40" s="49" t="str">
        <f t="shared" si="2"/>
        <v>*</v>
      </c>
      <c r="F40" s="255"/>
      <c r="G40" s="217"/>
      <c r="H40" s="244"/>
      <c r="I40" s="244"/>
      <c r="J40" s="76"/>
      <c r="K40" s="77"/>
      <c r="L40" s="243"/>
    </row>
    <row r="41" spans="1:12" s="200" customFormat="1" ht="12" customHeight="1" x14ac:dyDescent="0.2">
      <c r="A41" s="241"/>
      <c r="B41" s="217"/>
      <c r="C41" s="244" t="s">
        <v>38</v>
      </c>
      <c r="D41" s="67">
        <f>SUM(D35:D40)</f>
        <v>240</v>
      </c>
      <c r="E41" s="68">
        <f t="shared" si="2"/>
        <v>1</v>
      </c>
      <c r="F41" s="255"/>
      <c r="G41" s="217"/>
      <c r="H41" s="217"/>
      <c r="I41" s="217"/>
      <c r="J41" s="217"/>
      <c r="K41" s="217"/>
      <c r="L41" s="243"/>
    </row>
    <row r="42" spans="1:12" s="200" customFormat="1" ht="12" customHeight="1" x14ac:dyDescent="0.2">
      <c r="A42" s="241"/>
      <c r="B42" s="217"/>
      <c r="C42" s="244"/>
      <c r="D42" s="67"/>
      <c r="E42" s="68"/>
      <c r="F42" s="255"/>
      <c r="G42" s="217"/>
      <c r="H42" s="217"/>
      <c r="I42" s="217"/>
      <c r="J42" s="217"/>
      <c r="K42" s="217"/>
      <c r="L42" s="243"/>
    </row>
    <row r="43" spans="1:12" s="253" customFormat="1" ht="15" customHeight="1" x14ac:dyDescent="0.2">
      <c r="A43" s="210"/>
      <c r="B43" s="228" t="str">
        <f>Data!B43</f>
        <v>Placement Type  (03/31/2017)</v>
      </c>
      <c r="C43" s="215"/>
      <c r="D43" s="233"/>
      <c r="E43" s="233"/>
      <c r="F43" s="233"/>
      <c r="G43" s="228" t="str">
        <f>Data!G43</f>
        <v>Continuous Time in Placement  (03/31/2017)</v>
      </c>
      <c r="H43" s="229"/>
      <c r="I43" s="229"/>
      <c r="J43" s="233"/>
      <c r="K43" s="233"/>
      <c r="L43" s="213"/>
    </row>
    <row r="44" spans="1:12" s="200" customFormat="1" ht="12" customHeight="1" x14ac:dyDescent="0.2">
      <c r="A44" s="234"/>
      <c r="B44" s="217"/>
      <c r="C44" s="215" t="str">
        <f>Data!C44</f>
        <v>Foster Care - Kinship</v>
      </c>
      <c r="D44" s="21">
        <f>SouthernRegionCalculations!AP102</f>
        <v>108</v>
      </c>
      <c r="E44" s="49">
        <f>IF(D44/$D$57&lt;0.01,"*",D44/$D$57)</f>
        <v>0.45</v>
      </c>
      <c r="F44" s="254"/>
      <c r="G44" s="217"/>
      <c r="H44" s="215" t="str">
        <f>Data!H44</f>
        <v>.5 Years or Less</v>
      </c>
      <c r="I44" s="215"/>
      <c r="J44" s="21">
        <f>SouthernRegionCalculations!O88</f>
        <v>58</v>
      </c>
      <c r="K44" s="49">
        <f>IF(J44/$J$49&lt;0.01,"*",J44/$J$49)</f>
        <v>0.24166666666666667</v>
      </c>
      <c r="L44" s="237"/>
    </row>
    <row r="45" spans="1:12" s="200" customFormat="1" ht="12" customHeight="1" x14ac:dyDescent="0.2">
      <c r="A45" s="234"/>
      <c r="B45" s="217"/>
      <c r="C45" s="215" t="str">
        <f>Data!C45</f>
        <v>Foster Care - Child-Specific</v>
      </c>
      <c r="D45" s="21">
        <f>SouthernRegionCalculations!AN102</f>
        <v>11</v>
      </c>
      <c r="E45" s="49">
        <f t="shared" ref="E45:E57" si="4">IF(D45/$D$57&lt;0.01,"*",D45/$D$57)</f>
        <v>4.583333333333333E-2</v>
      </c>
      <c r="F45" s="254"/>
      <c r="G45" s="217"/>
      <c r="H45" s="215" t="str">
        <f>Data!H45</f>
        <v>&gt;.5 Years - 1 Year</v>
      </c>
      <c r="I45" s="215"/>
      <c r="J45" s="21">
        <f>SouthernRegionCalculations!P88</f>
        <v>42</v>
      </c>
      <c r="K45" s="49">
        <f t="shared" ref="K45:K49" si="5">IF(J45/$J$49&lt;0.01,"*",J45/$J$49)</f>
        <v>0.17499999999999999</v>
      </c>
      <c r="L45" s="237"/>
    </row>
    <row r="46" spans="1:12" s="200" customFormat="1" ht="12" customHeight="1" x14ac:dyDescent="0.2">
      <c r="A46" s="234"/>
      <c r="B46" s="217"/>
      <c r="C46" s="215" t="str">
        <f>Data!C46</f>
        <v>Foster Care - Unrestricted</v>
      </c>
      <c r="D46" s="21">
        <f>SouthernRegionCalculations!AR102</f>
        <v>42</v>
      </c>
      <c r="E46" s="49">
        <f t="shared" si="4"/>
        <v>0.17499999999999999</v>
      </c>
      <c r="F46" s="254"/>
      <c r="G46" s="217"/>
      <c r="H46" s="215" t="str">
        <f>Data!H46</f>
        <v>&gt;1 Year - 2 Years</v>
      </c>
      <c r="I46" s="215"/>
      <c r="J46" s="21">
        <f>SouthernRegionCalculations!Q88+SouthernRegionCalculations!R88</f>
        <v>61</v>
      </c>
      <c r="K46" s="49">
        <f t="shared" si="5"/>
        <v>0.25416666666666665</v>
      </c>
      <c r="L46" s="237"/>
    </row>
    <row r="47" spans="1:12" s="200" customFormat="1" ht="12" customHeight="1" x14ac:dyDescent="0.2">
      <c r="A47" s="234"/>
      <c r="B47" s="217"/>
      <c r="C47" s="215" t="str">
        <f>Data!C47</f>
        <v>Foster Care - Pre-adoptive</v>
      </c>
      <c r="D47" s="21">
        <f>SouthernRegionCalculations!AQ102</f>
        <v>15</v>
      </c>
      <c r="E47" s="49">
        <f t="shared" si="4"/>
        <v>6.25E-2</v>
      </c>
      <c r="F47" s="254"/>
      <c r="G47" s="217"/>
      <c r="H47" s="215" t="str">
        <f>Data!H47</f>
        <v>&gt;2 Years - 4 Years</v>
      </c>
      <c r="I47" s="215"/>
      <c r="J47" s="21">
        <f>SouthernRegionCalculations!S88</f>
        <v>65</v>
      </c>
      <c r="K47" s="49">
        <f t="shared" si="5"/>
        <v>0.27083333333333331</v>
      </c>
      <c r="L47" s="237"/>
    </row>
    <row r="48" spans="1:12" s="200" customFormat="1" ht="12" customHeight="1" x14ac:dyDescent="0.2">
      <c r="A48" s="234"/>
      <c r="B48" s="217"/>
      <c r="C48" s="215" t="str">
        <f>Data!C48</f>
        <v>Foster Care - Independent Living</v>
      </c>
      <c r="D48" s="21">
        <f>SouthernRegionCalculations!AO102</f>
        <v>0</v>
      </c>
      <c r="E48" s="28" t="str">
        <f t="shared" si="4"/>
        <v>*</v>
      </c>
      <c r="F48" s="254"/>
      <c r="G48" s="217"/>
      <c r="H48" s="215" t="str">
        <f>Data!H48</f>
        <v>&gt;4 Years</v>
      </c>
      <c r="I48" s="215"/>
      <c r="J48" s="21">
        <f>SouthernRegionCalculations!T88</f>
        <v>14</v>
      </c>
      <c r="K48" s="49">
        <f t="shared" si="5"/>
        <v>5.8333333333333334E-2</v>
      </c>
      <c r="L48" s="237"/>
    </row>
    <row r="49" spans="1:14" s="200" customFormat="1" ht="12" customHeight="1" x14ac:dyDescent="0.2">
      <c r="A49" s="234"/>
      <c r="B49" s="217"/>
      <c r="C49" s="215" t="str">
        <f>Data!C49</f>
        <v>Foster Care - IFC (Contracted)</v>
      </c>
      <c r="D49" s="21">
        <f>SUM(SouthernRegionCalculations!AC102:AM102)</f>
        <v>28</v>
      </c>
      <c r="E49" s="49">
        <f t="shared" si="4"/>
        <v>0.11666666666666667</v>
      </c>
      <c r="F49" s="254"/>
      <c r="G49" s="217"/>
      <c r="H49" s="244" t="s">
        <v>38</v>
      </c>
      <c r="I49" s="215"/>
      <c r="J49" s="67">
        <f>SUM(J44:J48)</f>
        <v>240</v>
      </c>
      <c r="K49" s="68">
        <f t="shared" si="5"/>
        <v>1</v>
      </c>
      <c r="L49" s="237"/>
    </row>
    <row r="50" spans="1:14" s="200" customFormat="1" ht="12" customHeight="1" x14ac:dyDescent="0.2">
      <c r="A50" s="234"/>
      <c r="B50" s="217"/>
      <c r="C50" s="215" t="str">
        <f>Data!C50</f>
        <v>Congregate Care - Group Home</v>
      </c>
      <c r="D50" s="21">
        <f>SUM(SouthernRegionCalculations!N102:T102)</f>
        <v>12</v>
      </c>
      <c r="E50" s="49">
        <f t="shared" si="4"/>
        <v>0.05</v>
      </c>
      <c r="F50" s="180"/>
      <c r="G50" s="180"/>
      <c r="H50" s="180"/>
      <c r="I50" s="180"/>
      <c r="J50" s="180"/>
      <c r="K50" s="180"/>
      <c r="L50" s="237"/>
    </row>
    <row r="51" spans="1:14" s="200" customFormat="1" ht="12" customHeight="1" x14ac:dyDescent="0.2">
      <c r="A51" s="256"/>
      <c r="B51" s="217"/>
      <c r="C51" s="215" t="str">
        <f>Data!C51</f>
        <v>Congregate Care - Continuum</v>
      </c>
      <c r="D51" s="21">
        <f>SUM(SouthernRegionCalculations!Z102:AB102)</f>
        <v>0</v>
      </c>
      <c r="E51" s="49" t="str">
        <f t="shared" si="4"/>
        <v>*</v>
      </c>
      <c r="F51" s="254"/>
      <c r="G51" s="228" t="str">
        <f>Data!G51</f>
        <v>Gender  (03/31/2017)</v>
      </c>
      <c r="H51" s="235"/>
      <c r="I51" s="235"/>
      <c r="J51" s="257"/>
      <c r="K51" s="257"/>
      <c r="L51" s="258"/>
    </row>
    <row r="52" spans="1:14" s="200" customFormat="1" ht="12" customHeight="1" x14ac:dyDescent="0.2">
      <c r="A52" s="259"/>
      <c r="B52" s="217"/>
      <c r="C52" s="215" t="str">
        <f>Data!C52</f>
        <v>Congregate Care - Residential</v>
      </c>
      <c r="D52" s="21">
        <f>SouthernRegionCalculations!U102</f>
        <v>13</v>
      </c>
      <c r="E52" s="49">
        <f>IF(D52/$D$57&lt;0.01,"*",D52/$D$57)</f>
        <v>5.4166666666666669E-2</v>
      </c>
      <c r="F52" s="254"/>
      <c r="G52" s="217"/>
      <c r="H52" s="215" t="str">
        <f>Data!H52</f>
        <v>Male</v>
      </c>
      <c r="I52" s="244"/>
      <c r="J52" s="21">
        <f>SouthernRegionCalculations!P116</f>
        <v>119</v>
      </c>
      <c r="K52" s="49">
        <f>IF(J52/$J$55&lt;0.01,"*",J52/$J$55)</f>
        <v>0.49583333333333335</v>
      </c>
      <c r="L52" s="260"/>
      <c r="M52" s="215"/>
    </row>
    <row r="53" spans="1:14" s="200" customFormat="1" ht="12" customHeight="1" x14ac:dyDescent="0.2">
      <c r="A53" s="261"/>
      <c r="B53" s="217"/>
      <c r="C53" s="215" t="str">
        <f>Data!C53</f>
        <v>Congregate  Care - STARR (short-term residential)</v>
      </c>
      <c r="D53" s="21">
        <f>SouthernRegionCalculations!V102</f>
        <v>9</v>
      </c>
      <c r="E53" s="49">
        <f t="shared" si="4"/>
        <v>3.7499999999999999E-2</v>
      </c>
      <c r="F53" s="254"/>
      <c r="G53" s="217"/>
      <c r="H53" s="215" t="str">
        <f>Data!H53</f>
        <v>Female</v>
      </c>
      <c r="I53" s="244"/>
      <c r="J53" s="21">
        <f>SouthernRegionCalculations!O116</f>
        <v>121</v>
      </c>
      <c r="K53" s="49">
        <f t="shared" ref="K53:K55" si="6">IF(J53/$J$55&lt;0.01,"*",J53/$J$55)</f>
        <v>0.50416666666666665</v>
      </c>
      <c r="L53" s="262"/>
    </row>
    <row r="54" spans="1:14" s="200" customFormat="1" ht="12" customHeight="1" x14ac:dyDescent="0.2">
      <c r="A54" s="214"/>
      <c r="B54" s="217"/>
      <c r="C54" s="215" t="str">
        <f>Data!C54</f>
        <v>Congregate Care - Teen Parenting</v>
      </c>
      <c r="D54" s="21">
        <f>SUM(SouthernRegionCalculations!W102:Y102)</f>
        <v>0</v>
      </c>
      <c r="E54" s="49" t="str">
        <f t="shared" si="4"/>
        <v>*</v>
      </c>
      <c r="F54" s="254"/>
      <c r="G54" s="180"/>
      <c r="H54" s="253" t="str">
        <f>Data!H54</f>
        <v>Intersex</v>
      </c>
      <c r="J54" s="21">
        <f>SouthernRegionCalculations!Q116</f>
        <v>0</v>
      </c>
      <c r="K54" s="49" t="str">
        <f t="shared" si="6"/>
        <v>*</v>
      </c>
      <c r="L54" s="219"/>
    </row>
    <row r="55" spans="1:14" s="200" customFormat="1" ht="12" customHeight="1" x14ac:dyDescent="0.2">
      <c r="A55" s="263"/>
      <c r="B55" s="217"/>
      <c r="C55" s="215" t="str">
        <f>Data!C55</f>
        <v>Non-Referral Location</v>
      </c>
      <c r="D55" s="21">
        <f>SUM(SouthernRegionCalculations!AS102:AW102)</f>
        <v>1</v>
      </c>
      <c r="E55" s="49" t="str">
        <f t="shared" si="4"/>
        <v>*</v>
      </c>
      <c r="F55" s="264"/>
      <c r="G55" s="180"/>
      <c r="H55" s="244" t="s">
        <v>38</v>
      </c>
      <c r="I55" s="180"/>
      <c r="J55" s="67">
        <f>SUM(J52:J54)</f>
        <v>240</v>
      </c>
      <c r="K55" s="68">
        <f t="shared" si="6"/>
        <v>1</v>
      </c>
      <c r="L55" s="265"/>
    </row>
    <row r="56" spans="1:14" s="200" customFormat="1" ht="12" customHeight="1" x14ac:dyDescent="0.2">
      <c r="A56" s="263"/>
      <c r="B56" s="217"/>
      <c r="C56" s="238" t="str">
        <f>Data!C56</f>
        <v>Missing/Absent from Approved Placement</v>
      </c>
      <c r="D56" s="21">
        <f>SouthernRegionCalculations!AX102</f>
        <v>1</v>
      </c>
      <c r="E56" s="49" t="str">
        <f t="shared" si="4"/>
        <v>*</v>
      </c>
      <c r="F56" s="266"/>
      <c r="G56" s="180"/>
      <c r="H56" s="180"/>
      <c r="I56" s="180"/>
      <c r="J56" s="180"/>
      <c r="K56" s="180"/>
      <c r="L56" s="265"/>
    </row>
    <row r="57" spans="1:14" ht="15" customHeight="1" x14ac:dyDescent="0.2">
      <c r="A57" s="267"/>
      <c r="B57" s="180"/>
      <c r="C57" s="244" t="s">
        <v>38</v>
      </c>
      <c r="D57" s="67">
        <f>SUM(D44:D56)</f>
        <v>240</v>
      </c>
      <c r="E57" s="68">
        <f t="shared" si="4"/>
        <v>1</v>
      </c>
      <c r="F57" s="266"/>
      <c r="G57" s="228" t="str">
        <f>Data!G57</f>
        <v>Service Plan Goal  (03/31/2017)</v>
      </c>
      <c r="H57" s="229"/>
      <c r="I57" s="235"/>
      <c r="J57" s="181"/>
      <c r="K57" s="216"/>
      <c r="L57" s="268"/>
    </row>
    <row r="58" spans="1:14" s="200" customFormat="1" ht="12" customHeight="1" x14ac:dyDescent="0.2">
      <c r="A58" s="234"/>
      <c r="B58" s="228"/>
      <c r="C58" s="180"/>
      <c r="D58" s="180"/>
      <c r="E58" s="180"/>
      <c r="F58" s="254"/>
      <c r="G58" s="228"/>
      <c r="H58" s="215" t="str">
        <f>Data!H58</f>
        <v>Family Reunification</v>
      </c>
      <c r="I58" s="215"/>
      <c r="J58" s="21">
        <f>SouthernRegionCalculations!S145</f>
        <v>90</v>
      </c>
      <c r="K58" s="49">
        <f>IF(J58/$J$65&lt;0.01,"*",J58/$J$65)</f>
        <v>0.375</v>
      </c>
      <c r="L58" s="237"/>
      <c r="N58" s="215"/>
    </row>
    <row r="59" spans="1:14" s="200" customFormat="1" ht="12" customHeight="1" x14ac:dyDescent="0.2">
      <c r="A59" s="234"/>
      <c r="B59" s="228" t="str">
        <f>Data!B59</f>
        <v>Race  (03/31/2017)</v>
      </c>
      <c r="C59" s="215"/>
      <c r="D59" s="230"/>
      <c r="E59" s="231"/>
      <c r="F59" s="254"/>
      <c r="G59" s="235"/>
      <c r="H59" s="215" t="str">
        <f>Data!H59</f>
        <v>Adoption</v>
      </c>
      <c r="I59" s="215"/>
      <c r="J59" s="21">
        <f>SouthernRegionCalculations!P145</f>
        <v>79</v>
      </c>
      <c r="K59" s="49">
        <f t="shared" ref="K59:K65" si="7">IF(J59/$J$65&lt;0.01,"*",J59/$J$65)</f>
        <v>0.32916666666666666</v>
      </c>
      <c r="L59" s="237"/>
    </row>
    <row r="60" spans="1:14" s="200" customFormat="1" ht="13.5" customHeight="1" x14ac:dyDescent="0.2">
      <c r="A60" s="234"/>
      <c r="B60" s="235"/>
      <c r="C60" s="215" t="s">
        <v>5</v>
      </c>
      <c r="D60" s="21">
        <f>SouthernRegionCalculations!W131</f>
        <v>137</v>
      </c>
      <c r="E60" s="28">
        <f>IF(D60/$D$68&lt;0.01,"*",D60/$D$68)</f>
        <v>0.5708333333333333</v>
      </c>
      <c r="F60" s="254"/>
      <c r="G60" s="217"/>
      <c r="H60" s="215" t="str">
        <f>Data!H60</f>
        <v>Guardianship</v>
      </c>
      <c r="I60" s="215"/>
      <c r="J60" s="21">
        <f>SouthernRegionCalculations!R145</f>
        <v>22</v>
      </c>
      <c r="K60" s="49">
        <f t="shared" si="7"/>
        <v>9.166666666666666E-2</v>
      </c>
      <c r="L60" s="237"/>
      <c r="N60" s="215"/>
    </row>
    <row r="61" spans="1:14" s="200" customFormat="1" ht="14.45" customHeight="1" x14ac:dyDescent="0.2">
      <c r="A61" s="234"/>
      <c r="C61" s="238" t="s">
        <v>7</v>
      </c>
      <c r="D61" s="21">
        <f>SouthernRegionCalculations!S131</f>
        <v>21</v>
      </c>
      <c r="E61" s="28">
        <f t="shared" ref="E61:E68" si="8">IF(D61/$D$68&lt;0.01,"*",D61/$D$68)</f>
        <v>8.7499999999999994E-2</v>
      </c>
      <c r="F61" s="254"/>
      <c r="G61" s="217"/>
      <c r="H61" s="215" t="s">
        <v>63</v>
      </c>
      <c r="I61" s="215"/>
      <c r="J61" s="21">
        <f>SouthernRegionCalculations!O145</f>
        <v>9</v>
      </c>
      <c r="K61" s="49">
        <f t="shared" si="7"/>
        <v>3.7499999999999999E-2</v>
      </c>
      <c r="L61" s="237"/>
      <c r="N61" s="215"/>
    </row>
    <row r="62" spans="1:14" s="200" customFormat="1" ht="13.5" customHeight="1" x14ac:dyDescent="0.2">
      <c r="A62" s="234"/>
      <c r="C62" s="215" t="s">
        <v>9</v>
      </c>
      <c r="D62" s="21">
        <f>SouthernRegionCalculations!Q131</f>
        <v>44</v>
      </c>
      <c r="E62" s="28">
        <f t="shared" si="8"/>
        <v>0.18333333333333332</v>
      </c>
      <c r="F62" s="254"/>
      <c r="G62" s="217"/>
      <c r="H62" s="215" t="str">
        <f>Data!H62</f>
        <v>Permanent Care with Kin</v>
      </c>
      <c r="I62" s="215"/>
      <c r="J62" s="21">
        <f>SouthernRegionCalculations!Q145</f>
        <v>16</v>
      </c>
      <c r="K62" s="49">
        <f t="shared" si="7"/>
        <v>6.6666666666666666E-2</v>
      </c>
      <c r="L62" s="237"/>
      <c r="N62" s="215"/>
    </row>
    <row r="63" spans="1:14" s="200" customFormat="1" ht="13.5" customHeight="1" x14ac:dyDescent="0.2">
      <c r="A63" s="234"/>
      <c r="B63" s="235"/>
      <c r="C63" s="215" t="s">
        <v>11</v>
      </c>
      <c r="D63" s="21">
        <f>SouthernRegionCalculations!P131</f>
        <v>4</v>
      </c>
      <c r="E63" s="28">
        <f t="shared" si="8"/>
        <v>1.6666666666666666E-2</v>
      </c>
      <c r="F63" s="254"/>
      <c r="G63" s="217"/>
      <c r="H63" s="215" t="str">
        <f>Data!H63</f>
        <v>Stabilize Intact Family</v>
      </c>
      <c r="I63" s="215"/>
      <c r="J63" s="21">
        <f>SouthernRegionCalculations!T145</f>
        <v>10</v>
      </c>
      <c r="K63" s="49">
        <f t="shared" si="7"/>
        <v>4.1666666666666664E-2</v>
      </c>
      <c r="L63" s="237"/>
      <c r="N63" s="215"/>
    </row>
    <row r="64" spans="1:14" s="200" customFormat="1" ht="13.5" customHeight="1" x14ac:dyDescent="0.2">
      <c r="A64" s="234"/>
      <c r="B64" s="235"/>
      <c r="C64" s="215" t="s">
        <v>13</v>
      </c>
      <c r="D64" s="21">
        <f>SouthernRegionCalculations!O131</f>
        <v>3</v>
      </c>
      <c r="E64" s="28">
        <f t="shared" si="8"/>
        <v>1.2500000000000001E-2</v>
      </c>
      <c r="F64" s="254"/>
      <c r="G64" s="217"/>
      <c r="H64" s="215" t="str">
        <f>Data!H64</f>
        <v>Unspecified as of run-date</v>
      </c>
      <c r="I64" s="215"/>
      <c r="J64" s="21">
        <f>SouthernRegionCalculations!U145</f>
        <v>14</v>
      </c>
      <c r="K64" s="49">
        <f t="shared" si="7"/>
        <v>5.8333333333333334E-2</v>
      </c>
      <c r="L64" s="237"/>
      <c r="N64" s="215"/>
    </row>
    <row r="65" spans="1:14" s="200" customFormat="1" ht="13.5" customHeight="1" x14ac:dyDescent="0.2">
      <c r="A65" s="234"/>
      <c r="B65" s="235"/>
      <c r="C65" s="215" t="s">
        <v>15</v>
      </c>
      <c r="D65" s="21">
        <f>SouthernRegionCalculations!U131</f>
        <v>0</v>
      </c>
      <c r="E65" s="28" t="str">
        <f t="shared" si="8"/>
        <v>*</v>
      </c>
      <c r="F65" s="254"/>
      <c r="G65" s="217"/>
      <c r="H65" s="244" t="s">
        <v>38</v>
      </c>
      <c r="I65" s="215"/>
      <c r="J65" s="67">
        <f>SUM(J58:J64)</f>
        <v>240</v>
      </c>
      <c r="K65" s="68">
        <f t="shared" si="7"/>
        <v>1</v>
      </c>
      <c r="L65" s="237"/>
      <c r="N65" s="215"/>
    </row>
    <row r="66" spans="1:14" s="200" customFormat="1" ht="13.5" customHeight="1" x14ac:dyDescent="0.2">
      <c r="A66" s="234"/>
      <c r="B66" s="235"/>
      <c r="C66" s="215" t="s">
        <v>17</v>
      </c>
      <c r="D66" s="21">
        <f>SouthernRegionCalculations!T131</f>
        <v>24</v>
      </c>
      <c r="E66" s="28">
        <f t="shared" si="8"/>
        <v>0.1</v>
      </c>
      <c r="F66" s="254"/>
      <c r="G66" s="217"/>
      <c r="H66" s="269" t="s">
        <v>241</v>
      </c>
      <c r="L66" s="237"/>
      <c r="N66" s="215"/>
    </row>
    <row r="67" spans="1:14" s="200" customFormat="1" ht="12" customHeight="1" x14ac:dyDescent="0.2">
      <c r="A67" s="234"/>
      <c r="B67" s="235"/>
      <c r="C67" s="215" t="str">
        <f>Data!C67</f>
        <v>Unable to Determine</v>
      </c>
      <c r="D67" s="21">
        <f>SouthernRegionCalculations!R131+SouthernRegionCalculations!V131+SouthernRegionCalculations!X131</f>
        <v>7</v>
      </c>
      <c r="E67" s="28">
        <f t="shared" si="8"/>
        <v>2.9166666666666667E-2</v>
      </c>
      <c r="F67" s="254"/>
      <c r="G67" s="217"/>
      <c r="H67" s="269"/>
      <c r="I67" s="180"/>
      <c r="J67" s="180"/>
      <c r="K67" s="180"/>
      <c r="L67" s="237"/>
      <c r="M67" s="215"/>
      <c r="N67" s="215"/>
    </row>
    <row r="68" spans="1:14" s="200" customFormat="1" ht="12" customHeight="1" x14ac:dyDescent="0.2">
      <c r="A68" s="234"/>
      <c r="B68" s="235"/>
      <c r="C68" s="244" t="s">
        <v>38</v>
      </c>
      <c r="D68" s="67">
        <f>SUM(D60:D67)</f>
        <v>240</v>
      </c>
      <c r="E68" s="61">
        <f t="shared" si="8"/>
        <v>1</v>
      </c>
      <c r="F68" s="254"/>
      <c r="G68" s="270" t="s">
        <v>68</v>
      </c>
      <c r="I68" s="180"/>
      <c r="J68" s="180"/>
      <c r="K68" s="180"/>
      <c r="L68" s="237"/>
      <c r="M68" s="215"/>
      <c r="N68" s="215"/>
    </row>
    <row r="69" spans="1:14" s="200" customFormat="1" ht="12" customHeight="1" x14ac:dyDescent="0.2">
      <c r="A69" s="234"/>
      <c r="B69" s="235"/>
      <c r="C69" s="246" t="s">
        <v>239</v>
      </c>
      <c r="D69" s="95"/>
      <c r="E69" s="96"/>
      <c r="F69" s="254"/>
      <c r="G69" s="271" t="s">
        <v>69</v>
      </c>
      <c r="I69" s="180"/>
      <c r="J69" s="180"/>
      <c r="K69" s="180"/>
      <c r="L69" s="237"/>
      <c r="M69" s="215"/>
      <c r="N69" s="215"/>
    </row>
    <row r="70" spans="1:14" s="200" customFormat="1" ht="12" customHeight="1" x14ac:dyDescent="0.2">
      <c r="A70" s="241"/>
      <c r="B70" s="228"/>
      <c r="C70" s="66" t="s">
        <v>240</v>
      </c>
      <c r="D70" s="34"/>
      <c r="E70" s="64"/>
      <c r="F70" s="254"/>
      <c r="G70" s="270" t="s">
        <v>70</v>
      </c>
      <c r="I70" s="180"/>
      <c r="J70" s="180"/>
      <c r="K70" s="180"/>
      <c r="L70" s="237"/>
    </row>
    <row r="71" spans="1:14" s="200" customFormat="1" ht="6" customHeight="1" x14ac:dyDescent="0.2">
      <c r="A71" s="272"/>
      <c r="B71" s="273"/>
      <c r="C71" s="100"/>
      <c r="D71" s="101"/>
      <c r="E71" s="102"/>
      <c r="F71" s="274"/>
      <c r="G71" s="275"/>
      <c r="H71" s="276"/>
      <c r="I71" s="275"/>
      <c r="J71" s="275"/>
      <c r="K71" s="275"/>
      <c r="L71" s="277"/>
    </row>
    <row r="72" spans="1:14" s="200" customFormat="1" ht="15.75" x14ac:dyDescent="0.2">
      <c r="A72" s="205"/>
      <c r="B72" s="1080" t="s">
        <v>71</v>
      </c>
      <c r="C72" s="1080"/>
      <c r="D72" s="1080"/>
      <c r="E72" s="1080"/>
      <c r="F72" s="1080"/>
      <c r="G72" s="1080"/>
      <c r="H72" s="1080"/>
      <c r="I72" s="1080"/>
      <c r="J72" s="1080"/>
      <c r="K72" s="1080"/>
      <c r="L72" s="1081"/>
    </row>
    <row r="73" spans="1:14" s="200" customFormat="1" ht="14.25" customHeight="1" x14ac:dyDescent="0.2">
      <c r="A73" s="234"/>
      <c r="B73" s="228" t="str">
        <f>Data!B73</f>
        <v>Most Recent Intake  (03/31/2017)</v>
      </c>
      <c r="C73" s="278"/>
      <c r="D73" s="231"/>
      <c r="E73" s="218"/>
      <c r="F73" s="218"/>
      <c r="G73" s="244" t="str">
        <f>Data!G73</f>
        <v>Age Groups  (03/31/2017)</v>
      </c>
      <c r="H73" s="215"/>
      <c r="I73" s="217"/>
      <c r="J73" s="217"/>
      <c r="K73" s="233"/>
      <c r="L73" s="213"/>
    </row>
    <row r="74" spans="1:14" ht="12" customHeight="1" x14ac:dyDescent="0.2">
      <c r="A74" s="234"/>
      <c r="B74" s="229"/>
      <c r="C74" s="215" t="str">
        <f>Data!C74</f>
        <v>Protective</v>
      </c>
      <c r="D74" s="21">
        <f>SouthernRegionCalculations!O174+SouthernRegionCalculations!U174</f>
        <v>734</v>
      </c>
      <c r="E74" s="49">
        <f>IF(D74/$D$80&lt;0.01,"*",D74/$D$80)</f>
        <v>0.93503184713375798</v>
      </c>
      <c r="F74" s="254"/>
      <c r="G74" s="217"/>
      <c r="H74" s="215" t="str">
        <f>Data!H74</f>
        <v>0 - 2 Years Old</v>
      </c>
      <c r="I74" s="215"/>
      <c r="J74" s="21">
        <f>SUM(SouthernRegionCalculations!O159:Q159)</f>
        <v>145</v>
      </c>
      <c r="K74" s="49">
        <f>IF(J74/$J$79&lt;0.01,"*",J74/$J$79)</f>
        <v>0.18471337579617833</v>
      </c>
      <c r="L74" s="237"/>
    </row>
    <row r="75" spans="1:14" ht="12" customHeight="1" x14ac:dyDescent="0.2">
      <c r="A75" s="234"/>
      <c r="B75" s="229"/>
      <c r="C75" s="215" t="str">
        <f>Data!C75</f>
        <v>Alternative Response</v>
      </c>
      <c r="D75" s="21">
        <f>SouthernRegionCalculations!P174</f>
        <v>19</v>
      </c>
      <c r="E75" s="49">
        <f t="shared" ref="E75:E80" si="9">IF(D75/$D$80&lt;0.01,"*",D75/$D$80)</f>
        <v>2.4203821656050957E-2</v>
      </c>
      <c r="F75" s="254"/>
      <c r="G75" s="229"/>
      <c r="H75" s="215" t="str">
        <f>Data!H75</f>
        <v>3 - 5 Years Old</v>
      </c>
      <c r="I75" s="215"/>
      <c r="J75" s="21">
        <f>SUM(SouthernRegionCalculations!R159:T159)</f>
        <v>144</v>
      </c>
      <c r="K75" s="49">
        <f t="shared" ref="K75:K79" si="10">IF(J75/$J$79&lt;0.01,"*",J75/$J$79)</f>
        <v>0.18343949044585986</v>
      </c>
      <c r="L75" s="237"/>
    </row>
    <row r="76" spans="1:14" ht="12" customHeight="1" x14ac:dyDescent="0.2">
      <c r="A76" s="234"/>
      <c r="B76" s="229"/>
      <c r="C76" s="215" t="str">
        <f>Data!C76</f>
        <v>Voluntary Request</v>
      </c>
      <c r="D76" s="21">
        <f>SouthernRegionCalculations!W174+SouthernRegionCalculations!X174</f>
        <v>8</v>
      </c>
      <c r="E76" s="28">
        <f t="shared" si="9"/>
        <v>1.019108280254777E-2</v>
      </c>
      <c r="F76" s="254"/>
      <c r="G76" s="215"/>
      <c r="H76" s="215" t="str">
        <f>Data!H76</f>
        <v>6 - 11 Years Old</v>
      </c>
      <c r="I76" s="215"/>
      <c r="J76" s="21">
        <f>SUM(SouthernRegionCalculations!U159:Z159)</f>
        <v>282</v>
      </c>
      <c r="K76" s="49">
        <f t="shared" si="10"/>
        <v>0.35923566878980889</v>
      </c>
      <c r="L76" s="237"/>
    </row>
    <row r="77" spans="1:14" s="200" customFormat="1" ht="12" customHeight="1" x14ac:dyDescent="0.2">
      <c r="A77" s="234"/>
      <c r="B77" s="217"/>
      <c r="C77" s="215" t="str">
        <f>Data!C77</f>
        <v>CRA Referral (Children Requiring Assistance)</v>
      </c>
      <c r="D77" s="21">
        <f>SouthernRegionCalculations!Q174+SouthernRegionCalculations!R174</f>
        <v>12</v>
      </c>
      <c r="E77" s="49">
        <f t="shared" si="9"/>
        <v>1.5286624203821656E-2</v>
      </c>
      <c r="F77" s="254"/>
      <c r="G77" s="229"/>
      <c r="H77" s="215" t="str">
        <f>Data!H77</f>
        <v>12 - 17 Years Old</v>
      </c>
      <c r="I77" s="215"/>
      <c r="J77" s="21">
        <f>SUM(SouthernRegionCalculations!AA159:AF159)</f>
        <v>214</v>
      </c>
      <c r="K77" s="49">
        <f t="shared" si="10"/>
        <v>0.27261146496815286</v>
      </c>
      <c r="L77" s="237"/>
    </row>
    <row r="78" spans="1:14" s="200" customFormat="1" ht="12" customHeight="1" x14ac:dyDescent="0.2">
      <c r="A78" s="239"/>
      <c r="B78" s="217"/>
      <c r="C78" s="215" t="str">
        <f>Data!C78</f>
        <v>Court Referral</v>
      </c>
      <c r="D78" s="21">
        <f>SouthernRegionCalculations!S174</f>
        <v>12</v>
      </c>
      <c r="E78" s="49">
        <f t="shared" si="9"/>
        <v>1.5286624203821656E-2</v>
      </c>
      <c r="F78" s="254"/>
      <c r="G78" s="217"/>
      <c r="H78" s="215" t="str">
        <f>Data!H78</f>
        <v>Unspecified</v>
      </c>
      <c r="I78" s="215"/>
      <c r="J78" s="21">
        <f>SouthernRegionCalculations!AG159</f>
        <v>0</v>
      </c>
      <c r="K78" s="49" t="str">
        <f t="shared" si="10"/>
        <v>*</v>
      </c>
      <c r="L78" s="237"/>
    </row>
    <row r="79" spans="1:14" s="200" customFormat="1" ht="12" customHeight="1" x14ac:dyDescent="0.2">
      <c r="A79" s="239"/>
      <c r="B79" s="217"/>
      <c r="C79" s="215" t="str">
        <f>Data!C79</f>
        <v>Other/Unspecified</v>
      </c>
      <c r="D79" s="21">
        <f>SouthernRegionCalculations!T174+SouthernRegionCalculations!Y174+SouthernRegionCalculations!V174</f>
        <v>0</v>
      </c>
      <c r="E79" s="49" t="str">
        <f t="shared" si="9"/>
        <v>*</v>
      </c>
      <c r="F79" s="255"/>
      <c r="G79" s="217"/>
      <c r="H79" s="244" t="s">
        <v>72</v>
      </c>
      <c r="I79" s="244"/>
      <c r="J79" s="67">
        <f>SUM(J74:J78)</f>
        <v>785</v>
      </c>
      <c r="K79" s="68">
        <f t="shared" si="10"/>
        <v>1</v>
      </c>
      <c r="L79" s="240"/>
    </row>
    <row r="80" spans="1:14" s="200" customFormat="1" ht="12" customHeight="1" x14ac:dyDescent="0.2">
      <c r="A80" s="214"/>
      <c r="B80" s="229"/>
      <c r="C80" s="244" t="s">
        <v>72</v>
      </c>
      <c r="D80" s="67">
        <f>SUM(D74:D79)</f>
        <v>785</v>
      </c>
      <c r="E80" s="68">
        <f t="shared" si="9"/>
        <v>1</v>
      </c>
      <c r="F80" s="255"/>
      <c r="G80" s="217"/>
      <c r="H80" s="244"/>
      <c r="I80" s="244"/>
      <c r="J80" s="108"/>
      <c r="K80" s="109"/>
      <c r="L80" s="240"/>
    </row>
    <row r="81" spans="1:12" s="200" customFormat="1" ht="3.6" customHeight="1" x14ac:dyDescent="0.2">
      <c r="A81" s="214"/>
      <c r="B81" s="229"/>
      <c r="C81" s="244"/>
      <c r="D81" s="67"/>
      <c r="E81" s="68"/>
      <c r="F81" s="255"/>
      <c r="G81" s="217"/>
      <c r="H81" s="244"/>
      <c r="I81" s="244"/>
      <c r="J81" s="108"/>
      <c r="K81" s="109"/>
      <c r="L81" s="240"/>
    </row>
    <row r="82" spans="1:12" s="200" customFormat="1" ht="12" customHeight="1" x14ac:dyDescent="0.2">
      <c r="A82" s="272"/>
      <c r="B82" s="366"/>
      <c r="C82" s="275"/>
      <c r="D82" s="279"/>
      <c r="E82" s="275"/>
      <c r="F82" s="275"/>
      <c r="G82" s="280"/>
      <c r="H82" s="275"/>
      <c r="I82" s="275"/>
      <c r="J82" s="275"/>
      <c r="K82" s="279"/>
      <c r="L82" s="281"/>
    </row>
    <row r="83" spans="1:12" s="200" customFormat="1" x14ac:dyDescent="0.2">
      <c r="A83" s="180"/>
      <c r="B83" s="217"/>
      <c r="C83" s="282"/>
      <c r="D83" s="283"/>
      <c r="E83" s="283"/>
      <c r="F83" s="283"/>
      <c r="G83" s="282"/>
      <c r="H83" s="229"/>
      <c r="I83" s="229"/>
      <c r="J83" s="233"/>
      <c r="K83" s="180"/>
      <c r="L83" s="180"/>
    </row>
    <row r="84" spans="1:12" s="200" customFormat="1" ht="6" customHeight="1" x14ac:dyDescent="0.2">
      <c r="A84" s="180"/>
      <c r="B84" s="217"/>
      <c r="C84" s="282"/>
      <c r="D84" s="283"/>
      <c r="E84" s="283"/>
      <c r="F84" s="283"/>
      <c r="G84" s="282"/>
      <c r="H84" s="282"/>
      <c r="I84" s="282"/>
      <c r="J84" s="283"/>
      <c r="K84" s="180"/>
      <c r="L84" s="180"/>
    </row>
    <row r="85" spans="1:12" x14ac:dyDescent="0.2">
      <c r="A85" s="180"/>
      <c r="K85" s="180"/>
      <c r="L85" s="180"/>
    </row>
    <row r="86" spans="1:12" x14ac:dyDescent="0.2">
      <c r="K86" s="180"/>
      <c r="L86" s="180"/>
    </row>
  </sheetData>
  <mergeCells count="3">
    <mergeCell ref="B18:K18"/>
    <mergeCell ref="B33:K33"/>
    <mergeCell ref="B72:L72"/>
  </mergeCells>
  <printOptions horizontalCentered="1" verticalCentered="1"/>
  <pageMargins left="0.04" right="0.04" top="0.04" bottom="0.03" header="0.04" footer="0.03"/>
  <pageSetup scale="75" orientation="portrait" r:id="rId1"/>
  <headerFooter alignWithMargins="0">
    <oddHeader>&amp;C&amp;"Arial,Bold"&amp;12MASSACHUSETTS DEPARTMENT OF CHILDREN AND FAMILIES QUARTERLY PROFILE
FY 2017, Quarter 3 (January 1, 2017 – March 31, 2017)</oddHeader>
    <oddFooter>&amp;L&amp;"Arial,Italic"MA DCF: CQI/OMPA&amp;R
&amp;"Arial,Italic"Source: FamilyNet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1:N86"/>
  <sheetViews>
    <sheetView view="pageBreakPreview" zoomScaleNormal="100" zoomScaleSheetLayoutView="100" workbookViewId="0">
      <selection activeCell="C42" sqref="C42"/>
    </sheetView>
  </sheetViews>
  <sheetFormatPr defaultColWidth="9.140625" defaultRowHeight="12.75" x14ac:dyDescent="0.2"/>
  <cols>
    <col min="1" max="1" width="1.42578125" style="283" customWidth="1"/>
    <col min="2" max="2" width="5.28515625" style="282" customWidth="1"/>
    <col min="3" max="3" width="47.28515625" style="282" customWidth="1"/>
    <col min="4" max="4" width="6.5703125" style="283" customWidth="1"/>
    <col min="5" max="5" width="7" style="283" customWidth="1"/>
    <col min="6" max="6" width="2.140625" style="283" customWidth="1"/>
    <col min="7" max="7" width="4.140625" style="282" customWidth="1"/>
    <col min="8" max="8" width="25.7109375" style="282" customWidth="1"/>
    <col min="9" max="9" width="20.7109375" style="282" customWidth="1"/>
    <col min="10" max="11" width="7" style="283" customWidth="1"/>
    <col min="12" max="12" width="1.42578125" style="283" customWidth="1"/>
    <col min="13" max="16384" width="9.140625" style="204"/>
  </cols>
  <sheetData>
    <row r="1" spans="1:13" ht="16.5" customHeight="1" x14ac:dyDescent="0.2">
      <c r="A1" s="201"/>
      <c r="B1" s="318"/>
      <c r="C1" s="284" t="s">
        <v>98</v>
      </c>
      <c r="D1" s="285"/>
      <c r="E1" s="202"/>
      <c r="F1" s="286"/>
      <c r="G1" s="287"/>
      <c r="H1" s="284"/>
      <c r="I1" s="288" t="s">
        <v>94</v>
      </c>
      <c r="J1" s="202"/>
      <c r="K1" s="202"/>
      <c r="L1" s="203"/>
    </row>
    <row r="2" spans="1:13" ht="15.75" hidden="1" x14ac:dyDescent="0.2">
      <c r="A2" s="205"/>
      <c r="B2" s="206"/>
      <c r="C2" s="206"/>
      <c r="D2" s="207"/>
      <c r="E2" s="208"/>
      <c r="F2" s="208"/>
      <c r="G2" s="206"/>
      <c r="H2" s="206" t="s">
        <v>0</v>
      </c>
      <c r="I2" s="206"/>
      <c r="J2" s="208"/>
      <c r="K2" s="207" t="s">
        <v>1</v>
      </c>
      <c r="L2" s="209"/>
    </row>
    <row r="3" spans="1:13" ht="5.0999999999999996" customHeight="1" x14ac:dyDescent="0.2">
      <c r="A3" s="210"/>
      <c r="B3" s="211"/>
      <c r="C3" s="211"/>
      <c r="D3" s="212"/>
      <c r="E3" s="212"/>
      <c r="F3" s="212"/>
      <c r="G3" s="211"/>
      <c r="H3" s="211"/>
      <c r="I3" s="211"/>
      <c r="J3" s="212"/>
      <c r="K3" s="212"/>
      <c r="L3" s="213"/>
    </row>
    <row r="4" spans="1:13" s="200" customFormat="1" ht="12" customHeight="1" x14ac:dyDescent="0.2">
      <c r="A4" s="214"/>
      <c r="B4" s="215" t="str">
        <f>Data!B4</f>
        <v>51A Reports (Q3, FY'2017)</v>
      </c>
      <c r="C4" s="215"/>
      <c r="D4" s="21">
        <f>SouthernRegionCalculations!C11</f>
        <v>792</v>
      </c>
      <c r="E4" s="216"/>
      <c r="F4" s="216"/>
      <c r="G4" s="217"/>
      <c r="H4" s="215" t="str">
        <f>Data!H4</f>
        <v>Children &lt;18 Pending Response (03/31/2017)</v>
      </c>
      <c r="I4" s="215"/>
      <c r="J4" s="551">
        <f>VLOOKUP(I1,ChildrenPendingResponse!$A$1:$C$42,3,FALSE)</f>
        <v>113</v>
      </c>
      <c r="K4" s="218"/>
      <c r="L4" s="219"/>
      <c r="M4" s="116"/>
    </row>
    <row r="5" spans="1:13" s="200" customFormat="1" ht="12" customHeight="1" x14ac:dyDescent="0.2">
      <c r="A5" s="214"/>
      <c r="B5" s="215" t="str">
        <f>Data!B5</f>
        <v>% Screened-In for Response (Q3, FY'2017)</v>
      </c>
      <c r="C5" s="220"/>
      <c r="D5" s="28">
        <f>(SouthernRegionCalculations!C39+SouthernRegionCalculations!C25)/SouthernRegionCalculations!C11</f>
        <v>0.55303030303030298</v>
      </c>
      <c r="E5" s="216"/>
      <c r="F5" s="216"/>
      <c r="G5" s="217"/>
      <c r="H5" s="215" t="str">
        <f>Data!H5</f>
        <v>Children Under 18 in Caseload (03/31/2017)</v>
      </c>
      <c r="I5" s="215"/>
      <c r="J5" s="551">
        <f>SouthernRegionCalculations!G117</f>
        <v>1587</v>
      </c>
      <c r="K5" s="218"/>
      <c r="L5" s="219"/>
    </row>
    <row r="6" spans="1:13" s="200" customFormat="1" ht="12" customHeight="1" x14ac:dyDescent="0.2">
      <c r="A6" s="214"/>
      <c r="B6" s="215"/>
      <c r="C6" s="215"/>
      <c r="D6" s="28"/>
      <c r="E6" s="221"/>
      <c r="F6" s="221"/>
      <c r="G6" s="217"/>
      <c r="H6" s="215" t="str">
        <f>Data!H6</f>
        <v>Children Under 18 in Placement (03/31/2017)</v>
      </c>
      <c r="I6" s="215"/>
      <c r="J6" s="551">
        <f>SouthernRegionCalculations!G117-SouthernRegionCalculations!G123</f>
        <v>498</v>
      </c>
      <c r="K6" s="218"/>
      <c r="L6" s="219"/>
    </row>
    <row r="7" spans="1:13" s="200" customFormat="1" ht="3" customHeight="1" x14ac:dyDescent="0.2">
      <c r="A7" s="214"/>
      <c r="B7" s="217"/>
      <c r="C7" s="217"/>
      <c r="D7" s="199"/>
      <c r="E7" s="221"/>
      <c r="F7" s="221"/>
      <c r="G7" s="217"/>
      <c r="H7" s="215">
        <f>Data!H7</f>
        <v>0</v>
      </c>
      <c r="I7" s="215"/>
      <c r="J7" s="837"/>
      <c r="K7" s="218"/>
      <c r="L7" s="219"/>
    </row>
    <row r="8" spans="1:13" s="200" customFormat="1" ht="12" customHeight="1" x14ac:dyDescent="0.2">
      <c r="A8" s="214"/>
      <c r="B8" s="215" t="str">
        <f>Data!B8</f>
        <v>Responses (Q3, FY'2017) (includes Hotline)</v>
      </c>
      <c r="C8" s="215"/>
      <c r="D8" s="21">
        <f>SouthernRegionCalculations!C176</f>
        <v>324</v>
      </c>
      <c r="E8" s="221"/>
      <c r="F8" s="221"/>
      <c r="G8" s="217"/>
      <c r="H8" s="215" t="str">
        <f>Data!H8</f>
        <v>% of Child Caseload in Placement</v>
      </c>
      <c r="I8" s="215"/>
      <c r="J8" s="838">
        <f>J6/J5</f>
        <v>0.31379962192816635</v>
      </c>
      <c r="K8" s="218"/>
      <c r="L8" s="219"/>
    </row>
    <row r="9" spans="1:13" s="200" customFormat="1" ht="12" customHeight="1" x14ac:dyDescent="0.2">
      <c r="A9" s="214"/>
      <c r="B9" s="215" t="str">
        <f>Data!B9</f>
        <v>% Supported Responses (Q3, FY'2017)</v>
      </c>
      <c r="C9" s="215"/>
      <c r="D9" s="28">
        <f>SouthernRegionCalculations!C80/D4</f>
        <v>6.4393939393939392E-2</v>
      </c>
      <c r="E9" s="221"/>
      <c r="F9" s="221"/>
      <c r="G9" s="217"/>
      <c r="H9" s="215" t="str">
        <f>Data!H9</f>
        <v>Clinical Cases (03/31/2017)</v>
      </c>
      <c r="I9" s="215"/>
      <c r="J9" s="551">
        <f>SouthernRegionCalculations!G133+SouthernRegionCalculations!G134</f>
        <v>861</v>
      </c>
      <c r="K9" s="218"/>
      <c r="L9" s="219"/>
      <c r="M9" s="290"/>
    </row>
    <row r="10" spans="1:13" s="200" customFormat="1" ht="3" customHeight="1" x14ac:dyDescent="0.2">
      <c r="A10" s="214"/>
      <c r="E10" s="221"/>
      <c r="F10" s="221"/>
      <c r="G10" s="217"/>
      <c r="H10" s="215"/>
      <c r="I10" s="215"/>
      <c r="J10" s="839"/>
      <c r="K10" s="218"/>
      <c r="L10" s="219"/>
    </row>
    <row r="11" spans="1:13" s="200" customFormat="1" ht="12" customHeight="1" x14ac:dyDescent="0.2">
      <c r="A11" s="214"/>
      <c r="B11" s="215" t="str">
        <f>Data!B11</f>
        <v>Substantiated Concern (Q3, FY'2017)</v>
      </c>
      <c r="C11" s="215"/>
      <c r="D11" s="21">
        <f>SouthernRegionCalculations!C165</f>
        <v>102</v>
      </c>
      <c r="E11" s="221"/>
      <c r="F11" s="221"/>
      <c r="G11" s="217"/>
      <c r="H11" s="215" t="str">
        <f>Data!H11</f>
        <v>Adoption Cases (03/31/2017)</v>
      </c>
      <c r="I11" s="215"/>
      <c r="J11" s="551">
        <f>SouthernRegionCalculations!G132</f>
        <v>131</v>
      </c>
      <c r="K11" s="218"/>
      <c r="L11" s="219"/>
    </row>
    <row r="12" spans="1:13" s="200" customFormat="1" ht="12" customHeight="1" x14ac:dyDescent="0.2">
      <c r="A12" s="214"/>
      <c r="B12" s="253"/>
      <c r="C12" s="215"/>
      <c r="D12" s="28"/>
      <c r="E12" s="221"/>
      <c r="F12" s="221"/>
      <c r="G12" s="217"/>
      <c r="H12" s="215" t="str">
        <f>Data!H12</f>
        <v>Clinical Cases w/Child &lt;18 in Plcme (03/31/2017)</v>
      </c>
      <c r="I12" s="215"/>
      <c r="J12" s="551">
        <f>SouthernRegionCalculations!G141</f>
        <v>214</v>
      </c>
      <c r="K12" s="218"/>
      <c r="L12" s="219"/>
    </row>
    <row r="13" spans="1:13" s="200" customFormat="1" ht="12" customHeight="1" x14ac:dyDescent="0.2">
      <c r="A13" s="214"/>
      <c r="E13" s="221"/>
      <c r="F13" s="221"/>
      <c r="G13" s="217"/>
      <c r="H13" s="215" t="str">
        <f>Data!H13</f>
        <v>% Clinical Cases that are Placement Cases</v>
      </c>
      <c r="I13" s="215"/>
      <c r="J13" s="838">
        <f>J12/J9</f>
        <v>0.24854819976771197</v>
      </c>
      <c r="K13" s="218"/>
      <c r="L13" s="219"/>
    </row>
    <row r="14" spans="1:13" s="200" customFormat="1" ht="3" customHeight="1" x14ac:dyDescent="0.2">
      <c r="A14" s="214"/>
      <c r="B14" s="215"/>
      <c r="C14" s="215"/>
      <c r="D14" s="34"/>
      <c r="E14" s="221"/>
      <c r="F14" s="221"/>
      <c r="G14" s="217"/>
      <c r="H14" s="215"/>
      <c r="I14" s="215"/>
      <c r="J14" s="838"/>
      <c r="K14" s="218"/>
      <c r="L14" s="219"/>
    </row>
    <row r="15" spans="1:13" s="200" customFormat="1" ht="12" customHeight="1" x14ac:dyDescent="0.2">
      <c r="A15" s="214"/>
      <c r="B15" s="215" t="str">
        <f>Data!B15</f>
        <v>Ave. Clinical Cases Opened per Month (Jan - Mar 2017)</v>
      </c>
      <c r="C15" s="215"/>
      <c r="D15" s="21">
        <f>SouthernRegionCalculations!C108</f>
        <v>47.333333333333336</v>
      </c>
      <c r="E15" s="221"/>
      <c r="F15" s="221"/>
      <c r="G15" s="217"/>
      <c r="H15" s="215" t="str">
        <f>Data!H15</f>
        <v>Adoptions Legalized (Q3, FY'2017)</v>
      </c>
      <c r="I15" s="215"/>
      <c r="J15" s="551">
        <f>SouthernRegionCalculations!C150</f>
        <v>20</v>
      </c>
      <c r="K15" s="218"/>
      <c r="L15" s="219"/>
    </row>
    <row r="16" spans="1:13" s="200" customFormat="1" ht="12" customHeight="1" x14ac:dyDescent="0.2">
      <c r="A16" s="214"/>
      <c r="B16" s="215" t="str">
        <f>Data!B16</f>
        <v>Ave. Clinical Cases Closed Per Month (Jan - Mar 2017)</v>
      </c>
      <c r="C16" s="215"/>
      <c r="D16" s="21">
        <f>SouthernRegionCalculations!C94</f>
        <v>60.666666666666664</v>
      </c>
      <c r="E16" s="221"/>
      <c r="F16" s="221"/>
      <c r="G16" s="217"/>
      <c r="H16" s="215" t="str">
        <f>Data!H16</f>
        <v>Guardianships Legalized (Q3, FY'2017)</v>
      </c>
      <c r="I16" s="215"/>
      <c r="J16" s="551">
        <f>SouthernRegionCalculations!D150</f>
        <v>15</v>
      </c>
      <c r="K16" s="218"/>
      <c r="L16" s="219"/>
    </row>
    <row r="17" spans="1:12" ht="6" customHeight="1" x14ac:dyDescent="0.2">
      <c r="A17" s="223"/>
      <c r="B17" s="206"/>
      <c r="C17" s="206"/>
      <c r="D17" s="207"/>
      <c r="E17" s="208"/>
      <c r="F17" s="208"/>
      <c r="G17" s="206"/>
      <c r="H17" s="206"/>
      <c r="I17" s="206"/>
      <c r="J17" s="208"/>
      <c r="K17" s="208"/>
      <c r="L17" s="224"/>
    </row>
    <row r="18" spans="1:12" s="227" customFormat="1" ht="15.75" customHeight="1" x14ac:dyDescent="0.2">
      <c r="A18" s="225"/>
      <c r="B18" s="1079" t="s">
        <v>4</v>
      </c>
      <c r="C18" s="1079"/>
      <c r="D18" s="1079"/>
      <c r="E18" s="1079"/>
      <c r="F18" s="1079"/>
      <c r="G18" s="1079"/>
      <c r="H18" s="1079"/>
      <c r="I18" s="1079"/>
      <c r="J18" s="1079"/>
      <c r="K18" s="1079"/>
      <c r="L18" s="226"/>
    </row>
    <row r="19" spans="1:12" ht="15" customHeight="1" x14ac:dyDescent="0.2">
      <c r="A19" s="210"/>
      <c r="B19" s="228" t="str">
        <f>Data!B19</f>
        <v>Race (03/31/2017)</v>
      </c>
      <c r="C19" s="229"/>
      <c r="D19" s="230"/>
      <c r="E19" s="231"/>
      <c r="F19" s="232"/>
      <c r="G19" s="228" t="str">
        <f>Data!G19</f>
        <v>Primary Language  (03/31/2017)</v>
      </c>
      <c r="H19" s="229"/>
      <c r="I19" s="229"/>
      <c r="J19" s="233"/>
      <c r="K19" s="233"/>
      <c r="L19" s="213"/>
    </row>
    <row r="20" spans="1:12" s="200" customFormat="1" ht="13.5" customHeight="1" x14ac:dyDescent="0.2">
      <c r="A20" s="234"/>
      <c r="B20" s="235"/>
      <c r="C20" s="215" t="s">
        <v>5</v>
      </c>
      <c r="D20" s="21">
        <f>SouthernRegionCalculations!S14</f>
        <v>1762</v>
      </c>
      <c r="E20" s="28">
        <f>IF(D20/$D$29&lt;0.01,"*",D20/$D$29)</f>
        <v>0.53703139286802803</v>
      </c>
      <c r="F20" s="236"/>
      <c r="G20" s="235"/>
      <c r="H20" s="215" t="str">
        <f>Data!H20</f>
        <v>Spanish</v>
      </c>
      <c r="I20" s="215"/>
      <c r="J20" s="21">
        <f>SouthernRegionCalculations!S36</f>
        <v>110</v>
      </c>
      <c r="K20" s="49">
        <f>IF(J20/$J$31&lt;0.01,"*",J20/$J$31)</f>
        <v>3.3526363913441021E-2</v>
      </c>
      <c r="L20" s="237"/>
    </row>
    <row r="21" spans="1:12" s="200" customFormat="1" ht="14.45" customHeight="1" x14ac:dyDescent="0.2">
      <c r="A21" s="234"/>
      <c r="B21" s="235"/>
      <c r="C21" s="238" t="s">
        <v>7</v>
      </c>
      <c r="D21" s="21">
        <f>SouthernRegionCalculations!S10</f>
        <v>470</v>
      </c>
      <c r="E21" s="28">
        <f t="shared" ref="E21:E28" si="0">IF(D21/$D$29&lt;0.01,"*",D21/$D$29)</f>
        <v>0.14324900944833893</v>
      </c>
      <c r="F21" s="236"/>
      <c r="G21" s="235"/>
      <c r="H21" s="215" t="str">
        <f>Data!H21</f>
        <v>Khmer (Cambodian)</v>
      </c>
      <c r="I21" s="215"/>
      <c r="J21" s="21">
        <f>SouthernRegionCalculations!S30</f>
        <v>9</v>
      </c>
      <c r="K21" s="49" t="str">
        <f t="shared" ref="K21:K31" si="1">IF(J21/$J$31&lt;0.01,"*",J21/$J$31)</f>
        <v>*</v>
      </c>
      <c r="L21" s="237"/>
    </row>
    <row r="22" spans="1:12" s="200" customFormat="1" ht="13.5" customHeight="1" x14ac:dyDescent="0.2">
      <c r="A22" s="234"/>
      <c r="B22" s="235"/>
      <c r="C22" s="215" t="s">
        <v>9</v>
      </c>
      <c r="D22" s="21">
        <f>SouthernRegionCalculations!S8</f>
        <v>272</v>
      </c>
      <c r="E22" s="28">
        <f t="shared" si="0"/>
        <v>8.2901554404145081E-2</v>
      </c>
      <c r="F22" s="236"/>
      <c r="G22" s="235"/>
      <c r="H22" s="52" t="str">
        <f>Data!H22</f>
        <v xml:space="preserve">Portuguese                                                                      </v>
      </c>
      <c r="I22" s="215"/>
      <c r="J22" s="21">
        <f>SouthernRegionCalculations!S34</f>
        <v>55</v>
      </c>
      <c r="K22" s="28">
        <f t="shared" si="1"/>
        <v>1.676318195672051E-2</v>
      </c>
      <c r="L22" s="237"/>
    </row>
    <row r="23" spans="1:12" s="200" customFormat="1" ht="13.5" customHeight="1" x14ac:dyDescent="0.2">
      <c r="A23" s="234"/>
      <c r="B23" s="235"/>
      <c r="C23" s="215" t="s">
        <v>11</v>
      </c>
      <c r="D23" s="21">
        <f>SouthernRegionCalculations!S7</f>
        <v>28</v>
      </c>
      <c r="E23" s="28" t="str">
        <f t="shared" si="0"/>
        <v>*</v>
      </c>
      <c r="F23" s="236"/>
      <c r="G23" s="235"/>
      <c r="H23" s="215" t="str">
        <f>Data!H23</f>
        <v>Haitian Creole</v>
      </c>
      <c r="I23" s="215"/>
      <c r="J23" s="21">
        <f>SouthernRegionCalculations!S28</f>
        <v>5</v>
      </c>
      <c r="K23" s="49" t="str">
        <f t="shared" si="1"/>
        <v>*</v>
      </c>
      <c r="L23" s="237"/>
    </row>
    <row r="24" spans="1:12" s="200" customFormat="1" ht="13.5" customHeight="1" x14ac:dyDescent="0.2">
      <c r="A24" s="234"/>
      <c r="B24" s="235"/>
      <c r="C24" s="215" t="s">
        <v>13</v>
      </c>
      <c r="D24" s="21">
        <f>SouthernRegionCalculations!S6</f>
        <v>10</v>
      </c>
      <c r="E24" s="28" t="str">
        <f t="shared" si="0"/>
        <v>*</v>
      </c>
      <c r="F24" s="236"/>
      <c r="G24" s="235"/>
      <c r="H24" s="238" t="str">
        <f>Data!H24</f>
        <v>Cape Verdean Creole</v>
      </c>
      <c r="I24" s="238"/>
      <c r="J24" s="21">
        <f>SouthernRegionCalculations!S22</f>
        <v>11</v>
      </c>
      <c r="K24" s="49" t="str">
        <f t="shared" si="1"/>
        <v>*</v>
      </c>
      <c r="L24" s="237"/>
    </row>
    <row r="25" spans="1:12" s="200" customFormat="1" ht="13.5" customHeight="1" x14ac:dyDescent="0.2">
      <c r="A25" s="234"/>
      <c r="B25" s="235"/>
      <c r="C25" s="215" t="s">
        <v>15</v>
      </c>
      <c r="D25" s="21">
        <f>SouthernRegionCalculations!S12</f>
        <v>0</v>
      </c>
      <c r="E25" s="28" t="str">
        <f t="shared" si="0"/>
        <v>*</v>
      </c>
      <c r="F25" s="236"/>
      <c r="G25" s="235"/>
      <c r="H25" s="238" t="str">
        <f>Data!H25</f>
        <v>Vietnamese</v>
      </c>
      <c r="I25" s="238"/>
      <c r="J25" s="21">
        <f>SouthernRegionCalculations!S39</f>
        <v>0</v>
      </c>
      <c r="K25" s="49" t="str">
        <f t="shared" si="1"/>
        <v>*</v>
      </c>
      <c r="L25" s="237"/>
    </row>
    <row r="26" spans="1:12" s="200" customFormat="1" ht="13.5" customHeight="1" x14ac:dyDescent="0.2">
      <c r="A26" s="239"/>
      <c r="B26" s="235"/>
      <c r="C26" s="215" t="s">
        <v>17</v>
      </c>
      <c r="D26" s="21">
        <f>SouthernRegionCalculations!S11</f>
        <v>166</v>
      </c>
      <c r="E26" s="28">
        <f t="shared" si="0"/>
        <v>5.0594330996647362E-2</v>
      </c>
      <c r="F26" s="236"/>
      <c r="G26" s="235"/>
      <c r="H26" s="238" t="str">
        <f>Data!H26</f>
        <v>Chinese</v>
      </c>
      <c r="I26" s="238"/>
      <c r="J26" s="21">
        <f>SouthernRegionCalculations!S23</f>
        <v>0</v>
      </c>
      <c r="K26" s="28" t="str">
        <f t="shared" si="1"/>
        <v>*</v>
      </c>
      <c r="L26" s="240"/>
    </row>
    <row r="27" spans="1:12" s="200" customFormat="1" ht="12" customHeight="1" x14ac:dyDescent="0.2">
      <c r="A27" s="239"/>
      <c r="B27" s="235"/>
      <c r="C27" s="215" t="str">
        <f>Data!C27</f>
        <v>Unable to Determine</v>
      </c>
      <c r="D27" s="21">
        <f>SouthernRegionCalculations!S13</f>
        <v>172</v>
      </c>
      <c r="E27" s="28">
        <f t="shared" si="0"/>
        <v>5.2423041755562332E-2</v>
      </c>
      <c r="F27" s="236"/>
      <c r="G27" s="235"/>
      <c r="H27" s="238" t="str">
        <f>Data!H27</f>
        <v>Lao</v>
      </c>
      <c r="I27" s="238"/>
      <c r="J27" s="21">
        <f>SouthernRegionCalculations!S31</f>
        <v>0</v>
      </c>
      <c r="K27" s="49" t="str">
        <f t="shared" si="1"/>
        <v>*</v>
      </c>
      <c r="L27" s="240"/>
    </row>
    <row r="28" spans="1:12" s="200" customFormat="1" ht="12" customHeight="1" x14ac:dyDescent="0.2">
      <c r="A28" s="241"/>
      <c r="B28" s="235"/>
      <c r="C28" s="215" t="str">
        <f>Data!C28</f>
        <v>Missing</v>
      </c>
      <c r="D28" s="21">
        <f>SouthernRegionCalculations!S15+SouthernRegionCalculations!S9</f>
        <v>401</v>
      </c>
      <c r="E28" s="28">
        <f t="shared" si="0"/>
        <v>0.12221883572081682</v>
      </c>
      <c r="F28" s="242"/>
      <c r="G28" s="235"/>
      <c r="H28" s="238" t="str">
        <f>Data!H28</f>
        <v>American Sign Language</v>
      </c>
      <c r="I28" s="238"/>
      <c r="J28" s="21">
        <f>SouthernRegionCalculations!S21</f>
        <v>1</v>
      </c>
      <c r="K28" s="28" t="str">
        <f t="shared" si="1"/>
        <v>*</v>
      </c>
      <c r="L28" s="243"/>
    </row>
    <row r="29" spans="1:12" s="200" customFormat="1" ht="15" customHeight="1" x14ac:dyDescent="0.2">
      <c r="A29" s="214"/>
      <c r="B29" s="228"/>
      <c r="C29" s="244" t="s">
        <v>23</v>
      </c>
      <c r="D29" s="67">
        <f>SUM(D20:D28)</f>
        <v>3281</v>
      </c>
      <c r="E29" s="61">
        <f>IF(D29/$D$29&lt;0.01,"*",D29/$D$29)</f>
        <v>1</v>
      </c>
      <c r="F29" s="217"/>
      <c r="G29" s="235"/>
      <c r="H29" s="215" t="str">
        <f>Data!H29</f>
        <v>Other</v>
      </c>
      <c r="I29" s="215"/>
      <c r="J29" s="21">
        <f>SouthernRegionCalculations!S25+SouthernRegionCalculations!S26+SouthernRegionCalculations!S27+SouthernRegionCalculations!S29+SouthernRegionCalculations!S32+SouthernRegionCalculations!S33+SouthernRegionCalculations!S35+SouthernRegionCalculations!S37+SouthernRegionCalculations!S40</f>
        <v>44</v>
      </c>
      <c r="K29" s="49">
        <f t="shared" si="1"/>
        <v>1.341054556537641E-2</v>
      </c>
      <c r="L29" s="219"/>
    </row>
    <row r="30" spans="1:12" ht="12" customHeight="1" x14ac:dyDescent="0.2">
      <c r="A30" s="245"/>
      <c r="B30" s="228"/>
      <c r="C30" s="246" t="s">
        <v>239</v>
      </c>
      <c r="D30" s="34"/>
      <c r="E30" s="64"/>
      <c r="F30" s="242"/>
      <c r="G30" s="215"/>
      <c r="H30" s="215" t="str">
        <f>Data!H30</f>
        <v>English/Unspecified</v>
      </c>
      <c r="I30" s="215"/>
      <c r="J30" s="21">
        <f>SouthernRegionCalculations!S24+SouthernRegionCalculations!S38</f>
        <v>3046</v>
      </c>
      <c r="K30" s="49">
        <f t="shared" si="1"/>
        <v>0.92837549527583052</v>
      </c>
      <c r="L30" s="247"/>
    </row>
    <row r="31" spans="1:12" ht="12" customHeight="1" x14ac:dyDescent="0.2">
      <c r="A31" s="245"/>
      <c r="B31" s="228"/>
      <c r="C31" s="66" t="s">
        <v>240</v>
      </c>
      <c r="D31" s="34"/>
      <c r="E31" s="64"/>
      <c r="F31" s="242"/>
      <c r="G31" s="215"/>
      <c r="H31" s="220" t="s">
        <v>23</v>
      </c>
      <c r="I31" s="220"/>
      <c r="J31" s="67">
        <f>SUM(J20:J30)</f>
        <v>3281</v>
      </c>
      <c r="K31" s="68">
        <f t="shared" si="1"/>
        <v>1</v>
      </c>
      <c r="L31" s="247"/>
    </row>
    <row r="32" spans="1:12" ht="6" customHeight="1" x14ac:dyDescent="0.2">
      <c r="A32" s="248"/>
      <c r="B32" s="249"/>
      <c r="C32" s="229"/>
      <c r="D32" s="250"/>
      <c r="E32" s="242"/>
      <c r="F32" s="242"/>
      <c r="G32" s="215"/>
      <c r="H32" s="215"/>
      <c r="I32" s="215"/>
      <c r="J32" s="251"/>
      <c r="K32" s="251"/>
      <c r="L32" s="252"/>
    </row>
    <row r="33" spans="1:12" s="227" customFormat="1" ht="14.25" customHeight="1" x14ac:dyDescent="0.2">
      <c r="A33" s="225"/>
      <c r="B33" s="1080" t="s">
        <v>28</v>
      </c>
      <c r="C33" s="1079"/>
      <c r="D33" s="1079"/>
      <c r="E33" s="1079"/>
      <c r="F33" s="1079"/>
      <c r="G33" s="1079"/>
      <c r="H33" s="1079"/>
      <c r="I33" s="1079"/>
      <c r="J33" s="1079"/>
      <c r="K33" s="1079"/>
      <c r="L33" s="226"/>
    </row>
    <row r="34" spans="1:12" s="253" customFormat="1" ht="15" customHeight="1" x14ac:dyDescent="0.2">
      <c r="A34" s="245"/>
      <c r="B34" s="228" t="str">
        <f>Data!B34</f>
        <v>Most Recent Intake  (03/31/2017)</v>
      </c>
      <c r="C34" s="229"/>
      <c r="D34" s="231"/>
      <c r="E34" s="218"/>
      <c r="F34" s="218"/>
      <c r="G34" s="228" t="str">
        <f>Data!G34</f>
        <v>Age Groups  (03/31/2017)</v>
      </c>
      <c r="H34" s="215"/>
      <c r="I34" s="215"/>
      <c r="J34" s="251"/>
      <c r="K34" s="251"/>
      <c r="L34" s="247"/>
    </row>
    <row r="35" spans="1:12" s="200" customFormat="1" ht="12" customHeight="1" x14ac:dyDescent="0.2">
      <c r="A35" s="234"/>
      <c r="B35" s="217"/>
      <c r="C35" s="215" t="str">
        <f>Data!C35</f>
        <v>Protective</v>
      </c>
      <c r="D35" s="21">
        <f>SouthernRegionCalculations!O63+SouthernRegionCalculations!U63</f>
        <v>472</v>
      </c>
      <c r="E35" s="49">
        <f>IF(D35/$D$41&lt;0.01,"*",D35/$D$41)</f>
        <v>0.94779116465863456</v>
      </c>
      <c r="F35" s="254"/>
      <c r="G35" s="217"/>
      <c r="H35" s="215" t="str">
        <f>Data!H35</f>
        <v>0 - 2 Years Old</v>
      </c>
      <c r="I35" s="215"/>
      <c r="J35" s="21">
        <f>SouthernRegionCalculations!O76</f>
        <v>126</v>
      </c>
      <c r="K35" s="49">
        <f>IF(J35/$J$39&lt;0.01,"*",J35/$J$39)</f>
        <v>0.25301204819277107</v>
      </c>
      <c r="L35" s="237"/>
    </row>
    <row r="36" spans="1:12" s="200" customFormat="1" ht="12" customHeight="1" x14ac:dyDescent="0.2">
      <c r="A36" s="234"/>
      <c r="B36" s="229"/>
      <c r="C36" s="215" t="str">
        <f>Data!C36</f>
        <v>Alternative Response</v>
      </c>
      <c r="D36" s="21">
        <f>SouthernRegionCalculations!P63</f>
        <v>7</v>
      </c>
      <c r="E36" s="49">
        <f t="shared" ref="E36:E41" si="2">IF(D36/$D$41&lt;0.01,"*",D36/$D$41)</f>
        <v>1.4056224899598393E-2</v>
      </c>
      <c r="F36" s="254"/>
      <c r="G36" s="217"/>
      <c r="H36" s="215" t="str">
        <f>Data!H36</f>
        <v>3 - 5 Years Old</v>
      </c>
      <c r="I36" s="215"/>
      <c r="J36" s="21">
        <f>SouthernRegionCalculations!P76</f>
        <v>105</v>
      </c>
      <c r="K36" s="49">
        <f t="shared" ref="K36:K39" si="3">IF(J36/$J$39&lt;0.01,"*",J36/$J$39)</f>
        <v>0.21084337349397592</v>
      </c>
      <c r="L36" s="237"/>
    </row>
    <row r="37" spans="1:12" s="200" customFormat="1" ht="12" customHeight="1" x14ac:dyDescent="0.2">
      <c r="A37" s="234"/>
      <c r="B37" s="229"/>
      <c r="C37" s="215" t="str">
        <f>Data!C37</f>
        <v>Voluntary Request</v>
      </c>
      <c r="D37" s="21">
        <f>SouthernRegionCalculations!W63+SouthernRegionCalculations!X63</f>
        <v>3</v>
      </c>
      <c r="E37" s="49" t="str">
        <f t="shared" si="2"/>
        <v>*</v>
      </c>
      <c r="F37" s="254"/>
      <c r="G37" s="217"/>
      <c r="H37" s="215" t="str">
        <f>Data!H37</f>
        <v>6 - 11 Years Old</v>
      </c>
      <c r="I37" s="215"/>
      <c r="J37" s="21">
        <f>SouthernRegionCalculations!Q76</f>
        <v>141</v>
      </c>
      <c r="K37" s="49">
        <f t="shared" si="3"/>
        <v>0.28313253012048195</v>
      </c>
      <c r="L37" s="237"/>
    </row>
    <row r="38" spans="1:12" s="200" customFormat="1" ht="12" customHeight="1" x14ac:dyDescent="0.2">
      <c r="A38" s="234"/>
      <c r="B38" s="229"/>
      <c r="C38" s="215" t="str">
        <f>Data!C38</f>
        <v>CRA Referral (Children Requiring Assistance)</v>
      </c>
      <c r="D38" s="21">
        <f>SouthernRegionCalculations!Q63+SouthernRegionCalculations!R63</f>
        <v>6</v>
      </c>
      <c r="E38" s="49">
        <f t="shared" si="2"/>
        <v>1.2048192771084338E-2</v>
      </c>
      <c r="F38" s="254"/>
      <c r="G38" s="217"/>
      <c r="H38" s="215" t="str">
        <f>Data!H38</f>
        <v>12 - 17 Years Old</v>
      </c>
      <c r="I38" s="215"/>
      <c r="J38" s="21">
        <f>SouthernRegionCalculations!R76</f>
        <v>126</v>
      </c>
      <c r="K38" s="49">
        <f t="shared" si="3"/>
        <v>0.25301204819277107</v>
      </c>
      <c r="L38" s="237"/>
    </row>
    <row r="39" spans="1:12" s="200" customFormat="1" ht="12" customHeight="1" x14ac:dyDescent="0.2">
      <c r="A39" s="239"/>
      <c r="B39" s="229"/>
      <c r="C39" s="215" t="str">
        <f>Data!C39</f>
        <v>Court Referral</v>
      </c>
      <c r="D39" s="21">
        <f>SouthernRegionCalculations!S63</f>
        <v>6</v>
      </c>
      <c r="E39" s="49">
        <f t="shared" si="2"/>
        <v>1.2048192771084338E-2</v>
      </c>
      <c r="F39" s="254"/>
      <c r="G39" s="217"/>
      <c r="H39" s="244" t="s">
        <v>38</v>
      </c>
      <c r="I39" s="244"/>
      <c r="J39" s="67">
        <f>SUM(J35:J38)</f>
        <v>498</v>
      </c>
      <c r="K39" s="68">
        <f t="shared" si="3"/>
        <v>1</v>
      </c>
      <c r="L39" s="240"/>
    </row>
    <row r="40" spans="1:12" s="200" customFormat="1" ht="12" customHeight="1" x14ac:dyDescent="0.2">
      <c r="A40" s="241"/>
      <c r="B40" s="217"/>
      <c r="C40" s="215" t="str">
        <f>Data!C40</f>
        <v>Other/Unspecified</v>
      </c>
      <c r="D40" s="21">
        <f>SouthernRegionCalculations!T63+SouthernRegionCalculations!V63+SouthernRegionCalculations!Y63</f>
        <v>4</v>
      </c>
      <c r="E40" s="49" t="str">
        <f t="shared" si="2"/>
        <v>*</v>
      </c>
      <c r="F40" s="255"/>
      <c r="G40" s="217"/>
      <c r="H40" s="244"/>
      <c r="I40" s="244"/>
      <c r="J40" s="76"/>
      <c r="K40" s="77"/>
      <c r="L40" s="243"/>
    </row>
    <row r="41" spans="1:12" s="200" customFormat="1" ht="12" customHeight="1" x14ac:dyDescent="0.2">
      <c r="A41" s="241"/>
      <c r="B41" s="217"/>
      <c r="C41" s="244" t="s">
        <v>38</v>
      </c>
      <c r="D41" s="67">
        <f>SUM(D35:D40)</f>
        <v>498</v>
      </c>
      <c r="E41" s="68">
        <f t="shared" si="2"/>
        <v>1</v>
      </c>
      <c r="F41" s="255"/>
      <c r="G41" s="217"/>
      <c r="H41" s="217"/>
      <c r="I41" s="217"/>
      <c r="J41" s="217"/>
      <c r="K41" s="217"/>
      <c r="L41" s="243"/>
    </row>
    <row r="42" spans="1:12" s="200" customFormat="1" ht="12" customHeight="1" x14ac:dyDescent="0.2">
      <c r="A42" s="241"/>
      <c r="B42" s="217"/>
      <c r="C42" s="244"/>
      <c r="D42" s="67"/>
      <c r="E42" s="68"/>
      <c r="F42" s="255"/>
      <c r="G42" s="217"/>
      <c r="H42" s="217"/>
      <c r="I42" s="217"/>
      <c r="J42" s="217"/>
      <c r="K42" s="217"/>
      <c r="L42" s="243"/>
    </row>
    <row r="43" spans="1:12" s="253" customFormat="1" ht="15" customHeight="1" x14ac:dyDescent="0.2">
      <c r="A43" s="210"/>
      <c r="B43" s="228" t="str">
        <f>Data!B43</f>
        <v>Placement Type  (03/31/2017)</v>
      </c>
      <c r="C43" s="215"/>
      <c r="D43" s="233"/>
      <c r="E43" s="233"/>
      <c r="F43" s="233"/>
      <c r="G43" s="228" t="str">
        <f>Data!G43</f>
        <v>Continuous Time in Placement  (03/31/2017)</v>
      </c>
      <c r="H43" s="229"/>
      <c r="I43" s="229"/>
      <c r="J43" s="233"/>
      <c r="K43" s="233"/>
      <c r="L43" s="213"/>
    </row>
    <row r="44" spans="1:12" s="200" customFormat="1" ht="12" customHeight="1" x14ac:dyDescent="0.2">
      <c r="A44" s="234"/>
      <c r="B44" s="217"/>
      <c r="C44" s="215" t="str">
        <f>Data!C44</f>
        <v>Foster Care - Kinship</v>
      </c>
      <c r="D44" s="21">
        <f>SouthernRegionCalculations!AP103</f>
        <v>212</v>
      </c>
      <c r="E44" s="49">
        <f>IF(D44/$D$57&lt;0.01,"*",D44/$D$57)</f>
        <v>0.42570281124497994</v>
      </c>
      <c r="F44" s="254"/>
      <c r="G44" s="217"/>
      <c r="H44" s="215" t="str">
        <f>Data!H44</f>
        <v>.5 Years or Less</v>
      </c>
      <c r="I44" s="215"/>
      <c r="J44" s="21">
        <f>SouthernRegionCalculations!O89</f>
        <v>101</v>
      </c>
      <c r="K44" s="49">
        <f>IF(J44/$J$49&lt;0.01,"*",J44/$J$49)</f>
        <v>0.20281124497991967</v>
      </c>
      <c r="L44" s="237"/>
    </row>
    <row r="45" spans="1:12" s="200" customFormat="1" ht="12" customHeight="1" x14ac:dyDescent="0.2">
      <c r="A45" s="234"/>
      <c r="B45" s="217"/>
      <c r="C45" s="215" t="str">
        <f>Data!C45</f>
        <v>Foster Care - Child-Specific</v>
      </c>
      <c r="D45" s="21">
        <f>SouthernRegionCalculations!AN103</f>
        <v>3</v>
      </c>
      <c r="E45" s="49" t="str">
        <f t="shared" ref="E45:E57" si="4">IF(D45/$D$57&lt;0.01,"*",D45/$D$57)</f>
        <v>*</v>
      </c>
      <c r="F45" s="254"/>
      <c r="G45" s="217"/>
      <c r="H45" s="215" t="str">
        <f>Data!H45</f>
        <v>&gt;.5 Years - 1 Year</v>
      </c>
      <c r="I45" s="215"/>
      <c r="J45" s="21">
        <f>SouthernRegionCalculations!P89</f>
        <v>78</v>
      </c>
      <c r="K45" s="49">
        <f t="shared" ref="K45:K49" si="5">IF(J45/$J$49&lt;0.01,"*",J45/$J$49)</f>
        <v>0.15662650602409639</v>
      </c>
      <c r="L45" s="237"/>
    </row>
    <row r="46" spans="1:12" s="200" customFormat="1" ht="12" customHeight="1" x14ac:dyDescent="0.2">
      <c r="A46" s="234"/>
      <c r="B46" s="217"/>
      <c r="C46" s="215" t="str">
        <f>Data!C46</f>
        <v>Foster Care - Unrestricted</v>
      </c>
      <c r="D46" s="21">
        <f>SouthernRegionCalculations!AR103</f>
        <v>135</v>
      </c>
      <c r="E46" s="49">
        <f t="shared" si="4"/>
        <v>0.27108433734939757</v>
      </c>
      <c r="F46" s="254"/>
      <c r="G46" s="217"/>
      <c r="H46" s="215" t="str">
        <f>Data!H46</f>
        <v>&gt;1 Year - 2 Years</v>
      </c>
      <c r="I46" s="215"/>
      <c r="J46" s="21">
        <f>SouthernRegionCalculations!Q89+SouthernRegionCalculations!R89</f>
        <v>121</v>
      </c>
      <c r="K46" s="49">
        <f t="shared" si="5"/>
        <v>0.2429718875502008</v>
      </c>
      <c r="L46" s="237"/>
    </row>
    <row r="47" spans="1:12" s="200" customFormat="1" ht="12" customHeight="1" x14ac:dyDescent="0.2">
      <c r="A47" s="234"/>
      <c r="B47" s="217"/>
      <c r="C47" s="215" t="str">
        <f>Data!C47</f>
        <v>Foster Care - Pre-adoptive</v>
      </c>
      <c r="D47" s="21">
        <f>SouthernRegionCalculations!AQ103</f>
        <v>26</v>
      </c>
      <c r="E47" s="49">
        <f t="shared" si="4"/>
        <v>5.2208835341365459E-2</v>
      </c>
      <c r="F47" s="254"/>
      <c r="G47" s="217"/>
      <c r="H47" s="215" t="str">
        <f>Data!H47</f>
        <v>&gt;2 Years - 4 Years</v>
      </c>
      <c r="I47" s="215"/>
      <c r="J47" s="21">
        <f>SouthernRegionCalculations!S89</f>
        <v>148</v>
      </c>
      <c r="K47" s="49">
        <f t="shared" si="5"/>
        <v>0.2971887550200803</v>
      </c>
      <c r="L47" s="237"/>
    </row>
    <row r="48" spans="1:12" s="200" customFormat="1" ht="12" customHeight="1" x14ac:dyDescent="0.2">
      <c r="A48" s="234"/>
      <c r="B48" s="217"/>
      <c r="C48" s="215" t="str">
        <f>Data!C48</f>
        <v>Foster Care - Independent Living</v>
      </c>
      <c r="D48" s="21">
        <f>SouthernRegionCalculations!AO103</f>
        <v>0</v>
      </c>
      <c r="E48" s="28" t="str">
        <f t="shared" si="4"/>
        <v>*</v>
      </c>
      <c r="F48" s="254"/>
      <c r="G48" s="217"/>
      <c r="H48" s="215" t="str">
        <f>Data!H48</f>
        <v>&gt;4 Years</v>
      </c>
      <c r="I48" s="215"/>
      <c r="J48" s="21">
        <f>SouthernRegionCalculations!T89</f>
        <v>50</v>
      </c>
      <c r="K48" s="49">
        <f t="shared" si="5"/>
        <v>0.10040160642570281</v>
      </c>
      <c r="L48" s="237"/>
    </row>
    <row r="49" spans="1:14" s="200" customFormat="1" ht="12" customHeight="1" x14ac:dyDescent="0.2">
      <c r="A49" s="234"/>
      <c r="B49" s="217"/>
      <c r="C49" s="215" t="str">
        <f>Data!C49</f>
        <v>Foster Care - IFC (Contracted)</v>
      </c>
      <c r="D49" s="21">
        <f>SUM(SouthernRegionCalculations!AC103:AM103)</f>
        <v>36</v>
      </c>
      <c r="E49" s="49">
        <f t="shared" si="4"/>
        <v>7.2289156626506021E-2</v>
      </c>
      <c r="F49" s="254"/>
      <c r="G49" s="217"/>
      <c r="H49" s="244" t="s">
        <v>38</v>
      </c>
      <c r="I49" s="215"/>
      <c r="J49" s="67">
        <f>SUM(J44:J48)</f>
        <v>498</v>
      </c>
      <c r="K49" s="68">
        <f t="shared" si="5"/>
        <v>1</v>
      </c>
      <c r="L49" s="237"/>
    </row>
    <row r="50" spans="1:14" s="200" customFormat="1" ht="12" customHeight="1" x14ac:dyDescent="0.2">
      <c r="A50" s="234"/>
      <c r="B50" s="217"/>
      <c r="C50" s="215" t="str">
        <f>Data!C50</f>
        <v>Congregate Care - Group Home</v>
      </c>
      <c r="D50" s="21">
        <f>SUM(SouthernRegionCalculations!N103:T103)</f>
        <v>34</v>
      </c>
      <c r="E50" s="49">
        <f t="shared" si="4"/>
        <v>6.8273092369477914E-2</v>
      </c>
      <c r="F50" s="180"/>
      <c r="G50" s="180"/>
      <c r="H50" s="180"/>
      <c r="I50" s="180"/>
      <c r="J50" s="180"/>
      <c r="K50" s="180"/>
      <c r="L50" s="237"/>
    </row>
    <row r="51" spans="1:14" s="200" customFormat="1" ht="12" customHeight="1" x14ac:dyDescent="0.2">
      <c r="A51" s="256"/>
      <c r="B51" s="217"/>
      <c r="C51" s="215" t="str">
        <f>Data!C51</f>
        <v>Congregate Care - Continuum</v>
      </c>
      <c r="D51" s="21">
        <f>SUM(SouthernRegionCalculations!Z103:AB103)</f>
        <v>0</v>
      </c>
      <c r="E51" s="49" t="str">
        <f t="shared" si="4"/>
        <v>*</v>
      </c>
      <c r="F51" s="254"/>
      <c r="G51" s="228" t="str">
        <f>Data!G51</f>
        <v>Gender  (03/31/2017)</v>
      </c>
      <c r="H51" s="235"/>
      <c r="I51" s="235"/>
      <c r="J51" s="257"/>
      <c r="K51" s="257"/>
      <c r="L51" s="258"/>
    </row>
    <row r="52" spans="1:14" s="200" customFormat="1" ht="12" customHeight="1" x14ac:dyDescent="0.2">
      <c r="A52" s="259"/>
      <c r="B52" s="217"/>
      <c r="C52" s="215" t="str">
        <f>Data!C52</f>
        <v>Congregate Care - Residential</v>
      </c>
      <c r="D52" s="21">
        <f>SouthernRegionCalculations!U103</f>
        <v>22</v>
      </c>
      <c r="E52" s="49">
        <f>IF(D52/$D$57&lt;0.01,"*",D52/$D$57)</f>
        <v>4.4176706827309238E-2</v>
      </c>
      <c r="F52" s="254"/>
      <c r="G52" s="217"/>
      <c r="H52" s="215" t="str">
        <f>Data!H52</f>
        <v>Male</v>
      </c>
      <c r="I52" s="244"/>
      <c r="J52" s="21">
        <f>SouthernRegionCalculations!P117</f>
        <v>259</v>
      </c>
      <c r="K52" s="49">
        <f>IF(J52/$J$55&lt;0.01,"*",J52/$J$55)</f>
        <v>0.52008032128514059</v>
      </c>
      <c r="L52" s="260"/>
      <c r="M52" s="215"/>
    </row>
    <row r="53" spans="1:14" s="200" customFormat="1" ht="12" customHeight="1" x14ac:dyDescent="0.2">
      <c r="A53" s="261"/>
      <c r="B53" s="217"/>
      <c r="C53" s="215" t="str">
        <f>Data!C53</f>
        <v>Congregate  Care - STARR (short-term residential)</v>
      </c>
      <c r="D53" s="21">
        <f>SouthernRegionCalculations!V103</f>
        <v>20</v>
      </c>
      <c r="E53" s="49">
        <f t="shared" si="4"/>
        <v>4.0160642570281124E-2</v>
      </c>
      <c r="F53" s="254"/>
      <c r="G53" s="217"/>
      <c r="H53" s="215" t="str">
        <f>Data!H53</f>
        <v>Female</v>
      </c>
      <c r="I53" s="244"/>
      <c r="J53" s="21">
        <f>SouthernRegionCalculations!O117</f>
        <v>239</v>
      </c>
      <c r="K53" s="49">
        <f t="shared" ref="K53:K55" si="6">IF(J53/$J$55&lt;0.01,"*",J53/$J$55)</f>
        <v>0.47991967871485941</v>
      </c>
      <c r="L53" s="262"/>
    </row>
    <row r="54" spans="1:14" s="200" customFormat="1" ht="12" customHeight="1" x14ac:dyDescent="0.2">
      <c r="A54" s="214"/>
      <c r="B54" s="217"/>
      <c r="C54" s="215" t="str">
        <f>Data!C54</f>
        <v>Congregate Care - Teen Parenting</v>
      </c>
      <c r="D54" s="21">
        <f>SUM(SouthernRegionCalculations!W103:Y103)</f>
        <v>0</v>
      </c>
      <c r="E54" s="49" t="str">
        <f t="shared" si="4"/>
        <v>*</v>
      </c>
      <c r="F54" s="254"/>
      <c r="G54" s="180"/>
      <c r="H54" s="253" t="str">
        <f>Data!H54</f>
        <v>Intersex</v>
      </c>
      <c r="J54" s="21">
        <f>SouthernRegionCalculations!Q117</f>
        <v>0</v>
      </c>
      <c r="K54" s="49" t="str">
        <f t="shared" si="6"/>
        <v>*</v>
      </c>
      <c r="L54" s="219"/>
    </row>
    <row r="55" spans="1:14" s="200" customFormat="1" ht="12" customHeight="1" x14ac:dyDescent="0.2">
      <c r="A55" s="263"/>
      <c r="B55" s="217"/>
      <c r="C55" s="215" t="str">
        <f>Data!C55</f>
        <v>Non-Referral Location</v>
      </c>
      <c r="D55" s="21">
        <f>SUM(SouthernRegionCalculations!AS103:AW103)</f>
        <v>5</v>
      </c>
      <c r="E55" s="49">
        <f t="shared" si="4"/>
        <v>1.0040160642570281E-2</v>
      </c>
      <c r="F55" s="264"/>
      <c r="G55" s="180"/>
      <c r="H55" s="244" t="s">
        <v>38</v>
      </c>
      <c r="I55" s="180"/>
      <c r="J55" s="67">
        <f>SUM(J52:J54)</f>
        <v>498</v>
      </c>
      <c r="K55" s="68">
        <f t="shared" si="6"/>
        <v>1</v>
      </c>
      <c r="L55" s="265"/>
    </row>
    <row r="56" spans="1:14" s="200" customFormat="1" ht="12" customHeight="1" x14ac:dyDescent="0.2">
      <c r="A56" s="263"/>
      <c r="B56" s="217"/>
      <c r="C56" s="238" t="str">
        <f>Data!C56</f>
        <v>Missing/Absent from Approved Placement</v>
      </c>
      <c r="D56" s="21">
        <f>SouthernRegionCalculations!AX103</f>
        <v>5</v>
      </c>
      <c r="E56" s="49">
        <f t="shared" si="4"/>
        <v>1.0040160642570281E-2</v>
      </c>
      <c r="F56" s="266"/>
      <c r="G56" s="180"/>
      <c r="H56" s="180"/>
      <c r="I56" s="180"/>
      <c r="J56" s="180"/>
      <c r="K56" s="180"/>
      <c r="L56" s="265"/>
    </row>
    <row r="57" spans="1:14" ht="15" customHeight="1" x14ac:dyDescent="0.2">
      <c r="A57" s="267"/>
      <c r="B57" s="180"/>
      <c r="C57" s="244" t="s">
        <v>38</v>
      </c>
      <c r="D57" s="67">
        <f>SUM(D44:D56)</f>
        <v>498</v>
      </c>
      <c r="E57" s="68">
        <f t="shared" si="4"/>
        <v>1</v>
      </c>
      <c r="F57" s="266"/>
      <c r="G57" s="228" t="str">
        <f>Data!G57</f>
        <v>Service Plan Goal  (03/31/2017)</v>
      </c>
      <c r="H57" s="229"/>
      <c r="I57" s="235"/>
      <c r="J57" s="181"/>
      <c r="K57" s="216"/>
      <c r="L57" s="268"/>
    </row>
    <row r="58" spans="1:14" s="200" customFormat="1" ht="12" customHeight="1" x14ac:dyDescent="0.2">
      <c r="A58" s="234"/>
      <c r="B58" s="228"/>
      <c r="C58" s="180"/>
      <c r="D58" s="180"/>
      <c r="E58" s="180"/>
      <c r="F58" s="254"/>
      <c r="G58" s="228"/>
      <c r="H58" s="215" t="str">
        <f>Data!H58</f>
        <v>Family Reunification</v>
      </c>
      <c r="I58" s="215"/>
      <c r="J58" s="21">
        <f>SouthernRegionCalculations!S146</f>
        <v>177</v>
      </c>
      <c r="K58" s="49">
        <f>IF(J58/$J$65&lt;0.01,"*",J58/$J$65)</f>
        <v>0.35542168674698793</v>
      </c>
      <c r="L58" s="237"/>
      <c r="N58" s="215"/>
    </row>
    <row r="59" spans="1:14" s="200" customFormat="1" ht="12" customHeight="1" x14ac:dyDescent="0.2">
      <c r="A59" s="234"/>
      <c r="B59" s="228" t="str">
        <f>Data!B59</f>
        <v>Race  (03/31/2017)</v>
      </c>
      <c r="C59" s="215"/>
      <c r="D59" s="230"/>
      <c r="E59" s="231"/>
      <c r="F59" s="254"/>
      <c r="G59" s="235"/>
      <c r="H59" s="215" t="str">
        <f>Data!H59</f>
        <v>Adoption</v>
      </c>
      <c r="I59" s="215"/>
      <c r="J59" s="21">
        <f>SouthernRegionCalculations!P146</f>
        <v>168</v>
      </c>
      <c r="K59" s="49">
        <f t="shared" ref="K59:K65" si="7">IF(J59/$J$65&lt;0.01,"*",J59/$J$65)</f>
        <v>0.33734939759036142</v>
      </c>
      <c r="L59" s="237"/>
    </row>
    <row r="60" spans="1:14" s="200" customFormat="1" ht="13.5" customHeight="1" x14ac:dyDescent="0.2">
      <c r="A60" s="234"/>
      <c r="B60" s="235"/>
      <c r="C60" s="215" t="s">
        <v>5</v>
      </c>
      <c r="D60" s="21">
        <f>SouthernRegionCalculations!W132</f>
        <v>285</v>
      </c>
      <c r="E60" s="28">
        <f>IF(D60/$D$68&lt;0.01,"*",D60/$D$68)</f>
        <v>0.57228915662650603</v>
      </c>
      <c r="F60" s="254"/>
      <c r="G60" s="217"/>
      <c r="H60" s="215" t="str">
        <f>Data!H60</f>
        <v>Guardianship</v>
      </c>
      <c r="I60" s="215"/>
      <c r="J60" s="21">
        <f>SouthernRegionCalculations!R146</f>
        <v>75</v>
      </c>
      <c r="K60" s="49">
        <f t="shared" si="7"/>
        <v>0.15060240963855423</v>
      </c>
      <c r="L60" s="237"/>
      <c r="N60" s="215"/>
    </row>
    <row r="61" spans="1:14" s="200" customFormat="1" ht="14.45" customHeight="1" x14ac:dyDescent="0.2">
      <c r="A61" s="234"/>
      <c r="C61" s="238" t="s">
        <v>7</v>
      </c>
      <c r="D61" s="21">
        <f>SouthernRegionCalculations!S132</f>
        <v>85</v>
      </c>
      <c r="E61" s="28">
        <f t="shared" ref="E61:E68" si="8">IF(D61/$D$68&lt;0.01,"*",D61/$D$68)</f>
        <v>0.17068273092369479</v>
      </c>
      <c r="F61" s="254"/>
      <c r="G61" s="217"/>
      <c r="H61" s="215" t="s">
        <v>63</v>
      </c>
      <c r="I61" s="215"/>
      <c r="J61" s="21">
        <f>SouthernRegionCalculations!O146</f>
        <v>20</v>
      </c>
      <c r="K61" s="49">
        <f t="shared" si="7"/>
        <v>4.0160642570281124E-2</v>
      </c>
      <c r="L61" s="237"/>
      <c r="N61" s="215"/>
    </row>
    <row r="62" spans="1:14" s="200" customFormat="1" ht="13.5" customHeight="1" x14ac:dyDescent="0.2">
      <c r="A62" s="234"/>
      <c r="C62" s="215" t="s">
        <v>9</v>
      </c>
      <c r="D62" s="21">
        <f>SouthernRegionCalculations!Q132</f>
        <v>37</v>
      </c>
      <c r="E62" s="28">
        <f t="shared" si="8"/>
        <v>7.4297188755020074E-2</v>
      </c>
      <c r="F62" s="254"/>
      <c r="G62" s="217"/>
      <c r="H62" s="215" t="str">
        <f>Data!H62</f>
        <v>Permanent Care with Kin</v>
      </c>
      <c r="I62" s="215"/>
      <c r="J62" s="21">
        <f>SouthernRegionCalculations!Q146</f>
        <v>6</v>
      </c>
      <c r="K62" s="49">
        <f t="shared" si="7"/>
        <v>1.2048192771084338E-2</v>
      </c>
      <c r="L62" s="237"/>
      <c r="N62" s="215"/>
    </row>
    <row r="63" spans="1:14" s="200" customFormat="1" ht="13.5" customHeight="1" x14ac:dyDescent="0.2">
      <c r="A63" s="234"/>
      <c r="B63" s="235"/>
      <c r="C63" s="215" t="s">
        <v>11</v>
      </c>
      <c r="D63" s="21">
        <f>SouthernRegionCalculations!P132</f>
        <v>2</v>
      </c>
      <c r="E63" s="28" t="str">
        <f t="shared" si="8"/>
        <v>*</v>
      </c>
      <c r="F63" s="254"/>
      <c r="G63" s="217"/>
      <c r="H63" s="215" t="str">
        <f>Data!H63</f>
        <v>Stabilize Intact Family</v>
      </c>
      <c r="I63" s="215"/>
      <c r="J63" s="21">
        <f>SouthernRegionCalculations!T146</f>
        <v>25</v>
      </c>
      <c r="K63" s="49">
        <f t="shared" si="7"/>
        <v>5.0200803212851405E-2</v>
      </c>
      <c r="L63" s="237"/>
      <c r="N63" s="215"/>
    </row>
    <row r="64" spans="1:14" s="200" customFormat="1" ht="13.5" customHeight="1" x14ac:dyDescent="0.2">
      <c r="A64" s="234"/>
      <c r="B64" s="235"/>
      <c r="C64" s="215" t="s">
        <v>13</v>
      </c>
      <c r="D64" s="21">
        <f>SouthernRegionCalculations!O132</f>
        <v>2</v>
      </c>
      <c r="E64" s="28" t="str">
        <f t="shared" si="8"/>
        <v>*</v>
      </c>
      <c r="F64" s="254"/>
      <c r="G64" s="217"/>
      <c r="H64" s="215" t="str">
        <f>Data!H64</f>
        <v>Unspecified as of run-date</v>
      </c>
      <c r="I64" s="215"/>
      <c r="J64" s="21">
        <f>SouthernRegionCalculations!U146</f>
        <v>27</v>
      </c>
      <c r="K64" s="49">
        <f t="shared" si="7"/>
        <v>5.4216867469879519E-2</v>
      </c>
      <c r="L64" s="237"/>
      <c r="N64" s="215"/>
    </row>
    <row r="65" spans="1:14" s="200" customFormat="1" ht="13.5" customHeight="1" x14ac:dyDescent="0.2">
      <c r="A65" s="234"/>
      <c r="B65" s="235"/>
      <c r="C65" s="215" t="s">
        <v>15</v>
      </c>
      <c r="D65" s="21">
        <f>SouthernRegionCalculations!U132</f>
        <v>0</v>
      </c>
      <c r="E65" s="28" t="str">
        <f t="shared" si="8"/>
        <v>*</v>
      </c>
      <c r="F65" s="254"/>
      <c r="G65" s="217"/>
      <c r="H65" s="244" t="s">
        <v>38</v>
      </c>
      <c r="I65" s="215"/>
      <c r="J65" s="67">
        <f>SUM(J58:J64)</f>
        <v>498</v>
      </c>
      <c r="K65" s="68">
        <f t="shared" si="7"/>
        <v>1</v>
      </c>
      <c r="L65" s="237"/>
      <c r="N65" s="215"/>
    </row>
    <row r="66" spans="1:14" s="200" customFormat="1" ht="13.5" customHeight="1" x14ac:dyDescent="0.2">
      <c r="A66" s="234"/>
      <c r="B66" s="235"/>
      <c r="C66" s="215" t="s">
        <v>17</v>
      </c>
      <c r="D66" s="21">
        <f>SouthernRegionCalculations!T132</f>
        <v>42</v>
      </c>
      <c r="E66" s="28">
        <f t="shared" si="8"/>
        <v>8.4337349397590355E-2</v>
      </c>
      <c r="F66" s="254"/>
      <c r="G66" s="217"/>
      <c r="H66" s="269" t="s">
        <v>241</v>
      </c>
      <c r="L66" s="237"/>
      <c r="N66" s="215"/>
    </row>
    <row r="67" spans="1:14" s="200" customFormat="1" ht="12" customHeight="1" x14ac:dyDescent="0.2">
      <c r="A67" s="234"/>
      <c r="B67" s="235"/>
      <c r="C67" s="215" t="str">
        <f>Data!C67</f>
        <v>Unable to Determine</v>
      </c>
      <c r="D67" s="21">
        <f>SouthernRegionCalculations!R132+SouthernRegionCalculations!V132+SouthernRegionCalculations!X132</f>
        <v>45</v>
      </c>
      <c r="E67" s="28">
        <f t="shared" si="8"/>
        <v>9.036144578313253E-2</v>
      </c>
      <c r="F67" s="254"/>
      <c r="G67" s="217"/>
      <c r="H67" s="269"/>
      <c r="I67" s="180"/>
      <c r="J67" s="180"/>
      <c r="K67" s="180"/>
      <c r="L67" s="237"/>
      <c r="M67" s="215"/>
      <c r="N67" s="215"/>
    </row>
    <row r="68" spans="1:14" s="200" customFormat="1" ht="12" customHeight="1" x14ac:dyDescent="0.2">
      <c r="A68" s="234"/>
      <c r="B68" s="235"/>
      <c r="C68" s="244" t="s">
        <v>38</v>
      </c>
      <c r="D68" s="67">
        <f>SUM(D60:D67)</f>
        <v>498</v>
      </c>
      <c r="E68" s="61">
        <f t="shared" si="8"/>
        <v>1</v>
      </c>
      <c r="F68" s="254"/>
      <c r="G68" s="270" t="s">
        <v>68</v>
      </c>
      <c r="I68" s="180"/>
      <c r="J68" s="180"/>
      <c r="K68" s="180"/>
      <c r="L68" s="237"/>
      <c r="M68" s="215"/>
      <c r="N68" s="215"/>
    </row>
    <row r="69" spans="1:14" s="200" customFormat="1" ht="12" customHeight="1" x14ac:dyDescent="0.2">
      <c r="A69" s="234"/>
      <c r="B69" s="235"/>
      <c r="C69" s="246" t="s">
        <v>239</v>
      </c>
      <c r="D69" s="95"/>
      <c r="E69" s="96"/>
      <c r="F69" s="254"/>
      <c r="G69" s="271" t="s">
        <v>69</v>
      </c>
      <c r="I69" s="180"/>
      <c r="J69" s="180"/>
      <c r="K69" s="180"/>
      <c r="L69" s="237"/>
      <c r="M69" s="215"/>
      <c r="N69" s="215"/>
    </row>
    <row r="70" spans="1:14" s="200" customFormat="1" ht="12" customHeight="1" x14ac:dyDescent="0.2">
      <c r="A70" s="241"/>
      <c r="B70" s="228"/>
      <c r="C70" s="66" t="s">
        <v>240</v>
      </c>
      <c r="D70" s="34"/>
      <c r="E70" s="64"/>
      <c r="F70" s="254"/>
      <c r="G70" s="270" t="s">
        <v>70</v>
      </c>
      <c r="I70" s="180"/>
      <c r="J70" s="180"/>
      <c r="K70" s="180"/>
      <c r="L70" s="237"/>
    </row>
    <row r="71" spans="1:14" s="200" customFormat="1" ht="6" customHeight="1" x14ac:dyDescent="0.2">
      <c r="A71" s="272"/>
      <c r="B71" s="273"/>
      <c r="C71" s="100"/>
      <c r="D71" s="101"/>
      <c r="E71" s="102"/>
      <c r="F71" s="274"/>
      <c r="G71" s="275"/>
      <c r="H71" s="276"/>
      <c r="I71" s="275"/>
      <c r="J71" s="275"/>
      <c r="K71" s="275"/>
      <c r="L71" s="277"/>
    </row>
    <row r="72" spans="1:14" s="200" customFormat="1" ht="15.75" x14ac:dyDescent="0.2">
      <c r="A72" s="205"/>
      <c r="B72" s="1080" t="s">
        <v>71</v>
      </c>
      <c r="C72" s="1080"/>
      <c r="D72" s="1080"/>
      <c r="E72" s="1080"/>
      <c r="F72" s="1080"/>
      <c r="G72" s="1080"/>
      <c r="H72" s="1080"/>
      <c r="I72" s="1080"/>
      <c r="J72" s="1080"/>
      <c r="K72" s="1080"/>
      <c r="L72" s="1081"/>
    </row>
    <row r="73" spans="1:14" s="200" customFormat="1" ht="14.25" customHeight="1" x14ac:dyDescent="0.2">
      <c r="A73" s="234"/>
      <c r="B73" s="228" t="str">
        <f>Data!B73</f>
        <v>Most Recent Intake  (03/31/2017)</v>
      </c>
      <c r="C73" s="278"/>
      <c r="D73" s="231"/>
      <c r="E73" s="218"/>
      <c r="F73" s="218"/>
      <c r="G73" s="244" t="str">
        <f>Data!G73</f>
        <v>Age Groups  (03/31/2017)</v>
      </c>
      <c r="H73" s="215"/>
      <c r="I73" s="217"/>
      <c r="J73" s="217"/>
      <c r="K73" s="233"/>
      <c r="L73" s="213"/>
    </row>
    <row r="74" spans="1:14" ht="12" customHeight="1" x14ac:dyDescent="0.2">
      <c r="A74" s="234"/>
      <c r="B74" s="229"/>
      <c r="C74" s="215" t="str">
        <f>Data!C74</f>
        <v>Protective</v>
      </c>
      <c r="D74" s="21">
        <f>SouthernRegionCalculations!O175+SouthernRegionCalculations!U175</f>
        <v>976</v>
      </c>
      <c r="E74" s="49">
        <f>IF(D74/$D$80&lt;0.01,"*",D74/$D$80)</f>
        <v>0.89623507805325986</v>
      </c>
      <c r="F74" s="254"/>
      <c r="G74" s="217"/>
      <c r="H74" s="215" t="str">
        <f>Data!H74</f>
        <v>0 - 2 Years Old</v>
      </c>
      <c r="I74" s="215"/>
      <c r="J74" s="21">
        <f>SUM(SouthernRegionCalculations!O160:Q160)</f>
        <v>272</v>
      </c>
      <c r="K74" s="49">
        <f>IF(J74/$J$79&lt;0.01,"*",J74/$J$79)</f>
        <v>0.2497704315886134</v>
      </c>
      <c r="L74" s="237"/>
    </row>
    <row r="75" spans="1:14" ht="12" customHeight="1" x14ac:dyDescent="0.2">
      <c r="A75" s="234"/>
      <c r="B75" s="229"/>
      <c r="C75" s="215" t="str">
        <f>Data!C75</f>
        <v>Alternative Response</v>
      </c>
      <c r="D75" s="21">
        <f>SouthernRegionCalculations!P175</f>
        <v>17</v>
      </c>
      <c r="E75" s="49">
        <f t="shared" ref="E75:E80" si="9">IF(D75/$D$80&lt;0.01,"*",D75/$D$80)</f>
        <v>1.5610651974288337E-2</v>
      </c>
      <c r="F75" s="254"/>
      <c r="G75" s="229"/>
      <c r="H75" s="215" t="str">
        <f>Data!H75</f>
        <v>3 - 5 Years Old</v>
      </c>
      <c r="I75" s="215"/>
      <c r="J75" s="21">
        <f>SUM(SouthernRegionCalculations!R160:T160)</f>
        <v>202</v>
      </c>
      <c r="K75" s="49">
        <f t="shared" ref="K75:K79" si="10">IF(J75/$J$79&lt;0.01,"*",J75/$J$79)</f>
        <v>0.18549127640036731</v>
      </c>
      <c r="L75" s="237"/>
    </row>
    <row r="76" spans="1:14" ht="12" customHeight="1" x14ac:dyDescent="0.2">
      <c r="A76" s="234"/>
      <c r="B76" s="229"/>
      <c r="C76" s="215" t="str">
        <f>Data!C76</f>
        <v>Voluntary Request</v>
      </c>
      <c r="D76" s="21">
        <f>SouthernRegionCalculations!W175+SouthernRegionCalculations!X175</f>
        <v>11</v>
      </c>
      <c r="E76" s="28">
        <f t="shared" si="9"/>
        <v>1.0101010101010102E-2</v>
      </c>
      <c r="F76" s="254"/>
      <c r="G76" s="215"/>
      <c r="H76" s="215" t="str">
        <f>Data!H76</f>
        <v>6 - 11 Years Old</v>
      </c>
      <c r="I76" s="215"/>
      <c r="J76" s="21">
        <f>SUM(SouthernRegionCalculations!U160:Z160)</f>
        <v>321</v>
      </c>
      <c r="K76" s="49">
        <f t="shared" si="10"/>
        <v>0.29476584022038566</v>
      </c>
      <c r="L76" s="237"/>
    </row>
    <row r="77" spans="1:14" s="200" customFormat="1" ht="12" customHeight="1" x14ac:dyDescent="0.2">
      <c r="A77" s="234"/>
      <c r="B77" s="217"/>
      <c r="C77" s="215" t="str">
        <f>Data!C77</f>
        <v>CRA Referral (Children Requiring Assistance)</v>
      </c>
      <c r="D77" s="21">
        <f>SouthernRegionCalculations!Q175+SouthernRegionCalculations!R175</f>
        <v>42</v>
      </c>
      <c r="E77" s="49">
        <f t="shared" si="9"/>
        <v>3.8567493112947659E-2</v>
      </c>
      <c r="F77" s="254"/>
      <c r="G77" s="229"/>
      <c r="H77" s="215" t="str">
        <f>Data!H77</f>
        <v>12 - 17 Years Old</v>
      </c>
      <c r="I77" s="215"/>
      <c r="J77" s="21">
        <f>SUM(SouthernRegionCalculations!AA160:AF160)</f>
        <v>294</v>
      </c>
      <c r="K77" s="49">
        <f t="shared" si="10"/>
        <v>0.26997245179063362</v>
      </c>
      <c r="L77" s="237"/>
    </row>
    <row r="78" spans="1:14" s="200" customFormat="1" ht="12" customHeight="1" x14ac:dyDescent="0.2">
      <c r="A78" s="239"/>
      <c r="B78" s="217"/>
      <c r="C78" s="215" t="str">
        <f>Data!C78</f>
        <v>Court Referral</v>
      </c>
      <c r="D78" s="21">
        <f>SouthernRegionCalculations!S175</f>
        <v>39</v>
      </c>
      <c r="E78" s="49">
        <f t="shared" si="9"/>
        <v>3.5812672176308541E-2</v>
      </c>
      <c r="F78" s="254"/>
      <c r="G78" s="217"/>
      <c r="H78" s="215" t="str">
        <f>Data!H78</f>
        <v>Unspecified</v>
      </c>
      <c r="I78" s="215"/>
      <c r="J78" s="21">
        <f>SouthernRegionCalculations!AG160</f>
        <v>0</v>
      </c>
      <c r="K78" s="49" t="str">
        <f t="shared" si="10"/>
        <v>*</v>
      </c>
      <c r="L78" s="237"/>
    </row>
    <row r="79" spans="1:14" s="200" customFormat="1" ht="12" customHeight="1" x14ac:dyDescent="0.2">
      <c r="A79" s="239"/>
      <c r="B79" s="217"/>
      <c r="C79" s="215" t="str">
        <f>Data!C79</f>
        <v>Other/Unspecified</v>
      </c>
      <c r="D79" s="21">
        <f>SouthernRegionCalculations!T175+SouthernRegionCalculations!Y175+SouthernRegionCalculations!V175</f>
        <v>4</v>
      </c>
      <c r="E79" s="49" t="str">
        <f t="shared" si="9"/>
        <v>*</v>
      </c>
      <c r="F79" s="255"/>
      <c r="G79" s="217"/>
      <c r="H79" s="244" t="s">
        <v>72</v>
      </c>
      <c r="I79" s="244"/>
      <c r="J79" s="67">
        <f>SUM(J74:J78)</f>
        <v>1089</v>
      </c>
      <c r="K79" s="68">
        <f t="shared" si="10"/>
        <v>1</v>
      </c>
      <c r="L79" s="240"/>
    </row>
    <row r="80" spans="1:14" s="200" customFormat="1" ht="12" customHeight="1" x14ac:dyDescent="0.2">
      <c r="A80" s="214"/>
      <c r="B80" s="229"/>
      <c r="C80" s="244" t="s">
        <v>72</v>
      </c>
      <c r="D80" s="67">
        <f>SUM(D74:D79)</f>
        <v>1089</v>
      </c>
      <c r="E80" s="68">
        <f t="shared" si="9"/>
        <v>1</v>
      </c>
      <c r="F80" s="255"/>
      <c r="G80" s="217"/>
      <c r="H80" s="244"/>
      <c r="I80" s="244"/>
      <c r="J80" s="108"/>
      <c r="K80" s="109"/>
      <c r="L80" s="240"/>
    </row>
    <row r="81" spans="1:12" s="200" customFormat="1" ht="4.9000000000000004" customHeight="1" x14ac:dyDescent="0.2">
      <c r="A81" s="214"/>
      <c r="B81" s="229"/>
      <c r="C81" s="244"/>
      <c r="D81" s="67"/>
      <c r="E81" s="68"/>
      <c r="F81" s="255"/>
      <c r="G81" s="217"/>
      <c r="H81" s="244"/>
      <c r="I81" s="244"/>
      <c r="J81" s="108"/>
      <c r="K81" s="109"/>
      <c r="L81" s="240"/>
    </row>
    <row r="82" spans="1:12" s="200" customFormat="1" ht="15" customHeight="1" x14ac:dyDescent="0.2">
      <c r="A82" s="272"/>
      <c r="B82" s="366"/>
      <c r="C82" s="275"/>
      <c r="D82" s="279"/>
      <c r="E82" s="275"/>
      <c r="F82" s="275"/>
      <c r="G82" s="280"/>
      <c r="H82" s="275"/>
      <c r="I82" s="275"/>
      <c r="J82" s="275"/>
      <c r="K82" s="279"/>
      <c r="L82" s="281"/>
    </row>
    <row r="83" spans="1:12" s="200" customFormat="1" x14ac:dyDescent="0.2">
      <c r="A83" s="180"/>
      <c r="B83" s="217"/>
      <c r="C83" s="282"/>
      <c r="D83" s="283"/>
      <c r="E83" s="283"/>
      <c r="F83" s="283"/>
      <c r="G83" s="282"/>
      <c r="H83" s="229"/>
      <c r="I83" s="229"/>
      <c r="J83" s="233"/>
      <c r="K83" s="180"/>
      <c r="L83" s="180"/>
    </row>
    <row r="84" spans="1:12" s="200" customFormat="1" ht="6" customHeight="1" x14ac:dyDescent="0.2">
      <c r="A84" s="180"/>
      <c r="B84" s="217"/>
      <c r="C84" s="282"/>
      <c r="D84" s="283"/>
      <c r="E84" s="283"/>
      <c r="F84" s="283"/>
      <c r="G84" s="282"/>
      <c r="H84" s="282"/>
      <c r="I84" s="282"/>
      <c r="J84" s="283"/>
      <c r="K84" s="180"/>
      <c r="L84" s="180"/>
    </row>
    <row r="85" spans="1:12" x14ac:dyDescent="0.2">
      <c r="A85" s="180"/>
      <c r="K85" s="180"/>
      <c r="L85" s="180"/>
    </row>
    <row r="86" spans="1:12" x14ac:dyDescent="0.2">
      <c r="K86" s="180"/>
      <c r="L86" s="180"/>
    </row>
  </sheetData>
  <mergeCells count="3">
    <mergeCell ref="B18:K18"/>
    <mergeCell ref="B33:K33"/>
    <mergeCell ref="B72:L72"/>
  </mergeCells>
  <printOptions horizontalCentered="1" verticalCentered="1"/>
  <pageMargins left="0.04" right="0.04" top="0.04" bottom="0.03" header="0.04" footer="0.03"/>
  <pageSetup scale="75" orientation="portrait" r:id="rId1"/>
  <headerFooter alignWithMargins="0">
    <oddHeader>&amp;C&amp;"Arial,Bold"&amp;12MASSACHUSETTS DEPARTMENT OF CHILDREN AND FAMILIES QUARTERLY PROFILE
FY 2017, Quarter 3 (January 1, 2017 – March 31, 2017)</oddHeader>
    <oddFooter>&amp;L&amp;"Arial,Italic"MA DCF: CQI/OMPA&amp;R
&amp;"Arial,Italic"Source: FamilyNet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1:N86"/>
  <sheetViews>
    <sheetView view="pageBreakPreview" topLeftCell="A16" zoomScaleNormal="100" zoomScaleSheetLayoutView="100" workbookViewId="0">
      <selection activeCell="C42" sqref="C42"/>
    </sheetView>
  </sheetViews>
  <sheetFormatPr defaultColWidth="9.140625" defaultRowHeight="12.75" x14ac:dyDescent="0.2"/>
  <cols>
    <col min="1" max="1" width="1.42578125" style="283" customWidth="1"/>
    <col min="2" max="2" width="5.28515625" style="282" customWidth="1"/>
    <col min="3" max="3" width="47.42578125" style="282" customWidth="1"/>
    <col min="4" max="4" width="6.5703125" style="283" customWidth="1"/>
    <col min="5" max="5" width="7" style="283" customWidth="1"/>
    <col min="6" max="6" width="2.140625" style="283" customWidth="1"/>
    <col min="7" max="7" width="4.140625" style="282" customWidth="1"/>
    <col min="8" max="8" width="25.7109375" style="282" customWidth="1"/>
    <col min="9" max="9" width="20.42578125" style="282" customWidth="1"/>
    <col min="10" max="11" width="7" style="283" customWidth="1"/>
    <col min="12" max="12" width="1.42578125" style="283" customWidth="1"/>
    <col min="13" max="16384" width="9.140625" style="204"/>
  </cols>
  <sheetData>
    <row r="1" spans="1:13" ht="16.5" customHeight="1" x14ac:dyDescent="0.2">
      <c r="A1" s="201"/>
      <c r="B1" s="318"/>
      <c r="C1" s="284" t="s">
        <v>98</v>
      </c>
      <c r="D1" s="285"/>
      <c r="E1" s="202"/>
      <c r="F1" s="286"/>
      <c r="G1" s="287"/>
      <c r="H1" s="284"/>
      <c r="I1" s="288" t="s">
        <v>95</v>
      </c>
      <c r="J1" s="202"/>
      <c r="K1" s="202"/>
      <c r="L1" s="203"/>
    </row>
    <row r="2" spans="1:13" ht="15.75" hidden="1" x14ac:dyDescent="0.2">
      <c r="A2" s="205"/>
      <c r="B2" s="206"/>
      <c r="C2" s="206"/>
      <c r="D2" s="207"/>
      <c r="E2" s="208"/>
      <c r="F2" s="208"/>
      <c r="G2" s="206"/>
      <c r="H2" s="206" t="s">
        <v>0</v>
      </c>
      <c r="I2" s="206"/>
      <c r="J2" s="208"/>
      <c r="K2" s="207" t="s">
        <v>1</v>
      </c>
      <c r="L2" s="209"/>
    </row>
    <row r="3" spans="1:13" ht="5.0999999999999996" customHeight="1" x14ac:dyDescent="0.2">
      <c r="A3" s="210"/>
      <c r="B3" s="211"/>
      <c r="C3" s="211"/>
      <c r="D3" s="212"/>
      <c r="E3" s="212"/>
      <c r="F3" s="212"/>
      <c r="G3" s="211"/>
      <c r="H3" s="211"/>
      <c r="I3" s="211"/>
      <c r="J3" s="212"/>
      <c r="K3" s="212"/>
      <c r="L3" s="213"/>
    </row>
    <row r="4" spans="1:13" s="200" customFormat="1" ht="12" customHeight="1" x14ac:dyDescent="0.2">
      <c r="A4" s="214"/>
      <c r="B4" s="215" t="str">
        <f>Data!B4</f>
        <v>51A Reports (Q3, FY'2017)</v>
      </c>
      <c r="C4" s="215"/>
      <c r="D4" s="21">
        <f>SouthernRegionCalculations!C12</f>
        <v>923</v>
      </c>
      <c r="E4" s="216"/>
      <c r="F4" s="216"/>
      <c r="G4" s="217"/>
      <c r="H4" s="215" t="str">
        <f>Data!H4</f>
        <v>Children &lt;18 Pending Response (03/31/2017)</v>
      </c>
      <c r="I4" s="215"/>
      <c r="J4" s="551">
        <f>VLOOKUP(I1,ChildrenPendingResponse!$A$1:$C$42,3,FALSE)</f>
        <v>119</v>
      </c>
      <c r="K4" s="218"/>
      <c r="L4" s="219"/>
      <c r="M4" s="116"/>
    </row>
    <row r="5" spans="1:13" s="200" customFormat="1" ht="12" customHeight="1" x14ac:dyDescent="0.2">
      <c r="A5" s="214"/>
      <c r="B5" s="215" t="str">
        <f>Data!B5</f>
        <v>% Screened-In for Response (Q3, FY'2017)</v>
      </c>
      <c r="C5" s="220"/>
      <c r="D5" s="28">
        <f>(SouthernRegionCalculations!C40+SouthernRegionCalculations!C26)/SouthernRegionCalculations!C12</f>
        <v>0.58938244853737809</v>
      </c>
      <c r="E5" s="216"/>
      <c r="F5" s="216"/>
      <c r="G5" s="217"/>
      <c r="H5" s="215" t="str">
        <f>Data!H5</f>
        <v>Children Under 18 in Caseload (03/31/2017)</v>
      </c>
      <c r="I5" s="215"/>
      <c r="J5" s="551">
        <f>SouthernRegionCalculations!H117</f>
        <v>2268</v>
      </c>
      <c r="K5" s="218"/>
      <c r="L5" s="219"/>
    </row>
    <row r="6" spans="1:13" s="200" customFormat="1" ht="12" customHeight="1" x14ac:dyDescent="0.2">
      <c r="A6" s="214"/>
      <c r="B6" s="215"/>
      <c r="C6" s="215"/>
      <c r="D6" s="28"/>
      <c r="E6" s="221"/>
      <c r="F6" s="221"/>
      <c r="G6" s="217"/>
      <c r="H6" s="215" t="str">
        <f>Data!H6</f>
        <v>Children Under 18 in Placement (03/31/2017)</v>
      </c>
      <c r="I6" s="215"/>
      <c r="J6" s="551">
        <f>SouthernRegionCalculations!H117-SouthernRegionCalculations!H123</f>
        <v>464</v>
      </c>
      <c r="K6" s="218"/>
      <c r="L6" s="219"/>
    </row>
    <row r="7" spans="1:13" s="200" customFormat="1" ht="3" customHeight="1" x14ac:dyDescent="0.2">
      <c r="A7" s="214"/>
      <c r="B7" s="217"/>
      <c r="C7" s="217"/>
      <c r="D7" s="199"/>
      <c r="E7" s="221"/>
      <c r="F7" s="221"/>
      <c r="G7" s="217"/>
      <c r="H7" s="215">
        <f>Data!H7</f>
        <v>0</v>
      </c>
      <c r="I7" s="215"/>
      <c r="J7" s="837"/>
      <c r="K7" s="218"/>
      <c r="L7" s="219"/>
    </row>
    <row r="8" spans="1:13" s="200" customFormat="1" ht="12" customHeight="1" x14ac:dyDescent="0.2">
      <c r="A8" s="214"/>
      <c r="B8" s="215" t="str">
        <f>Data!B8</f>
        <v>Responses (Q3, FY'2017) (includes Hotline)</v>
      </c>
      <c r="C8" s="215"/>
      <c r="D8" s="21">
        <f>SouthernRegionCalculations!C177</f>
        <v>409</v>
      </c>
      <c r="E8" s="221"/>
      <c r="F8" s="221"/>
      <c r="G8" s="217"/>
      <c r="H8" s="215" t="str">
        <f>Data!H8</f>
        <v>% of Child Caseload in Placement</v>
      </c>
      <c r="I8" s="215"/>
      <c r="J8" s="838">
        <f>J6/J5</f>
        <v>0.20458553791887124</v>
      </c>
      <c r="K8" s="218"/>
      <c r="L8" s="219"/>
    </row>
    <row r="9" spans="1:13" s="200" customFormat="1" ht="12" customHeight="1" x14ac:dyDescent="0.2">
      <c r="A9" s="214"/>
      <c r="B9" s="215" t="str">
        <f>Data!B9</f>
        <v>% Supported Responses (Q3, FY'2017)</v>
      </c>
      <c r="C9" s="215"/>
      <c r="D9" s="28">
        <f>SouthernRegionCalculations!C81/D4</f>
        <v>0.18959913326110509</v>
      </c>
      <c r="E9" s="221"/>
      <c r="F9" s="221"/>
      <c r="G9" s="217"/>
      <c r="H9" s="215" t="str">
        <f>Data!H9</f>
        <v>Clinical Cases (03/31/2017)</v>
      </c>
      <c r="I9" s="215"/>
      <c r="J9" s="551">
        <f>SouthernRegionCalculations!H133+SouthernRegionCalculations!H134</f>
        <v>1167</v>
      </c>
      <c r="K9" s="218"/>
      <c r="L9" s="219"/>
      <c r="M9" s="290"/>
    </row>
    <row r="10" spans="1:13" s="200" customFormat="1" ht="3" customHeight="1" x14ac:dyDescent="0.2">
      <c r="A10" s="214"/>
      <c r="E10" s="221"/>
      <c r="F10" s="221"/>
      <c r="G10" s="217"/>
      <c r="H10" s="215"/>
      <c r="I10" s="215"/>
      <c r="J10" s="839"/>
      <c r="K10" s="218"/>
      <c r="L10" s="219"/>
    </row>
    <row r="11" spans="1:13" s="200" customFormat="1" ht="12" customHeight="1" x14ac:dyDescent="0.2">
      <c r="A11" s="214"/>
      <c r="B11" s="215" t="str">
        <f>Data!B11</f>
        <v>Substantiated Concern (Q3, FY'2017)</v>
      </c>
      <c r="C11" s="215"/>
      <c r="D11" s="21">
        <f>SouthernRegionCalculations!C166</f>
        <v>41</v>
      </c>
      <c r="E11" s="221"/>
      <c r="F11" s="221"/>
      <c r="G11" s="217"/>
      <c r="H11" s="215" t="str">
        <f>Data!H11</f>
        <v>Adoption Cases (03/31/2017)</v>
      </c>
      <c r="I11" s="215"/>
      <c r="J11" s="551">
        <f>SouthernRegionCalculations!H132</f>
        <v>125</v>
      </c>
      <c r="K11" s="218"/>
      <c r="L11" s="219"/>
    </row>
    <row r="12" spans="1:13" s="200" customFormat="1" ht="12" customHeight="1" x14ac:dyDescent="0.2">
      <c r="A12" s="214"/>
      <c r="B12" s="253"/>
      <c r="C12" s="215"/>
      <c r="D12" s="28"/>
      <c r="E12" s="221"/>
      <c r="F12" s="221"/>
      <c r="G12" s="217"/>
      <c r="H12" s="215" t="str">
        <f>Data!H12</f>
        <v>Clinical Cases w/Child &lt;18 in Plcme (03/31/2017)</v>
      </c>
      <c r="I12" s="215"/>
      <c r="J12" s="551">
        <f>SouthernRegionCalculations!H141</f>
        <v>180</v>
      </c>
      <c r="K12" s="218"/>
      <c r="L12" s="219"/>
    </row>
    <row r="13" spans="1:13" s="200" customFormat="1" ht="12" customHeight="1" x14ac:dyDescent="0.2">
      <c r="A13" s="214"/>
      <c r="E13" s="221"/>
      <c r="F13" s="221"/>
      <c r="G13" s="217"/>
      <c r="H13" s="215" t="str">
        <f>Data!H13</f>
        <v>% Clinical Cases that are Placement Cases</v>
      </c>
      <c r="I13" s="215"/>
      <c r="J13" s="838">
        <f>J12/J9</f>
        <v>0.15424164524421594</v>
      </c>
      <c r="K13" s="218"/>
      <c r="L13" s="219"/>
    </row>
    <row r="14" spans="1:13" s="200" customFormat="1" ht="3" customHeight="1" x14ac:dyDescent="0.2">
      <c r="A14" s="214"/>
      <c r="B14" s="215"/>
      <c r="C14" s="215"/>
      <c r="D14" s="34"/>
      <c r="E14" s="221"/>
      <c r="F14" s="221"/>
      <c r="G14" s="217"/>
      <c r="H14" s="215"/>
      <c r="I14" s="215"/>
      <c r="J14" s="838"/>
      <c r="K14" s="218"/>
      <c r="L14" s="219"/>
    </row>
    <row r="15" spans="1:13" s="200" customFormat="1" ht="12" customHeight="1" x14ac:dyDescent="0.2">
      <c r="A15" s="214"/>
      <c r="B15" s="215" t="str">
        <f>Data!B15</f>
        <v>Ave. Clinical Cases Opened per Month (Jan - Mar 2017)</v>
      </c>
      <c r="C15" s="215"/>
      <c r="D15" s="21">
        <f>SouthernRegionCalculations!C109</f>
        <v>54.666666666666664</v>
      </c>
      <c r="E15" s="221"/>
      <c r="F15" s="221"/>
      <c r="G15" s="217"/>
      <c r="H15" s="215" t="str">
        <f>Data!H15</f>
        <v>Adoptions Legalized (Q3, FY'2017)</v>
      </c>
      <c r="I15" s="215"/>
      <c r="J15" s="551">
        <f>SouthernRegionCalculations!C151</f>
        <v>14</v>
      </c>
      <c r="K15" s="218"/>
      <c r="L15" s="219"/>
    </row>
    <row r="16" spans="1:13" s="200" customFormat="1" ht="12" customHeight="1" x14ac:dyDescent="0.2">
      <c r="A16" s="214"/>
      <c r="B16" s="215" t="str">
        <f>Data!B16</f>
        <v>Ave. Clinical Cases Closed Per Month (Jan - Mar 2017)</v>
      </c>
      <c r="C16" s="215"/>
      <c r="D16" s="21">
        <f>SouthernRegionCalculations!C95</f>
        <v>76</v>
      </c>
      <c r="E16" s="221"/>
      <c r="F16" s="221"/>
      <c r="G16" s="217"/>
      <c r="H16" s="215" t="str">
        <f>Data!H16</f>
        <v>Guardianships Legalized (Q3, FY'2017)</v>
      </c>
      <c r="I16" s="215"/>
      <c r="J16" s="551">
        <f>SouthernRegionCalculations!D151</f>
        <v>14</v>
      </c>
      <c r="K16" s="218"/>
      <c r="L16" s="219"/>
    </row>
    <row r="17" spans="1:12" ht="6" customHeight="1" x14ac:dyDescent="0.2">
      <c r="A17" s="223"/>
      <c r="B17" s="206"/>
      <c r="C17" s="206"/>
      <c r="D17" s="207"/>
      <c r="E17" s="208"/>
      <c r="F17" s="208"/>
      <c r="G17" s="206"/>
      <c r="H17" s="206"/>
      <c r="I17" s="206"/>
      <c r="J17" s="208"/>
      <c r="K17" s="208"/>
      <c r="L17" s="224"/>
    </row>
    <row r="18" spans="1:12" s="227" customFormat="1" ht="15.75" customHeight="1" x14ac:dyDescent="0.2">
      <c r="A18" s="225"/>
      <c r="B18" s="1079" t="s">
        <v>4</v>
      </c>
      <c r="C18" s="1079"/>
      <c r="D18" s="1079"/>
      <c r="E18" s="1079"/>
      <c r="F18" s="1079"/>
      <c r="G18" s="1079"/>
      <c r="H18" s="1079"/>
      <c r="I18" s="1079"/>
      <c r="J18" s="1079"/>
      <c r="K18" s="1079"/>
      <c r="L18" s="226"/>
    </row>
    <row r="19" spans="1:12" ht="15" customHeight="1" x14ac:dyDescent="0.2">
      <c r="A19" s="210"/>
      <c r="B19" s="228" t="str">
        <f>Data!B19</f>
        <v>Race (03/31/2017)</v>
      </c>
      <c r="C19" s="229"/>
      <c r="D19" s="230"/>
      <c r="E19" s="231"/>
      <c r="F19" s="232"/>
      <c r="G19" s="228" t="str">
        <f>Data!G19</f>
        <v>Primary Language  (03/31/2017)</v>
      </c>
      <c r="H19" s="229"/>
      <c r="I19" s="229"/>
      <c r="J19" s="233"/>
      <c r="K19" s="233"/>
      <c r="L19" s="213"/>
    </row>
    <row r="20" spans="1:12" s="200" customFormat="1" ht="13.5" customHeight="1" x14ac:dyDescent="0.2">
      <c r="A20" s="234"/>
      <c r="B20" s="235"/>
      <c r="C20" s="215" t="s">
        <v>5</v>
      </c>
      <c r="D20" s="21">
        <f>SouthernRegionCalculations!T14</f>
        <v>2063</v>
      </c>
      <c r="E20" s="28">
        <f>IF(D20/$D$29&lt;0.01,"*",D20/$D$29)</f>
        <v>0.44213459065580796</v>
      </c>
      <c r="F20" s="236"/>
      <c r="G20" s="235"/>
      <c r="H20" s="215" t="str">
        <f>Data!H20</f>
        <v>Spanish</v>
      </c>
      <c r="I20" s="215"/>
      <c r="J20" s="21">
        <f>SouthernRegionCalculations!T36</f>
        <v>304</v>
      </c>
      <c r="K20" s="49">
        <f>IF(J20/$J$31&lt;0.01,"*",J20/$J$31)</f>
        <v>6.5152164594942136E-2</v>
      </c>
      <c r="L20" s="237"/>
    </row>
    <row r="21" spans="1:12" s="200" customFormat="1" ht="14.45" customHeight="1" x14ac:dyDescent="0.2">
      <c r="A21" s="234"/>
      <c r="B21" s="235"/>
      <c r="C21" s="238" t="s">
        <v>7</v>
      </c>
      <c r="D21" s="21">
        <f>SouthernRegionCalculations!T10</f>
        <v>1223</v>
      </c>
      <c r="E21" s="28">
        <f t="shared" ref="E21:E28" si="0">IF(D21/$D$29&lt;0.01,"*",D21/$D$29)</f>
        <v>0.26210887269609945</v>
      </c>
      <c r="F21" s="236"/>
      <c r="G21" s="235"/>
      <c r="H21" s="215" t="str">
        <f>Data!H21</f>
        <v>Khmer (Cambodian)</v>
      </c>
      <c r="I21" s="215"/>
      <c r="J21" s="21">
        <f>SouthernRegionCalculations!T30</f>
        <v>0</v>
      </c>
      <c r="K21" s="49" t="str">
        <f t="shared" ref="K21:K31" si="1">IF(J21/$J$31&lt;0.01,"*",J21/$J$31)</f>
        <v>*</v>
      </c>
      <c r="L21" s="237"/>
    </row>
    <row r="22" spans="1:12" s="200" customFormat="1" ht="13.5" customHeight="1" x14ac:dyDescent="0.2">
      <c r="A22" s="234"/>
      <c r="B22" s="235"/>
      <c r="C22" s="215" t="s">
        <v>9</v>
      </c>
      <c r="D22" s="21">
        <f>SouthernRegionCalculations!T8</f>
        <v>581</v>
      </c>
      <c r="E22" s="28">
        <f t="shared" si="0"/>
        <v>0.12451778825546507</v>
      </c>
      <c r="F22" s="236"/>
      <c r="G22" s="235"/>
      <c r="H22" s="52" t="str">
        <f>Data!H22</f>
        <v xml:space="preserve">Portuguese                                                                      </v>
      </c>
      <c r="I22" s="215"/>
      <c r="J22" s="21">
        <f>SouthernRegionCalculations!T34</f>
        <v>25</v>
      </c>
      <c r="K22" s="28" t="str">
        <f t="shared" si="1"/>
        <v>*</v>
      </c>
      <c r="L22" s="237"/>
    </row>
    <row r="23" spans="1:12" s="200" customFormat="1" ht="13.5" customHeight="1" x14ac:dyDescent="0.2">
      <c r="A23" s="234"/>
      <c r="B23" s="235"/>
      <c r="C23" s="215" t="s">
        <v>11</v>
      </c>
      <c r="D23" s="21">
        <f>SouthernRegionCalculations!T7</f>
        <v>11</v>
      </c>
      <c r="E23" s="28" t="str">
        <f t="shared" si="0"/>
        <v>*</v>
      </c>
      <c r="F23" s="236"/>
      <c r="G23" s="235"/>
      <c r="H23" s="215" t="str">
        <f>Data!H23</f>
        <v>Haitian Creole</v>
      </c>
      <c r="I23" s="215"/>
      <c r="J23" s="21">
        <f>SouthernRegionCalculations!T28</f>
        <v>0</v>
      </c>
      <c r="K23" s="49" t="str">
        <f t="shared" si="1"/>
        <v>*</v>
      </c>
      <c r="L23" s="237"/>
    </row>
    <row r="24" spans="1:12" s="200" customFormat="1" ht="13.5" customHeight="1" x14ac:dyDescent="0.2">
      <c r="A24" s="234"/>
      <c r="B24" s="235"/>
      <c r="C24" s="215" t="s">
        <v>13</v>
      </c>
      <c r="D24" s="21">
        <f>SouthernRegionCalculations!T6</f>
        <v>18</v>
      </c>
      <c r="E24" s="28" t="str">
        <f t="shared" si="0"/>
        <v>*</v>
      </c>
      <c r="F24" s="236"/>
      <c r="G24" s="235"/>
      <c r="H24" s="238" t="str">
        <f>Data!H24</f>
        <v>Cape Verdean Creole</v>
      </c>
      <c r="I24" s="238"/>
      <c r="J24" s="21">
        <f>SouthernRegionCalculations!T22</f>
        <v>52</v>
      </c>
      <c r="K24" s="49">
        <f t="shared" si="1"/>
        <v>1.1144449207029576E-2</v>
      </c>
      <c r="L24" s="237"/>
    </row>
    <row r="25" spans="1:12" s="200" customFormat="1" ht="13.5" customHeight="1" x14ac:dyDescent="0.2">
      <c r="A25" s="234"/>
      <c r="B25" s="235"/>
      <c r="C25" s="215" t="s">
        <v>15</v>
      </c>
      <c r="D25" s="21">
        <f>SouthernRegionCalculations!T12</f>
        <v>0</v>
      </c>
      <c r="E25" s="28" t="str">
        <f t="shared" si="0"/>
        <v>*</v>
      </c>
      <c r="F25" s="236"/>
      <c r="G25" s="235"/>
      <c r="H25" s="238" t="str">
        <f>Data!H25</f>
        <v>Vietnamese</v>
      </c>
      <c r="I25" s="238"/>
      <c r="J25" s="21">
        <f>SouthernRegionCalculations!T39</f>
        <v>0</v>
      </c>
      <c r="K25" s="49" t="str">
        <f t="shared" si="1"/>
        <v>*</v>
      </c>
      <c r="L25" s="237"/>
    </row>
    <row r="26" spans="1:12" s="200" customFormat="1" ht="13.5" customHeight="1" x14ac:dyDescent="0.2">
      <c r="A26" s="239"/>
      <c r="B26" s="235"/>
      <c r="C26" s="215" t="s">
        <v>17</v>
      </c>
      <c r="D26" s="21">
        <f>SouthernRegionCalculations!T11</f>
        <v>201</v>
      </c>
      <c r="E26" s="28">
        <f t="shared" si="0"/>
        <v>4.30775825117874E-2</v>
      </c>
      <c r="F26" s="236"/>
      <c r="G26" s="235"/>
      <c r="H26" s="238" t="str">
        <f>Data!H26</f>
        <v>Chinese</v>
      </c>
      <c r="I26" s="238"/>
      <c r="J26" s="21">
        <f>SouthernRegionCalculations!T23</f>
        <v>1</v>
      </c>
      <c r="K26" s="28" t="str">
        <f t="shared" si="1"/>
        <v>*</v>
      </c>
      <c r="L26" s="240"/>
    </row>
    <row r="27" spans="1:12" s="200" customFormat="1" ht="12" customHeight="1" x14ac:dyDescent="0.2">
      <c r="A27" s="239"/>
      <c r="B27" s="235"/>
      <c r="C27" s="215" t="str">
        <f>Data!C27</f>
        <v>Unable to Determine</v>
      </c>
      <c r="D27" s="21">
        <f>SouthernRegionCalculations!T13</f>
        <v>152</v>
      </c>
      <c r="E27" s="28">
        <f t="shared" si="0"/>
        <v>3.2576082297471068E-2</v>
      </c>
      <c r="F27" s="236"/>
      <c r="G27" s="235"/>
      <c r="H27" s="238" t="str">
        <f>Data!H27</f>
        <v>Lao</v>
      </c>
      <c r="I27" s="238"/>
      <c r="J27" s="21">
        <f>SouthernRegionCalculations!T31</f>
        <v>0</v>
      </c>
      <c r="K27" s="49" t="str">
        <f t="shared" si="1"/>
        <v>*</v>
      </c>
      <c r="L27" s="240"/>
    </row>
    <row r="28" spans="1:12" s="200" customFormat="1" ht="12" customHeight="1" x14ac:dyDescent="0.2">
      <c r="A28" s="241"/>
      <c r="B28" s="235"/>
      <c r="C28" s="215" t="str">
        <f>Data!C28</f>
        <v>Missing</v>
      </c>
      <c r="D28" s="21">
        <f>SouthernRegionCalculations!T15+SouthernRegionCalculations!T9</f>
        <v>417</v>
      </c>
      <c r="E28" s="28">
        <f t="shared" si="0"/>
        <v>8.9369909987141019E-2</v>
      </c>
      <c r="F28" s="242"/>
      <c r="G28" s="235"/>
      <c r="H28" s="238" t="str">
        <f>Data!H28</f>
        <v>American Sign Language</v>
      </c>
      <c r="I28" s="238"/>
      <c r="J28" s="21">
        <f>SouthernRegionCalculations!T21</f>
        <v>0</v>
      </c>
      <c r="K28" s="28" t="str">
        <f t="shared" si="1"/>
        <v>*</v>
      </c>
      <c r="L28" s="243"/>
    </row>
    <row r="29" spans="1:12" s="200" customFormat="1" ht="15" customHeight="1" x14ac:dyDescent="0.2">
      <c r="A29" s="214"/>
      <c r="B29" s="228"/>
      <c r="C29" s="244" t="s">
        <v>23</v>
      </c>
      <c r="D29" s="67">
        <f>SUM(D20:D28)</f>
        <v>4666</v>
      </c>
      <c r="E29" s="61">
        <f>IF(D29/$D$29&lt;0.01,"*",D29/$D$29)</f>
        <v>1</v>
      </c>
      <c r="F29" s="217"/>
      <c r="G29" s="235"/>
      <c r="H29" s="215" t="str">
        <f>Data!H29</f>
        <v>Other</v>
      </c>
      <c r="I29" s="215"/>
      <c r="J29" s="21">
        <f>SouthernRegionCalculations!T25+SouthernRegionCalculations!T26+SouthernRegionCalculations!T27+SouthernRegionCalculations!T29+SouthernRegionCalculations!T32+SouthernRegionCalculations!T33+SouthernRegionCalculations!T35+SouthernRegionCalculations!T37+SouthernRegionCalculations!T40</f>
        <v>38</v>
      </c>
      <c r="K29" s="49" t="str">
        <f t="shared" si="1"/>
        <v>*</v>
      </c>
      <c r="L29" s="219"/>
    </row>
    <row r="30" spans="1:12" ht="12" customHeight="1" x14ac:dyDescent="0.2">
      <c r="A30" s="245"/>
      <c r="B30" s="228"/>
      <c r="C30" s="246" t="s">
        <v>239</v>
      </c>
      <c r="D30" s="34"/>
      <c r="E30" s="64"/>
      <c r="F30" s="242"/>
      <c r="G30" s="215"/>
      <c r="H30" s="215" t="str">
        <f>Data!H30</f>
        <v>English/Unspecified</v>
      </c>
      <c r="I30" s="215"/>
      <c r="J30" s="21">
        <f>SouthernRegionCalculations!T24+SouthernRegionCalculations!T38</f>
        <v>4246</v>
      </c>
      <c r="K30" s="49">
        <f t="shared" si="1"/>
        <v>0.90998714102014577</v>
      </c>
      <c r="L30" s="247"/>
    </row>
    <row r="31" spans="1:12" ht="12" customHeight="1" x14ac:dyDescent="0.2">
      <c r="A31" s="245"/>
      <c r="B31" s="228"/>
      <c r="C31" s="66" t="s">
        <v>240</v>
      </c>
      <c r="D31" s="34"/>
      <c r="E31" s="64"/>
      <c r="F31" s="242"/>
      <c r="G31" s="215"/>
      <c r="H31" s="220" t="s">
        <v>23</v>
      </c>
      <c r="I31" s="220"/>
      <c r="J31" s="67">
        <f>SUM(J20:J30)</f>
        <v>4666</v>
      </c>
      <c r="K31" s="68">
        <f t="shared" si="1"/>
        <v>1</v>
      </c>
      <c r="L31" s="247"/>
    </row>
    <row r="32" spans="1:12" ht="6" customHeight="1" x14ac:dyDescent="0.2">
      <c r="A32" s="248"/>
      <c r="B32" s="249"/>
      <c r="C32" s="229"/>
      <c r="D32" s="250"/>
      <c r="E32" s="242"/>
      <c r="F32" s="242"/>
      <c r="G32" s="215"/>
      <c r="H32" s="215"/>
      <c r="I32" s="215"/>
      <c r="J32" s="251"/>
      <c r="K32" s="251"/>
      <c r="L32" s="252"/>
    </row>
    <row r="33" spans="1:12" s="227" customFormat="1" ht="14.25" customHeight="1" x14ac:dyDescent="0.2">
      <c r="A33" s="225"/>
      <c r="B33" s="1080" t="s">
        <v>28</v>
      </c>
      <c r="C33" s="1079"/>
      <c r="D33" s="1079"/>
      <c r="E33" s="1079"/>
      <c r="F33" s="1079"/>
      <c r="G33" s="1079"/>
      <c r="H33" s="1079"/>
      <c r="I33" s="1079"/>
      <c r="J33" s="1079"/>
      <c r="K33" s="1079"/>
      <c r="L33" s="226"/>
    </row>
    <row r="34" spans="1:12" s="253" customFormat="1" ht="15" customHeight="1" x14ac:dyDescent="0.2">
      <c r="A34" s="245"/>
      <c r="B34" s="228" t="str">
        <f>Data!B34</f>
        <v>Most Recent Intake  (03/31/2017)</v>
      </c>
      <c r="C34" s="229"/>
      <c r="D34" s="231"/>
      <c r="E34" s="218"/>
      <c r="F34" s="218"/>
      <c r="G34" s="228" t="str">
        <f>Data!G34</f>
        <v>Age Groups  (03/31/2017)</v>
      </c>
      <c r="H34" s="215"/>
      <c r="I34" s="215"/>
      <c r="J34" s="251"/>
      <c r="K34" s="251"/>
      <c r="L34" s="247"/>
    </row>
    <row r="35" spans="1:12" s="200" customFormat="1" ht="12" customHeight="1" x14ac:dyDescent="0.2">
      <c r="A35" s="234"/>
      <c r="B35" s="217"/>
      <c r="C35" s="215" t="str">
        <f>Data!C35</f>
        <v>Protective</v>
      </c>
      <c r="D35" s="21">
        <f>SouthernRegionCalculations!O64+SouthernRegionCalculations!U64</f>
        <v>441</v>
      </c>
      <c r="E35" s="49">
        <f>IF(D35/$D$41&lt;0.01,"*",D35/$D$41)</f>
        <v>0.95043103448275867</v>
      </c>
      <c r="F35" s="254"/>
      <c r="G35" s="217"/>
      <c r="H35" s="215" t="str">
        <f>Data!H35</f>
        <v>0 - 2 Years Old</v>
      </c>
      <c r="I35" s="215"/>
      <c r="J35" s="21">
        <f>SouthernRegionCalculations!O77</f>
        <v>107</v>
      </c>
      <c r="K35" s="49">
        <f>IF(J35/$J$40&lt;0.01,"*",J35/$J$40)</f>
        <v>0.23060344827586207</v>
      </c>
      <c r="L35" s="237"/>
    </row>
    <row r="36" spans="1:12" s="200" customFormat="1" ht="12" customHeight="1" x14ac:dyDescent="0.2">
      <c r="A36" s="234"/>
      <c r="B36" s="229"/>
      <c r="C36" s="215" t="str">
        <f>Data!C36</f>
        <v>Alternative Response</v>
      </c>
      <c r="D36" s="21">
        <f>SouthernRegionCalculations!P64</f>
        <v>4</v>
      </c>
      <c r="E36" s="49" t="str">
        <f t="shared" ref="E36:E41" si="2">IF(D36/$D$41&lt;0.01,"*",D36/$D$41)</f>
        <v>*</v>
      </c>
      <c r="F36" s="254"/>
      <c r="G36" s="217"/>
      <c r="H36" s="215" t="str">
        <f>Data!H36</f>
        <v>3 - 5 Years Old</v>
      </c>
      <c r="I36" s="215"/>
      <c r="J36" s="21">
        <f>SouthernRegionCalculations!P77</f>
        <v>94</v>
      </c>
      <c r="K36" s="49">
        <f t="shared" ref="K36:K40" si="3">IF(J36/$J$40&lt;0.01,"*",J36/$J$40)</f>
        <v>0.20258620689655171</v>
      </c>
      <c r="L36" s="237"/>
    </row>
    <row r="37" spans="1:12" s="200" customFormat="1" ht="12" customHeight="1" x14ac:dyDescent="0.2">
      <c r="A37" s="234"/>
      <c r="B37" s="229"/>
      <c r="C37" s="215" t="str">
        <f>Data!C37</f>
        <v>Voluntary Request</v>
      </c>
      <c r="D37" s="21">
        <f>SouthernRegionCalculations!W64+SouthernRegionCalculations!X64</f>
        <v>3</v>
      </c>
      <c r="E37" s="49" t="str">
        <f t="shared" si="2"/>
        <v>*</v>
      </c>
      <c r="F37" s="254"/>
      <c r="G37" s="217"/>
      <c r="H37" s="215" t="str">
        <f>Data!H37</f>
        <v>6 - 11 Years Old</v>
      </c>
      <c r="I37" s="215"/>
      <c r="J37" s="21">
        <f>SouthernRegionCalculations!Q77</f>
        <v>118</v>
      </c>
      <c r="K37" s="49">
        <f t="shared" si="3"/>
        <v>0.25431034482758619</v>
      </c>
      <c r="L37" s="237"/>
    </row>
    <row r="38" spans="1:12" s="200" customFormat="1" ht="12" customHeight="1" x14ac:dyDescent="0.2">
      <c r="A38" s="234"/>
      <c r="B38" s="229"/>
      <c r="C38" s="215" t="str">
        <f>Data!C38</f>
        <v>CRA Referral (Children Requiring Assistance)</v>
      </c>
      <c r="D38" s="21">
        <f>SouthernRegionCalculations!Q64+SouthernRegionCalculations!R64</f>
        <v>11</v>
      </c>
      <c r="E38" s="49">
        <f t="shared" si="2"/>
        <v>2.3706896551724137E-2</v>
      </c>
      <c r="F38" s="254"/>
      <c r="G38" s="217"/>
      <c r="H38" s="215" t="str">
        <f>Data!H38</f>
        <v>12 - 17 Years Old</v>
      </c>
      <c r="I38" s="215"/>
      <c r="J38" s="21">
        <f>SouthernRegionCalculations!R77</f>
        <v>145</v>
      </c>
      <c r="K38" s="49">
        <f t="shared" si="3"/>
        <v>0.3125</v>
      </c>
      <c r="L38" s="237"/>
    </row>
    <row r="39" spans="1:12" s="200" customFormat="1" ht="12" customHeight="1" x14ac:dyDescent="0.2">
      <c r="A39" s="239"/>
      <c r="B39" s="229"/>
      <c r="C39" s="215" t="str">
        <f>Data!C39</f>
        <v>Court Referral</v>
      </c>
      <c r="D39" s="21">
        <f>SouthernRegionCalculations!S64</f>
        <v>3</v>
      </c>
      <c r="E39" s="49" t="str">
        <f t="shared" si="2"/>
        <v>*</v>
      </c>
      <c r="F39" s="254"/>
      <c r="G39" s="217"/>
      <c r="H39" s="253" t="s">
        <v>39</v>
      </c>
      <c r="J39" s="200">
        <v>0</v>
      </c>
      <c r="K39" s="68" t="str">
        <f t="shared" si="3"/>
        <v>*</v>
      </c>
      <c r="L39" s="240"/>
    </row>
    <row r="40" spans="1:12" s="200" customFormat="1" ht="12" customHeight="1" x14ac:dyDescent="0.2">
      <c r="A40" s="241"/>
      <c r="B40" s="217"/>
      <c r="C40" s="215" t="str">
        <f>Data!C40</f>
        <v>Other/Unspecified</v>
      </c>
      <c r="D40" s="21">
        <f>SouthernRegionCalculations!T64+SouthernRegionCalculations!V64+SouthernRegionCalculations!Y64</f>
        <v>2</v>
      </c>
      <c r="E40" s="49" t="str">
        <f t="shared" si="2"/>
        <v>*</v>
      </c>
      <c r="F40" s="255"/>
      <c r="G40" s="217"/>
      <c r="H40" s="244" t="s">
        <v>38</v>
      </c>
      <c r="I40" s="244"/>
      <c r="J40" s="67">
        <f>SUM(J35:J39)</f>
        <v>464</v>
      </c>
      <c r="K40" s="68">
        <f t="shared" si="3"/>
        <v>1</v>
      </c>
      <c r="L40" s="243"/>
    </row>
    <row r="41" spans="1:12" s="200" customFormat="1" ht="12" customHeight="1" x14ac:dyDescent="0.2">
      <c r="A41" s="241"/>
      <c r="B41" s="217"/>
      <c r="C41" s="244" t="s">
        <v>38</v>
      </c>
      <c r="D41" s="67">
        <f>SUM(D35:D40)</f>
        <v>464</v>
      </c>
      <c r="E41" s="68">
        <f t="shared" si="2"/>
        <v>1</v>
      </c>
      <c r="F41" s="255"/>
      <c r="G41" s="217"/>
      <c r="H41" s="217"/>
      <c r="I41" s="217"/>
      <c r="J41" s="217"/>
      <c r="K41" s="217"/>
      <c r="L41" s="243"/>
    </row>
    <row r="42" spans="1:12" s="200" customFormat="1" ht="12" customHeight="1" x14ac:dyDescent="0.2">
      <c r="A42" s="241"/>
      <c r="B42" s="217"/>
      <c r="C42" s="244"/>
      <c r="D42" s="67"/>
      <c r="E42" s="68"/>
      <c r="F42" s="255"/>
      <c r="G42" s="217"/>
      <c r="H42" s="217"/>
      <c r="I42" s="217"/>
      <c r="J42" s="217"/>
      <c r="K42" s="217"/>
      <c r="L42" s="243"/>
    </row>
    <row r="43" spans="1:12" s="253" customFormat="1" ht="15" customHeight="1" x14ac:dyDescent="0.2">
      <c r="A43" s="210"/>
      <c r="B43" s="228" t="str">
        <f>Data!B43</f>
        <v>Placement Type  (03/31/2017)</v>
      </c>
      <c r="C43" s="215"/>
      <c r="D43" s="233"/>
      <c r="E43" s="233"/>
      <c r="F43" s="233"/>
      <c r="G43" s="228" t="str">
        <f>Data!G43</f>
        <v>Continuous Time in Placement  (03/31/2017)</v>
      </c>
      <c r="H43" s="229"/>
      <c r="I43" s="229"/>
      <c r="J43" s="233"/>
      <c r="K43" s="233"/>
      <c r="L43" s="213"/>
    </row>
    <row r="44" spans="1:12" s="200" customFormat="1" ht="12" customHeight="1" x14ac:dyDescent="0.2">
      <c r="A44" s="234"/>
      <c r="B44" s="217"/>
      <c r="C44" s="215" t="str">
        <f>Data!C44</f>
        <v>Foster Care - Kinship</v>
      </c>
      <c r="D44" s="21">
        <f>SouthernRegionCalculations!AP104</f>
        <v>147</v>
      </c>
      <c r="E44" s="49">
        <f>IF(D44/$D$57&lt;0.01,"*",D44/$D$57)</f>
        <v>0.31681034482758619</v>
      </c>
      <c r="F44" s="254"/>
      <c r="G44" s="217"/>
      <c r="H44" s="215" t="str">
        <f>Data!H44</f>
        <v>.5 Years or Less</v>
      </c>
      <c r="I44" s="215"/>
      <c r="J44" s="21">
        <f>SouthernRegionCalculations!O90</f>
        <v>79</v>
      </c>
      <c r="K44" s="49">
        <f>IF(J44/$J$49&lt;0.01,"*",J44/$J$49)</f>
        <v>0.17025862068965517</v>
      </c>
      <c r="L44" s="237"/>
    </row>
    <row r="45" spans="1:12" s="200" customFormat="1" ht="12" customHeight="1" x14ac:dyDescent="0.2">
      <c r="A45" s="234"/>
      <c r="B45" s="217"/>
      <c r="C45" s="215" t="str">
        <f>Data!C45</f>
        <v>Foster Care - Child-Specific</v>
      </c>
      <c r="D45" s="21">
        <f>SouthernRegionCalculations!AN104</f>
        <v>24</v>
      </c>
      <c r="E45" s="49">
        <f t="shared" ref="E45:E57" si="4">IF(D45/$D$57&lt;0.01,"*",D45/$D$57)</f>
        <v>5.1724137931034482E-2</v>
      </c>
      <c r="F45" s="254"/>
      <c r="G45" s="217"/>
      <c r="H45" s="215" t="str">
        <f>Data!H45</f>
        <v>&gt;.5 Years - 1 Year</v>
      </c>
      <c r="I45" s="215"/>
      <c r="J45" s="21">
        <f>SouthernRegionCalculations!P90</f>
        <v>85</v>
      </c>
      <c r="K45" s="49">
        <f t="shared" ref="K45:K49" si="5">IF(J45/$J$49&lt;0.01,"*",J45/$J$49)</f>
        <v>0.18318965517241378</v>
      </c>
      <c r="L45" s="237"/>
    </row>
    <row r="46" spans="1:12" s="200" customFormat="1" ht="12" customHeight="1" x14ac:dyDescent="0.2">
      <c r="A46" s="234"/>
      <c r="B46" s="217"/>
      <c r="C46" s="215" t="str">
        <f>Data!C46</f>
        <v>Foster Care - Unrestricted</v>
      </c>
      <c r="D46" s="21">
        <f>SouthernRegionCalculations!AR104</f>
        <v>110</v>
      </c>
      <c r="E46" s="49">
        <f t="shared" si="4"/>
        <v>0.23706896551724138</v>
      </c>
      <c r="F46" s="254"/>
      <c r="G46" s="217"/>
      <c r="H46" s="215" t="str">
        <f>Data!H46</f>
        <v>&gt;1 Year - 2 Years</v>
      </c>
      <c r="I46" s="215"/>
      <c r="J46" s="21">
        <f>SouthernRegionCalculations!Q90+SouthernRegionCalculations!R90</f>
        <v>132</v>
      </c>
      <c r="K46" s="49">
        <f t="shared" si="5"/>
        <v>0.28448275862068967</v>
      </c>
      <c r="L46" s="237"/>
    </row>
    <row r="47" spans="1:12" s="200" customFormat="1" ht="12" customHeight="1" x14ac:dyDescent="0.2">
      <c r="A47" s="234"/>
      <c r="B47" s="217"/>
      <c r="C47" s="215" t="str">
        <f>Data!C47</f>
        <v>Foster Care - Pre-adoptive</v>
      </c>
      <c r="D47" s="21">
        <f>SouthernRegionCalculations!AQ104</f>
        <v>20</v>
      </c>
      <c r="E47" s="49">
        <f t="shared" si="4"/>
        <v>4.3103448275862072E-2</v>
      </c>
      <c r="F47" s="254"/>
      <c r="G47" s="217"/>
      <c r="H47" s="215" t="str">
        <f>Data!H47</f>
        <v>&gt;2 Years - 4 Years</v>
      </c>
      <c r="I47" s="215"/>
      <c r="J47" s="21">
        <f>SouthernRegionCalculations!S90</f>
        <v>118</v>
      </c>
      <c r="K47" s="49">
        <f t="shared" si="5"/>
        <v>0.25431034482758619</v>
      </c>
      <c r="L47" s="237"/>
    </row>
    <row r="48" spans="1:12" s="200" customFormat="1" ht="12" customHeight="1" x14ac:dyDescent="0.2">
      <c r="A48" s="234"/>
      <c r="B48" s="217"/>
      <c r="C48" s="215" t="str">
        <f>Data!C48</f>
        <v>Foster Care - Independent Living</v>
      </c>
      <c r="D48" s="21">
        <f>SouthernRegionCalculations!AO104</f>
        <v>0</v>
      </c>
      <c r="E48" s="28" t="str">
        <f t="shared" si="4"/>
        <v>*</v>
      </c>
      <c r="F48" s="254"/>
      <c r="G48" s="217"/>
      <c r="H48" s="215" t="str">
        <f>Data!H48</f>
        <v>&gt;4 Years</v>
      </c>
      <c r="I48" s="215"/>
      <c r="J48" s="21">
        <f>SouthernRegionCalculations!T90</f>
        <v>50</v>
      </c>
      <c r="K48" s="49">
        <f t="shared" si="5"/>
        <v>0.10775862068965517</v>
      </c>
      <c r="L48" s="237"/>
    </row>
    <row r="49" spans="1:14" s="200" customFormat="1" ht="12" customHeight="1" x14ac:dyDescent="0.2">
      <c r="A49" s="234"/>
      <c r="B49" s="217"/>
      <c r="C49" s="215" t="str">
        <f>Data!C49</f>
        <v>Foster Care - IFC (Contracted)</v>
      </c>
      <c r="D49" s="21">
        <f>SUM(SouthernRegionCalculations!AC104:AM104)</f>
        <v>64</v>
      </c>
      <c r="E49" s="49">
        <f t="shared" si="4"/>
        <v>0.13793103448275862</v>
      </c>
      <c r="F49" s="254"/>
      <c r="G49" s="217"/>
      <c r="H49" s="244" t="s">
        <v>38</v>
      </c>
      <c r="I49" s="215"/>
      <c r="J49" s="67">
        <f>SUM(J44:J48)</f>
        <v>464</v>
      </c>
      <c r="K49" s="68">
        <f t="shared" si="5"/>
        <v>1</v>
      </c>
      <c r="L49" s="237"/>
    </row>
    <row r="50" spans="1:14" s="200" customFormat="1" ht="12" customHeight="1" x14ac:dyDescent="0.2">
      <c r="A50" s="234"/>
      <c r="B50" s="217"/>
      <c r="C50" s="215" t="str">
        <f>Data!C50</f>
        <v>Congregate Care - Group Home</v>
      </c>
      <c r="D50" s="21">
        <f>SUM(SouthernRegionCalculations!N104:T104)</f>
        <v>49</v>
      </c>
      <c r="E50" s="49">
        <f t="shared" si="4"/>
        <v>0.10560344827586207</v>
      </c>
      <c r="F50" s="180"/>
      <c r="G50" s="180"/>
      <c r="H50" s="180"/>
      <c r="I50" s="180"/>
      <c r="J50" s="180"/>
      <c r="K50" s="180"/>
      <c r="L50" s="237"/>
    </row>
    <row r="51" spans="1:14" s="200" customFormat="1" ht="12" customHeight="1" x14ac:dyDescent="0.2">
      <c r="A51" s="256"/>
      <c r="B51" s="217"/>
      <c r="C51" s="215" t="str">
        <f>Data!C51</f>
        <v>Congregate Care - Continuum</v>
      </c>
      <c r="D51" s="21">
        <f>SUM(SouthernRegionCalculations!Z104:AB104)</f>
        <v>1</v>
      </c>
      <c r="E51" s="49" t="str">
        <f t="shared" si="4"/>
        <v>*</v>
      </c>
      <c r="F51" s="254"/>
      <c r="G51" s="228" t="str">
        <f>Data!G51</f>
        <v>Gender  (03/31/2017)</v>
      </c>
      <c r="H51" s="235"/>
      <c r="I51" s="235"/>
      <c r="J51" s="257"/>
      <c r="K51" s="257"/>
      <c r="L51" s="258"/>
    </row>
    <row r="52" spans="1:14" s="200" customFormat="1" ht="12" customHeight="1" x14ac:dyDescent="0.2">
      <c r="A52" s="259"/>
      <c r="B52" s="217"/>
      <c r="C52" s="215" t="str">
        <f>Data!C52</f>
        <v>Congregate Care - Residential</v>
      </c>
      <c r="D52" s="21">
        <f>SouthernRegionCalculations!U104</f>
        <v>17</v>
      </c>
      <c r="E52" s="49">
        <f>IF(D52/$D$57&lt;0.01,"*",D52/$D$57)</f>
        <v>3.6637931034482756E-2</v>
      </c>
      <c r="F52" s="254"/>
      <c r="G52" s="217"/>
      <c r="H52" s="215" t="str">
        <f>Data!H52</f>
        <v>Male</v>
      </c>
      <c r="I52" s="244"/>
      <c r="J52" s="21">
        <f>SouthernRegionCalculations!P118</f>
        <v>244</v>
      </c>
      <c r="K52" s="49">
        <f>IF(J52/$J$55&lt;0.01,"*",J52/$J$55)</f>
        <v>0.52586206896551724</v>
      </c>
      <c r="L52" s="260"/>
      <c r="M52" s="215"/>
    </row>
    <row r="53" spans="1:14" s="200" customFormat="1" ht="12" customHeight="1" x14ac:dyDescent="0.2">
      <c r="A53" s="261"/>
      <c r="B53" s="217"/>
      <c r="C53" s="215" t="str">
        <f>Data!C53</f>
        <v>Congregate  Care - STARR (short-term residential)</v>
      </c>
      <c r="D53" s="21">
        <f>SouthernRegionCalculations!V104</f>
        <v>19</v>
      </c>
      <c r="E53" s="49">
        <f t="shared" si="4"/>
        <v>4.0948275862068964E-2</v>
      </c>
      <c r="F53" s="254"/>
      <c r="G53" s="217"/>
      <c r="H53" s="215" t="str">
        <f>Data!H53</f>
        <v>Female</v>
      </c>
      <c r="I53" s="244"/>
      <c r="J53" s="21">
        <f>SouthernRegionCalculations!O118</f>
        <v>220</v>
      </c>
      <c r="K53" s="49">
        <f t="shared" ref="K53:K55" si="6">IF(J53/$J$55&lt;0.01,"*",J53/$J$55)</f>
        <v>0.47413793103448276</v>
      </c>
      <c r="L53" s="262"/>
    </row>
    <row r="54" spans="1:14" s="200" customFormat="1" ht="12" customHeight="1" x14ac:dyDescent="0.2">
      <c r="A54" s="214"/>
      <c r="B54" s="217"/>
      <c r="C54" s="215" t="str">
        <f>Data!C54</f>
        <v>Congregate Care - Teen Parenting</v>
      </c>
      <c r="D54" s="21">
        <f>SUM(SouthernRegionCalculations!W104:Y104)</f>
        <v>0</v>
      </c>
      <c r="E54" s="49" t="str">
        <f t="shared" si="4"/>
        <v>*</v>
      </c>
      <c r="F54" s="254"/>
      <c r="G54" s="180"/>
      <c r="H54" s="253" t="str">
        <f>Data!H54</f>
        <v>Intersex</v>
      </c>
      <c r="J54" s="21">
        <f>SouthernRegionCalculations!Q118</f>
        <v>0</v>
      </c>
      <c r="K54" s="49" t="str">
        <f t="shared" si="6"/>
        <v>*</v>
      </c>
      <c r="L54" s="219"/>
    </row>
    <row r="55" spans="1:14" s="200" customFormat="1" ht="12" customHeight="1" x14ac:dyDescent="0.2">
      <c r="A55" s="263"/>
      <c r="B55" s="217"/>
      <c r="C55" s="215" t="str">
        <f>Data!C55</f>
        <v>Non-Referral Location</v>
      </c>
      <c r="D55" s="21">
        <f>SUM(SouthernRegionCalculations!AS104:AW104)</f>
        <v>4</v>
      </c>
      <c r="E55" s="49" t="str">
        <f t="shared" si="4"/>
        <v>*</v>
      </c>
      <c r="F55" s="264"/>
      <c r="G55" s="180"/>
      <c r="H55" s="244" t="s">
        <v>38</v>
      </c>
      <c r="I55" s="180"/>
      <c r="J55" s="67">
        <f>SUM(J52:J54)</f>
        <v>464</v>
      </c>
      <c r="K55" s="68">
        <f t="shared" si="6"/>
        <v>1</v>
      </c>
      <c r="L55" s="265"/>
    </row>
    <row r="56" spans="1:14" s="200" customFormat="1" ht="12" customHeight="1" x14ac:dyDescent="0.2">
      <c r="A56" s="263"/>
      <c r="B56" s="217"/>
      <c r="C56" s="238" t="str">
        <f>Data!C56</f>
        <v>Missing/Absent from Approved Placement</v>
      </c>
      <c r="D56" s="21">
        <f>SouthernRegionCalculations!AX104</f>
        <v>9</v>
      </c>
      <c r="E56" s="49">
        <f t="shared" si="4"/>
        <v>1.9396551724137932E-2</v>
      </c>
      <c r="F56" s="266"/>
      <c r="G56" s="180"/>
      <c r="H56" s="180"/>
      <c r="I56" s="180"/>
      <c r="J56" s="180"/>
      <c r="K56" s="180"/>
      <c r="L56" s="265"/>
    </row>
    <row r="57" spans="1:14" ht="15" customHeight="1" x14ac:dyDescent="0.2">
      <c r="A57" s="267"/>
      <c r="B57" s="180"/>
      <c r="C57" s="244" t="s">
        <v>38</v>
      </c>
      <c r="D57" s="67">
        <f>SUM(D44:D56)</f>
        <v>464</v>
      </c>
      <c r="E57" s="68">
        <f t="shared" si="4"/>
        <v>1</v>
      </c>
      <c r="F57" s="266"/>
      <c r="G57" s="228" t="str">
        <f>Data!G57</f>
        <v>Service Plan Goal  (03/31/2017)</v>
      </c>
      <c r="H57" s="229"/>
      <c r="I57" s="235"/>
      <c r="J57" s="181"/>
      <c r="K57" s="216"/>
      <c r="L57" s="268"/>
    </row>
    <row r="58" spans="1:14" s="200" customFormat="1" ht="12" customHeight="1" x14ac:dyDescent="0.2">
      <c r="A58" s="234"/>
      <c r="B58" s="228"/>
      <c r="C58" s="180"/>
      <c r="D58" s="180"/>
      <c r="E58" s="180"/>
      <c r="F58" s="254"/>
      <c r="G58" s="228"/>
      <c r="H58" s="215" t="str">
        <f>Data!H58</f>
        <v>Family Reunification</v>
      </c>
      <c r="I58" s="215"/>
      <c r="J58" s="21">
        <f>SouthernRegionCalculations!S147</f>
        <v>177</v>
      </c>
      <c r="K58" s="49">
        <f>IF(J58/$J$65&lt;0.01,"*",J58/$J$65)</f>
        <v>0.38146551724137934</v>
      </c>
      <c r="L58" s="237"/>
      <c r="N58" s="215"/>
    </row>
    <row r="59" spans="1:14" s="200" customFormat="1" ht="12" customHeight="1" x14ac:dyDescent="0.2">
      <c r="A59" s="234"/>
      <c r="B59" s="228" t="str">
        <f>Data!B59</f>
        <v>Race  (03/31/2017)</v>
      </c>
      <c r="C59" s="215"/>
      <c r="D59" s="230"/>
      <c r="E59" s="231"/>
      <c r="F59" s="254"/>
      <c r="G59" s="235"/>
      <c r="H59" s="215" t="str">
        <f>Data!H59</f>
        <v>Adoption</v>
      </c>
      <c r="I59" s="215"/>
      <c r="J59" s="21">
        <f>SouthernRegionCalculations!P147</f>
        <v>188</v>
      </c>
      <c r="K59" s="49">
        <f t="shared" ref="K59:K65" si="7">IF(J59/$J$65&lt;0.01,"*",J59/$J$65)</f>
        <v>0.40517241379310343</v>
      </c>
      <c r="L59" s="237"/>
    </row>
    <row r="60" spans="1:14" s="200" customFormat="1" ht="13.5" customHeight="1" x14ac:dyDescent="0.2">
      <c r="A60" s="234"/>
      <c r="B60" s="235"/>
      <c r="C60" s="215" t="s">
        <v>5</v>
      </c>
      <c r="D60" s="21">
        <f>SouthernRegionCalculations!W133</f>
        <v>207</v>
      </c>
      <c r="E60" s="28">
        <f>IF(D60/$D$68&lt;0.01,"*",D60/$D$68)</f>
        <v>0.44612068965517243</v>
      </c>
      <c r="F60" s="254"/>
      <c r="G60" s="217"/>
      <c r="H60" s="215" t="str">
        <f>Data!H60</f>
        <v>Guardianship</v>
      </c>
      <c r="I60" s="215"/>
      <c r="J60" s="21">
        <f>SouthernRegionCalculations!R147</f>
        <v>36</v>
      </c>
      <c r="K60" s="49">
        <f t="shared" si="7"/>
        <v>7.7586206896551727E-2</v>
      </c>
      <c r="L60" s="237"/>
      <c r="N60" s="215"/>
    </row>
    <row r="61" spans="1:14" s="200" customFormat="1" ht="14.45" customHeight="1" x14ac:dyDescent="0.2">
      <c r="A61" s="234"/>
      <c r="C61" s="238" t="s">
        <v>7</v>
      </c>
      <c r="D61" s="21">
        <f>SouthernRegionCalculations!S133</f>
        <v>128</v>
      </c>
      <c r="E61" s="28">
        <f t="shared" ref="E61:E68" si="8">IF(D61/$D$68&lt;0.01,"*",D61/$D$68)</f>
        <v>0.27586206896551724</v>
      </c>
      <c r="F61" s="254"/>
      <c r="G61" s="217"/>
      <c r="H61" s="215" t="s">
        <v>63</v>
      </c>
      <c r="I61" s="215"/>
      <c r="J61" s="21">
        <f>SouthernRegionCalculations!O147</f>
        <v>19</v>
      </c>
      <c r="K61" s="49">
        <f t="shared" si="7"/>
        <v>4.0948275862068964E-2</v>
      </c>
      <c r="L61" s="237"/>
      <c r="N61" s="215"/>
    </row>
    <row r="62" spans="1:14" s="200" customFormat="1" ht="13.5" customHeight="1" x14ac:dyDescent="0.2">
      <c r="A62" s="234"/>
      <c r="C62" s="215" t="s">
        <v>9</v>
      </c>
      <c r="D62" s="21">
        <f>SouthernRegionCalculations!Q133</f>
        <v>50</v>
      </c>
      <c r="E62" s="28">
        <f t="shared" si="8"/>
        <v>0.10775862068965517</v>
      </c>
      <c r="F62" s="254"/>
      <c r="G62" s="217"/>
      <c r="H62" s="215" t="str">
        <f>Data!H62</f>
        <v>Permanent Care with Kin</v>
      </c>
      <c r="I62" s="215"/>
      <c r="J62" s="21">
        <f>SouthernRegionCalculations!Q147</f>
        <v>11</v>
      </c>
      <c r="K62" s="49">
        <f t="shared" si="7"/>
        <v>2.3706896551724137E-2</v>
      </c>
      <c r="L62" s="237"/>
      <c r="N62" s="215"/>
    </row>
    <row r="63" spans="1:14" s="200" customFormat="1" ht="13.5" customHeight="1" x14ac:dyDescent="0.2">
      <c r="A63" s="234"/>
      <c r="B63" s="235"/>
      <c r="C63" s="215" t="s">
        <v>11</v>
      </c>
      <c r="D63" s="21">
        <f>SouthernRegionCalculations!P133</f>
        <v>0</v>
      </c>
      <c r="E63" s="28" t="str">
        <f t="shared" si="8"/>
        <v>*</v>
      </c>
      <c r="F63" s="254"/>
      <c r="G63" s="217"/>
      <c r="H63" s="215" t="str">
        <f>Data!H63</f>
        <v>Stabilize Intact Family</v>
      </c>
      <c r="I63" s="215"/>
      <c r="J63" s="21">
        <f>SouthernRegionCalculations!T147</f>
        <v>14</v>
      </c>
      <c r="K63" s="49">
        <f t="shared" si="7"/>
        <v>3.017241379310345E-2</v>
      </c>
      <c r="L63" s="237"/>
      <c r="N63" s="215"/>
    </row>
    <row r="64" spans="1:14" s="200" customFormat="1" ht="13.5" customHeight="1" x14ac:dyDescent="0.2">
      <c r="A64" s="234"/>
      <c r="B64" s="235"/>
      <c r="C64" s="215" t="s">
        <v>13</v>
      </c>
      <c r="D64" s="21">
        <f>SouthernRegionCalculations!O133</f>
        <v>3</v>
      </c>
      <c r="E64" s="28" t="str">
        <f t="shared" si="8"/>
        <v>*</v>
      </c>
      <c r="F64" s="254"/>
      <c r="G64" s="217"/>
      <c r="H64" s="215" t="str">
        <f>Data!H64</f>
        <v>Unspecified as of run-date</v>
      </c>
      <c r="I64" s="215"/>
      <c r="J64" s="21">
        <f>SouthernRegionCalculations!U147</f>
        <v>19</v>
      </c>
      <c r="K64" s="49">
        <f t="shared" si="7"/>
        <v>4.0948275862068964E-2</v>
      </c>
      <c r="L64" s="237"/>
      <c r="N64" s="215"/>
    </row>
    <row r="65" spans="1:14" s="200" customFormat="1" ht="13.5" customHeight="1" x14ac:dyDescent="0.2">
      <c r="A65" s="234"/>
      <c r="B65" s="235"/>
      <c r="C65" s="215" t="s">
        <v>15</v>
      </c>
      <c r="D65" s="21">
        <f>SouthernRegionCalculations!U133</f>
        <v>0</v>
      </c>
      <c r="E65" s="28" t="str">
        <f t="shared" si="8"/>
        <v>*</v>
      </c>
      <c r="F65" s="254"/>
      <c r="G65" s="217"/>
      <c r="H65" s="244" t="s">
        <v>38</v>
      </c>
      <c r="I65" s="215"/>
      <c r="J65" s="67">
        <f>SUM(J58:J64)</f>
        <v>464</v>
      </c>
      <c r="K65" s="68">
        <f t="shared" si="7"/>
        <v>1</v>
      </c>
      <c r="L65" s="237"/>
      <c r="N65" s="215"/>
    </row>
    <row r="66" spans="1:14" s="200" customFormat="1" ht="13.5" customHeight="1" x14ac:dyDescent="0.2">
      <c r="A66" s="234"/>
      <c r="B66" s="235"/>
      <c r="C66" s="215" t="s">
        <v>17</v>
      </c>
      <c r="D66" s="21">
        <f>SouthernRegionCalculations!T133</f>
        <v>57</v>
      </c>
      <c r="E66" s="28">
        <f t="shared" si="8"/>
        <v>0.12284482758620689</v>
      </c>
      <c r="F66" s="254"/>
      <c r="G66" s="217"/>
      <c r="H66" s="269" t="s">
        <v>241</v>
      </c>
      <c r="L66" s="237"/>
      <c r="N66" s="215"/>
    </row>
    <row r="67" spans="1:14" s="200" customFormat="1" ht="12" customHeight="1" x14ac:dyDescent="0.2">
      <c r="A67" s="234"/>
      <c r="B67" s="235"/>
      <c r="C67" s="215" t="str">
        <f>Data!C67</f>
        <v>Unable to Determine</v>
      </c>
      <c r="D67" s="21">
        <f>SouthernRegionCalculations!R133+SouthernRegionCalculations!V133+SouthernRegionCalculations!X133</f>
        <v>19</v>
      </c>
      <c r="E67" s="28">
        <f t="shared" si="8"/>
        <v>4.0948275862068964E-2</v>
      </c>
      <c r="F67" s="254"/>
      <c r="G67" s="217"/>
      <c r="H67" s="269"/>
      <c r="I67" s="180"/>
      <c r="J67" s="180"/>
      <c r="K67" s="180"/>
      <c r="L67" s="237"/>
      <c r="M67" s="215"/>
      <c r="N67" s="215"/>
    </row>
    <row r="68" spans="1:14" s="200" customFormat="1" ht="12" customHeight="1" x14ac:dyDescent="0.2">
      <c r="A68" s="234"/>
      <c r="B68" s="235"/>
      <c r="C68" s="244" t="s">
        <v>38</v>
      </c>
      <c r="D68" s="67">
        <f>SUM(D60:D67)</f>
        <v>464</v>
      </c>
      <c r="E68" s="61">
        <f t="shared" si="8"/>
        <v>1</v>
      </c>
      <c r="F68" s="254"/>
      <c r="G68" s="270" t="s">
        <v>68</v>
      </c>
      <c r="I68" s="180"/>
      <c r="J68" s="180"/>
      <c r="K68" s="180"/>
      <c r="L68" s="237"/>
      <c r="M68" s="215"/>
      <c r="N68" s="215"/>
    </row>
    <row r="69" spans="1:14" s="200" customFormat="1" ht="12" customHeight="1" x14ac:dyDescent="0.2">
      <c r="A69" s="234"/>
      <c r="B69" s="235"/>
      <c r="C69" s="246" t="s">
        <v>239</v>
      </c>
      <c r="D69" s="95"/>
      <c r="E69" s="96"/>
      <c r="F69" s="254"/>
      <c r="G69" s="271" t="s">
        <v>69</v>
      </c>
      <c r="I69" s="180"/>
      <c r="J69" s="180"/>
      <c r="K69" s="180"/>
      <c r="L69" s="237"/>
      <c r="M69" s="215"/>
      <c r="N69" s="215"/>
    </row>
    <row r="70" spans="1:14" s="200" customFormat="1" ht="12" customHeight="1" x14ac:dyDescent="0.2">
      <c r="A70" s="241"/>
      <c r="B70" s="228"/>
      <c r="C70" s="66" t="s">
        <v>240</v>
      </c>
      <c r="D70" s="34"/>
      <c r="E70" s="64"/>
      <c r="F70" s="254"/>
      <c r="G70" s="270" t="s">
        <v>70</v>
      </c>
      <c r="I70" s="180"/>
      <c r="J70" s="180"/>
      <c r="K70" s="180"/>
      <c r="L70" s="237"/>
    </row>
    <row r="71" spans="1:14" s="200" customFormat="1" ht="6" customHeight="1" x14ac:dyDescent="0.2">
      <c r="A71" s="272"/>
      <c r="B71" s="273"/>
      <c r="C71" s="100"/>
      <c r="D71" s="101"/>
      <c r="E71" s="102"/>
      <c r="F71" s="274"/>
      <c r="G71" s="275"/>
      <c r="H71" s="276"/>
      <c r="I71" s="275"/>
      <c r="J71" s="275"/>
      <c r="K71" s="275"/>
      <c r="L71" s="277"/>
    </row>
    <row r="72" spans="1:14" s="200" customFormat="1" ht="15.75" x14ac:dyDescent="0.2">
      <c r="A72" s="205"/>
      <c r="B72" s="1080" t="s">
        <v>71</v>
      </c>
      <c r="C72" s="1080"/>
      <c r="D72" s="1080"/>
      <c r="E72" s="1080"/>
      <c r="F72" s="1080"/>
      <c r="G72" s="1080"/>
      <c r="H72" s="1080"/>
      <c r="I72" s="1080"/>
      <c r="J72" s="1080"/>
      <c r="K72" s="1080"/>
      <c r="L72" s="1081"/>
    </row>
    <row r="73" spans="1:14" s="200" customFormat="1" ht="14.25" customHeight="1" x14ac:dyDescent="0.2">
      <c r="A73" s="234"/>
      <c r="B73" s="228" t="str">
        <f>Data!B73</f>
        <v>Most Recent Intake  (03/31/2017)</v>
      </c>
      <c r="C73" s="278"/>
      <c r="D73" s="231"/>
      <c r="E73" s="218"/>
      <c r="F73" s="218"/>
      <c r="G73" s="244" t="str">
        <f>Data!G73</f>
        <v>Age Groups  (03/31/2017)</v>
      </c>
      <c r="H73" s="215"/>
      <c r="I73" s="217"/>
      <c r="J73" s="217"/>
      <c r="K73" s="233"/>
      <c r="L73" s="213"/>
    </row>
    <row r="74" spans="1:14" ht="12" customHeight="1" x14ac:dyDescent="0.2">
      <c r="A74" s="234"/>
      <c r="B74" s="229"/>
      <c r="C74" s="215" t="str">
        <f>Data!C74</f>
        <v>Protective</v>
      </c>
      <c r="D74" s="21">
        <f>SouthernRegionCalculations!O176+SouthernRegionCalculations!U176</f>
        <v>1713</v>
      </c>
      <c r="E74" s="49">
        <f>IF(D74/$D$80&lt;0.01,"*",D74/$D$80)</f>
        <v>0.94955654101995568</v>
      </c>
      <c r="F74" s="254"/>
      <c r="G74" s="217"/>
      <c r="H74" s="215" t="str">
        <f>Data!H74</f>
        <v>0 - 2 Years Old</v>
      </c>
      <c r="I74" s="215"/>
      <c r="J74" s="21">
        <f>SUM(SouthernRegionCalculations!O161:Q161)</f>
        <v>364</v>
      </c>
      <c r="K74" s="49">
        <f>IF(J74/$J$79&lt;0.01,"*",J74/$J$79)</f>
        <v>0.20177383592017739</v>
      </c>
      <c r="L74" s="237"/>
    </row>
    <row r="75" spans="1:14" ht="12" customHeight="1" x14ac:dyDescent="0.2">
      <c r="A75" s="234"/>
      <c r="B75" s="229"/>
      <c r="C75" s="215" t="str">
        <f>Data!C75</f>
        <v>Alternative Response</v>
      </c>
      <c r="D75" s="21">
        <f>SouthernRegionCalculations!P176</f>
        <v>28</v>
      </c>
      <c r="E75" s="49">
        <f t="shared" ref="E75:E80" si="9">IF(D75/$D$80&lt;0.01,"*",D75/$D$80)</f>
        <v>1.5521064301552107E-2</v>
      </c>
      <c r="F75" s="254"/>
      <c r="G75" s="229"/>
      <c r="H75" s="215" t="str">
        <f>Data!H75</f>
        <v>3 - 5 Years Old</v>
      </c>
      <c r="I75" s="215"/>
      <c r="J75" s="21">
        <f>SUM(SouthernRegionCalculations!R161:T161)</f>
        <v>337</v>
      </c>
      <c r="K75" s="49">
        <f t="shared" ref="K75:K79" si="10">IF(J75/$J$79&lt;0.01,"*",J75/$J$79)</f>
        <v>0.1868070953436807</v>
      </c>
      <c r="L75" s="237"/>
    </row>
    <row r="76" spans="1:14" ht="12" customHeight="1" x14ac:dyDescent="0.2">
      <c r="A76" s="234"/>
      <c r="B76" s="229"/>
      <c r="C76" s="215" t="str">
        <f>Data!C76</f>
        <v>Voluntary Request</v>
      </c>
      <c r="D76" s="21">
        <f>SouthernRegionCalculations!W176+SouthernRegionCalculations!X176</f>
        <v>4</v>
      </c>
      <c r="E76" s="28" t="str">
        <f t="shared" si="9"/>
        <v>*</v>
      </c>
      <c r="F76" s="254"/>
      <c r="G76" s="215"/>
      <c r="H76" s="215" t="str">
        <f>Data!H76</f>
        <v>6 - 11 Years Old</v>
      </c>
      <c r="I76" s="215"/>
      <c r="J76" s="21">
        <f>SUM(SouthernRegionCalculations!U161:Z161)</f>
        <v>640</v>
      </c>
      <c r="K76" s="49">
        <f t="shared" si="10"/>
        <v>0.35476718403547675</v>
      </c>
      <c r="L76" s="237"/>
    </row>
    <row r="77" spans="1:14" s="200" customFormat="1" ht="12" customHeight="1" x14ac:dyDescent="0.2">
      <c r="A77" s="234"/>
      <c r="B77" s="217"/>
      <c r="C77" s="215" t="str">
        <f>Data!C77</f>
        <v>CRA Referral (Children Requiring Assistance)</v>
      </c>
      <c r="D77" s="21">
        <f>SouthernRegionCalculations!Q176+SouthernRegionCalculations!R176</f>
        <v>40</v>
      </c>
      <c r="E77" s="49">
        <f t="shared" si="9"/>
        <v>2.2172949002217297E-2</v>
      </c>
      <c r="F77" s="254"/>
      <c r="G77" s="229"/>
      <c r="H77" s="215" t="str">
        <f>Data!H77</f>
        <v>12 - 17 Years Old</v>
      </c>
      <c r="I77" s="215"/>
      <c r="J77" s="21">
        <f>SUM(SouthernRegionCalculations!AA161:AF161)</f>
        <v>463</v>
      </c>
      <c r="K77" s="49">
        <f t="shared" si="10"/>
        <v>0.25665188470066519</v>
      </c>
      <c r="L77" s="237"/>
    </row>
    <row r="78" spans="1:14" s="200" customFormat="1" ht="12" customHeight="1" x14ac:dyDescent="0.2">
      <c r="A78" s="239"/>
      <c r="B78" s="217"/>
      <c r="C78" s="215" t="str">
        <f>Data!C78</f>
        <v>Court Referral</v>
      </c>
      <c r="D78" s="21">
        <f>SouthernRegionCalculations!S176</f>
        <v>16</v>
      </c>
      <c r="E78" s="49" t="str">
        <f t="shared" si="9"/>
        <v>*</v>
      </c>
      <c r="F78" s="254"/>
      <c r="G78" s="217"/>
      <c r="H78" s="215" t="str">
        <f>Data!H78</f>
        <v>Unspecified</v>
      </c>
      <c r="I78" s="215"/>
      <c r="J78" s="21">
        <f>SouthernRegionCalculations!AG161</f>
        <v>0</v>
      </c>
      <c r="K78" s="49" t="str">
        <f t="shared" si="10"/>
        <v>*</v>
      </c>
      <c r="L78" s="237"/>
    </row>
    <row r="79" spans="1:14" s="200" customFormat="1" ht="12" customHeight="1" x14ac:dyDescent="0.2">
      <c r="A79" s="239"/>
      <c r="B79" s="217"/>
      <c r="C79" s="215" t="str">
        <f>Data!C79</f>
        <v>Other/Unspecified</v>
      </c>
      <c r="D79" s="21">
        <f>SouthernRegionCalculations!T176+SouthernRegionCalculations!Y176+SouthernRegionCalculations!V176</f>
        <v>3</v>
      </c>
      <c r="E79" s="49" t="str">
        <f t="shared" si="9"/>
        <v>*</v>
      </c>
      <c r="F79" s="255"/>
      <c r="G79" s="217"/>
      <c r="H79" s="244" t="s">
        <v>72</v>
      </c>
      <c r="I79" s="244"/>
      <c r="J79" s="67">
        <f>SUM(J74:J78)</f>
        <v>1804</v>
      </c>
      <c r="K79" s="68">
        <f t="shared" si="10"/>
        <v>1</v>
      </c>
      <c r="L79" s="240"/>
    </row>
    <row r="80" spans="1:14" s="200" customFormat="1" ht="12" customHeight="1" x14ac:dyDescent="0.2">
      <c r="A80" s="214"/>
      <c r="B80" s="229"/>
      <c r="C80" s="244" t="s">
        <v>72</v>
      </c>
      <c r="D80" s="67">
        <f>SUM(D74:D79)</f>
        <v>1804</v>
      </c>
      <c r="E80" s="68">
        <f t="shared" si="9"/>
        <v>1</v>
      </c>
      <c r="F80" s="255"/>
      <c r="G80" s="217"/>
      <c r="H80" s="244"/>
      <c r="I80" s="244"/>
      <c r="J80" s="108"/>
      <c r="K80" s="109"/>
      <c r="L80" s="240"/>
    </row>
    <row r="81" spans="1:12" s="200" customFormat="1" ht="5.45" customHeight="1" x14ac:dyDescent="0.2">
      <c r="A81" s="214"/>
      <c r="B81" s="229"/>
      <c r="C81" s="244"/>
      <c r="D81" s="67"/>
      <c r="E81" s="68"/>
      <c r="F81" s="255"/>
      <c r="G81" s="217"/>
      <c r="H81" s="244"/>
      <c r="I81" s="244"/>
      <c r="J81" s="108"/>
      <c r="K81" s="109"/>
      <c r="L81" s="240"/>
    </row>
    <row r="82" spans="1:12" s="200" customFormat="1" ht="15" customHeight="1" x14ac:dyDescent="0.2">
      <c r="A82" s="272"/>
      <c r="B82" s="366"/>
      <c r="C82" s="275"/>
      <c r="D82" s="279"/>
      <c r="E82" s="275"/>
      <c r="F82" s="275"/>
      <c r="G82" s="280"/>
      <c r="H82" s="275"/>
      <c r="I82" s="275"/>
      <c r="J82" s="275"/>
      <c r="K82" s="279"/>
      <c r="L82" s="281"/>
    </row>
    <row r="83" spans="1:12" s="200" customFormat="1" x14ac:dyDescent="0.2">
      <c r="A83" s="180"/>
      <c r="B83" s="217"/>
      <c r="C83" s="282"/>
      <c r="D83" s="283"/>
      <c r="E83" s="283"/>
      <c r="F83" s="283"/>
      <c r="G83" s="282"/>
      <c r="H83" s="229"/>
      <c r="I83" s="229"/>
      <c r="J83" s="233"/>
      <c r="K83" s="180"/>
      <c r="L83" s="180"/>
    </row>
    <row r="84" spans="1:12" s="200" customFormat="1" ht="6" customHeight="1" x14ac:dyDescent="0.2">
      <c r="A84" s="180"/>
      <c r="B84" s="217"/>
      <c r="C84" s="282"/>
      <c r="D84" s="283"/>
      <c r="E84" s="283"/>
      <c r="F84" s="283"/>
      <c r="G84" s="282"/>
      <c r="H84" s="282"/>
      <c r="I84" s="282"/>
      <c r="J84" s="283"/>
      <c r="K84" s="180"/>
      <c r="L84" s="180"/>
    </row>
    <row r="85" spans="1:12" x14ac:dyDescent="0.2">
      <c r="A85" s="180"/>
      <c r="K85" s="180"/>
      <c r="L85" s="180"/>
    </row>
    <row r="86" spans="1:12" x14ac:dyDescent="0.2">
      <c r="K86" s="180"/>
      <c r="L86" s="180"/>
    </row>
  </sheetData>
  <mergeCells count="3">
    <mergeCell ref="B18:K18"/>
    <mergeCell ref="B33:K33"/>
    <mergeCell ref="B72:L72"/>
  </mergeCells>
  <printOptions horizontalCentered="1" verticalCentered="1"/>
  <pageMargins left="0.04" right="0.04" top="0.04" bottom="0.03" header="0.04" footer="0.03"/>
  <pageSetup scale="75" orientation="portrait" r:id="rId1"/>
  <headerFooter alignWithMargins="0">
    <oddHeader>&amp;C&amp;"Arial,Bold"&amp;12MASSACHUSETTS DEPARTMENT OF CHILDREN AND FAMILIES QUARTERLY PROFILE
FY 2017, Quarter 3 (January 1, 2017 – March 31, 2017)</oddHeader>
    <oddFooter>&amp;L&amp;"Arial,Italic"MA DCF: CQI/OMPA&amp;R
&amp;"Arial,Italic"Source: FamilyNet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1:N86"/>
  <sheetViews>
    <sheetView view="pageBreakPreview" zoomScaleNormal="100" zoomScaleSheetLayoutView="100" workbookViewId="0">
      <selection activeCell="C42" sqref="C42"/>
    </sheetView>
  </sheetViews>
  <sheetFormatPr defaultColWidth="9.140625" defaultRowHeight="12.75" x14ac:dyDescent="0.2"/>
  <cols>
    <col min="1" max="1" width="1.42578125" style="283" customWidth="1"/>
    <col min="2" max="2" width="5.28515625" style="282" customWidth="1"/>
    <col min="3" max="3" width="48.5703125" style="282" customWidth="1"/>
    <col min="4" max="4" width="6.5703125" style="283" customWidth="1"/>
    <col min="5" max="5" width="7" style="283" customWidth="1"/>
    <col min="6" max="6" width="2.140625" style="283" customWidth="1"/>
    <col min="7" max="7" width="4.140625" style="282" customWidth="1"/>
    <col min="8" max="8" width="25.7109375" style="282" customWidth="1"/>
    <col min="9" max="9" width="20.42578125" style="282" customWidth="1"/>
    <col min="10" max="11" width="7" style="283" customWidth="1"/>
    <col min="12" max="12" width="1.42578125" style="283" customWidth="1"/>
    <col min="13" max="16384" width="9.140625" style="204"/>
  </cols>
  <sheetData>
    <row r="1" spans="1:13" ht="16.5" customHeight="1" x14ac:dyDescent="0.2">
      <c r="A1" s="201"/>
      <c r="B1" s="318"/>
      <c r="C1" s="284" t="s">
        <v>98</v>
      </c>
      <c r="D1" s="285"/>
      <c r="E1" s="202"/>
      <c r="F1" s="286"/>
      <c r="G1" s="287"/>
      <c r="H1" s="284"/>
      <c r="I1" s="288" t="s">
        <v>96</v>
      </c>
      <c r="J1" s="202"/>
      <c r="K1" s="202"/>
      <c r="L1" s="203"/>
    </row>
    <row r="2" spans="1:13" ht="15.75" hidden="1" x14ac:dyDescent="0.2">
      <c r="A2" s="205"/>
      <c r="B2" s="206"/>
      <c r="C2" s="206"/>
      <c r="D2" s="207"/>
      <c r="E2" s="208"/>
      <c r="F2" s="208"/>
      <c r="G2" s="206"/>
      <c r="H2" s="206" t="s">
        <v>0</v>
      </c>
      <c r="I2" s="206"/>
      <c r="J2" s="208"/>
      <c r="K2" s="207" t="s">
        <v>1</v>
      </c>
      <c r="L2" s="209"/>
    </row>
    <row r="3" spans="1:13" ht="5.0999999999999996" customHeight="1" x14ac:dyDescent="0.2">
      <c r="A3" s="210"/>
      <c r="B3" s="211"/>
      <c r="C3" s="211"/>
      <c r="D3" s="212"/>
      <c r="E3" s="212"/>
      <c r="F3" s="212"/>
      <c r="G3" s="211"/>
      <c r="H3" s="211"/>
      <c r="I3" s="211"/>
      <c r="J3" s="212"/>
      <c r="K3" s="212"/>
      <c r="L3" s="213"/>
    </row>
    <row r="4" spans="1:13" s="200" customFormat="1" ht="12" customHeight="1" x14ac:dyDescent="0.2">
      <c r="A4" s="214"/>
      <c r="B4" s="215" t="str">
        <f>Data!B4</f>
        <v>51A Reports (Q3, FY'2017)</v>
      </c>
      <c r="C4" s="215"/>
      <c r="D4" s="21">
        <f>SouthernRegionCalculations!C13</f>
        <v>751</v>
      </c>
      <c r="E4" s="216"/>
      <c r="F4" s="216"/>
      <c r="G4" s="217"/>
      <c r="H4" s="215" t="str">
        <f>Data!H4</f>
        <v>Children &lt;18 Pending Response (03/31/2017)</v>
      </c>
      <c r="I4" s="215"/>
      <c r="J4" s="551">
        <f>VLOOKUP(I1,ChildrenPendingResponse!$A$1:$C$42,3,FALSE)</f>
        <v>114</v>
      </c>
      <c r="K4" s="218"/>
      <c r="L4" s="219"/>
      <c r="M4" s="116"/>
    </row>
    <row r="5" spans="1:13" s="200" customFormat="1" ht="12" customHeight="1" x14ac:dyDescent="0.2">
      <c r="A5" s="214"/>
      <c r="B5" s="215" t="str">
        <f>Data!B5</f>
        <v>% Screened-In for Response (Q3, FY'2017)</v>
      </c>
      <c r="C5" s="220"/>
      <c r="D5" s="28">
        <f>(SouthernRegionCalculations!C41+SouthernRegionCalculations!C28)/SouthernRegionCalculations!C13</f>
        <v>0.61651131824234351</v>
      </c>
      <c r="E5" s="216"/>
      <c r="F5" s="216"/>
      <c r="G5" s="217"/>
      <c r="H5" s="215" t="str">
        <f>Data!H5</f>
        <v>Children Under 18 in Caseload (03/31/2017)</v>
      </c>
      <c r="I5" s="215"/>
      <c r="J5" s="551">
        <f>SouthernRegionCalculations!I117</f>
        <v>1507</v>
      </c>
      <c r="K5" s="218"/>
      <c r="L5" s="219"/>
    </row>
    <row r="6" spans="1:13" s="200" customFormat="1" ht="12" customHeight="1" x14ac:dyDescent="0.2">
      <c r="A6" s="214"/>
      <c r="B6" s="215"/>
      <c r="C6" s="215"/>
      <c r="D6" s="28"/>
      <c r="E6" s="221"/>
      <c r="F6" s="221"/>
      <c r="G6" s="217"/>
      <c r="H6" s="215" t="str">
        <f>Data!H6</f>
        <v>Children Under 18 in Placement (03/31/2017)</v>
      </c>
      <c r="I6" s="215"/>
      <c r="J6" s="551">
        <f>SouthernRegionCalculations!I117-SouthernRegionCalculations!I123</f>
        <v>315</v>
      </c>
      <c r="K6" s="218"/>
      <c r="L6" s="219"/>
    </row>
    <row r="7" spans="1:13" s="200" customFormat="1" ht="3" customHeight="1" x14ac:dyDescent="0.2">
      <c r="A7" s="214"/>
      <c r="B7" s="217"/>
      <c r="C7" s="217"/>
      <c r="D7" s="199"/>
      <c r="E7" s="221"/>
      <c r="F7" s="221"/>
      <c r="G7" s="217"/>
      <c r="H7" s="215">
        <f>Data!H7</f>
        <v>0</v>
      </c>
      <c r="I7" s="215"/>
      <c r="J7" s="837"/>
      <c r="K7" s="218"/>
      <c r="L7" s="219"/>
    </row>
    <row r="8" spans="1:13" s="200" customFormat="1" ht="12" customHeight="1" x14ac:dyDescent="0.2">
      <c r="A8" s="214"/>
      <c r="B8" s="215" t="str">
        <f>Data!B8</f>
        <v>Responses (Q3, FY'2017) (includes Hotline)</v>
      </c>
      <c r="C8" s="215"/>
      <c r="D8" s="21">
        <f>SouthernRegionCalculations!C178</f>
        <v>383</v>
      </c>
      <c r="E8" s="221"/>
      <c r="F8" s="221"/>
      <c r="G8" s="217"/>
      <c r="H8" s="215" t="str">
        <f>Data!H8</f>
        <v>% of Child Caseload in Placement</v>
      </c>
      <c r="I8" s="215"/>
      <c r="J8" s="838">
        <f>J6/J5</f>
        <v>0.20902455209024551</v>
      </c>
      <c r="K8" s="218"/>
      <c r="L8" s="219"/>
    </row>
    <row r="9" spans="1:13" s="200" customFormat="1" ht="12" customHeight="1" x14ac:dyDescent="0.2">
      <c r="A9" s="214"/>
      <c r="B9" s="215" t="str">
        <f>Data!B9</f>
        <v>% Supported Responses (Q3, FY'2017)</v>
      </c>
      <c r="C9" s="215"/>
      <c r="D9" s="28">
        <f>SouthernRegionCalculations!C82/D4</f>
        <v>9.7203728362183758E-2</v>
      </c>
      <c r="E9" s="221"/>
      <c r="F9" s="221"/>
      <c r="G9" s="217"/>
      <c r="H9" s="215" t="str">
        <f>Data!H9</f>
        <v>Clinical Cases (03/31/2017)</v>
      </c>
      <c r="I9" s="215"/>
      <c r="J9" s="551">
        <f>SouthernRegionCalculations!I133+SouthernRegionCalculations!I134</f>
        <v>859</v>
      </c>
      <c r="K9" s="218"/>
      <c r="L9" s="219"/>
      <c r="M9" s="290"/>
    </row>
    <row r="10" spans="1:13" s="200" customFormat="1" ht="3" customHeight="1" x14ac:dyDescent="0.2">
      <c r="A10" s="214"/>
      <c r="E10" s="221"/>
      <c r="F10" s="221"/>
      <c r="G10" s="217"/>
      <c r="H10" s="215"/>
      <c r="I10" s="215"/>
      <c r="J10" s="839"/>
      <c r="K10" s="218"/>
      <c r="L10" s="219"/>
    </row>
    <row r="11" spans="1:13" s="200" customFormat="1" ht="12" customHeight="1" x14ac:dyDescent="0.2">
      <c r="A11" s="214"/>
      <c r="B11" s="215" t="str">
        <f>Data!B11</f>
        <v>Substantiated Concern (Q3, FY'2017)</v>
      </c>
      <c r="C11" s="215"/>
      <c r="D11" s="21">
        <f>SouthernRegionCalculations!C167</f>
        <v>185</v>
      </c>
      <c r="E11" s="221"/>
      <c r="F11" s="221"/>
      <c r="G11" s="217"/>
      <c r="H11" s="215" t="str">
        <f>Data!H11</f>
        <v>Adoption Cases (03/31/2017)</v>
      </c>
      <c r="I11" s="215"/>
      <c r="J11" s="551">
        <f>SouthernRegionCalculations!I132</f>
        <v>76</v>
      </c>
      <c r="K11" s="218"/>
      <c r="L11" s="219"/>
    </row>
    <row r="12" spans="1:13" s="200" customFormat="1" ht="12" customHeight="1" x14ac:dyDescent="0.2">
      <c r="A12" s="214"/>
      <c r="B12" s="253"/>
      <c r="C12" s="215"/>
      <c r="D12" s="28"/>
      <c r="E12" s="221"/>
      <c r="F12" s="221"/>
      <c r="G12" s="217"/>
      <c r="H12" s="215" t="str">
        <f>Data!H12</f>
        <v>Clinical Cases w/Child &lt;18 in Plcme (03/31/2017)</v>
      </c>
      <c r="I12" s="215"/>
      <c r="J12" s="551">
        <f>SouthernRegionCalculations!I141</f>
        <v>148</v>
      </c>
      <c r="K12" s="218"/>
      <c r="L12" s="219"/>
    </row>
    <row r="13" spans="1:13" s="200" customFormat="1" ht="12" customHeight="1" x14ac:dyDescent="0.2">
      <c r="A13" s="214"/>
      <c r="E13" s="221"/>
      <c r="F13" s="221"/>
      <c r="G13" s="217"/>
      <c r="H13" s="215" t="str">
        <f>Data!H13</f>
        <v>% Clinical Cases that are Placement Cases</v>
      </c>
      <c r="I13" s="215"/>
      <c r="J13" s="838">
        <f>J12/J9</f>
        <v>0.17229336437718276</v>
      </c>
      <c r="K13" s="218"/>
      <c r="L13" s="219"/>
    </row>
    <row r="14" spans="1:13" s="200" customFormat="1" ht="3" customHeight="1" x14ac:dyDescent="0.2">
      <c r="A14" s="214"/>
      <c r="B14" s="215"/>
      <c r="C14" s="215"/>
      <c r="D14" s="34"/>
      <c r="E14" s="221"/>
      <c r="F14" s="221"/>
      <c r="G14" s="217"/>
      <c r="H14" s="215"/>
      <c r="I14" s="215"/>
      <c r="J14" s="838"/>
      <c r="K14" s="218"/>
      <c r="L14" s="219"/>
    </row>
    <row r="15" spans="1:13" s="200" customFormat="1" ht="12" customHeight="1" x14ac:dyDescent="0.2">
      <c r="A15" s="214"/>
      <c r="B15" s="215" t="str">
        <f>Data!B15</f>
        <v>Ave. Clinical Cases Opened per Month (Jan - Mar 2017)</v>
      </c>
      <c r="C15" s="215"/>
      <c r="D15" s="21">
        <f>SouthernRegionCalculations!C110</f>
        <v>65.333333333333329</v>
      </c>
      <c r="E15" s="221"/>
      <c r="F15" s="221"/>
      <c r="G15" s="217"/>
      <c r="H15" s="215" t="str">
        <f>Data!H15</f>
        <v>Adoptions Legalized (Q3, FY'2017)</v>
      </c>
      <c r="I15" s="215"/>
      <c r="J15" s="551">
        <f>SouthernRegionCalculations!C152</f>
        <v>14</v>
      </c>
      <c r="K15" s="218"/>
      <c r="L15" s="219"/>
    </row>
    <row r="16" spans="1:13" s="200" customFormat="1" ht="12" customHeight="1" x14ac:dyDescent="0.2">
      <c r="A16" s="214"/>
      <c r="B16" s="215" t="str">
        <f>Data!B16</f>
        <v>Ave. Clinical Cases Closed Per Month (Jan - Mar 2017)</v>
      </c>
      <c r="C16" s="215"/>
      <c r="D16" s="21">
        <f>SouthernRegionCalculations!C96</f>
        <v>65</v>
      </c>
      <c r="E16" s="221"/>
      <c r="F16" s="221"/>
      <c r="G16" s="217"/>
      <c r="H16" s="215" t="str">
        <f>Data!H16</f>
        <v>Guardianships Legalized (Q3, FY'2017)</v>
      </c>
      <c r="I16" s="215"/>
      <c r="J16" s="551">
        <f>SouthernRegionCalculations!D152</f>
        <v>5</v>
      </c>
      <c r="K16" s="218"/>
      <c r="L16" s="219"/>
    </row>
    <row r="17" spans="1:12" ht="6" customHeight="1" x14ac:dyDescent="0.2">
      <c r="A17" s="223"/>
      <c r="B17" s="206"/>
      <c r="C17" s="206"/>
      <c r="D17" s="207"/>
      <c r="E17" s="208"/>
      <c r="F17" s="208"/>
      <c r="G17" s="206"/>
      <c r="H17" s="206"/>
      <c r="I17" s="206"/>
      <c r="J17" s="208"/>
      <c r="K17" s="208"/>
      <c r="L17" s="224"/>
    </row>
    <row r="18" spans="1:12" s="227" customFormat="1" ht="15.75" customHeight="1" x14ac:dyDescent="0.2">
      <c r="A18" s="225"/>
      <c r="B18" s="1079" t="s">
        <v>4</v>
      </c>
      <c r="C18" s="1079"/>
      <c r="D18" s="1079"/>
      <c r="E18" s="1079"/>
      <c r="F18" s="1079"/>
      <c r="G18" s="1079"/>
      <c r="H18" s="1079"/>
      <c r="I18" s="1079"/>
      <c r="J18" s="1079"/>
      <c r="K18" s="1079"/>
      <c r="L18" s="226"/>
    </row>
    <row r="19" spans="1:12" ht="15" customHeight="1" x14ac:dyDescent="0.2">
      <c r="A19" s="210"/>
      <c r="B19" s="228" t="str">
        <f>Data!B19</f>
        <v>Race (03/31/2017)</v>
      </c>
      <c r="C19" s="229"/>
      <c r="D19" s="230"/>
      <c r="E19" s="231"/>
      <c r="F19" s="232"/>
      <c r="G19" s="228" t="str">
        <f>Data!G19</f>
        <v>Primary Language  (03/31/2017)</v>
      </c>
      <c r="H19" s="229"/>
      <c r="I19" s="229"/>
      <c r="J19" s="233"/>
      <c r="K19" s="233"/>
      <c r="L19" s="213"/>
    </row>
    <row r="20" spans="1:12" s="200" customFormat="1" ht="13.5" customHeight="1" x14ac:dyDescent="0.2">
      <c r="A20" s="234"/>
      <c r="B20" s="235"/>
      <c r="C20" s="215" t="s">
        <v>5</v>
      </c>
      <c r="D20" s="21">
        <f>SouthernRegionCalculations!U14</f>
        <v>2324</v>
      </c>
      <c r="E20" s="28">
        <f>IF(D20/$D$29&lt;0.01,"*",D20/$D$29)</f>
        <v>0.70084439083232808</v>
      </c>
      <c r="F20" s="236"/>
      <c r="G20" s="235"/>
      <c r="H20" s="215" t="str">
        <f>Data!H20</f>
        <v>Spanish</v>
      </c>
      <c r="I20" s="215"/>
      <c r="J20" s="21">
        <f>SouthernRegionCalculations!U36</f>
        <v>10</v>
      </c>
      <c r="K20" s="49" t="str">
        <f>IF(J20/$J$31&lt;0.01,"*",J20/$J$31)</f>
        <v>*</v>
      </c>
      <c r="L20" s="237"/>
    </row>
    <row r="21" spans="1:12" s="200" customFormat="1" ht="14.45" customHeight="1" x14ac:dyDescent="0.2">
      <c r="A21" s="234"/>
      <c r="B21" s="235"/>
      <c r="C21" s="238" t="s">
        <v>7</v>
      </c>
      <c r="D21" s="21">
        <f>SouthernRegionCalculations!U10</f>
        <v>145</v>
      </c>
      <c r="E21" s="28">
        <f t="shared" ref="E21:E28" si="0">IF(D21/$D$29&lt;0.01,"*",D21/$D$29)</f>
        <v>4.3727382388419785E-2</v>
      </c>
      <c r="F21" s="236"/>
      <c r="G21" s="235"/>
      <c r="H21" s="215" t="str">
        <f>Data!H21</f>
        <v>Khmer (Cambodian)</v>
      </c>
      <c r="I21" s="215"/>
      <c r="J21" s="21">
        <f>SouthernRegionCalculations!U30</f>
        <v>0</v>
      </c>
      <c r="K21" s="49" t="str">
        <f t="shared" ref="K21:K31" si="1">IF(J21/$J$31&lt;0.01,"*",J21/$J$31)</f>
        <v>*</v>
      </c>
      <c r="L21" s="237"/>
    </row>
    <row r="22" spans="1:12" s="200" customFormat="1" ht="13.5" customHeight="1" x14ac:dyDescent="0.2">
      <c r="A22" s="234"/>
      <c r="B22" s="235"/>
      <c r="C22" s="215" t="s">
        <v>9</v>
      </c>
      <c r="D22" s="21">
        <f>SouthernRegionCalculations!U8</f>
        <v>137</v>
      </c>
      <c r="E22" s="28">
        <f t="shared" si="0"/>
        <v>4.1314837153196622E-2</v>
      </c>
      <c r="F22" s="236"/>
      <c r="G22" s="235"/>
      <c r="H22" s="52" t="str">
        <f>Data!H22</f>
        <v xml:space="preserve">Portuguese                                                                      </v>
      </c>
      <c r="I22" s="215"/>
      <c r="J22" s="21">
        <f>SouthernRegionCalculations!U34</f>
        <v>18</v>
      </c>
      <c r="K22" s="28" t="str">
        <f t="shared" si="1"/>
        <v>*</v>
      </c>
      <c r="L22" s="237"/>
    </row>
    <row r="23" spans="1:12" s="200" customFormat="1" ht="13.5" customHeight="1" x14ac:dyDescent="0.2">
      <c r="A23" s="234"/>
      <c r="B23" s="235"/>
      <c r="C23" s="215" t="s">
        <v>11</v>
      </c>
      <c r="D23" s="21">
        <f>SouthernRegionCalculations!U7</f>
        <v>4</v>
      </c>
      <c r="E23" s="28" t="str">
        <f t="shared" si="0"/>
        <v>*</v>
      </c>
      <c r="F23" s="236"/>
      <c r="G23" s="235"/>
      <c r="H23" s="215" t="str">
        <f>Data!H23</f>
        <v>Haitian Creole</v>
      </c>
      <c r="I23" s="215"/>
      <c r="J23" s="21">
        <f>SouthernRegionCalculations!U28</f>
        <v>1</v>
      </c>
      <c r="K23" s="49" t="str">
        <f t="shared" si="1"/>
        <v>*</v>
      </c>
      <c r="L23" s="237"/>
    </row>
    <row r="24" spans="1:12" s="200" customFormat="1" ht="13.5" customHeight="1" x14ac:dyDescent="0.2">
      <c r="A24" s="234"/>
      <c r="B24" s="235"/>
      <c r="C24" s="215" t="s">
        <v>13</v>
      </c>
      <c r="D24" s="21">
        <f>SouthernRegionCalculations!U6</f>
        <v>13</v>
      </c>
      <c r="E24" s="28" t="str">
        <f t="shared" si="0"/>
        <v>*</v>
      </c>
      <c r="F24" s="236"/>
      <c r="G24" s="235"/>
      <c r="H24" s="238" t="str">
        <f>Data!H24</f>
        <v>Cape Verdean Creole</v>
      </c>
      <c r="I24" s="238"/>
      <c r="J24" s="21">
        <f>SouthernRegionCalculations!U22</f>
        <v>1</v>
      </c>
      <c r="K24" s="49" t="str">
        <f t="shared" si="1"/>
        <v>*</v>
      </c>
      <c r="L24" s="237"/>
    </row>
    <row r="25" spans="1:12" s="200" customFormat="1" ht="13.5" customHeight="1" x14ac:dyDescent="0.2">
      <c r="A25" s="234"/>
      <c r="B25" s="235"/>
      <c r="C25" s="215" t="s">
        <v>15</v>
      </c>
      <c r="D25" s="21">
        <f>SouthernRegionCalculations!U12</f>
        <v>4</v>
      </c>
      <c r="E25" s="28" t="str">
        <f t="shared" si="0"/>
        <v>*</v>
      </c>
      <c r="F25" s="236"/>
      <c r="G25" s="235"/>
      <c r="H25" s="238" t="str">
        <f>Data!H25</f>
        <v>Vietnamese</v>
      </c>
      <c r="I25" s="238"/>
      <c r="J25" s="21">
        <f>SouthernRegionCalculations!U39</f>
        <v>0</v>
      </c>
      <c r="K25" s="49" t="str">
        <f t="shared" si="1"/>
        <v>*</v>
      </c>
      <c r="L25" s="237"/>
    </row>
    <row r="26" spans="1:12" s="200" customFormat="1" ht="13.5" customHeight="1" x14ac:dyDescent="0.2">
      <c r="A26" s="239"/>
      <c r="B26" s="235"/>
      <c r="C26" s="215" t="s">
        <v>17</v>
      </c>
      <c r="D26" s="21">
        <f>SouthernRegionCalculations!U11</f>
        <v>160</v>
      </c>
      <c r="E26" s="28">
        <f t="shared" si="0"/>
        <v>4.8250904704463207E-2</v>
      </c>
      <c r="F26" s="236"/>
      <c r="G26" s="235"/>
      <c r="H26" s="238" t="str">
        <f>Data!H26</f>
        <v>Chinese</v>
      </c>
      <c r="I26" s="238"/>
      <c r="J26" s="21">
        <f>SouthernRegionCalculations!U23</f>
        <v>0</v>
      </c>
      <c r="K26" s="28" t="str">
        <f t="shared" si="1"/>
        <v>*</v>
      </c>
      <c r="L26" s="240"/>
    </row>
    <row r="27" spans="1:12" s="200" customFormat="1" ht="12" customHeight="1" x14ac:dyDescent="0.2">
      <c r="A27" s="239"/>
      <c r="B27" s="235"/>
      <c r="C27" s="215" t="str">
        <f>Data!C27</f>
        <v>Unable to Determine</v>
      </c>
      <c r="D27" s="21">
        <f>SouthernRegionCalculations!U13</f>
        <v>153</v>
      </c>
      <c r="E27" s="28">
        <f t="shared" si="0"/>
        <v>4.613992762364294E-2</v>
      </c>
      <c r="F27" s="236"/>
      <c r="G27" s="235"/>
      <c r="H27" s="238" t="str">
        <f>Data!H27</f>
        <v>Lao</v>
      </c>
      <c r="I27" s="238"/>
      <c r="J27" s="21">
        <f>SouthernRegionCalculations!U31</f>
        <v>0</v>
      </c>
      <c r="K27" s="49" t="str">
        <f t="shared" si="1"/>
        <v>*</v>
      </c>
      <c r="L27" s="240"/>
    </row>
    <row r="28" spans="1:12" s="200" customFormat="1" ht="12" customHeight="1" x14ac:dyDescent="0.2">
      <c r="A28" s="241"/>
      <c r="B28" s="235"/>
      <c r="C28" s="215" t="str">
        <f>Data!C28</f>
        <v>Missing</v>
      </c>
      <c r="D28" s="21">
        <f>SouthernRegionCalculations!U15+SouthernRegionCalculations!U9</f>
        <v>376</v>
      </c>
      <c r="E28" s="28">
        <f t="shared" si="0"/>
        <v>0.11338962605548854</v>
      </c>
      <c r="F28" s="242"/>
      <c r="G28" s="235"/>
      <c r="H28" s="238" t="str">
        <f>Data!H28</f>
        <v>American Sign Language</v>
      </c>
      <c r="I28" s="238"/>
      <c r="J28" s="21">
        <f>SouthernRegionCalculations!U21</f>
        <v>0</v>
      </c>
      <c r="K28" s="28" t="str">
        <f t="shared" si="1"/>
        <v>*</v>
      </c>
      <c r="L28" s="243"/>
    </row>
    <row r="29" spans="1:12" s="200" customFormat="1" ht="15" customHeight="1" x14ac:dyDescent="0.2">
      <c r="A29" s="214"/>
      <c r="B29" s="228"/>
      <c r="C29" s="244" t="s">
        <v>23</v>
      </c>
      <c r="D29" s="67">
        <f>SUM(D20:D28)</f>
        <v>3316</v>
      </c>
      <c r="E29" s="61">
        <f>IF(D29/$D$29&lt;0.01,"*",D29/$D$29)</f>
        <v>1</v>
      </c>
      <c r="F29" s="217"/>
      <c r="G29" s="235"/>
      <c r="H29" s="215" t="str">
        <f>Data!H29</f>
        <v>Other</v>
      </c>
      <c r="I29" s="215"/>
      <c r="J29" s="21">
        <f>SouthernRegionCalculations!U25+SouthernRegionCalculations!U26+SouthernRegionCalculations!U27+SouthernRegionCalculations!U29+SouthernRegionCalculations!U32+SouthernRegionCalculations!U33+SouthernRegionCalculations!U35+SouthernRegionCalculations!U37+SouthernRegionCalculations!U40</f>
        <v>30</v>
      </c>
      <c r="K29" s="49" t="str">
        <f t="shared" si="1"/>
        <v>*</v>
      </c>
      <c r="L29" s="219"/>
    </row>
    <row r="30" spans="1:12" ht="12" customHeight="1" x14ac:dyDescent="0.2">
      <c r="A30" s="245"/>
      <c r="B30" s="228"/>
      <c r="C30" s="246" t="s">
        <v>239</v>
      </c>
      <c r="D30" s="34"/>
      <c r="E30" s="64"/>
      <c r="F30" s="242"/>
      <c r="G30" s="215"/>
      <c r="H30" s="215" t="str">
        <f>Data!H30</f>
        <v>English/Unspecified</v>
      </c>
      <c r="I30" s="215"/>
      <c r="J30" s="21">
        <f>SouthernRegionCalculations!U24+SouthernRegionCalculations!U38</f>
        <v>3256</v>
      </c>
      <c r="K30" s="49">
        <f t="shared" si="1"/>
        <v>0.98190591073582634</v>
      </c>
      <c r="L30" s="247"/>
    </row>
    <row r="31" spans="1:12" ht="12" customHeight="1" x14ac:dyDescent="0.2">
      <c r="A31" s="245"/>
      <c r="B31" s="228"/>
      <c r="C31" s="66" t="s">
        <v>240</v>
      </c>
      <c r="D31" s="34"/>
      <c r="E31" s="64"/>
      <c r="F31" s="242"/>
      <c r="G31" s="215"/>
      <c r="H31" s="220" t="s">
        <v>23</v>
      </c>
      <c r="I31" s="220"/>
      <c r="J31" s="67">
        <f>SUM(J20:J30)</f>
        <v>3316</v>
      </c>
      <c r="K31" s="68">
        <f t="shared" si="1"/>
        <v>1</v>
      </c>
      <c r="L31" s="247"/>
    </row>
    <row r="32" spans="1:12" ht="6" customHeight="1" x14ac:dyDescent="0.2">
      <c r="A32" s="248"/>
      <c r="B32" s="249"/>
      <c r="C32" s="229"/>
      <c r="D32" s="250"/>
      <c r="E32" s="242"/>
      <c r="F32" s="242"/>
      <c r="G32" s="215"/>
      <c r="H32" s="215"/>
      <c r="I32" s="215"/>
      <c r="J32" s="251"/>
      <c r="K32" s="251"/>
      <c r="L32" s="252"/>
    </row>
    <row r="33" spans="1:12" s="227" customFormat="1" ht="14.25" customHeight="1" x14ac:dyDescent="0.2">
      <c r="A33" s="225"/>
      <c r="B33" s="1080" t="s">
        <v>28</v>
      </c>
      <c r="C33" s="1079"/>
      <c r="D33" s="1079"/>
      <c r="E33" s="1079"/>
      <c r="F33" s="1079"/>
      <c r="G33" s="1079"/>
      <c r="H33" s="1079"/>
      <c r="I33" s="1079"/>
      <c r="J33" s="1079"/>
      <c r="K33" s="1079"/>
      <c r="L33" s="226"/>
    </row>
    <row r="34" spans="1:12" s="253" customFormat="1" ht="15" customHeight="1" x14ac:dyDescent="0.2">
      <c r="A34" s="245"/>
      <c r="B34" s="228" t="str">
        <f>Data!B34</f>
        <v>Most Recent Intake  (03/31/2017)</v>
      </c>
      <c r="C34" s="229"/>
      <c r="D34" s="231"/>
      <c r="E34" s="218"/>
      <c r="F34" s="218"/>
      <c r="G34" s="228" t="str">
        <f>Data!G34</f>
        <v>Age Groups  (03/31/2017)</v>
      </c>
      <c r="H34" s="215"/>
      <c r="I34" s="215"/>
      <c r="J34" s="251"/>
      <c r="K34" s="251"/>
      <c r="L34" s="247"/>
    </row>
    <row r="35" spans="1:12" s="200" customFormat="1" ht="12" customHeight="1" x14ac:dyDescent="0.2">
      <c r="A35" s="234"/>
      <c r="B35" s="217"/>
      <c r="C35" s="215" t="str">
        <f>Data!C35</f>
        <v>Protective</v>
      </c>
      <c r="D35" s="21">
        <f>SouthernRegionCalculations!O65+SouthernRegionCalculations!U65</f>
        <v>298</v>
      </c>
      <c r="E35" s="49">
        <f>IF(D35/$D$41&lt;0.01,"*",D35/$D$41)</f>
        <v>0.946031746031746</v>
      </c>
      <c r="F35" s="254"/>
      <c r="G35" s="217"/>
      <c r="H35" s="215" t="str">
        <f>Data!H35</f>
        <v>0 - 2 Years Old</v>
      </c>
      <c r="I35" s="215"/>
      <c r="J35" s="21">
        <f>SouthernRegionCalculations!O78</f>
        <v>63</v>
      </c>
      <c r="K35" s="49">
        <f>IF(J35/$J$39&lt;0.01,"*",J35/$J$39)</f>
        <v>0.2</v>
      </c>
      <c r="L35" s="237"/>
    </row>
    <row r="36" spans="1:12" s="200" customFormat="1" ht="12" customHeight="1" x14ac:dyDescent="0.2">
      <c r="A36" s="234"/>
      <c r="B36" s="229"/>
      <c r="C36" s="215" t="str">
        <f>Data!C36</f>
        <v>Alternative Response</v>
      </c>
      <c r="D36" s="21">
        <f>SouthernRegionCalculations!P65</f>
        <v>2</v>
      </c>
      <c r="E36" s="49" t="str">
        <f t="shared" ref="E36:E41" si="2">IF(D36/$D$41&lt;0.01,"*",D36/$D$41)</f>
        <v>*</v>
      </c>
      <c r="F36" s="254"/>
      <c r="G36" s="217"/>
      <c r="H36" s="215" t="str">
        <f>Data!H36</f>
        <v>3 - 5 Years Old</v>
      </c>
      <c r="I36" s="215"/>
      <c r="J36" s="21">
        <f>SouthernRegionCalculations!P78</f>
        <v>59</v>
      </c>
      <c r="K36" s="49">
        <f t="shared" ref="K36:K39" si="3">IF(J36/$J$39&lt;0.01,"*",J36/$J$39)</f>
        <v>0.1873015873015873</v>
      </c>
      <c r="L36" s="237"/>
    </row>
    <row r="37" spans="1:12" s="200" customFormat="1" ht="12" customHeight="1" x14ac:dyDescent="0.2">
      <c r="A37" s="234"/>
      <c r="B37" s="229"/>
      <c r="C37" s="215" t="str">
        <f>Data!C37</f>
        <v>Voluntary Request</v>
      </c>
      <c r="D37" s="21">
        <f>SouthernRegionCalculations!W65+SouthernRegionCalculations!X65</f>
        <v>2</v>
      </c>
      <c r="E37" s="49" t="str">
        <f t="shared" si="2"/>
        <v>*</v>
      </c>
      <c r="F37" s="254"/>
      <c r="G37" s="217"/>
      <c r="H37" s="215" t="str">
        <f>Data!H37</f>
        <v>6 - 11 Years Old</v>
      </c>
      <c r="I37" s="215"/>
      <c r="J37" s="21">
        <f>SouthernRegionCalculations!Q78</f>
        <v>95</v>
      </c>
      <c r="K37" s="49">
        <f t="shared" si="3"/>
        <v>0.30158730158730157</v>
      </c>
      <c r="L37" s="237"/>
    </row>
    <row r="38" spans="1:12" s="200" customFormat="1" ht="12" customHeight="1" x14ac:dyDescent="0.2">
      <c r="A38" s="234"/>
      <c r="B38" s="229"/>
      <c r="C38" s="215" t="str">
        <f>Data!C38</f>
        <v>CRA Referral (Children Requiring Assistance)</v>
      </c>
      <c r="D38" s="21">
        <f>SouthernRegionCalculations!Q65+SouthernRegionCalculations!R65</f>
        <v>1</v>
      </c>
      <c r="E38" s="49" t="str">
        <f t="shared" si="2"/>
        <v>*</v>
      </c>
      <c r="F38" s="254"/>
      <c r="G38" s="217"/>
      <c r="H38" s="215" t="str">
        <f>Data!H38</f>
        <v>12 - 17 Years Old</v>
      </c>
      <c r="I38" s="215"/>
      <c r="J38" s="21">
        <f>SouthernRegionCalculations!R78</f>
        <v>98</v>
      </c>
      <c r="K38" s="49">
        <f t="shared" si="3"/>
        <v>0.31111111111111112</v>
      </c>
      <c r="L38" s="237"/>
    </row>
    <row r="39" spans="1:12" s="200" customFormat="1" ht="12" customHeight="1" x14ac:dyDescent="0.2">
      <c r="A39" s="239"/>
      <c r="B39" s="229"/>
      <c r="C39" s="215" t="str">
        <f>Data!C39</f>
        <v>Court Referral</v>
      </c>
      <c r="D39" s="21">
        <f>SouthernRegionCalculations!S65</f>
        <v>10</v>
      </c>
      <c r="E39" s="49">
        <f t="shared" si="2"/>
        <v>3.1746031746031744E-2</v>
      </c>
      <c r="F39" s="254"/>
      <c r="G39" s="217"/>
      <c r="H39" s="244" t="s">
        <v>38</v>
      </c>
      <c r="I39" s="244"/>
      <c r="J39" s="67">
        <f>SUM(J35:J38)</f>
        <v>315</v>
      </c>
      <c r="K39" s="68">
        <f t="shared" si="3"/>
        <v>1</v>
      </c>
      <c r="L39" s="240"/>
    </row>
    <row r="40" spans="1:12" s="200" customFormat="1" ht="12" customHeight="1" x14ac:dyDescent="0.2">
      <c r="A40" s="241"/>
      <c r="B40" s="217"/>
      <c r="C40" s="215" t="str">
        <f>Data!C40</f>
        <v>Other/Unspecified</v>
      </c>
      <c r="D40" s="21">
        <f>SouthernRegionCalculations!T65+SouthernRegionCalculations!V65+SouthernRegionCalculations!Y65</f>
        <v>2</v>
      </c>
      <c r="E40" s="49" t="str">
        <f t="shared" si="2"/>
        <v>*</v>
      </c>
      <c r="F40" s="255"/>
      <c r="G40" s="217"/>
      <c r="H40" s="244"/>
      <c r="I40" s="244"/>
      <c r="J40" s="76"/>
      <c r="K40" s="77"/>
      <c r="L40" s="243"/>
    </row>
    <row r="41" spans="1:12" s="200" customFormat="1" ht="12" customHeight="1" x14ac:dyDescent="0.2">
      <c r="A41" s="241"/>
      <c r="B41" s="217"/>
      <c r="C41" s="244" t="s">
        <v>38</v>
      </c>
      <c r="D41" s="67">
        <f>SUM(D35:D40)</f>
        <v>315</v>
      </c>
      <c r="E41" s="68">
        <f t="shared" si="2"/>
        <v>1</v>
      </c>
      <c r="F41" s="255"/>
      <c r="G41" s="217"/>
      <c r="H41" s="217"/>
      <c r="I41" s="217"/>
      <c r="J41" s="217"/>
      <c r="K41" s="217"/>
      <c r="L41" s="243"/>
    </row>
    <row r="42" spans="1:12" s="200" customFormat="1" ht="12" customHeight="1" x14ac:dyDescent="0.2">
      <c r="A42" s="241"/>
      <c r="B42" s="217"/>
      <c r="C42" s="244"/>
      <c r="D42" s="67"/>
      <c r="E42" s="68"/>
      <c r="F42" s="255"/>
      <c r="G42" s="217"/>
      <c r="H42" s="217"/>
      <c r="I42" s="217"/>
      <c r="J42" s="217"/>
      <c r="K42" s="217"/>
      <c r="L42" s="243"/>
    </row>
    <row r="43" spans="1:12" s="253" customFormat="1" ht="15" customHeight="1" x14ac:dyDescent="0.2">
      <c r="A43" s="210"/>
      <c r="B43" s="228" t="str">
        <f>Data!B43</f>
        <v>Placement Type  (03/31/2017)</v>
      </c>
      <c r="C43" s="215"/>
      <c r="D43" s="233"/>
      <c r="E43" s="233"/>
      <c r="F43" s="233"/>
      <c r="G43" s="228" t="str">
        <f>Data!G43</f>
        <v>Continuous Time in Placement  (03/31/2017)</v>
      </c>
      <c r="H43" s="229"/>
      <c r="I43" s="229"/>
      <c r="J43" s="233"/>
      <c r="K43" s="233"/>
      <c r="L43" s="213"/>
    </row>
    <row r="44" spans="1:12" s="200" customFormat="1" ht="12" customHeight="1" x14ac:dyDescent="0.2">
      <c r="A44" s="234"/>
      <c r="B44" s="217"/>
      <c r="C44" s="215" t="str">
        <f>Data!C44</f>
        <v>Foster Care - Kinship</v>
      </c>
      <c r="D44" s="21">
        <f>SouthernRegionCalculations!AP105</f>
        <v>115</v>
      </c>
      <c r="E44" s="49">
        <f>IF(D44/$D$57&lt;0.01,"*",D44/$D$57)</f>
        <v>0.36507936507936506</v>
      </c>
      <c r="F44" s="254"/>
      <c r="G44" s="217"/>
      <c r="H44" s="215" t="str">
        <f>Data!H44</f>
        <v>.5 Years or Less</v>
      </c>
      <c r="I44" s="215"/>
      <c r="J44" s="21">
        <f>SouthernRegionCalculations!O91</f>
        <v>93</v>
      </c>
      <c r="K44" s="49">
        <f>IF(J44/$J$49&lt;0.01,"*",J44/$J$49)</f>
        <v>0.29523809523809524</v>
      </c>
      <c r="L44" s="237"/>
    </row>
    <row r="45" spans="1:12" s="200" customFormat="1" ht="12" customHeight="1" x14ac:dyDescent="0.2">
      <c r="A45" s="234"/>
      <c r="B45" s="217"/>
      <c r="C45" s="215" t="str">
        <f>Data!C45</f>
        <v>Foster Care - Child-Specific</v>
      </c>
      <c r="D45" s="21">
        <f>SouthernRegionCalculations!AN105</f>
        <v>17</v>
      </c>
      <c r="E45" s="49">
        <f t="shared" ref="E45:E57" si="4">IF(D45/$D$57&lt;0.01,"*",D45/$D$57)</f>
        <v>5.3968253968253971E-2</v>
      </c>
      <c r="F45" s="254"/>
      <c r="G45" s="217"/>
      <c r="H45" s="215" t="str">
        <f>Data!H45</f>
        <v>&gt;.5 Years - 1 Year</v>
      </c>
      <c r="I45" s="215"/>
      <c r="J45" s="21">
        <f>SouthernRegionCalculations!P91</f>
        <v>75</v>
      </c>
      <c r="K45" s="49">
        <f t="shared" ref="K45:K49" si="5">IF(J45/$J$49&lt;0.01,"*",J45/$J$49)</f>
        <v>0.23809523809523808</v>
      </c>
      <c r="L45" s="237"/>
    </row>
    <row r="46" spans="1:12" s="200" customFormat="1" ht="12" customHeight="1" x14ac:dyDescent="0.2">
      <c r="A46" s="234"/>
      <c r="B46" s="217"/>
      <c r="C46" s="215" t="str">
        <f>Data!C46</f>
        <v>Foster Care - Unrestricted</v>
      </c>
      <c r="D46" s="21">
        <f>SouthernRegionCalculations!AR105</f>
        <v>86</v>
      </c>
      <c r="E46" s="49">
        <f t="shared" si="4"/>
        <v>0.27301587301587299</v>
      </c>
      <c r="F46" s="254"/>
      <c r="G46" s="217"/>
      <c r="H46" s="215" t="str">
        <f>Data!H46</f>
        <v>&gt;1 Year - 2 Years</v>
      </c>
      <c r="I46" s="215"/>
      <c r="J46" s="21">
        <f>SouthernRegionCalculations!Q91+SouthernRegionCalculations!R91</f>
        <v>63</v>
      </c>
      <c r="K46" s="49">
        <f t="shared" si="5"/>
        <v>0.2</v>
      </c>
      <c r="L46" s="237"/>
    </row>
    <row r="47" spans="1:12" s="200" customFormat="1" ht="12" customHeight="1" x14ac:dyDescent="0.2">
      <c r="A47" s="234"/>
      <c r="B47" s="217"/>
      <c r="C47" s="215" t="str">
        <f>Data!C47</f>
        <v>Foster Care - Pre-adoptive</v>
      </c>
      <c r="D47" s="21">
        <f>SouthernRegionCalculations!AQ105</f>
        <v>6</v>
      </c>
      <c r="E47" s="49">
        <f t="shared" si="4"/>
        <v>1.9047619047619049E-2</v>
      </c>
      <c r="F47" s="254"/>
      <c r="G47" s="217"/>
      <c r="H47" s="215" t="str">
        <f>Data!H47</f>
        <v>&gt;2 Years - 4 Years</v>
      </c>
      <c r="I47" s="215"/>
      <c r="J47" s="21">
        <f>SouthernRegionCalculations!S91</f>
        <v>59</v>
      </c>
      <c r="K47" s="49">
        <f t="shared" si="5"/>
        <v>0.1873015873015873</v>
      </c>
      <c r="L47" s="237"/>
    </row>
    <row r="48" spans="1:12" s="200" customFormat="1" ht="12" customHeight="1" x14ac:dyDescent="0.2">
      <c r="A48" s="234"/>
      <c r="B48" s="217"/>
      <c r="C48" s="215" t="str">
        <f>Data!C48</f>
        <v>Foster Care - Independent Living</v>
      </c>
      <c r="D48" s="21">
        <f>SouthernRegionCalculations!AO105</f>
        <v>0</v>
      </c>
      <c r="E48" s="28" t="str">
        <f t="shared" si="4"/>
        <v>*</v>
      </c>
      <c r="F48" s="254"/>
      <c r="G48" s="217"/>
      <c r="H48" s="215" t="str">
        <f>Data!H48</f>
        <v>&gt;4 Years</v>
      </c>
      <c r="I48" s="215"/>
      <c r="J48" s="21">
        <f>SouthernRegionCalculations!T91</f>
        <v>25</v>
      </c>
      <c r="K48" s="49">
        <f t="shared" si="5"/>
        <v>7.9365079365079361E-2</v>
      </c>
      <c r="L48" s="237"/>
    </row>
    <row r="49" spans="1:14" s="200" customFormat="1" ht="12" customHeight="1" x14ac:dyDescent="0.2">
      <c r="A49" s="234"/>
      <c r="B49" s="217"/>
      <c r="C49" s="215" t="str">
        <f>Data!C49</f>
        <v>Foster Care - IFC (Contracted)</v>
      </c>
      <c r="D49" s="21">
        <f>SUM(SouthernRegionCalculations!AC105:AM105)</f>
        <v>28</v>
      </c>
      <c r="E49" s="49">
        <f t="shared" si="4"/>
        <v>8.8888888888888892E-2</v>
      </c>
      <c r="F49" s="254"/>
      <c r="G49" s="217"/>
      <c r="H49" s="244" t="s">
        <v>38</v>
      </c>
      <c r="I49" s="215"/>
      <c r="J49" s="67">
        <f>SUM(J44:J48)</f>
        <v>315</v>
      </c>
      <c r="K49" s="68">
        <f t="shared" si="5"/>
        <v>1</v>
      </c>
      <c r="L49" s="237"/>
    </row>
    <row r="50" spans="1:14" s="200" customFormat="1" ht="12" customHeight="1" x14ac:dyDescent="0.2">
      <c r="A50" s="234"/>
      <c r="B50" s="217"/>
      <c r="C50" s="215" t="str">
        <f>Data!C50</f>
        <v>Congregate Care - Group Home</v>
      </c>
      <c r="D50" s="21">
        <f>SUM(SouthernRegionCalculations!N105:T105)</f>
        <v>21</v>
      </c>
      <c r="E50" s="49">
        <f t="shared" si="4"/>
        <v>6.6666666666666666E-2</v>
      </c>
      <c r="F50" s="180"/>
      <c r="G50" s="180"/>
      <c r="H50" s="180"/>
      <c r="I50" s="180"/>
      <c r="J50" s="180"/>
      <c r="K50" s="180"/>
      <c r="L50" s="237"/>
    </row>
    <row r="51" spans="1:14" s="200" customFormat="1" ht="12" customHeight="1" x14ac:dyDescent="0.2">
      <c r="A51" s="256"/>
      <c r="B51" s="217"/>
      <c r="C51" s="215" t="str">
        <f>Data!C51</f>
        <v>Congregate Care - Continuum</v>
      </c>
      <c r="D51" s="21">
        <f>SUM(SouthernRegionCalculations!Z105:AB105)</f>
        <v>0</v>
      </c>
      <c r="E51" s="49" t="str">
        <f t="shared" si="4"/>
        <v>*</v>
      </c>
      <c r="F51" s="254"/>
      <c r="G51" s="228" t="str">
        <f>Data!G51</f>
        <v>Gender  (03/31/2017)</v>
      </c>
      <c r="H51" s="235"/>
      <c r="I51" s="235"/>
      <c r="J51" s="257"/>
      <c r="K51" s="257"/>
      <c r="L51" s="258"/>
    </row>
    <row r="52" spans="1:14" s="200" customFormat="1" ht="12" customHeight="1" x14ac:dyDescent="0.2">
      <c r="A52" s="259"/>
      <c r="B52" s="217"/>
      <c r="C52" s="215" t="str">
        <f>Data!C52</f>
        <v>Congregate Care - Residential</v>
      </c>
      <c r="D52" s="21">
        <f>SouthernRegionCalculations!U105</f>
        <v>16</v>
      </c>
      <c r="E52" s="49">
        <f>IF(D52/$D$57&lt;0.01,"*",D52/$D$57)</f>
        <v>5.0793650793650794E-2</v>
      </c>
      <c r="F52" s="254"/>
      <c r="G52" s="217"/>
      <c r="H52" s="215" t="str">
        <f>Data!H52</f>
        <v>Male</v>
      </c>
      <c r="I52" s="244"/>
      <c r="J52" s="21">
        <f>SouthernRegionCalculations!P119</f>
        <v>159</v>
      </c>
      <c r="K52" s="49">
        <f>IF(J52/$J$55&lt;0.01,"*",J52/$J$55)</f>
        <v>0.50476190476190474</v>
      </c>
      <c r="L52" s="260"/>
      <c r="M52" s="215"/>
    </row>
    <row r="53" spans="1:14" s="200" customFormat="1" ht="12" customHeight="1" x14ac:dyDescent="0.2">
      <c r="A53" s="261"/>
      <c r="B53" s="217"/>
      <c r="C53" s="215" t="str">
        <f>Data!C53</f>
        <v>Congregate  Care - STARR (short-term residential)</v>
      </c>
      <c r="D53" s="21">
        <f>SouthernRegionCalculations!V105</f>
        <v>20</v>
      </c>
      <c r="E53" s="49">
        <f t="shared" si="4"/>
        <v>6.3492063492063489E-2</v>
      </c>
      <c r="F53" s="254"/>
      <c r="G53" s="217"/>
      <c r="H53" s="215" t="str">
        <f>Data!H53</f>
        <v>Female</v>
      </c>
      <c r="I53" s="244"/>
      <c r="J53" s="21">
        <f>SouthernRegionCalculations!O119</f>
        <v>156</v>
      </c>
      <c r="K53" s="49">
        <f t="shared" ref="K53:K55" si="6">IF(J53/$J$55&lt;0.01,"*",J53/$J$55)</f>
        <v>0.49523809523809526</v>
      </c>
      <c r="L53" s="262"/>
    </row>
    <row r="54" spans="1:14" s="200" customFormat="1" ht="12" customHeight="1" x14ac:dyDescent="0.2">
      <c r="A54" s="214"/>
      <c r="B54" s="217"/>
      <c r="C54" s="215" t="str">
        <f>Data!C54</f>
        <v>Congregate Care - Teen Parenting</v>
      </c>
      <c r="D54" s="21">
        <f>SUM(SouthernRegionCalculations!W105:Y105)</f>
        <v>1</v>
      </c>
      <c r="E54" s="49" t="str">
        <f t="shared" si="4"/>
        <v>*</v>
      </c>
      <c r="F54" s="254"/>
      <c r="G54" s="180"/>
      <c r="H54" s="253" t="str">
        <f>Data!H54</f>
        <v>Intersex</v>
      </c>
      <c r="J54" s="21">
        <f>SouthernRegionCalculations!Q119</f>
        <v>0</v>
      </c>
      <c r="K54" s="49" t="str">
        <f t="shared" si="6"/>
        <v>*</v>
      </c>
      <c r="L54" s="219"/>
    </row>
    <row r="55" spans="1:14" s="200" customFormat="1" ht="12" customHeight="1" x14ac:dyDescent="0.2">
      <c r="A55" s="263"/>
      <c r="B55" s="217"/>
      <c r="C55" s="215" t="str">
        <f>Data!C55</f>
        <v>Non-Referral Location</v>
      </c>
      <c r="D55" s="21">
        <f>SUM(SouthernRegionCalculations!AS105:AW105)</f>
        <v>2</v>
      </c>
      <c r="E55" s="49" t="str">
        <f t="shared" si="4"/>
        <v>*</v>
      </c>
      <c r="F55" s="264"/>
      <c r="G55" s="180"/>
      <c r="H55" s="244" t="s">
        <v>38</v>
      </c>
      <c r="I55" s="180"/>
      <c r="J55" s="67">
        <f>SUM(J52:J54)</f>
        <v>315</v>
      </c>
      <c r="K55" s="68">
        <f t="shared" si="6"/>
        <v>1</v>
      </c>
      <c r="L55" s="265"/>
    </row>
    <row r="56" spans="1:14" s="200" customFormat="1" ht="12" customHeight="1" x14ac:dyDescent="0.2">
      <c r="A56" s="263"/>
      <c r="B56" s="217"/>
      <c r="C56" s="238" t="str">
        <f>Data!C56</f>
        <v>Missing/Absent from Approved Placement</v>
      </c>
      <c r="D56" s="21">
        <f>SouthernRegionCalculations!AX105</f>
        <v>3</v>
      </c>
      <c r="E56" s="49" t="str">
        <f t="shared" si="4"/>
        <v>*</v>
      </c>
      <c r="F56" s="266"/>
      <c r="G56" s="180"/>
      <c r="H56" s="180"/>
      <c r="I56" s="180"/>
      <c r="J56" s="180"/>
      <c r="K56" s="180"/>
      <c r="L56" s="265"/>
    </row>
    <row r="57" spans="1:14" ht="15" customHeight="1" x14ac:dyDescent="0.2">
      <c r="A57" s="267"/>
      <c r="B57" s="180"/>
      <c r="C57" s="244" t="s">
        <v>38</v>
      </c>
      <c r="D57" s="67">
        <f>SUM(D44:D56)</f>
        <v>315</v>
      </c>
      <c r="E57" s="68">
        <f t="shared" si="4"/>
        <v>1</v>
      </c>
      <c r="F57" s="266"/>
      <c r="G57" s="228" t="str">
        <f>Data!G57</f>
        <v>Service Plan Goal  (03/31/2017)</v>
      </c>
      <c r="H57" s="229"/>
      <c r="I57" s="235"/>
      <c r="J57" s="181"/>
      <c r="K57" s="216"/>
      <c r="L57" s="268"/>
    </row>
    <row r="58" spans="1:14" s="200" customFormat="1" ht="12" customHeight="1" x14ac:dyDescent="0.2">
      <c r="A58" s="234"/>
      <c r="B58" s="228"/>
      <c r="C58" s="180"/>
      <c r="D58" s="180"/>
      <c r="E58" s="180"/>
      <c r="F58" s="254"/>
      <c r="G58" s="228"/>
      <c r="H58" s="215" t="str">
        <f>Data!H58</f>
        <v>Family Reunification</v>
      </c>
      <c r="I58" s="215"/>
      <c r="J58" s="21">
        <f>SouthernRegionCalculations!S148</f>
        <v>142</v>
      </c>
      <c r="K58" s="49">
        <f>IF(J58/$J$65&lt;0.01,"*",J58/$J$65)</f>
        <v>0.4507936507936508</v>
      </c>
      <c r="L58" s="237"/>
      <c r="N58" s="215"/>
    </row>
    <row r="59" spans="1:14" s="200" customFormat="1" ht="12" customHeight="1" x14ac:dyDescent="0.2">
      <c r="A59" s="234"/>
      <c r="B59" s="228" t="str">
        <f>Data!B59</f>
        <v>Race  (03/31/2017)</v>
      </c>
      <c r="C59" s="215"/>
      <c r="D59" s="230"/>
      <c r="E59" s="231"/>
      <c r="F59" s="254"/>
      <c r="G59" s="235"/>
      <c r="H59" s="215" t="str">
        <f>Data!H59</f>
        <v>Adoption</v>
      </c>
      <c r="I59" s="215"/>
      <c r="J59" s="21">
        <f>SouthernRegionCalculations!P148</f>
        <v>90</v>
      </c>
      <c r="K59" s="49">
        <f t="shared" ref="K59:K65" si="7">IF(J59/$J$65&lt;0.01,"*",J59/$J$65)</f>
        <v>0.2857142857142857</v>
      </c>
      <c r="L59" s="237"/>
    </row>
    <row r="60" spans="1:14" s="200" customFormat="1" ht="13.5" customHeight="1" x14ac:dyDescent="0.2">
      <c r="A60" s="234"/>
      <c r="B60" s="235"/>
      <c r="C60" s="215" t="s">
        <v>5</v>
      </c>
      <c r="D60" s="21">
        <f>SouthernRegionCalculations!W134</f>
        <v>226</v>
      </c>
      <c r="E60" s="28">
        <f>IF(D60/$D$68&lt;0.01,"*",D60/$D$68)</f>
        <v>0.71746031746031746</v>
      </c>
      <c r="F60" s="254"/>
      <c r="G60" s="217"/>
      <c r="H60" s="215" t="str">
        <f>Data!H60</f>
        <v>Guardianship</v>
      </c>
      <c r="I60" s="215"/>
      <c r="J60" s="21">
        <f>SouthernRegionCalculations!R148</f>
        <v>24</v>
      </c>
      <c r="K60" s="49">
        <f t="shared" si="7"/>
        <v>7.6190476190476197E-2</v>
      </c>
      <c r="L60" s="237"/>
      <c r="N60" s="215"/>
    </row>
    <row r="61" spans="1:14" s="200" customFormat="1" ht="14.45" customHeight="1" x14ac:dyDescent="0.2">
      <c r="A61" s="234"/>
      <c r="C61" s="238" t="s">
        <v>7</v>
      </c>
      <c r="D61" s="21">
        <f>SouthernRegionCalculations!S134</f>
        <v>20</v>
      </c>
      <c r="E61" s="28">
        <f t="shared" ref="E61:E68" si="8">IF(D61/$D$68&lt;0.01,"*",D61/$D$68)</f>
        <v>6.3492063492063489E-2</v>
      </c>
      <c r="F61" s="254"/>
      <c r="G61" s="217"/>
      <c r="H61" s="215" t="s">
        <v>63</v>
      </c>
      <c r="I61" s="215"/>
      <c r="J61" s="21">
        <f>SouthernRegionCalculations!O148</f>
        <v>15</v>
      </c>
      <c r="K61" s="49">
        <f t="shared" si="7"/>
        <v>4.7619047619047616E-2</v>
      </c>
      <c r="L61" s="237"/>
      <c r="N61" s="215"/>
    </row>
    <row r="62" spans="1:14" s="200" customFormat="1" ht="13.5" customHeight="1" x14ac:dyDescent="0.2">
      <c r="A62" s="234"/>
      <c r="C62" s="215" t="s">
        <v>9</v>
      </c>
      <c r="D62" s="21">
        <f>SouthernRegionCalculations!Q134</f>
        <v>14</v>
      </c>
      <c r="E62" s="28">
        <f t="shared" si="8"/>
        <v>4.4444444444444446E-2</v>
      </c>
      <c r="F62" s="254"/>
      <c r="G62" s="217"/>
      <c r="H62" s="215" t="str">
        <f>Data!H62</f>
        <v>Permanent Care with Kin</v>
      </c>
      <c r="I62" s="215"/>
      <c r="J62" s="21">
        <f>SouthernRegionCalculations!Q148</f>
        <v>8</v>
      </c>
      <c r="K62" s="49">
        <f t="shared" si="7"/>
        <v>2.5396825396825397E-2</v>
      </c>
      <c r="L62" s="237"/>
      <c r="N62" s="215"/>
    </row>
    <row r="63" spans="1:14" s="200" customFormat="1" ht="13.5" customHeight="1" x14ac:dyDescent="0.2">
      <c r="A63" s="234"/>
      <c r="B63" s="235"/>
      <c r="C63" s="215" t="s">
        <v>11</v>
      </c>
      <c r="D63" s="21">
        <f>SouthernRegionCalculations!P134</f>
        <v>2</v>
      </c>
      <c r="E63" s="28" t="str">
        <f t="shared" si="8"/>
        <v>*</v>
      </c>
      <c r="F63" s="254"/>
      <c r="G63" s="217"/>
      <c r="H63" s="215" t="str">
        <f>Data!H63</f>
        <v>Stabilize Intact Family</v>
      </c>
      <c r="I63" s="215"/>
      <c r="J63" s="21">
        <f>SouthernRegionCalculations!T148</f>
        <v>18</v>
      </c>
      <c r="K63" s="49">
        <f t="shared" si="7"/>
        <v>5.7142857142857141E-2</v>
      </c>
      <c r="L63" s="237"/>
      <c r="N63" s="215"/>
    </row>
    <row r="64" spans="1:14" s="200" customFormat="1" ht="13.5" customHeight="1" x14ac:dyDescent="0.2">
      <c r="A64" s="234"/>
      <c r="B64" s="235"/>
      <c r="C64" s="215" t="s">
        <v>13</v>
      </c>
      <c r="D64" s="21">
        <f>SouthernRegionCalculations!O134</f>
        <v>4</v>
      </c>
      <c r="E64" s="28">
        <f t="shared" si="8"/>
        <v>1.2698412698412698E-2</v>
      </c>
      <c r="F64" s="254"/>
      <c r="G64" s="217"/>
      <c r="H64" s="215" t="str">
        <f>Data!H64</f>
        <v>Unspecified as of run-date</v>
      </c>
      <c r="I64" s="215"/>
      <c r="J64" s="21">
        <f>SouthernRegionCalculations!U148</f>
        <v>18</v>
      </c>
      <c r="K64" s="49">
        <f t="shared" si="7"/>
        <v>5.7142857142857141E-2</v>
      </c>
      <c r="L64" s="237"/>
      <c r="N64" s="215"/>
    </row>
    <row r="65" spans="1:14" s="200" customFormat="1" ht="13.5" customHeight="1" x14ac:dyDescent="0.2">
      <c r="A65" s="234"/>
      <c r="B65" s="235"/>
      <c r="C65" s="215" t="s">
        <v>15</v>
      </c>
      <c r="D65" s="21">
        <f>SouthernRegionCalculations!U134</f>
        <v>0</v>
      </c>
      <c r="E65" s="28" t="str">
        <f t="shared" si="8"/>
        <v>*</v>
      </c>
      <c r="F65" s="254"/>
      <c r="G65" s="217"/>
      <c r="H65" s="244" t="s">
        <v>38</v>
      </c>
      <c r="I65" s="215"/>
      <c r="J65" s="67">
        <f>SUM(J58:J64)</f>
        <v>315</v>
      </c>
      <c r="K65" s="68">
        <f t="shared" si="7"/>
        <v>1</v>
      </c>
      <c r="L65" s="237"/>
      <c r="N65" s="215"/>
    </row>
    <row r="66" spans="1:14" s="200" customFormat="1" ht="13.5" customHeight="1" x14ac:dyDescent="0.2">
      <c r="A66" s="234"/>
      <c r="B66" s="235"/>
      <c r="C66" s="215" t="s">
        <v>17</v>
      </c>
      <c r="D66" s="21">
        <f>SouthernRegionCalculations!T134</f>
        <v>33</v>
      </c>
      <c r="E66" s="28">
        <f t="shared" si="8"/>
        <v>0.10476190476190476</v>
      </c>
      <c r="F66" s="254"/>
      <c r="G66" s="217"/>
      <c r="H66" s="269" t="s">
        <v>241</v>
      </c>
      <c r="L66" s="237"/>
      <c r="N66" s="215"/>
    </row>
    <row r="67" spans="1:14" s="200" customFormat="1" ht="12" customHeight="1" x14ac:dyDescent="0.2">
      <c r="A67" s="234"/>
      <c r="B67" s="235"/>
      <c r="C67" s="215" t="str">
        <f>Data!C67</f>
        <v>Unable to Determine</v>
      </c>
      <c r="D67" s="21">
        <f>SouthernRegionCalculations!R134+SouthernRegionCalculations!V134+SouthernRegionCalculations!X134</f>
        <v>16</v>
      </c>
      <c r="E67" s="28">
        <f t="shared" si="8"/>
        <v>5.0793650793650794E-2</v>
      </c>
      <c r="F67" s="254"/>
      <c r="G67" s="217"/>
      <c r="H67" s="269"/>
      <c r="I67" s="180"/>
      <c r="J67" s="180"/>
      <c r="K67" s="180"/>
      <c r="L67" s="237"/>
      <c r="M67" s="215"/>
      <c r="N67" s="215"/>
    </row>
    <row r="68" spans="1:14" s="200" customFormat="1" ht="12" customHeight="1" x14ac:dyDescent="0.2">
      <c r="A68" s="234"/>
      <c r="B68" s="235"/>
      <c r="C68" s="244" t="s">
        <v>38</v>
      </c>
      <c r="D68" s="67">
        <f>SUM(D60:D67)</f>
        <v>315</v>
      </c>
      <c r="E68" s="61">
        <f t="shared" si="8"/>
        <v>1</v>
      </c>
      <c r="F68" s="254"/>
      <c r="G68" s="270" t="s">
        <v>68</v>
      </c>
      <c r="I68" s="180"/>
      <c r="J68" s="180"/>
      <c r="K68" s="180"/>
      <c r="L68" s="237"/>
      <c r="M68" s="215"/>
      <c r="N68" s="215"/>
    </row>
    <row r="69" spans="1:14" s="200" customFormat="1" ht="12" customHeight="1" x14ac:dyDescent="0.2">
      <c r="A69" s="234"/>
      <c r="B69" s="235"/>
      <c r="C69" s="246" t="s">
        <v>239</v>
      </c>
      <c r="D69" s="95"/>
      <c r="E69" s="96"/>
      <c r="F69" s="254"/>
      <c r="G69" s="271" t="s">
        <v>69</v>
      </c>
      <c r="I69" s="180"/>
      <c r="J69" s="180"/>
      <c r="K69" s="180"/>
      <c r="L69" s="237"/>
      <c r="M69" s="215"/>
      <c r="N69" s="215"/>
    </row>
    <row r="70" spans="1:14" s="200" customFormat="1" ht="12" customHeight="1" x14ac:dyDescent="0.2">
      <c r="A70" s="241"/>
      <c r="B70" s="228"/>
      <c r="C70" s="66" t="s">
        <v>240</v>
      </c>
      <c r="D70" s="34"/>
      <c r="E70" s="64"/>
      <c r="F70" s="254"/>
      <c r="G70" s="270" t="s">
        <v>70</v>
      </c>
      <c r="I70" s="180"/>
      <c r="J70" s="180"/>
      <c r="K70" s="180"/>
      <c r="L70" s="237"/>
    </row>
    <row r="71" spans="1:14" s="200" customFormat="1" ht="6" customHeight="1" x14ac:dyDescent="0.2">
      <c r="A71" s="272"/>
      <c r="B71" s="273"/>
      <c r="C71" s="100"/>
      <c r="D71" s="101"/>
      <c r="E71" s="102"/>
      <c r="F71" s="274"/>
      <c r="G71" s="275"/>
      <c r="H71" s="276"/>
      <c r="I71" s="275"/>
      <c r="J71" s="275"/>
      <c r="K71" s="275"/>
      <c r="L71" s="277"/>
    </row>
    <row r="72" spans="1:14" s="200" customFormat="1" ht="15.75" x14ac:dyDescent="0.2">
      <c r="A72" s="205"/>
      <c r="B72" s="1080" t="s">
        <v>71</v>
      </c>
      <c r="C72" s="1080"/>
      <c r="D72" s="1080"/>
      <c r="E72" s="1080"/>
      <c r="F72" s="1080"/>
      <c r="G72" s="1080"/>
      <c r="H72" s="1080"/>
      <c r="I72" s="1080"/>
      <c r="J72" s="1080"/>
      <c r="K72" s="1080"/>
      <c r="L72" s="1081"/>
    </row>
    <row r="73" spans="1:14" s="200" customFormat="1" ht="14.25" customHeight="1" x14ac:dyDescent="0.2">
      <c r="A73" s="234"/>
      <c r="B73" s="228" t="str">
        <f>Data!B73</f>
        <v>Most Recent Intake  (03/31/2017)</v>
      </c>
      <c r="C73" s="278"/>
      <c r="D73" s="231"/>
      <c r="E73" s="218"/>
      <c r="F73" s="218"/>
      <c r="G73" s="244" t="str">
        <f>Data!G73</f>
        <v>Age Groups  (03/31/2017)</v>
      </c>
      <c r="H73" s="215"/>
      <c r="I73" s="217"/>
      <c r="J73" s="217"/>
      <c r="K73" s="233"/>
      <c r="L73" s="213"/>
    </row>
    <row r="74" spans="1:14" ht="12" customHeight="1" x14ac:dyDescent="0.2">
      <c r="A74" s="234"/>
      <c r="B74" s="229"/>
      <c r="C74" s="215" t="str">
        <f>Data!C74</f>
        <v>Protective</v>
      </c>
      <c r="D74" s="21">
        <f>SouthernRegionCalculations!O177+SouthernRegionCalculations!U177</f>
        <v>1124</v>
      </c>
      <c r="E74" s="49">
        <f>IF(D74/$D$80&lt;0.01,"*",D74/$D$80)</f>
        <v>0.94295302013422821</v>
      </c>
      <c r="F74" s="254"/>
      <c r="G74" s="217"/>
      <c r="H74" s="215" t="str">
        <f>Data!H74</f>
        <v>0 - 2 Years Old</v>
      </c>
      <c r="I74" s="215"/>
      <c r="J74" s="21">
        <f>SUM(SouthernRegionCalculations!O162:Q162)</f>
        <v>218</v>
      </c>
      <c r="K74" s="49">
        <f>IF(J74/$J$79&lt;0.01,"*",J74/$J$79)</f>
        <v>0.18288590604026847</v>
      </c>
      <c r="L74" s="237"/>
    </row>
    <row r="75" spans="1:14" ht="12" customHeight="1" x14ac:dyDescent="0.2">
      <c r="A75" s="234"/>
      <c r="B75" s="229"/>
      <c r="C75" s="215" t="str">
        <f>Data!C75</f>
        <v>Alternative Response</v>
      </c>
      <c r="D75" s="21">
        <f>SouthernRegionCalculations!P177</f>
        <v>30</v>
      </c>
      <c r="E75" s="49">
        <f t="shared" ref="E75:E80" si="9">IF(D75/$D$80&lt;0.01,"*",D75/$D$80)</f>
        <v>2.5167785234899327E-2</v>
      </c>
      <c r="F75" s="254"/>
      <c r="G75" s="229"/>
      <c r="H75" s="215" t="str">
        <f>Data!H75</f>
        <v>3 - 5 Years Old</v>
      </c>
      <c r="I75" s="215"/>
      <c r="J75" s="21">
        <f>SUM(SouthernRegionCalculations!R162:T162)</f>
        <v>194</v>
      </c>
      <c r="K75" s="49">
        <f t="shared" ref="K75:K79" si="10">IF(J75/$J$79&lt;0.01,"*",J75/$J$79)</f>
        <v>0.16275167785234898</v>
      </c>
      <c r="L75" s="237"/>
    </row>
    <row r="76" spans="1:14" ht="12" customHeight="1" x14ac:dyDescent="0.2">
      <c r="A76" s="234"/>
      <c r="B76" s="229"/>
      <c r="C76" s="215" t="str">
        <f>Data!C76</f>
        <v>Voluntary Request</v>
      </c>
      <c r="D76" s="21">
        <f>SouthernRegionCalculations!W177+SouthernRegionCalculations!X177</f>
        <v>0</v>
      </c>
      <c r="E76" s="28" t="str">
        <f t="shared" si="9"/>
        <v>*</v>
      </c>
      <c r="F76" s="254"/>
      <c r="G76" s="215"/>
      <c r="H76" s="215" t="str">
        <f>Data!H76</f>
        <v>6 - 11 Years Old</v>
      </c>
      <c r="I76" s="215"/>
      <c r="J76" s="21">
        <f>SUM(SouthernRegionCalculations!U162:Z162)</f>
        <v>439</v>
      </c>
      <c r="K76" s="49">
        <f t="shared" si="10"/>
        <v>0.36828859060402686</v>
      </c>
      <c r="L76" s="237"/>
    </row>
    <row r="77" spans="1:14" s="200" customFormat="1" ht="12" customHeight="1" x14ac:dyDescent="0.2">
      <c r="A77" s="234"/>
      <c r="B77" s="217"/>
      <c r="C77" s="215" t="str">
        <f>Data!C77</f>
        <v>CRA Referral (Children Requiring Assistance)</v>
      </c>
      <c r="D77" s="21">
        <f>SouthernRegionCalculations!Q177+SouthernRegionCalculations!R177</f>
        <v>3</v>
      </c>
      <c r="E77" s="49" t="str">
        <f t="shared" si="9"/>
        <v>*</v>
      </c>
      <c r="F77" s="254"/>
      <c r="G77" s="229"/>
      <c r="H77" s="215" t="str">
        <f>Data!H77</f>
        <v>12 - 17 Years Old</v>
      </c>
      <c r="I77" s="215"/>
      <c r="J77" s="21">
        <f>SUM(SouthernRegionCalculations!AA162:AF162)</f>
        <v>340</v>
      </c>
      <c r="K77" s="49">
        <f t="shared" si="10"/>
        <v>0.28523489932885904</v>
      </c>
      <c r="L77" s="237"/>
    </row>
    <row r="78" spans="1:14" s="200" customFormat="1" ht="12" customHeight="1" x14ac:dyDescent="0.2">
      <c r="A78" s="239"/>
      <c r="B78" s="217"/>
      <c r="C78" s="215" t="str">
        <f>Data!C78</f>
        <v>Court Referral</v>
      </c>
      <c r="D78" s="21">
        <f>SouthernRegionCalculations!S177</f>
        <v>33</v>
      </c>
      <c r="E78" s="49">
        <f t="shared" si="9"/>
        <v>2.7684563758389263E-2</v>
      </c>
      <c r="F78" s="254"/>
      <c r="G78" s="217"/>
      <c r="H78" s="215" t="str">
        <f>Data!H78</f>
        <v>Unspecified</v>
      </c>
      <c r="I78" s="215"/>
      <c r="J78" s="21">
        <f>SouthernRegionCalculations!AG162</f>
        <v>1</v>
      </c>
      <c r="K78" s="49" t="str">
        <f t="shared" si="10"/>
        <v>*</v>
      </c>
      <c r="L78" s="237"/>
    </row>
    <row r="79" spans="1:14" s="200" customFormat="1" ht="12" customHeight="1" x14ac:dyDescent="0.2">
      <c r="A79" s="239"/>
      <c r="B79" s="217"/>
      <c r="C79" s="215" t="str">
        <f>Data!C79</f>
        <v>Other/Unspecified</v>
      </c>
      <c r="D79" s="21">
        <f>SouthernRegionCalculations!T177+SouthernRegionCalculations!Y177+SouthernRegionCalculations!V177</f>
        <v>2</v>
      </c>
      <c r="E79" s="49" t="str">
        <f t="shared" si="9"/>
        <v>*</v>
      </c>
      <c r="F79" s="255"/>
      <c r="G79" s="217"/>
      <c r="H79" s="244" t="s">
        <v>72</v>
      </c>
      <c r="I79" s="244"/>
      <c r="J79" s="67">
        <f>SUM(J74:J78)</f>
        <v>1192</v>
      </c>
      <c r="K79" s="68">
        <f t="shared" si="10"/>
        <v>1</v>
      </c>
      <c r="L79" s="240"/>
    </row>
    <row r="80" spans="1:14" s="200" customFormat="1" ht="12" customHeight="1" x14ac:dyDescent="0.2">
      <c r="A80" s="214"/>
      <c r="B80" s="229"/>
      <c r="C80" s="244" t="s">
        <v>72</v>
      </c>
      <c r="D80" s="67">
        <f>SUM(D74:D79)</f>
        <v>1192</v>
      </c>
      <c r="E80" s="68">
        <f t="shared" si="9"/>
        <v>1</v>
      </c>
      <c r="F80" s="255"/>
      <c r="G80" s="217"/>
      <c r="H80" s="244"/>
      <c r="I80" s="244"/>
      <c r="J80" s="108"/>
      <c r="K80" s="109"/>
      <c r="L80" s="240"/>
    </row>
    <row r="81" spans="1:12" s="200" customFormat="1" ht="4.1500000000000004" customHeight="1" x14ac:dyDescent="0.2">
      <c r="A81" s="214"/>
      <c r="B81" s="229"/>
      <c r="C81" s="244"/>
      <c r="D81" s="67"/>
      <c r="E81" s="68"/>
      <c r="F81" s="255"/>
      <c r="G81" s="217"/>
      <c r="H81" s="244"/>
      <c r="I81" s="244"/>
      <c r="J81" s="108"/>
      <c r="K81" s="109"/>
      <c r="L81" s="240"/>
    </row>
    <row r="82" spans="1:12" s="200" customFormat="1" ht="12" customHeight="1" x14ac:dyDescent="0.2">
      <c r="A82" s="272"/>
      <c r="B82" s="366"/>
      <c r="C82" s="275"/>
      <c r="D82" s="279"/>
      <c r="E82" s="275"/>
      <c r="F82" s="275"/>
      <c r="G82" s="280"/>
      <c r="H82" s="275"/>
      <c r="I82" s="275"/>
      <c r="J82" s="275"/>
      <c r="K82" s="279"/>
      <c r="L82" s="281"/>
    </row>
    <row r="83" spans="1:12" s="200" customFormat="1" x14ac:dyDescent="0.2">
      <c r="A83" s="180"/>
      <c r="B83" s="367"/>
      <c r="C83" s="282"/>
      <c r="D83" s="283"/>
      <c r="E83" s="283"/>
      <c r="F83" s="283"/>
      <c r="G83" s="282"/>
      <c r="H83" s="229"/>
      <c r="I83" s="229"/>
      <c r="J83" s="233"/>
      <c r="K83" s="180"/>
      <c r="L83" s="180"/>
    </row>
    <row r="84" spans="1:12" s="200" customFormat="1" ht="6" customHeight="1" x14ac:dyDescent="0.2">
      <c r="A84" s="180"/>
      <c r="B84" s="217"/>
      <c r="C84" s="282"/>
      <c r="D84" s="283"/>
      <c r="E84" s="283"/>
      <c r="F84" s="283"/>
      <c r="G84" s="282"/>
      <c r="H84" s="282"/>
      <c r="I84" s="282"/>
      <c r="J84" s="283"/>
      <c r="K84" s="180"/>
      <c r="L84" s="180"/>
    </row>
    <row r="85" spans="1:12" x14ac:dyDescent="0.2">
      <c r="A85" s="180"/>
      <c r="K85" s="180"/>
      <c r="L85" s="180"/>
    </row>
    <row r="86" spans="1:12" x14ac:dyDescent="0.2">
      <c r="K86" s="180"/>
      <c r="L86" s="180"/>
    </row>
  </sheetData>
  <mergeCells count="3">
    <mergeCell ref="B18:K18"/>
    <mergeCell ref="B33:K33"/>
    <mergeCell ref="B72:L72"/>
  </mergeCells>
  <printOptions horizontalCentered="1" verticalCentered="1"/>
  <pageMargins left="0.04" right="0.04" top="0.04" bottom="0.03" header="0.04" footer="0.03"/>
  <pageSetup scale="75" orientation="portrait" r:id="rId1"/>
  <headerFooter alignWithMargins="0">
    <oddHeader>&amp;C&amp;"Arial,Bold"&amp;12MASSACHUSETTS DEPARTMENT OF CHILDREN AND FAMILIES QUARTERLY PROFILE
FY 2017, Quarter 3 (January 1, 2017 – March 31, 2017)</oddHeader>
    <oddFooter>&amp;L&amp;"Arial,Italic"MA DCF: CQI/OMPA&amp;R
&amp;"Arial,Italic"Source: FamilyNet</oddFoot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1:N86"/>
  <sheetViews>
    <sheetView view="pageBreakPreview" zoomScale="99" zoomScaleNormal="100" zoomScaleSheetLayoutView="99" workbookViewId="0">
      <selection activeCell="C42" sqref="C42"/>
    </sheetView>
  </sheetViews>
  <sheetFormatPr defaultColWidth="9.140625" defaultRowHeight="12.75" x14ac:dyDescent="0.2"/>
  <cols>
    <col min="1" max="1" width="1.42578125" style="283" customWidth="1"/>
    <col min="2" max="2" width="5.28515625" style="282" customWidth="1"/>
    <col min="3" max="3" width="48.140625" style="282" customWidth="1"/>
    <col min="4" max="4" width="6.5703125" style="283" customWidth="1"/>
    <col min="5" max="5" width="7" style="283" customWidth="1"/>
    <col min="6" max="6" width="2.140625" style="283" customWidth="1"/>
    <col min="7" max="7" width="4.140625" style="282" customWidth="1"/>
    <col min="8" max="8" width="25.7109375" style="282" customWidth="1"/>
    <col min="9" max="9" width="21.28515625" style="282" customWidth="1"/>
    <col min="10" max="11" width="7" style="283" customWidth="1"/>
    <col min="12" max="12" width="1.42578125" style="283" customWidth="1"/>
    <col min="13" max="16384" width="9.140625" style="204"/>
  </cols>
  <sheetData>
    <row r="1" spans="1:13" ht="16.5" customHeight="1" x14ac:dyDescent="0.2">
      <c r="A1" s="201"/>
      <c r="B1" s="318"/>
      <c r="C1" s="284" t="s">
        <v>98</v>
      </c>
      <c r="D1" s="285"/>
      <c r="E1" s="202"/>
      <c r="F1" s="286"/>
      <c r="G1" s="287"/>
      <c r="H1" s="284"/>
      <c r="I1" s="288" t="s">
        <v>97</v>
      </c>
      <c r="J1" s="202"/>
      <c r="K1" s="202"/>
      <c r="L1" s="203"/>
    </row>
    <row r="2" spans="1:13" ht="15.75" hidden="1" x14ac:dyDescent="0.2">
      <c r="A2" s="205"/>
      <c r="B2" s="206"/>
      <c r="C2" s="206"/>
      <c r="D2" s="207"/>
      <c r="E2" s="208"/>
      <c r="F2" s="208"/>
      <c r="G2" s="206"/>
      <c r="H2" s="206" t="s">
        <v>0</v>
      </c>
      <c r="I2" s="206"/>
      <c r="J2" s="208"/>
      <c r="K2" s="207" t="s">
        <v>1</v>
      </c>
      <c r="L2" s="209"/>
    </row>
    <row r="3" spans="1:13" ht="5.0999999999999996" customHeight="1" x14ac:dyDescent="0.2">
      <c r="A3" s="210"/>
      <c r="B3" s="211"/>
      <c r="C3" s="211"/>
      <c r="D3" s="212"/>
      <c r="E3" s="212"/>
      <c r="F3" s="212"/>
      <c r="G3" s="211"/>
      <c r="H3" s="211"/>
      <c r="I3" s="211"/>
      <c r="J3" s="212"/>
      <c r="K3" s="212"/>
      <c r="L3" s="213"/>
    </row>
    <row r="4" spans="1:13" s="200" customFormat="1" ht="12" customHeight="1" x14ac:dyDescent="0.2">
      <c r="A4" s="214"/>
      <c r="B4" s="215" t="str">
        <f>Data!B4</f>
        <v>51A Reports (Q3, FY'2017)</v>
      </c>
      <c r="C4" s="215"/>
      <c r="D4" s="21">
        <f>SouthernRegionCalculations!C14</f>
        <v>641</v>
      </c>
      <c r="E4" s="216"/>
      <c r="F4" s="216"/>
      <c r="G4" s="217"/>
      <c r="H4" s="215" t="str">
        <f>Data!H4</f>
        <v>Children &lt;18 Pending Response (03/31/2017)</v>
      </c>
      <c r="I4" s="215"/>
      <c r="J4" s="551">
        <f>VLOOKUP(I1,ChildrenPendingResponse!$A$1:$C$42,3,FALSE)</f>
        <v>85</v>
      </c>
      <c r="K4" s="218"/>
      <c r="L4" s="219"/>
      <c r="M4" s="116"/>
    </row>
    <row r="5" spans="1:13" s="200" customFormat="1" ht="12" customHeight="1" x14ac:dyDescent="0.2">
      <c r="A5" s="214"/>
      <c r="B5" s="215" t="str">
        <f>Data!B5</f>
        <v>% Screened-In for Response (Q3, FY'2017)</v>
      </c>
      <c r="C5" s="220"/>
      <c r="D5" s="28">
        <f>(SouthernRegionCalculations!C42+SouthernRegionCalculations!C29)/SouthernRegionCalculations!C14</f>
        <v>0.58814352574102968</v>
      </c>
      <c r="E5" s="216"/>
      <c r="F5" s="216"/>
      <c r="G5" s="217"/>
      <c r="H5" s="215" t="str">
        <f>Data!H5</f>
        <v>Children Under 18 in Caseload (03/31/2017)</v>
      </c>
      <c r="I5" s="215"/>
      <c r="J5" s="551">
        <f>SouthernRegionCalculations!J117</f>
        <v>1396</v>
      </c>
      <c r="K5" s="218"/>
      <c r="L5" s="219"/>
    </row>
    <row r="6" spans="1:13" s="200" customFormat="1" ht="12" customHeight="1" x14ac:dyDescent="0.2">
      <c r="A6" s="214"/>
      <c r="B6" s="215"/>
      <c r="C6" s="215"/>
      <c r="D6" s="28"/>
      <c r="E6" s="221"/>
      <c r="F6" s="221"/>
      <c r="G6" s="217"/>
      <c r="H6" s="215" t="str">
        <f>Data!H6</f>
        <v>Children Under 18 in Placement (03/31/2017)</v>
      </c>
      <c r="I6" s="215"/>
      <c r="J6" s="551">
        <f>SouthernRegionCalculations!J117-SouthernRegionCalculations!J123</f>
        <v>323</v>
      </c>
      <c r="K6" s="218"/>
      <c r="L6" s="219"/>
    </row>
    <row r="7" spans="1:13" s="200" customFormat="1" ht="3" customHeight="1" x14ac:dyDescent="0.2">
      <c r="A7" s="214"/>
      <c r="B7" s="217"/>
      <c r="C7" s="217"/>
      <c r="D7" s="199"/>
      <c r="E7" s="221"/>
      <c r="F7" s="221"/>
      <c r="G7" s="217"/>
      <c r="H7" s="215">
        <f>Data!H7</f>
        <v>0</v>
      </c>
      <c r="I7" s="215"/>
      <c r="J7" s="837"/>
      <c r="K7" s="218"/>
      <c r="L7" s="219"/>
    </row>
    <row r="8" spans="1:13" s="200" customFormat="1" ht="12" customHeight="1" x14ac:dyDescent="0.2">
      <c r="A8" s="214"/>
      <c r="B8" s="215" t="str">
        <f>Data!B8</f>
        <v>Responses (Q3, FY'2017) (includes Hotline)</v>
      </c>
      <c r="C8" s="215"/>
      <c r="D8" s="21">
        <f>SouthernRegionCalculations!C179</f>
        <v>282</v>
      </c>
      <c r="E8" s="221"/>
      <c r="F8" s="221"/>
      <c r="G8" s="217"/>
      <c r="H8" s="215" t="str">
        <f>Data!H8</f>
        <v>% of Child Caseload in Placement</v>
      </c>
      <c r="I8" s="215"/>
      <c r="J8" s="838">
        <f>J6/J5</f>
        <v>0.23137535816618912</v>
      </c>
      <c r="K8" s="218"/>
      <c r="L8" s="219"/>
    </row>
    <row r="9" spans="1:13" s="200" customFormat="1" ht="12" customHeight="1" x14ac:dyDescent="0.2">
      <c r="A9" s="214"/>
      <c r="B9" s="215" t="str">
        <f>Data!B9</f>
        <v>% Supported Responses (Q3, FY'2017)</v>
      </c>
      <c r="C9" s="215"/>
      <c r="D9" s="28">
        <f>SouthernRegionCalculations!C83/D4</f>
        <v>0.1544461778471139</v>
      </c>
      <c r="E9" s="221"/>
      <c r="F9" s="221"/>
      <c r="G9" s="217"/>
      <c r="H9" s="215" t="str">
        <f>Data!H9</f>
        <v>Clinical Cases (03/31/2017)</v>
      </c>
      <c r="I9" s="215"/>
      <c r="J9" s="551">
        <f>SouthernRegionCalculations!J133+SouthernRegionCalculations!J134</f>
        <v>743</v>
      </c>
      <c r="K9" s="218"/>
      <c r="L9" s="219"/>
    </row>
    <row r="10" spans="1:13" s="200" customFormat="1" ht="3" customHeight="1" x14ac:dyDescent="0.2">
      <c r="A10" s="214"/>
      <c r="E10" s="221"/>
      <c r="F10" s="221"/>
      <c r="G10" s="217"/>
      <c r="H10" s="215"/>
      <c r="I10" s="215"/>
      <c r="J10" s="839"/>
      <c r="K10" s="218"/>
      <c r="L10" s="219"/>
    </row>
    <row r="11" spans="1:13" s="200" customFormat="1" ht="12" customHeight="1" x14ac:dyDescent="0.2">
      <c r="A11" s="214"/>
      <c r="B11" s="215" t="str">
        <f>Data!B11</f>
        <v>Substantiated Concern (Q3, FY'2017)</v>
      </c>
      <c r="C11" s="215"/>
      <c r="D11" s="21">
        <f>SouthernRegionCalculations!C168</f>
        <v>56</v>
      </c>
      <c r="E11" s="221"/>
      <c r="F11" s="221"/>
      <c r="G11" s="217"/>
      <c r="H11" s="215" t="str">
        <f>Data!H11</f>
        <v>Adoption Cases (03/31/2017)</v>
      </c>
      <c r="I11" s="215"/>
      <c r="J11" s="551">
        <f>SouthernRegionCalculations!J132</f>
        <v>86</v>
      </c>
      <c r="K11" s="218"/>
      <c r="L11" s="219"/>
    </row>
    <row r="12" spans="1:13" s="200" customFormat="1" ht="12" customHeight="1" x14ac:dyDescent="0.2">
      <c r="A12" s="214"/>
      <c r="B12" s="253"/>
      <c r="C12" s="215"/>
      <c r="D12" s="28"/>
      <c r="E12" s="221"/>
      <c r="F12" s="221"/>
      <c r="G12" s="217"/>
      <c r="H12" s="215" t="str">
        <f>Data!H12</f>
        <v>Clinical Cases w/Child &lt;18 in Plcme (03/31/2017)</v>
      </c>
      <c r="I12" s="215"/>
      <c r="J12" s="551">
        <f>SouthernRegionCalculations!J141</f>
        <v>149</v>
      </c>
      <c r="K12" s="218"/>
      <c r="L12" s="219"/>
    </row>
    <row r="13" spans="1:13" s="200" customFormat="1" ht="12" customHeight="1" x14ac:dyDescent="0.2">
      <c r="A13" s="214"/>
      <c r="E13" s="221"/>
      <c r="F13" s="221"/>
      <c r="G13" s="217"/>
      <c r="H13" s="215" t="str">
        <f>Data!H13</f>
        <v>% Clinical Cases that are Placement Cases</v>
      </c>
      <c r="I13" s="215"/>
      <c r="J13" s="838">
        <f>J12/J9</f>
        <v>0.20053835800807537</v>
      </c>
      <c r="K13" s="218"/>
      <c r="L13" s="219"/>
    </row>
    <row r="14" spans="1:13" s="200" customFormat="1" ht="3" customHeight="1" x14ac:dyDescent="0.2">
      <c r="A14" s="214"/>
      <c r="B14" s="215"/>
      <c r="C14" s="215"/>
      <c r="D14" s="34"/>
      <c r="E14" s="221"/>
      <c r="F14" s="221"/>
      <c r="G14" s="217"/>
      <c r="H14" s="215"/>
      <c r="I14" s="215"/>
      <c r="J14" s="838"/>
      <c r="K14" s="218"/>
      <c r="L14" s="219"/>
    </row>
    <row r="15" spans="1:13" s="200" customFormat="1" ht="12" customHeight="1" x14ac:dyDescent="0.2">
      <c r="A15" s="214"/>
      <c r="B15" s="215" t="str">
        <f>Data!B15</f>
        <v>Ave. Clinical Cases Opened per Month (Jan - Mar 2017)</v>
      </c>
      <c r="C15" s="215"/>
      <c r="D15" s="21">
        <f>SouthernRegionCalculations!C111</f>
        <v>39.333333333333336</v>
      </c>
      <c r="E15" s="221"/>
      <c r="F15" s="221"/>
      <c r="G15" s="217"/>
      <c r="H15" s="215" t="str">
        <f>Data!H15</f>
        <v>Adoptions Legalized (Q3, FY'2017)</v>
      </c>
      <c r="I15" s="215"/>
      <c r="J15" s="551">
        <f>SouthernRegionCalculations!C153</f>
        <v>13</v>
      </c>
      <c r="K15" s="218"/>
      <c r="L15" s="219"/>
    </row>
    <row r="16" spans="1:13" s="200" customFormat="1" ht="12" customHeight="1" x14ac:dyDescent="0.2">
      <c r="A16" s="214"/>
      <c r="B16" s="215" t="str">
        <f>Data!B16</f>
        <v>Ave. Clinical Cases Closed Per Month (Jan - Mar 2017)</v>
      </c>
      <c r="C16" s="215"/>
      <c r="D16" s="21">
        <f>SouthernRegionCalculations!C97</f>
        <v>51.666666666666664</v>
      </c>
      <c r="E16" s="221"/>
      <c r="F16" s="221"/>
      <c r="G16" s="217"/>
      <c r="H16" s="215" t="str">
        <f>Data!H16</f>
        <v>Guardianships Legalized (Q3, FY'2017)</v>
      </c>
      <c r="I16" s="215"/>
      <c r="J16" s="551">
        <f>SouthernRegionCalculations!D153</f>
        <v>6</v>
      </c>
      <c r="K16" s="218"/>
      <c r="L16" s="219"/>
    </row>
    <row r="17" spans="1:12" ht="6" customHeight="1" x14ac:dyDescent="0.2">
      <c r="A17" s="223"/>
      <c r="B17" s="206"/>
      <c r="C17" s="206"/>
      <c r="D17" s="207"/>
      <c r="E17" s="208"/>
      <c r="F17" s="208"/>
      <c r="G17" s="206"/>
      <c r="H17" s="206"/>
      <c r="I17" s="206"/>
      <c r="J17" s="208"/>
      <c r="K17" s="208"/>
      <c r="L17" s="224"/>
    </row>
    <row r="18" spans="1:12" s="227" customFormat="1" ht="15.75" customHeight="1" x14ac:dyDescent="0.2">
      <c r="A18" s="225"/>
      <c r="B18" s="1079" t="s">
        <v>4</v>
      </c>
      <c r="C18" s="1079"/>
      <c r="D18" s="1079"/>
      <c r="E18" s="1079"/>
      <c r="F18" s="1079"/>
      <c r="G18" s="1079"/>
      <c r="H18" s="1079"/>
      <c r="I18" s="1079"/>
      <c r="J18" s="1079"/>
      <c r="K18" s="1079"/>
      <c r="L18" s="226"/>
    </row>
    <row r="19" spans="1:12" ht="15" customHeight="1" x14ac:dyDescent="0.2">
      <c r="A19" s="210"/>
      <c r="B19" s="228" t="str">
        <f>Data!B19</f>
        <v>Race (03/31/2017)</v>
      </c>
      <c r="C19" s="229"/>
      <c r="D19" s="230"/>
      <c r="E19" s="231"/>
      <c r="F19" s="232"/>
      <c r="G19" s="228" t="str">
        <f>Data!G19</f>
        <v>Primary Language  (03/31/2017)</v>
      </c>
      <c r="H19" s="229"/>
      <c r="I19" s="229"/>
      <c r="J19" s="233"/>
      <c r="K19" s="233"/>
      <c r="L19" s="213"/>
    </row>
    <row r="20" spans="1:12" s="200" customFormat="1" ht="13.5" customHeight="1" x14ac:dyDescent="0.2">
      <c r="A20" s="234"/>
      <c r="B20" s="235"/>
      <c r="C20" s="215" t="s">
        <v>5</v>
      </c>
      <c r="D20" s="21">
        <f>SouthernRegionCalculations!W14</f>
        <v>1722</v>
      </c>
      <c r="E20" s="28">
        <f>IF(D20/$D$29&lt;0.01,"*",D20/$D$29)</f>
        <v>0.60104712041884811</v>
      </c>
      <c r="F20" s="236"/>
      <c r="G20" s="235"/>
      <c r="H20" s="215" t="str">
        <f>Data!H20</f>
        <v>Spanish</v>
      </c>
      <c r="I20" s="215"/>
      <c r="J20" s="21">
        <f>SouthernRegionCalculations!W36</f>
        <v>37</v>
      </c>
      <c r="K20" s="49">
        <f>IF(J20/$J$31&lt;0.01,"*",J20/$J$31)</f>
        <v>1.2914485165794066E-2</v>
      </c>
      <c r="L20" s="237"/>
    </row>
    <row r="21" spans="1:12" s="200" customFormat="1" ht="14.45" customHeight="1" x14ac:dyDescent="0.2">
      <c r="A21" s="234"/>
      <c r="B21" s="235"/>
      <c r="C21" s="238" t="s">
        <v>7</v>
      </c>
      <c r="D21" s="21">
        <f>SouthernRegionCalculations!W10</f>
        <v>276</v>
      </c>
      <c r="E21" s="28">
        <f t="shared" ref="E21:E28" si="0">IF(D21/$D$29&lt;0.01,"*",D21/$D$29)</f>
        <v>9.6335078534031407E-2</v>
      </c>
      <c r="F21" s="236"/>
      <c r="G21" s="235"/>
      <c r="H21" s="215" t="str">
        <f>Data!H21</f>
        <v>Khmer (Cambodian)</v>
      </c>
      <c r="I21" s="215"/>
      <c r="J21" s="21">
        <f>SouthernRegionCalculations!W30</f>
        <v>2</v>
      </c>
      <c r="K21" s="49" t="str">
        <f t="shared" ref="K21:K31" si="1">IF(J21/$J$31&lt;0.01,"*",J21/$J$31)</f>
        <v>*</v>
      </c>
      <c r="L21" s="237"/>
    </row>
    <row r="22" spans="1:12" s="200" customFormat="1" ht="13.5" customHeight="1" x14ac:dyDescent="0.2">
      <c r="A22" s="234"/>
      <c r="B22" s="235"/>
      <c r="C22" s="215" t="s">
        <v>9</v>
      </c>
      <c r="D22" s="21">
        <f>SouthernRegionCalculations!W8</f>
        <v>253</v>
      </c>
      <c r="E22" s="28">
        <f t="shared" si="0"/>
        <v>8.8307155322862124E-2</v>
      </c>
      <c r="F22" s="236"/>
      <c r="G22" s="235"/>
      <c r="H22" s="52" t="str">
        <f>Data!H22</f>
        <v xml:space="preserve">Portuguese                                                                      </v>
      </c>
      <c r="I22" s="215"/>
      <c r="J22" s="21">
        <f>SouthernRegionCalculations!W34</f>
        <v>5</v>
      </c>
      <c r="K22" s="28" t="str">
        <f t="shared" si="1"/>
        <v>*</v>
      </c>
      <c r="L22" s="237"/>
    </row>
    <row r="23" spans="1:12" s="200" customFormat="1" ht="13.5" customHeight="1" x14ac:dyDescent="0.2">
      <c r="A23" s="234"/>
      <c r="B23" s="235"/>
      <c r="C23" s="215" t="s">
        <v>11</v>
      </c>
      <c r="D23" s="21">
        <f>SouthernRegionCalculations!W7</f>
        <v>15</v>
      </c>
      <c r="E23" s="28" t="str">
        <f t="shared" si="0"/>
        <v>*</v>
      </c>
      <c r="F23" s="236"/>
      <c r="G23" s="235"/>
      <c r="H23" s="215" t="str">
        <f>Data!H23</f>
        <v>Haitian Creole</v>
      </c>
      <c r="I23" s="215"/>
      <c r="J23" s="21">
        <f>SouthernRegionCalculations!W28</f>
        <v>11</v>
      </c>
      <c r="K23" s="49" t="str">
        <f t="shared" si="1"/>
        <v>*</v>
      </c>
      <c r="L23" s="237"/>
    </row>
    <row r="24" spans="1:12" s="200" customFormat="1" ht="13.5" customHeight="1" x14ac:dyDescent="0.2">
      <c r="A24" s="234"/>
      <c r="B24" s="235"/>
      <c r="C24" s="215" t="s">
        <v>13</v>
      </c>
      <c r="D24" s="21">
        <f>SouthernRegionCalculations!W6</f>
        <v>7</v>
      </c>
      <c r="E24" s="28" t="str">
        <f t="shared" si="0"/>
        <v>*</v>
      </c>
      <c r="F24" s="236"/>
      <c r="G24" s="235"/>
      <c r="H24" s="238" t="str">
        <f>Data!H24</f>
        <v>Cape Verdean Creole</v>
      </c>
      <c r="I24" s="238"/>
      <c r="J24" s="21">
        <f>SouthernRegionCalculations!W22</f>
        <v>8</v>
      </c>
      <c r="K24" s="49" t="str">
        <f t="shared" si="1"/>
        <v>*</v>
      </c>
      <c r="L24" s="237"/>
    </row>
    <row r="25" spans="1:12" s="200" customFormat="1" ht="13.5" customHeight="1" x14ac:dyDescent="0.2">
      <c r="A25" s="234"/>
      <c r="B25" s="235"/>
      <c r="C25" s="215" t="s">
        <v>15</v>
      </c>
      <c r="D25" s="21">
        <f>SouthernRegionCalculations!W12</f>
        <v>1</v>
      </c>
      <c r="E25" s="28" t="str">
        <f t="shared" si="0"/>
        <v>*</v>
      </c>
      <c r="F25" s="236"/>
      <c r="G25" s="235"/>
      <c r="H25" s="238" t="str">
        <f>Data!H25</f>
        <v>Vietnamese</v>
      </c>
      <c r="I25" s="238"/>
      <c r="J25" s="21">
        <f>SouthernRegionCalculations!W39</f>
        <v>1</v>
      </c>
      <c r="K25" s="49" t="str">
        <f t="shared" si="1"/>
        <v>*</v>
      </c>
      <c r="L25" s="237"/>
    </row>
    <row r="26" spans="1:12" s="200" customFormat="1" ht="13.5" customHeight="1" x14ac:dyDescent="0.2">
      <c r="A26" s="239"/>
      <c r="B26" s="235"/>
      <c r="C26" s="215" t="s">
        <v>17</v>
      </c>
      <c r="D26" s="21">
        <f>SouthernRegionCalculations!W11</f>
        <v>142</v>
      </c>
      <c r="E26" s="28">
        <f t="shared" si="0"/>
        <v>4.956369982547993E-2</v>
      </c>
      <c r="F26" s="236"/>
      <c r="G26" s="235"/>
      <c r="H26" s="238" t="str">
        <f>Data!H26</f>
        <v>Chinese</v>
      </c>
      <c r="I26" s="238"/>
      <c r="J26" s="21">
        <f>SouthernRegionCalculations!W23</f>
        <v>0</v>
      </c>
      <c r="K26" s="28" t="str">
        <f t="shared" si="1"/>
        <v>*</v>
      </c>
      <c r="L26" s="240"/>
    </row>
    <row r="27" spans="1:12" s="200" customFormat="1" ht="12" customHeight="1" x14ac:dyDescent="0.2">
      <c r="A27" s="239"/>
      <c r="B27" s="235"/>
      <c r="C27" s="215" t="str">
        <f>Data!C27</f>
        <v>Unable to Determine</v>
      </c>
      <c r="D27" s="21">
        <f>SouthernRegionCalculations!W13</f>
        <v>236</v>
      </c>
      <c r="E27" s="28">
        <f t="shared" si="0"/>
        <v>8.2373472949389182E-2</v>
      </c>
      <c r="F27" s="236"/>
      <c r="G27" s="235"/>
      <c r="H27" s="238" t="str">
        <f>Data!H27</f>
        <v>Lao</v>
      </c>
      <c r="I27" s="238"/>
      <c r="J27" s="21">
        <f>SouthernRegionCalculations!W31</f>
        <v>0</v>
      </c>
      <c r="K27" s="49" t="str">
        <f t="shared" si="1"/>
        <v>*</v>
      </c>
      <c r="L27" s="240"/>
    </row>
    <row r="28" spans="1:12" s="200" customFormat="1" ht="12" customHeight="1" x14ac:dyDescent="0.2">
      <c r="A28" s="241"/>
      <c r="B28" s="235"/>
      <c r="C28" s="215" t="str">
        <f>Data!C28</f>
        <v>Missing</v>
      </c>
      <c r="D28" s="21">
        <f>SouthernRegionCalculations!W15+SouthernRegionCalculations!W9</f>
        <v>213</v>
      </c>
      <c r="E28" s="28">
        <f t="shared" si="0"/>
        <v>7.4345549738219899E-2</v>
      </c>
      <c r="F28" s="242"/>
      <c r="G28" s="235"/>
      <c r="H28" s="238" t="str">
        <f>Data!H28</f>
        <v>American Sign Language</v>
      </c>
      <c r="I28" s="238"/>
      <c r="J28" s="21">
        <f>SouthernRegionCalculations!W21</f>
        <v>9</v>
      </c>
      <c r="K28" s="28" t="str">
        <f t="shared" si="1"/>
        <v>*</v>
      </c>
      <c r="L28" s="243"/>
    </row>
    <row r="29" spans="1:12" s="200" customFormat="1" ht="15" customHeight="1" x14ac:dyDescent="0.2">
      <c r="A29" s="214"/>
      <c r="B29" s="228"/>
      <c r="C29" s="244" t="s">
        <v>23</v>
      </c>
      <c r="D29" s="67">
        <f>SUM(D20:D28)</f>
        <v>2865</v>
      </c>
      <c r="E29" s="61">
        <f>IF(D29/$D$29&lt;0.01,"*",D29/$D$29)</f>
        <v>1</v>
      </c>
      <c r="F29" s="217"/>
      <c r="G29" s="235"/>
      <c r="H29" s="215" t="str">
        <f>Data!H29</f>
        <v>Other</v>
      </c>
      <c r="I29" s="215"/>
      <c r="J29" s="21">
        <f>SouthernRegionCalculations!W25+SouthernRegionCalculations!W26+SouthernRegionCalculations!W27+SouthernRegionCalculations!W29+SouthernRegionCalculations!W32+SouthernRegionCalculations!W33+SouthernRegionCalculations!W35+SouthernRegionCalculations!W37+SouthernRegionCalculations!W40</f>
        <v>18</v>
      </c>
      <c r="K29" s="49" t="str">
        <f t="shared" si="1"/>
        <v>*</v>
      </c>
      <c r="L29" s="219"/>
    </row>
    <row r="30" spans="1:12" ht="12" customHeight="1" x14ac:dyDescent="0.2">
      <c r="A30" s="245"/>
      <c r="B30" s="228"/>
      <c r="C30" s="246" t="s">
        <v>239</v>
      </c>
      <c r="D30" s="34"/>
      <c r="E30" s="64"/>
      <c r="F30" s="242"/>
      <c r="G30" s="215"/>
      <c r="H30" s="215" t="str">
        <f>Data!H30</f>
        <v>English/Unspecified</v>
      </c>
      <c r="I30" s="215"/>
      <c r="J30" s="21">
        <f>SouthernRegionCalculations!W24+SouthernRegionCalculations!W38</f>
        <v>2774</v>
      </c>
      <c r="K30" s="49">
        <f t="shared" si="1"/>
        <v>0.96823734729493893</v>
      </c>
      <c r="L30" s="247"/>
    </row>
    <row r="31" spans="1:12" ht="12" customHeight="1" x14ac:dyDescent="0.2">
      <c r="A31" s="245"/>
      <c r="B31" s="228"/>
      <c r="C31" s="66" t="s">
        <v>240</v>
      </c>
      <c r="D31" s="34"/>
      <c r="E31" s="64"/>
      <c r="F31" s="242"/>
      <c r="G31" s="215"/>
      <c r="H31" s="220" t="s">
        <v>23</v>
      </c>
      <c r="I31" s="220"/>
      <c r="J31" s="67">
        <f>SUM(J20:J30)</f>
        <v>2865</v>
      </c>
      <c r="K31" s="68">
        <f t="shared" si="1"/>
        <v>1</v>
      </c>
      <c r="L31" s="247"/>
    </row>
    <row r="32" spans="1:12" ht="6" customHeight="1" x14ac:dyDescent="0.2">
      <c r="A32" s="248"/>
      <c r="B32" s="249"/>
      <c r="C32" s="229"/>
      <c r="D32" s="250"/>
      <c r="E32" s="242"/>
      <c r="F32" s="242"/>
      <c r="G32" s="215"/>
      <c r="H32" s="215"/>
      <c r="I32" s="215"/>
      <c r="J32" s="251"/>
      <c r="K32" s="251"/>
      <c r="L32" s="252"/>
    </row>
    <row r="33" spans="1:12" s="227" customFormat="1" ht="14.25" customHeight="1" x14ac:dyDescent="0.2">
      <c r="A33" s="225"/>
      <c r="B33" s="1080" t="s">
        <v>28</v>
      </c>
      <c r="C33" s="1079"/>
      <c r="D33" s="1079"/>
      <c r="E33" s="1079"/>
      <c r="F33" s="1079"/>
      <c r="G33" s="1079"/>
      <c r="H33" s="1079"/>
      <c r="I33" s="1079"/>
      <c r="J33" s="1079"/>
      <c r="K33" s="1079"/>
      <c r="L33" s="226"/>
    </row>
    <row r="34" spans="1:12" s="253" customFormat="1" ht="15" customHeight="1" x14ac:dyDescent="0.2">
      <c r="A34" s="245"/>
      <c r="B34" s="228" t="str">
        <f>Data!B34</f>
        <v>Most Recent Intake  (03/31/2017)</v>
      </c>
      <c r="C34" s="229"/>
      <c r="D34" s="231"/>
      <c r="E34" s="218"/>
      <c r="F34" s="218"/>
      <c r="G34" s="228" t="str">
        <f>Data!G34</f>
        <v>Age Groups  (03/31/2017)</v>
      </c>
      <c r="H34" s="215"/>
      <c r="I34" s="215"/>
      <c r="J34" s="251"/>
      <c r="K34" s="251"/>
      <c r="L34" s="247"/>
    </row>
    <row r="35" spans="1:12" s="200" customFormat="1" ht="12" customHeight="1" x14ac:dyDescent="0.2">
      <c r="A35" s="234"/>
      <c r="B35" s="217"/>
      <c r="C35" s="215" t="str">
        <f>Data!C35</f>
        <v>Protective</v>
      </c>
      <c r="D35" s="21">
        <f>SouthernRegionCalculations!O67+SouthernRegionCalculations!U67</f>
        <v>293</v>
      </c>
      <c r="E35" s="49">
        <f>IF(D35/$D$41&lt;0.01,"*",D35/$D$41)</f>
        <v>0.90712074303405577</v>
      </c>
      <c r="F35" s="254"/>
      <c r="G35" s="217"/>
      <c r="H35" s="215" t="str">
        <f>Data!H35</f>
        <v>0 - 2 Years Old</v>
      </c>
      <c r="I35" s="215"/>
      <c r="J35" s="21">
        <f>SouthernRegionCalculations!O80</f>
        <v>71</v>
      </c>
      <c r="K35" s="49">
        <f>IF(J35/$J$39&lt;0.01,"*",J35/$J$39)</f>
        <v>0.21981424148606812</v>
      </c>
      <c r="L35" s="237"/>
    </row>
    <row r="36" spans="1:12" s="200" customFormat="1" ht="12" customHeight="1" x14ac:dyDescent="0.2">
      <c r="A36" s="234"/>
      <c r="B36" s="229"/>
      <c r="C36" s="215" t="str">
        <f>Data!C36</f>
        <v>Alternative Response</v>
      </c>
      <c r="D36" s="21">
        <f>SouthernRegionCalculations!P67</f>
        <v>3</v>
      </c>
      <c r="E36" s="49" t="str">
        <f t="shared" ref="E36:E41" si="2">IF(D36/$D$41&lt;0.01,"*",D36/$D$41)</f>
        <v>*</v>
      </c>
      <c r="F36" s="254"/>
      <c r="G36" s="217"/>
      <c r="H36" s="215" t="str">
        <f>Data!H36</f>
        <v>3 - 5 Years Old</v>
      </c>
      <c r="I36" s="215"/>
      <c r="J36" s="21">
        <f>SouthernRegionCalculations!P80</f>
        <v>61</v>
      </c>
      <c r="K36" s="49">
        <f t="shared" ref="K36:K39" si="3">IF(J36/$J$39&lt;0.01,"*",J36/$J$39)</f>
        <v>0.18885448916408668</v>
      </c>
      <c r="L36" s="237"/>
    </row>
    <row r="37" spans="1:12" s="200" customFormat="1" ht="12" customHeight="1" x14ac:dyDescent="0.2">
      <c r="A37" s="234"/>
      <c r="B37" s="229"/>
      <c r="C37" s="215" t="str">
        <f>Data!C37</f>
        <v>Voluntary Request</v>
      </c>
      <c r="D37" s="21">
        <f>SouthernRegionCalculations!W67+SouthernRegionCalculations!X67</f>
        <v>3</v>
      </c>
      <c r="E37" s="49" t="str">
        <f t="shared" si="2"/>
        <v>*</v>
      </c>
      <c r="F37" s="254"/>
      <c r="G37" s="217"/>
      <c r="H37" s="215" t="str">
        <f>Data!H37</f>
        <v>6 - 11 Years Old</v>
      </c>
      <c r="I37" s="215"/>
      <c r="J37" s="21">
        <f>SouthernRegionCalculations!Q80</f>
        <v>74</v>
      </c>
      <c r="K37" s="49">
        <f t="shared" si="3"/>
        <v>0.22910216718266255</v>
      </c>
      <c r="L37" s="237"/>
    </row>
    <row r="38" spans="1:12" s="200" customFormat="1" ht="12" customHeight="1" x14ac:dyDescent="0.2">
      <c r="A38" s="234"/>
      <c r="B38" s="229"/>
      <c r="C38" s="215" t="str">
        <f>Data!C38</f>
        <v>CRA Referral (Children Requiring Assistance)</v>
      </c>
      <c r="D38" s="21">
        <f>SouthernRegionCalculations!Q67+SouthernRegionCalculations!R67</f>
        <v>12</v>
      </c>
      <c r="E38" s="49">
        <f t="shared" si="2"/>
        <v>3.7151702786377708E-2</v>
      </c>
      <c r="F38" s="254"/>
      <c r="G38" s="217"/>
      <c r="H38" s="215" t="str">
        <f>Data!H38</f>
        <v>12 - 17 Years Old</v>
      </c>
      <c r="I38" s="215"/>
      <c r="J38" s="21">
        <f>SouthernRegionCalculations!R80</f>
        <v>117</v>
      </c>
      <c r="K38" s="49">
        <f t="shared" si="3"/>
        <v>0.36222910216718268</v>
      </c>
      <c r="L38" s="237"/>
    </row>
    <row r="39" spans="1:12" s="200" customFormat="1" ht="12" customHeight="1" x14ac:dyDescent="0.2">
      <c r="A39" s="239"/>
      <c r="B39" s="229"/>
      <c r="C39" s="215" t="str">
        <f>Data!C39</f>
        <v>Court Referral</v>
      </c>
      <c r="D39" s="21">
        <f>SouthernRegionCalculations!S67</f>
        <v>11</v>
      </c>
      <c r="E39" s="49">
        <f t="shared" si="2"/>
        <v>3.4055727554179564E-2</v>
      </c>
      <c r="F39" s="254"/>
      <c r="G39" s="217"/>
      <c r="H39" s="244" t="s">
        <v>38</v>
      </c>
      <c r="I39" s="244"/>
      <c r="J39" s="67">
        <f>SUM(J35:J38)</f>
        <v>323</v>
      </c>
      <c r="K39" s="68">
        <f t="shared" si="3"/>
        <v>1</v>
      </c>
      <c r="L39" s="240"/>
    </row>
    <row r="40" spans="1:12" s="200" customFormat="1" ht="12" customHeight="1" x14ac:dyDescent="0.2">
      <c r="A40" s="241"/>
      <c r="B40" s="217"/>
      <c r="C40" s="215" t="str">
        <f>Data!C40</f>
        <v>Other/Unspecified</v>
      </c>
      <c r="D40" s="21">
        <f>SouthernRegionCalculations!T67+SouthernRegionCalculations!V67+SouthernRegionCalculations!Y67</f>
        <v>1</v>
      </c>
      <c r="E40" s="49" t="str">
        <f t="shared" si="2"/>
        <v>*</v>
      </c>
      <c r="F40" s="255"/>
      <c r="G40" s="217"/>
      <c r="H40" s="244"/>
      <c r="I40" s="244"/>
      <c r="J40" s="76"/>
      <c r="K40" s="77"/>
      <c r="L40" s="243"/>
    </row>
    <row r="41" spans="1:12" s="200" customFormat="1" ht="12" customHeight="1" x14ac:dyDescent="0.2">
      <c r="A41" s="241"/>
      <c r="B41" s="217"/>
      <c r="C41" s="244" t="s">
        <v>38</v>
      </c>
      <c r="D41" s="67">
        <f>SUM(D35:D40)</f>
        <v>323</v>
      </c>
      <c r="E41" s="68">
        <f t="shared" si="2"/>
        <v>1</v>
      </c>
      <c r="F41" s="255"/>
      <c r="G41" s="217"/>
      <c r="H41" s="217"/>
      <c r="I41" s="217"/>
      <c r="J41" s="217"/>
      <c r="K41" s="217"/>
      <c r="L41" s="243"/>
    </row>
    <row r="42" spans="1:12" s="200" customFormat="1" ht="12" customHeight="1" x14ac:dyDescent="0.2">
      <c r="A42" s="241"/>
      <c r="B42" s="217"/>
      <c r="C42" s="244"/>
      <c r="D42" s="67"/>
      <c r="E42" s="68"/>
      <c r="F42" s="255"/>
      <c r="G42" s="217"/>
      <c r="H42" s="217"/>
      <c r="I42" s="217"/>
      <c r="J42" s="217"/>
      <c r="K42" s="217"/>
      <c r="L42" s="243"/>
    </row>
    <row r="43" spans="1:12" s="253" customFormat="1" ht="15" customHeight="1" x14ac:dyDescent="0.2">
      <c r="A43" s="210"/>
      <c r="B43" s="228" t="str">
        <f>Data!B43</f>
        <v>Placement Type  (03/31/2017)</v>
      </c>
      <c r="C43" s="215"/>
      <c r="D43" s="233"/>
      <c r="E43" s="233"/>
      <c r="F43" s="233"/>
      <c r="G43" s="228" t="str">
        <f>Data!G43</f>
        <v>Continuous Time in Placement  (03/31/2017)</v>
      </c>
      <c r="H43" s="229"/>
      <c r="I43" s="229"/>
      <c r="J43" s="233"/>
      <c r="K43" s="233"/>
      <c r="L43" s="213"/>
    </row>
    <row r="44" spans="1:12" s="200" customFormat="1" ht="12" customHeight="1" x14ac:dyDescent="0.2">
      <c r="A44" s="234"/>
      <c r="B44" s="217"/>
      <c r="C44" s="215" t="str">
        <f>Data!C44</f>
        <v>Foster Care - Kinship</v>
      </c>
      <c r="D44" s="21">
        <f>SouthernRegionCalculations!AP107</f>
        <v>135</v>
      </c>
      <c r="E44" s="49">
        <f>IF(D44/$D$57&lt;0.01,"*",D44/$D$57)</f>
        <v>0.41795665634674922</v>
      </c>
      <c r="F44" s="254"/>
      <c r="G44" s="217"/>
      <c r="H44" s="215" t="str">
        <f>Data!H44</f>
        <v>.5 Years or Less</v>
      </c>
      <c r="I44" s="215"/>
      <c r="J44" s="21">
        <f>SouthernRegionCalculations!O93</f>
        <v>80</v>
      </c>
      <c r="K44" s="49">
        <f>IF(J44/$J$49&lt;0.01,"*",J44/$J$49)</f>
        <v>0.24767801857585139</v>
      </c>
      <c r="L44" s="237"/>
    </row>
    <row r="45" spans="1:12" s="200" customFormat="1" ht="12" customHeight="1" x14ac:dyDescent="0.2">
      <c r="A45" s="234"/>
      <c r="B45" s="217"/>
      <c r="C45" s="215" t="str">
        <f>Data!C45</f>
        <v>Foster Care - Child-Specific</v>
      </c>
      <c r="D45" s="21">
        <f>SouthernRegionCalculations!AN107</f>
        <v>33</v>
      </c>
      <c r="E45" s="49">
        <f t="shared" ref="E45:E57" si="4">IF(D45/$D$57&lt;0.01,"*",D45/$D$57)</f>
        <v>0.1021671826625387</v>
      </c>
      <c r="F45" s="254"/>
      <c r="G45" s="217"/>
      <c r="H45" s="215" t="str">
        <f>Data!H45</f>
        <v>&gt;.5 Years - 1 Year</v>
      </c>
      <c r="I45" s="215"/>
      <c r="J45" s="21">
        <f>SouthernRegionCalculations!P93</f>
        <v>57</v>
      </c>
      <c r="K45" s="49">
        <f t="shared" ref="K45:K49" si="5">IF(J45/$J$49&lt;0.01,"*",J45/$J$49)</f>
        <v>0.17647058823529413</v>
      </c>
      <c r="L45" s="237"/>
    </row>
    <row r="46" spans="1:12" s="200" customFormat="1" ht="12" customHeight="1" x14ac:dyDescent="0.2">
      <c r="A46" s="234"/>
      <c r="B46" s="217"/>
      <c r="C46" s="215" t="str">
        <f>Data!C46</f>
        <v>Foster Care - Unrestricted</v>
      </c>
      <c r="D46" s="21">
        <f>SouthernRegionCalculations!AR107</f>
        <v>56</v>
      </c>
      <c r="E46" s="49">
        <f t="shared" si="4"/>
        <v>0.17337461300309598</v>
      </c>
      <c r="F46" s="254"/>
      <c r="G46" s="217"/>
      <c r="H46" s="215" t="str">
        <f>Data!H46</f>
        <v>&gt;1 Year - 2 Years</v>
      </c>
      <c r="I46" s="215"/>
      <c r="J46" s="21">
        <f>SouthernRegionCalculations!Q93+SouthernRegionCalculations!R93</f>
        <v>92</v>
      </c>
      <c r="K46" s="49">
        <f t="shared" si="5"/>
        <v>0.28482972136222912</v>
      </c>
      <c r="L46" s="237"/>
    </row>
    <row r="47" spans="1:12" s="200" customFormat="1" ht="12" customHeight="1" x14ac:dyDescent="0.2">
      <c r="A47" s="234"/>
      <c r="B47" s="217"/>
      <c r="C47" s="215" t="str">
        <f>Data!C47</f>
        <v>Foster Care - Pre-adoptive</v>
      </c>
      <c r="D47" s="21">
        <f>SouthernRegionCalculations!AQ107</f>
        <v>6</v>
      </c>
      <c r="E47" s="49">
        <f t="shared" si="4"/>
        <v>1.8575851393188854E-2</v>
      </c>
      <c r="F47" s="254"/>
      <c r="G47" s="217"/>
      <c r="H47" s="215" t="str">
        <f>Data!H47</f>
        <v>&gt;2 Years - 4 Years</v>
      </c>
      <c r="I47" s="215"/>
      <c r="J47" s="21">
        <f>SouthernRegionCalculations!S93</f>
        <v>75</v>
      </c>
      <c r="K47" s="49">
        <f t="shared" si="5"/>
        <v>0.23219814241486067</v>
      </c>
      <c r="L47" s="237"/>
    </row>
    <row r="48" spans="1:12" s="200" customFormat="1" ht="12" customHeight="1" x14ac:dyDescent="0.2">
      <c r="A48" s="234"/>
      <c r="B48" s="217"/>
      <c r="C48" s="215" t="str">
        <f>Data!C48</f>
        <v>Foster Care - Independent Living</v>
      </c>
      <c r="D48" s="21">
        <f>SouthernRegionCalculations!AO107</f>
        <v>0</v>
      </c>
      <c r="E48" s="28" t="str">
        <f t="shared" si="4"/>
        <v>*</v>
      </c>
      <c r="F48" s="254"/>
      <c r="G48" s="217"/>
      <c r="H48" s="215" t="str">
        <f>Data!H48</f>
        <v>&gt;4 Years</v>
      </c>
      <c r="I48" s="215"/>
      <c r="J48" s="21">
        <f>SouthernRegionCalculations!T93</f>
        <v>19</v>
      </c>
      <c r="K48" s="49">
        <f t="shared" si="5"/>
        <v>5.8823529411764705E-2</v>
      </c>
      <c r="L48" s="237"/>
    </row>
    <row r="49" spans="1:14" s="200" customFormat="1" ht="12" customHeight="1" x14ac:dyDescent="0.2">
      <c r="A49" s="234"/>
      <c r="B49" s="217"/>
      <c r="C49" s="215" t="str">
        <f>Data!C49</f>
        <v>Foster Care - IFC (Contracted)</v>
      </c>
      <c r="D49" s="21">
        <f>SUM(SouthernRegionCalculations!AC107:AM107)</f>
        <v>33</v>
      </c>
      <c r="E49" s="49">
        <f t="shared" si="4"/>
        <v>0.1021671826625387</v>
      </c>
      <c r="F49" s="254"/>
      <c r="G49" s="217"/>
      <c r="H49" s="244" t="s">
        <v>38</v>
      </c>
      <c r="I49" s="215"/>
      <c r="J49" s="67">
        <f>SUM(J44:J48)</f>
        <v>323</v>
      </c>
      <c r="K49" s="68">
        <f t="shared" si="5"/>
        <v>1</v>
      </c>
      <c r="L49" s="237"/>
    </row>
    <row r="50" spans="1:14" s="200" customFormat="1" ht="12" customHeight="1" x14ac:dyDescent="0.2">
      <c r="A50" s="234"/>
      <c r="B50" s="217"/>
      <c r="C50" s="215" t="str">
        <f>Data!C50</f>
        <v>Congregate Care - Group Home</v>
      </c>
      <c r="D50" s="21">
        <f>SUM(SouthernRegionCalculations!N107:T107)</f>
        <v>15</v>
      </c>
      <c r="E50" s="49">
        <f t="shared" si="4"/>
        <v>4.6439628482972138E-2</v>
      </c>
      <c r="F50" s="180"/>
      <c r="G50" s="180"/>
      <c r="H50" s="180"/>
      <c r="I50" s="180"/>
      <c r="J50" s="180"/>
      <c r="K50" s="180"/>
      <c r="L50" s="237"/>
    </row>
    <row r="51" spans="1:14" s="200" customFormat="1" ht="12" customHeight="1" x14ac:dyDescent="0.2">
      <c r="A51" s="256"/>
      <c r="B51" s="217"/>
      <c r="C51" s="215" t="str">
        <f>Data!C51</f>
        <v>Congregate Care - Continuum</v>
      </c>
      <c r="D51" s="21">
        <f>SUM(SouthernRegionCalculations!Z107:AB107)</f>
        <v>0</v>
      </c>
      <c r="E51" s="49" t="str">
        <f t="shared" si="4"/>
        <v>*</v>
      </c>
      <c r="F51" s="254"/>
      <c r="G51" s="228" t="str">
        <f>Data!G51</f>
        <v>Gender  (03/31/2017)</v>
      </c>
      <c r="H51" s="235"/>
      <c r="I51" s="235"/>
      <c r="J51" s="257"/>
      <c r="K51" s="257"/>
      <c r="L51" s="258"/>
    </row>
    <row r="52" spans="1:14" s="200" customFormat="1" ht="12" customHeight="1" x14ac:dyDescent="0.2">
      <c r="A52" s="259"/>
      <c r="B52" s="217"/>
      <c r="C52" s="215" t="str">
        <f>Data!C52</f>
        <v>Congregate Care - Residential</v>
      </c>
      <c r="D52" s="21">
        <f>SouthernRegionCalculations!U107</f>
        <v>21</v>
      </c>
      <c r="E52" s="49">
        <f>IF(D52/$D$57&lt;0.01,"*",D52/$D$57)</f>
        <v>6.5015479876160992E-2</v>
      </c>
      <c r="F52" s="254"/>
      <c r="G52" s="217"/>
      <c r="H52" s="215" t="str">
        <f>Data!H52</f>
        <v>Male</v>
      </c>
      <c r="I52" s="244"/>
      <c r="J52" s="21">
        <f>SouthernRegionCalculations!P121</f>
        <v>163</v>
      </c>
      <c r="K52" s="49">
        <f>IF(J52/$J$55&lt;0.01,"*",J52/$J$55)</f>
        <v>0.50464396284829727</v>
      </c>
      <c r="L52" s="260"/>
      <c r="M52" s="215"/>
    </row>
    <row r="53" spans="1:14" s="200" customFormat="1" ht="12" customHeight="1" x14ac:dyDescent="0.2">
      <c r="A53" s="261"/>
      <c r="B53" s="217"/>
      <c r="C53" s="215" t="str">
        <f>Data!C53</f>
        <v>Congregate  Care - STARR (short-term residential)</v>
      </c>
      <c r="D53" s="21">
        <f>SouthernRegionCalculations!V107</f>
        <v>17</v>
      </c>
      <c r="E53" s="49">
        <f t="shared" si="4"/>
        <v>5.2631578947368418E-2</v>
      </c>
      <c r="F53" s="254"/>
      <c r="G53" s="217"/>
      <c r="H53" s="215" t="str">
        <f>Data!H53</f>
        <v>Female</v>
      </c>
      <c r="I53" s="244"/>
      <c r="J53" s="21">
        <f>SouthernRegionCalculations!O121</f>
        <v>160</v>
      </c>
      <c r="K53" s="49">
        <f t="shared" ref="K53:K55" si="6">IF(J53/$J$55&lt;0.01,"*",J53/$J$55)</f>
        <v>0.49535603715170279</v>
      </c>
      <c r="L53" s="262"/>
    </row>
    <row r="54" spans="1:14" s="200" customFormat="1" ht="12" customHeight="1" x14ac:dyDescent="0.2">
      <c r="A54" s="214"/>
      <c r="B54" s="217"/>
      <c r="C54" s="215" t="str">
        <f>Data!C54</f>
        <v>Congregate Care - Teen Parenting</v>
      </c>
      <c r="D54" s="21">
        <f>SUM(SouthernRegionCalculations!W107:Y107)</f>
        <v>0</v>
      </c>
      <c r="E54" s="49" t="str">
        <f t="shared" si="4"/>
        <v>*</v>
      </c>
      <c r="F54" s="254"/>
      <c r="G54" s="180"/>
      <c r="H54" s="253" t="str">
        <f>Data!H54</f>
        <v>Intersex</v>
      </c>
      <c r="J54" s="21">
        <f>SouthernRegionCalculations!Q121</f>
        <v>0</v>
      </c>
      <c r="K54" s="49" t="str">
        <f t="shared" si="6"/>
        <v>*</v>
      </c>
      <c r="L54" s="219"/>
    </row>
    <row r="55" spans="1:14" s="200" customFormat="1" ht="12" customHeight="1" x14ac:dyDescent="0.2">
      <c r="A55" s="263"/>
      <c r="B55" s="217"/>
      <c r="C55" s="215" t="str">
        <f>Data!C55</f>
        <v>Non-Referral Location</v>
      </c>
      <c r="D55" s="21">
        <f>SUM(SouthernRegionCalculations!AS107:AW107)</f>
        <v>3</v>
      </c>
      <c r="E55" s="49" t="str">
        <f t="shared" si="4"/>
        <v>*</v>
      </c>
      <c r="F55" s="264"/>
      <c r="G55" s="180"/>
      <c r="H55" s="244" t="s">
        <v>38</v>
      </c>
      <c r="I55" s="180"/>
      <c r="J55" s="67">
        <f>SUM(J52:J54)</f>
        <v>323</v>
      </c>
      <c r="K55" s="68">
        <f t="shared" si="6"/>
        <v>1</v>
      </c>
      <c r="L55" s="265"/>
    </row>
    <row r="56" spans="1:14" s="200" customFormat="1" ht="12" customHeight="1" x14ac:dyDescent="0.2">
      <c r="A56" s="263"/>
      <c r="B56" s="217"/>
      <c r="C56" s="238" t="str">
        <f>Data!C56</f>
        <v>Missing/Absent from Approved Placement</v>
      </c>
      <c r="D56" s="21">
        <f>SouthernRegionCalculations!AX107</f>
        <v>4</v>
      </c>
      <c r="E56" s="49">
        <f t="shared" si="4"/>
        <v>1.238390092879257E-2</v>
      </c>
      <c r="F56" s="266"/>
      <c r="G56" s="180"/>
      <c r="H56" s="180"/>
      <c r="I56" s="180"/>
      <c r="J56" s="180"/>
      <c r="K56" s="180"/>
      <c r="L56" s="265"/>
    </row>
    <row r="57" spans="1:14" ht="15" customHeight="1" x14ac:dyDescent="0.2">
      <c r="A57" s="267"/>
      <c r="B57" s="180"/>
      <c r="C57" s="244" t="s">
        <v>38</v>
      </c>
      <c r="D57" s="67">
        <f>SUM(D44:D56)</f>
        <v>323</v>
      </c>
      <c r="E57" s="68">
        <f t="shared" si="4"/>
        <v>1</v>
      </c>
      <c r="F57" s="266"/>
      <c r="G57" s="228" t="str">
        <f>Data!G57</f>
        <v>Service Plan Goal  (03/31/2017)</v>
      </c>
      <c r="H57" s="229"/>
      <c r="I57" s="235"/>
      <c r="J57" s="181"/>
      <c r="K57" s="216"/>
      <c r="L57" s="268"/>
    </row>
    <row r="58" spans="1:14" s="200" customFormat="1" ht="12" customHeight="1" x14ac:dyDescent="0.2">
      <c r="A58" s="234"/>
      <c r="B58" s="228"/>
      <c r="C58" s="180"/>
      <c r="D58" s="180"/>
      <c r="E58" s="180"/>
      <c r="F58" s="254"/>
      <c r="G58" s="228"/>
      <c r="H58" s="215" t="str">
        <f>Data!H58</f>
        <v>Family Reunification</v>
      </c>
      <c r="I58" s="215"/>
      <c r="J58" s="21">
        <f>SouthernRegionCalculations!S150</f>
        <v>121</v>
      </c>
      <c r="K58" s="49">
        <f>IF(J58/$J$65&lt;0.01,"*",J58/$J$65)</f>
        <v>0.37461300309597523</v>
      </c>
      <c r="L58" s="237"/>
      <c r="N58" s="215"/>
    </row>
    <row r="59" spans="1:14" s="200" customFormat="1" ht="12" customHeight="1" x14ac:dyDescent="0.2">
      <c r="A59" s="234"/>
      <c r="B59" s="228" t="str">
        <f>Data!B59</f>
        <v>Race  (03/31/2017)</v>
      </c>
      <c r="C59" s="215"/>
      <c r="D59" s="230"/>
      <c r="E59" s="231"/>
      <c r="F59" s="254"/>
      <c r="G59" s="235"/>
      <c r="H59" s="215" t="str">
        <f>Data!H59</f>
        <v>Adoption</v>
      </c>
      <c r="I59" s="215"/>
      <c r="J59" s="21">
        <f>SouthernRegionCalculations!P150</f>
        <v>109</v>
      </c>
      <c r="K59" s="49">
        <f t="shared" ref="K59:K65" si="7">IF(J59/$J$65&lt;0.01,"*",J59/$J$65)</f>
        <v>0.33746130030959753</v>
      </c>
      <c r="L59" s="237"/>
    </row>
    <row r="60" spans="1:14" s="200" customFormat="1" ht="13.5" customHeight="1" x14ac:dyDescent="0.2">
      <c r="A60" s="234"/>
      <c r="B60" s="235"/>
      <c r="C60" s="215" t="s">
        <v>5</v>
      </c>
      <c r="D60" s="21">
        <f>SouthernRegionCalculations!W136</f>
        <v>203</v>
      </c>
      <c r="E60" s="28">
        <f>IF(D60/$D$68&lt;0.01,"*",D60/$D$68)</f>
        <v>0.62848297213622295</v>
      </c>
      <c r="F60" s="254"/>
      <c r="G60" s="217"/>
      <c r="H60" s="215" t="str">
        <f>Data!H60</f>
        <v>Guardianship</v>
      </c>
      <c r="I60" s="215"/>
      <c r="J60" s="21">
        <f>SouthernRegionCalculations!R150</f>
        <v>27</v>
      </c>
      <c r="K60" s="49">
        <f t="shared" si="7"/>
        <v>8.3591331269349839E-2</v>
      </c>
      <c r="L60" s="237"/>
      <c r="N60" s="215"/>
    </row>
    <row r="61" spans="1:14" s="200" customFormat="1" ht="14.45" customHeight="1" x14ac:dyDescent="0.2">
      <c r="A61" s="234"/>
      <c r="C61" s="238" t="s">
        <v>7</v>
      </c>
      <c r="D61" s="21">
        <f>SouthernRegionCalculations!S136</f>
        <v>42</v>
      </c>
      <c r="E61" s="28">
        <f t="shared" ref="E61:E68" si="8">IF(D61/$D$68&lt;0.01,"*",D61/$D$68)</f>
        <v>0.13003095975232198</v>
      </c>
      <c r="F61" s="254"/>
      <c r="G61" s="217"/>
      <c r="H61" s="215" t="s">
        <v>63</v>
      </c>
      <c r="I61" s="215"/>
      <c r="J61" s="21">
        <f>SouthernRegionCalculations!O150</f>
        <v>13</v>
      </c>
      <c r="K61" s="49">
        <f t="shared" si="7"/>
        <v>4.0247678018575851E-2</v>
      </c>
      <c r="L61" s="237"/>
      <c r="N61" s="215"/>
    </row>
    <row r="62" spans="1:14" s="200" customFormat="1" ht="13.5" customHeight="1" x14ac:dyDescent="0.2">
      <c r="A62" s="234"/>
      <c r="C62" s="215" t="s">
        <v>9</v>
      </c>
      <c r="D62" s="21">
        <f>SouthernRegionCalculations!Q136</f>
        <v>21</v>
      </c>
      <c r="E62" s="28">
        <f t="shared" si="8"/>
        <v>6.5015479876160992E-2</v>
      </c>
      <c r="F62" s="254"/>
      <c r="G62" s="217"/>
      <c r="H62" s="215" t="str">
        <f>Data!H62</f>
        <v>Permanent Care with Kin</v>
      </c>
      <c r="I62" s="215"/>
      <c r="J62" s="21">
        <f>SouthernRegionCalculations!Q150</f>
        <v>5</v>
      </c>
      <c r="K62" s="49">
        <f t="shared" si="7"/>
        <v>1.5479876160990712E-2</v>
      </c>
      <c r="L62" s="237"/>
      <c r="N62" s="215"/>
    </row>
    <row r="63" spans="1:14" s="200" customFormat="1" ht="13.5" customHeight="1" x14ac:dyDescent="0.2">
      <c r="A63" s="234"/>
      <c r="B63" s="235"/>
      <c r="C63" s="215" t="s">
        <v>11</v>
      </c>
      <c r="D63" s="21">
        <f>SouthernRegionCalculations!P136</f>
        <v>0</v>
      </c>
      <c r="E63" s="28" t="str">
        <f t="shared" si="8"/>
        <v>*</v>
      </c>
      <c r="F63" s="254"/>
      <c r="G63" s="217"/>
      <c r="H63" s="215" t="str">
        <f>Data!H63</f>
        <v>Stabilize Intact Family</v>
      </c>
      <c r="I63" s="215"/>
      <c r="J63" s="21">
        <f>SouthernRegionCalculations!T150</f>
        <v>22</v>
      </c>
      <c r="K63" s="49">
        <f t="shared" si="7"/>
        <v>6.8111455108359129E-2</v>
      </c>
      <c r="L63" s="237"/>
      <c r="N63" s="215"/>
    </row>
    <row r="64" spans="1:14" s="200" customFormat="1" ht="13.5" customHeight="1" x14ac:dyDescent="0.2">
      <c r="A64" s="234"/>
      <c r="B64" s="235"/>
      <c r="C64" s="215" t="s">
        <v>13</v>
      </c>
      <c r="D64" s="21">
        <f>SouthernRegionCalculations!O136</f>
        <v>2</v>
      </c>
      <c r="E64" s="28" t="str">
        <f t="shared" si="8"/>
        <v>*</v>
      </c>
      <c r="F64" s="254"/>
      <c r="G64" s="217"/>
      <c r="H64" s="215" t="str">
        <f>Data!H64</f>
        <v>Unspecified as of run-date</v>
      </c>
      <c r="I64" s="215"/>
      <c r="J64" s="21">
        <f>SouthernRegionCalculations!U150</f>
        <v>26</v>
      </c>
      <c r="K64" s="49">
        <f t="shared" si="7"/>
        <v>8.0495356037151702E-2</v>
      </c>
      <c r="L64" s="237"/>
      <c r="N64" s="215"/>
    </row>
    <row r="65" spans="1:14" s="200" customFormat="1" ht="13.5" customHeight="1" x14ac:dyDescent="0.2">
      <c r="A65" s="234"/>
      <c r="B65" s="235"/>
      <c r="C65" s="215" t="s">
        <v>15</v>
      </c>
      <c r="D65" s="21">
        <f>SouthernRegionCalculations!U136</f>
        <v>0</v>
      </c>
      <c r="E65" s="28" t="str">
        <f t="shared" si="8"/>
        <v>*</v>
      </c>
      <c r="F65" s="254"/>
      <c r="G65" s="217"/>
      <c r="H65" s="244" t="s">
        <v>38</v>
      </c>
      <c r="I65" s="215"/>
      <c r="J65" s="67">
        <f>SUM(J58:J64)</f>
        <v>323</v>
      </c>
      <c r="K65" s="68">
        <f t="shared" si="7"/>
        <v>1</v>
      </c>
      <c r="L65" s="237"/>
      <c r="N65" s="215"/>
    </row>
    <row r="66" spans="1:14" s="200" customFormat="1" ht="13.5" customHeight="1" x14ac:dyDescent="0.2">
      <c r="A66" s="234"/>
      <c r="B66" s="235"/>
      <c r="C66" s="215" t="s">
        <v>17</v>
      </c>
      <c r="D66" s="21">
        <f>SouthernRegionCalculations!T136</f>
        <v>33</v>
      </c>
      <c r="E66" s="28">
        <f t="shared" si="8"/>
        <v>0.1021671826625387</v>
      </c>
      <c r="F66" s="254"/>
      <c r="G66" s="217"/>
      <c r="H66" s="269" t="s">
        <v>241</v>
      </c>
      <c r="L66" s="237"/>
      <c r="N66" s="215"/>
    </row>
    <row r="67" spans="1:14" s="200" customFormat="1" ht="12" customHeight="1" x14ac:dyDescent="0.2">
      <c r="A67" s="234"/>
      <c r="B67" s="235"/>
      <c r="C67" s="215" t="str">
        <f>Data!C67</f>
        <v>Unable to Determine</v>
      </c>
      <c r="D67" s="21">
        <f>SouthernRegionCalculations!R136+SouthernRegionCalculations!V136+SouthernRegionCalculations!X136</f>
        <v>22</v>
      </c>
      <c r="E67" s="28">
        <f t="shared" si="8"/>
        <v>6.8111455108359129E-2</v>
      </c>
      <c r="F67" s="254"/>
      <c r="G67" s="217"/>
      <c r="H67" s="269"/>
      <c r="I67" s="180"/>
      <c r="J67" s="180"/>
      <c r="K67" s="180"/>
      <c r="L67" s="237"/>
      <c r="M67" s="215"/>
      <c r="N67" s="215"/>
    </row>
    <row r="68" spans="1:14" s="200" customFormat="1" ht="12" customHeight="1" x14ac:dyDescent="0.2">
      <c r="A68" s="234"/>
      <c r="B68" s="235"/>
      <c r="C68" s="244" t="s">
        <v>38</v>
      </c>
      <c r="D68" s="67">
        <f>SUM(D60:D67)</f>
        <v>323</v>
      </c>
      <c r="E68" s="61">
        <f t="shared" si="8"/>
        <v>1</v>
      </c>
      <c r="F68" s="254"/>
      <c r="G68" s="270" t="s">
        <v>68</v>
      </c>
      <c r="I68" s="180"/>
      <c r="J68" s="180"/>
      <c r="K68" s="180"/>
      <c r="L68" s="237"/>
      <c r="M68" s="215"/>
      <c r="N68" s="215"/>
    </row>
    <row r="69" spans="1:14" s="200" customFormat="1" ht="12" customHeight="1" x14ac:dyDescent="0.2">
      <c r="A69" s="234"/>
      <c r="B69" s="235"/>
      <c r="C69" s="246" t="s">
        <v>239</v>
      </c>
      <c r="D69" s="95"/>
      <c r="E69" s="96"/>
      <c r="F69" s="254"/>
      <c r="G69" s="271" t="s">
        <v>69</v>
      </c>
      <c r="I69" s="180"/>
      <c r="J69" s="180"/>
      <c r="K69" s="180"/>
      <c r="L69" s="237"/>
      <c r="M69" s="215"/>
      <c r="N69" s="215"/>
    </row>
    <row r="70" spans="1:14" s="200" customFormat="1" ht="12" customHeight="1" x14ac:dyDescent="0.2">
      <c r="A70" s="241"/>
      <c r="B70" s="228"/>
      <c r="C70" s="66" t="s">
        <v>240</v>
      </c>
      <c r="D70" s="34"/>
      <c r="E70" s="64"/>
      <c r="F70" s="254"/>
      <c r="G70" s="270" t="s">
        <v>70</v>
      </c>
      <c r="I70" s="180"/>
      <c r="J70" s="180"/>
      <c r="K70" s="180"/>
      <c r="L70" s="237"/>
    </row>
    <row r="71" spans="1:14" s="200" customFormat="1" ht="6" customHeight="1" x14ac:dyDescent="0.2">
      <c r="A71" s="272"/>
      <c r="B71" s="273"/>
      <c r="C71" s="100"/>
      <c r="D71" s="101"/>
      <c r="E71" s="102"/>
      <c r="F71" s="274"/>
      <c r="G71" s="275"/>
      <c r="H71" s="276"/>
      <c r="I71" s="275"/>
      <c r="J71" s="275"/>
      <c r="K71" s="275"/>
      <c r="L71" s="277"/>
    </row>
    <row r="72" spans="1:14" s="200" customFormat="1" ht="15.75" x14ac:dyDescent="0.2">
      <c r="A72" s="205"/>
      <c r="B72" s="1080" t="s">
        <v>71</v>
      </c>
      <c r="C72" s="1080"/>
      <c r="D72" s="1080"/>
      <c r="E72" s="1080"/>
      <c r="F72" s="1080"/>
      <c r="G72" s="1080"/>
      <c r="H72" s="1080"/>
      <c r="I72" s="1080"/>
      <c r="J72" s="1080"/>
      <c r="K72" s="1080"/>
      <c r="L72" s="1081"/>
    </row>
    <row r="73" spans="1:14" s="200" customFormat="1" ht="14.25" customHeight="1" x14ac:dyDescent="0.2">
      <c r="A73" s="234"/>
      <c r="B73" s="228" t="str">
        <f>Data!B73</f>
        <v>Most Recent Intake  (03/31/2017)</v>
      </c>
      <c r="C73" s="278"/>
      <c r="D73" s="231"/>
      <c r="E73" s="218"/>
      <c r="F73" s="218"/>
      <c r="G73" s="244" t="str">
        <f>Data!G73</f>
        <v>Age Groups  (03/31/2017)</v>
      </c>
      <c r="H73" s="215"/>
      <c r="I73" s="217"/>
      <c r="J73" s="217"/>
      <c r="K73" s="233"/>
      <c r="L73" s="213"/>
    </row>
    <row r="74" spans="1:14" ht="12" customHeight="1" x14ac:dyDescent="0.2">
      <c r="A74" s="234"/>
      <c r="B74" s="229"/>
      <c r="C74" s="215" t="str">
        <f>Data!C74</f>
        <v>Protective</v>
      </c>
      <c r="D74" s="21">
        <f>SouthernRegionCalculations!O179+SouthernRegionCalculations!U179</f>
        <v>983</v>
      </c>
      <c r="E74" s="49">
        <f>IF(D74/$D$80&lt;0.01,"*",D74/$D$80)</f>
        <v>0.91612301957129538</v>
      </c>
      <c r="F74" s="254"/>
      <c r="G74" s="217"/>
      <c r="H74" s="215" t="str">
        <f>Data!H74</f>
        <v>0 - 2 Years Old</v>
      </c>
      <c r="I74" s="215"/>
      <c r="J74" s="21">
        <f>SUM(SouthernRegionCalculations!O164:Q164)</f>
        <v>213</v>
      </c>
      <c r="K74" s="49">
        <f>IF(J74/$J$79&lt;0.01,"*",J74/$J$79)</f>
        <v>0.19850885368126747</v>
      </c>
      <c r="L74" s="237"/>
    </row>
    <row r="75" spans="1:14" ht="12" customHeight="1" x14ac:dyDescent="0.2">
      <c r="A75" s="234"/>
      <c r="B75" s="229"/>
      <c r="C75" s="215" t="str">
        <f>Data!C75</f>
        <v>Alternative Response</v>
      </c>
      <c r="D75" s="21">
        <f>SouthernRegionCalculations!P179</f>
        <v>27</v>
      </c>
      <c r="E75" s="49">
        <f t="shared" ref="E75:E80" si="9">IF(D75/$D$80&lt;0.01,"*",D75/$D$80)</f>
        <v>2.5163094128611369E-2</v>
      </c>
      <c r="F75" s="254"/>
      <c r="G75" s="229"/>
      <c r="H75" s="215" t="str">
        <f>Data!H75</f>
        <v>3 - 5 Years Old</v>
      </c>
      <c r="I75" s="215"/>
      <c r="J75" s="21">
        <f>SUM(SouthernRegionCalculations!R164:T164)</f>
        <v>188</v>
      </c>
      <c r="K75" s="49">
        <f t="shared" ref="K75:K79" si="10">IF(J75/$J$79&lt;0.01,"*",J75/$J$79)</f>
        <v>0.17520969245107176</v>
      </c>
      <c r="L75" s="237"/>
    </row>
    <row r="76" spans="1:14" ht="12" customHeight="1" x14ac:dyDescent="0.2">
      <c r="A76" s="234"/>
      <c r="B76" s="229"/>
      <c r="C76" s="215" t="str">
        <f>Data!C76</f>
        <v>Voluntary Request</v>
      </c>
      <c r="D76" s="21">
        <f>SouthernRegionCalculations!W179+SouthernRegionCalculations!X179</f>
        <v>9</v>
      </c>
      <c r="E76" s="28" t="str">
        <f t="shared" si="9"/>
        <v>*</v>
      </c>
      <c r="F76" s="254"/>
      <c r="G76" s="215"/>
      <c r="H76" s="215" t="str">
        <f>Data!H76</f>
        <v>6 - 11 Years Old</v>
      </c>
      <c r="I76" s="215"/>
      <c r="J76" s="21">
        <f>SUM(SouthernRegionCalculations!U164:Z164)</f>
        <v>337</v>
      </c>
      <c r="K76" s="49">
        <f t="shared" si="10"/>
        <v>0.31407269338303823</v>
      </c>
      <c r="L76" s="237"/>
    </row>
    <row r="77" spans="1:14" s="200" customFormat="1" ht="12" customHeight="1" x14ac:dyDescent="0.2">
      <c r="A77" s="234"/>
      <c r="B77" s="217"/>
      <c r="C77" s="215" t="str">
        <f>Data!C77</f>
        <v>CRA Referral (Children Requiring Assistance)</v>
      </c>
      <c r="D77" s="21">
        <f>SouthernRegionCalculations!Q179+SouthernRegionCalculations!R179</f>
        <v>36</v>
      </c>
      <c r="E77" s="49">
        <f t="shared" si="9"/>
        <v>3.3550792171481825E-2</v>
      </c>
      <c r="F77" s="254"/>
      <c r="G77" s="229"/>
      <c r="H77" s="215" t="str">
        <f>Data!H77</f>
        <v>12 - 17 Years Old</v>
      </c>
      <c r="I77" s="215"/>
      <c r="J77" s="21">
        <f>SUM(SouthernRegionCalculations!AA164:AF164)</f>
        <v>335</v>
      </c>
      <c r="K77" s="49">
        <f t="shared" si="10"/>
        <v>0.31220876048462254</v>
      </c>
      <c r="L77" s="237"/>
    </row>
    <row r="78" spans="1:14" s="200" customFormat="1" ht="12" customHeight="1" x14ac:dyDescent="0.2">
      <c r="A78" s="239"/>
      <c r="B78" s="217"/>
      <c r="C78" s="215" t="str">
        <f>Data!C78</f>
        <v>Court Referral</v>
      </c>
      <c r="D78" s="21">
        <f>SouthernRegionCalculations!S179</f>
        <v>18</v>
      </c>
      <c r="E78" s="49">
        <f t="shared" si="9"/>
        <v>1.6775396085740912E-2</v>
      </c>
      <c r="F78" s="254"/>
      <c r="G78" s="217"/>
      <c r="H78" s="215" t="str">
        <f>Data!H78</f>
        <v>Unspecified</v>
      </c>
      <c r="I78" s="215"/>
      <c r="J78" s="21">
        <f>SouthernRegionCalculations!AG164</f>
        <v>0</v>
      </c>
      <c r="K78" s="49" t="str">
        <f t="shared" si="10"/>
        <v>*</v>
      </c>
      <c r="L78" s="237"/>
    </row>
    <row r="79" spans="1:14" s="200" customFormat="1" ht="12" customHeight="1" x14ac:dyDescent="0.2">
      <c r="A79" s="239"/>
      <c r="B79" s="217"/>
      <c r="C79" s="215" t="str">
        <f>Data!C79</f>
        <v>Other/Unspecified</v>
      </c>
      <c r="D79" s="21">
        <f>SouthernRegionCalculations!T179+SouthernRegionCalculations!Y179+SouthernRegionCalculations!V179</f>
        <v>0</v>
      </c>
      <c r="E79" s="49" t="str">
        <f t="shared" si="9"/>
        <v>*</v>
      </c>
      <c r="F79" s="255"/>
      <c r="G79" s="217"/>
      <c r="H79" s="244" t="s">
        <v>72</v>
      </c>
      <c r="I79" s="244"/>
      <c r="J79" s="67">
        <f>SUM(J74:J78)</f>
        <v>1073</v>
      </c>
      <c r="K79" s="68">
        <f t="shared" si="10"/>
        <v>1</v>
      </c>
      <c r="L79" s="240"/>
    </row>
    <row r="80" spans="1:14" s="200" customFormat="1" ht="12" customHeight="1" x14ac:dyDescent="0.2">
      <c r="A80" s="214"/>
      <c r="B80" s="229"/>
      <c r="C80" s="244" t="s">
        <v>72</v>
      </c>
      <c r="D80" s="67">
        <f>SUM(D74:D79)</f>
        <v>1073</v>
      </c>
      <c r="E80" s="68">
        <f t="shared" si="9"/>
        <v>1</v>
      </c>
      <c r="F80" s="255"/>
      <c r="G80" s="217"/>
      <c r="H80" s="244"/>
      <c r="I80" s="244"/>
      <c r="J80" s="108"/>
      <c r="K80" s="109"/>
      <c r="L80" s="240"/>
    </row>
    <row r="81" spans="1:12" s="200" customFormat="1" ht="4.9000000000000004" customHeight="1" x14ac:dyDescent="0.2">
      <c r="A81" s="214"/>
      <c r="B81" s="229"/>
      <c r="C81" s="244"/>
      <c r="D81" s="67"/>
      <c r="E81" s="68"/>
      <c r="F81" s="255"/>
      <c r="G81" s="217"/>
      <c r="H81" s="244"/>
      <c r="I81" s="244"/>
      <c r="J81" s="108"/>
      <c r="K81" s="109"/>
      <c r="L81" s="240"/>
    </row>
    <row r="82" spans="1:12" s="200" customFormat="1" ht="13.15" customHeight="1" x14ac:dyDescent="0.2">
      <c r="A82" s="272"/>
      <c r="B82" s="366"/>
      <c r="C82" s="275"/>
      <c r="D82" s="279"/>
      <c r="E82" s="275"/>
      <c r="F82" s="275"/>
      <c r="G82" s="280"/>
      <c r="H82" s="275"/>
      <c r="I82" s="275"/>
      <c r="J82" s="275"/>
      <c r="K82" s="279"/>
      <c r="L82" s="281"/>
    </row>
    <row r="83" spans="1:12" s="200" customFormat="1" x14ac:dyDescent="0.2">
      <c r="A83" s="180"/>
      <c r="B83" s="217"/>
      <c r="C83" s="282"/>
      <c r="D83" s="283"/>
      <c r="E83" s="283"/>
      <c r="F83" s="283"/>
      <c r="G83" s="282"/>
      <c r="H83" s="229"/>
      <c r="I83" s="229"/>
      <c r="J83" s="233"/>
      <c r="K83" s="180"/>
      <c r="L83" s="180"/>
    </row>
    <row r="84" spans="1:12" s="200" customFormat="1" ht="6" customHeight="1" x14ac:dyDescent="0.2">
      <c r="A84" s="180"/>
      <c r="B84" s="217"/>
      <c r="C84" s="282"/>
      <c r="D84" s="283"/>
      <c r="E84" s="283"/>
      <c r="F84" s="283"/>
      <c r="G84" s="282"/>
      <c r="H84" s="282"/>
      <c r="I84" s="282"/>
      <c r="J84" s="283"/>
      <c r="K84" s="180"/>
      <c r="L84" s="180"/>
    </row>
    <row r="85" spans="1:12" x14ac:dyDescent="0.2">
      <c r="A85" s="180"/>
      <c r="K85" s="180"/>
      <c r="L85" s="180"/>
    </row>
    <row r="86" spans="1:12" x14ac:dyDescent="0.2">
      <c r="K86" s="180"/>
      <c r="L86" s="180"/>
    </row>
  </sheetData>
  <mergeCells count="3">
    <mergeCell ref="B18:K18"/>
    <mergeCell ref="B33:K33"/>
    <mergeCell ref="B72:L72"/>
  </mergeCells>
  <printOptions horizontalCentered="1" verticalCentered="1"/>
  <pageMargins left="0.04" right="0.04" top="0.04" bottom="0.03" header="0.04" footer="0.03"/>
  <pageSetup scale="75" orientation="portrait" r:id="rId1"/>
  <headerFooter alignWithMargins="0">
    <oddHeader>&amp;C&amp;"Arial,Bold"&amp;12MASSACHUSETTS DEPARTMENT OF CHILDREN AND FAMILIES QUARTERLY PROFILE
FY 2017, Quarter 3 (January 1, 2017 – March 31, 2017)</oddHeader>
    <oddFooter>&amp;L&amp;"Arial,Italic"MA DCF: CQI/OMPA&amp;R
&amp;"Arial,Italic"Source: FamilyNet</oddFoot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M86"/>
  <sheetViews>
    <sheetView view="pageBreakPreview" topLeftCell="A19" zoomScaleNormal="86" zoomScaleSheetLayoutView="100" workbookViewId="0">
      <selection activeCell="C42" sqref="C42"/>
    </sheetView>
  </sheetViews>
  <sheetFormatPr defaultColWidth="9.140625" defaultRowHeight="12.75" x14ac:dyDescent="0.2"/>
  <cols>
    <col min="1" max="1" width="1.42578125" style="283" customWidth="1"/>
    <col min="2" max="2" width="5.28515625" style="282" customWidth="1"/>
    <col min="3" max="3" width="47.5703125" style="282" customWidth="1"/>
    <col min="4" max="4" width="8.5703125" style="283" bestFit="1" customWidth="1"/>
    <col min="5" max="5" width="8.7109375" style="283" customWidth="1"/>
    <col min="6" max="6" width="2.140625" style="283" customWidth="1"/>
    <col min="7" max="7" width="4.140625" style="282" customWidth="1"/>
    <col min="8" max="8" width="47.42578125" style="282" customWidth="1"/>
    <col min="9" max="9" width="10.42578125" style="283" customWidth="1"/>
    <col min="10" max="10" width="6.7109375" style="283" customWidth="1"/>
    <col min="11" max="11" width="1.85546875" style="283" customWidth="1"/>
    <col min="12" max="16384" width="9.140625" style="204"/>
  </cols>
  <sheetData>
    <row r="1" spans="1:12" ht="16.5" customHeight="1" x14ac:dyDescent="0.2">
      <c r="A1" s="201"/>
      <c r="B1" s="457" t="s">
        <v>319</v>
      </c>
      <c r="C1" s="375"/>
      <c r="D1" s="376"/>
      <c r="E1" s="377"/>
      <c r="F1" s="378"/>
      <c r="G1" s="374"/>
      <c r="H1" s="379"/>
      <c r="I1" s="387" t="s">
        <v>105</v>
      </c>
      <c r="J1" s="202"/>
      <c r="K1" s="203"/>
    </row>
    <row r="2" spans="1:12" ht="15.75" hidden="1" x14ac:dyDescent="0.2">
      <c r="A2" s="205"/>
      <c r="B2" s="206"/>
      <c r="C2" s="206"/>
      <c r="D2" s="207"/>
      <c r="E2" s="208"/>
      <c r="F2" s="208"/>
      <c r="G2" s="206"/>
      <c r="H2" s="206" t="s">
        <v>0</v>
      </c>
      <c r="I2" s="208"/>
      <c r="J2" s="207" t="s">
        <v>1</v>
      </c>
      <c r="K2" s="209"/>
    </row>
    <row r="3" spans="1:12" ht="5.0999999999999996" customHeight="1" x14ac:dyDescent="0.2">
      <c r="A3" s="210"/>
      <c r="B3" s="211"/>
      <c r="C3" s="211"/>
      <c r="D3" s="212"/>
      <c r="E3" s="212"/>
      <c r="F3" s="212"/>
      <c r="G3" s="211"/>
      <c r="H3" s="211"/>
      <c r="I3" s="212"/>
      <c r="J3" s="212"/>
      <c r="K3" s="213"/>
    </row>
    <row r="4" spans="1:12" s="200" customFormat="1" ht="12" customHeight="1" x14ac:dyDescent="0.2">
      <c r="A4" s="214"/>
      <c r="B4" s="215" t="str">
        <f>Data!B4</f>
        <v>51A Reports (Q3, FY'2017)</v>
      </c>
      <c r="C4" s="215"/>
      <c r="D4" s="21">
        <f>StateCalculations!D12</f>
        <v>4727</v>
      </c>
      <c r="E4" s="216"/>
      <c r="F4" s="216"/>
      <c r="G4" s="217"/>
      <c r="H4" s="215" t="str">
        <f>Data!H4</f>
        <v>Children &lt;18 Pending Response (03/31/2017)</v>
      </c>
      <c r="I4" s="21">
        <f>VLOOKUP(I1,ChildrenPendingResponse!$A$1:$C$42,3,FALSE)</f>
        <v>918</v>
      </c>
      <c r="J4" s="217"/>
      <c r="K4" s="219"/>
      <c r="L4" s="116"/>
    </row>
    <row r="5" spans="1:12" s="200" customFormat="1" ht="12" customHeight="1" x14ac:dyDescent="0.2">
      <c r="A5" s="214"/>
      <c r="B5" s="215" t="str">
        <f>Data!B5</f>
        <v>% Screened-In for Response (Q3, FY'2017)</v>
      </c>
      <c r="C5" s="220"/>
      <c r="D5" s="28">
        <f>(StateCalculations!D25+StateCalculations!D38)/StateCalculations!D12</f>
        <v>0.61476623651364504</v>
      </c>
      <c r="E5" s="216"/>
      <c r="F5" s="216"/>
      <c r="G5" s="217"/>
      <c r="H5" s="215" t="str">
        <f>Data!H5</f>
        <v>Children Under 18 in Caseload (03/31/2017)</v>
      </c>
      <c r="I5" s="21">
        <f>StateCalculations!I104</f>
        <v>10224</v>
      </c>
      <c r="J5" s="217"/>
      <c r="K5" s="219"/>
    </row>
    <row r="6" spans="1:12" s="200" customFormat="1" ht="12" customHeight="1" x14ac:dyDescent="0.2">
      <c r="A6" s="214"/>
      <c r="B6" s="215"/>
      <c r="C6" s="215"/>
      <c r="D6" s="28"/>
      <c r="E6" s="221"/>
      <c r="F6" s="221"/>
      <c r="G6" s="217"/>
      <c r="H6" s="215" t="str">
        <f>Data!H6</f>
        <v>Children Under 18 in Placement (03/31/2017)</v>
      </c>
      <c r="I6" s="21">
        <f>StateCalculations!I104-StateCalculations!I110</f>
        <v>1955</v>
      </c>
      <c r="J6" s="217"/>
      <c r="K6" s="219"/>
    </row>
    <row r="7" spans="1:12" s="200" customFormat="1" ht="3" customHeight="1" x14ac:dyDescent="0.2">
      <c r="A7" s="214"/>
      <c r="B7" s="217"/>
      <c r="C7" s="217"/>
      <c r="D7" s="199"/>
      <c r="E7" s="221"/>
      <c r="F7" s="221"/>
      <c r="G7" s="217"/>
      <c r="H7" s="215"/>
      <c r="I7" s="222"/>
      <c r="J7" s="217"/>
      <c r="K7" s="219"/>
    </row>
    <row r="8" spans="1:12" s="200" customFormat="1" ht="12" customHeight="1" x14ac:dyDescent="0.2">
      <c r="A8" s="214"/>
      <c r="B8" s="215" t="str">
        <f>Data!B8</f>
        <v>Responses (Q3, FY'2017) (includes Hotline)</v>
      </c>
      <c r="C8" s="215"/>
      <c r="D8" s="21">
        <f>StateCalculations!D158</f>
        <v>2035</v>
      </c>
      <c r="E8" s="221"/>
      <c r="F8" s="221"/>
      <c r="G8" s="217"/>
      <c r="H8" s="215" t="str">
        <f>Data!H8</f>
        <v>% of Child Caseload in Placement</v>
      </c>
      <c r="I8" s="28">
        <f>I6/I5</f>
        <v>0.19121674491392801</v>
      </c>
      <c r="J8" s="217"/>
      <c r="K8" s="219"/>
    </row>
    <row r="9" spans="1:12" s="200" customFormat="1" ht="12" customHeight="1" x14ac:dyDescent="0.2">
      <c r="A9" s="214"/>
      <c r="B9" s="215" t="str">
        <f>Data!B9</f>
        <v>% Supported Responses (Q3, FY'2017)</v>
      </c>
      <c r="C9" s="215"/>
      <c r="D9" s="28">
        <f>StateCalculations!D67/D4</f>
        <v>0.1918764544108314</v>
      </c>
      <c r="E9" s="221"/>
      <c r="F9" s="221"/>
      <c r="G9" s="217"/>
      <c r="H9" s="215" t="str">
        <f>Data!H9</f>
        <v>Clinical Cases (03/31/2017)</v>
      </c>
      <c r="I9" s="21">
        <f>StateCalculations!I120+StateCalculations!I121</f>
        <v>5108</v>
      </c>
      <c r="J9" s="217"/>
      <c r="K9" s="219"/>
    </row>
    <row r="10" spans="1:12" s="200" customFormat="1" ht="3" customHeight="1" x14ac:dyDescent="0.2">
      <c r="A10" s="214"/>
      <c r="E10" s="221"/>
      <c r="F10" s="221"/>
      <c r="G10" s="217"/>
      <c r="H10" s="215"/>
      <c r="I10" s="135"/>
      <c r="J10" s="217"/>
      <c r="K10" s="219"/>
    </row>
    <row r="11" spans="1:12" s="200" customFormat="1" ht="12" customHeight="1" x14ac:dyDescent="0.2">
      <c r="A11" s="214"/>
      <c r="B11" s="215" t="str">
        <f>Data!B11</f>
        <v>Substantiated Concern (Q3, FY'2017)</v>
      </c>
      <c r="C11" s="215"/>
      <c r="D11" s="21">
        <f>StateCalculations!D149</f>
        <v>308</v>
      </c>
      <c r="E11" s="221"/>
      <c r="F11" s="221"/>
      <c r="G11" s="217"/>
      <c r="H11" s="215" t="str">
        <f>Data!H11</f>
        <v>Adoption Cases (03/31/2017)</v>
      </c>
      <c r="I11" s="21">
        <f>StateCalculations!I119</f>
        <v>477</v>
      </c>
      <c r="J11" s="217"/>
      <c r="K11" s="219"/>
    </row>
    <row r="12" spans="1:12" s="200" customFormat="1" ht="12" customHeight="1" x14ac:dyDescent="0.2">
      <c r="A12" s="214"/>
      <c r="B12" s="253"/>
      <c r="C12" s="215"/>
      <c r="D12" s="28"/>
      <c r="E12" s="221"/>
      <c r="F12" s="221"/>
      <c r="G12" s="217"/>
      <c r="H12" s="215" t="str">
        <f>Data!H12</f>
        <v>Clinical Cases w/Child &lt;18 in Plcme (03/31/2017)</v>
      </c>
      <c r="I12" s="21">
        <f>StateCalculations!I127</f>
        <v>883</v>
      </c>
      <c r="J12" s="217"/>
      <c r="K12" s="219"/>
    </row>
    <row r="13" spans="1:12" s="200" customFormat="1" ht="12" customHeight="1" x14ac:dyDescent="0.2">
      <c r="A13" s="214"/>
      <c r="E13" s="221"/>
      <c r="F13" s="221"/>
      <c r="G13" s="217"/>
      <c r="H13" s="215" t="str">
        <f>Data!H13</f>
        <v>% Clinical Cases that are Placement Cases</v>
      </c>
      <c r="I13" s="28">
        <f>I12/I9</f>
        <v>0.17286609240407205</v>
      </c>
      <c r="J13" s="217"/>
      <c r="K13" s="219"/>
    </row>
    <row r="14" spans="1:12" s="200" customFormat="1" ht="3" customHeight="1" x14ac:dyDescent="0.2">
      <c r="A14" s="214"/>
      <c r="B14" s="215"/>
      <c r="C14" s="215"/>
      <c r="D14" s="34"/>
      <c r="E14" s="221"/>
      <c r="F14" s="221"/>
      <c r="G14" s="217"/>
      <c r="H14" s="215"/>
      <c r="I14" s="28"/>
      <c r="J14" s="217"/>
      <c r="K14" s="219"/>
    </row>
    <row r="15" spans="1:12" s="200" customFormat="1" ht="12" customHeight="1" x14ac:dyDescent="0.2">
      <c r="A15" s="214"/>
      <c r="B15" s="215" t="str">
        <f>Data!B15</f>
        <v>Ave. Clinical Cases Opened per Month (Jan - Mar 2017)</v>
      </c>
      <c r="C15" s="215"/>
      <c r="D15" s="21">
        <f>StateCalculations!D97</f>
        <v>280.33333333333331</v>
      </c>
      <c r="E15" s="221"/>
      <c r="F15" s="221"/>
      <c r="G15" s="217"/>
      <c r="H15" s="215" t="str">
        <f>Data!H15</f>
        <v>Adoptions Legalized (Q3, FY'2017)</v>
      </c>
      <c r="I15" s="21">
        <f>StateCalculations!D139</f>
        <v>99</v>
      </c>
      <c r="J15" s="217"/>
      <c r="K15" s="219"/>
    </row>
    <row r="16" spans="1:12" s="200" customFormat="1" ht="12" customHeight="1" x14ac:dyDescent="0.2">
      <c r="A16" s="214"/>
      <c r="B16" s="215" t="str">
        <f>Data!B16</f>
        <v>Ave. Clinical Cases Closed Per Month (Jan - Mar 2017)</v>
      </c>
      <c r="C16" s="215"/>
      <c r="D16" s="21">
        <f>StateCalculations!D85</f>
        <v>319</v>
      </c>
      <c r="E16" s="221"/>
      <c r="F16" s="221"/>
      <c r="G16" s="217"/>
      <c r="H16" s="215" t="str">
        <f>Data!H16</f>
        <v>Guardianships Legalized (Q3, FY'2017)</v>
      </c>
      <c r="I16" s="21">
        <f>StateCalculations!E139</f>
        <v>66</v>
      </c>
      <c r="J16" s="217"/>
      <c r="K16" s="219"/>
    </row>
    <row r="17" spans="1:11" ht="6" customHeight="1" x14ac:dyDescent="0.2">
      <c r="A17" s="223"/>
      <c r="B17" s="206"/>
      <c r="C17" s="206"/>
      <c r="D17" s="207"/>
      <c r="E17" s="208"/>
      <c r="F17" s="208"/>
      <c r="G17" s="206"/>
      <c r="H17" s="206"/>
      <c r="I17" s="208"/>
      <c r="J17" s="208"/>
      <c r="K17" s="224"/>
    </row>
    <row r="18" spans="1:11" s="227" customFormat="1" ht="15.75" customHeight="1" x14ac:dyDescent="0.2">
      <c r="A18" s="225"/>
      <c r="B18" s="1079" t="s">
        <v>4</v>
      </c>
      <c r="C18" s="1079"/>
      <c r="D18" s="1079"/>
      <c r="E18" s="1079"/>
      <c r="F18" s="1079"/>
      <c r="G18" s="1079"/>
      <c r="H18" s="1079"/>
      <c r="I18" s="1079"/>
      <c r="J18" s="1079"/>
      <c r="K18" s="226"/>
    </row>
    <row r="19" spans="1:11" ht="15" customHeight="1" x14ac:dyDescent="0.2">
      <c r="A19" s="210"/>
      <c r="B19" s="228" t="str">
        <f>Data!B19</f>
        <v>Race (03/31/2017)</v>
      </c>
      <c r="C19" s="229"/>
      <c r="D19" s="230"/>
      <c r="E19" s="231"/>
      <c r="F19" s="232"/>
      <c r="G19" s="228" t="str">
        <f>Data!G19</f>
        <v>Primary Language  (03/31/2017)</v>
      </c>
      <c r="H19" s="229"/>
      <c r="I19" s="233"/>
      <c r="J19" s="233"/>
      <c r="K19" s="213"/>
    </row>
    <row r="20" spans="1:11" s="200" customFormat="1" ht="13.5" customHeight="1" x14ac:dyDescent="0.2">
      <c r="A20" s="234"/>
      <c r="B20" s="235"/>
      <c r="C20" s="215" t="s">
        <v>5</v>
      </c>
      <c r="D20" s="21">
        <f>StateCalculations!R14</f>
        <v>7914</v>
      </c>
      <c r="E20" s="28">
        <f>IF(D20/$D$29&lt;0.01,"*",D20/$D$29)</f>
        <v>0.37995102981420137</v>
      </c>
      <c r="F20" s="236"/>
      <c r="G20" s="235"/>
      <c r="H20" s="215" t="str">
        <f>Data!H20</f>
        <v>Spanish</v>
      </c>
      <c r="I20" s="21">
        <f>StateCalculations!S36</f>
        <v>1519</v>
      </c>
      <c r="J20" s="49">
        <f>IF(I20/$I$31&lt;0.01,"*",I20/$I$31)</f>
        <v>7.2927168851121035E-2</v>
      </c>
      <c r="K20" s="237"/>
    </row>
    <row r="21" spans="1:11" s="200" customFormat="1" ht="14.45" customHeight="1" x14ac:dyDescent="0.2">
      <c r="A21" s="234"/>
      <c r="B21" s="235"/>
      <c r="C21" s="238" t="s">
        <v>7</v>
      </c>
      <c r="D21" s="21">
        <f>StateCalculations!R10</f>
        <v>6956</v>
      </c>
      <c r="E21" s="28">
        <f t="shared" ref="E21:E29" si="0">IF(D21/$D$29&lt;0.01,"*",D21/$D$29)</f>
        <v>0.33395746315233571</v>
      </c>
      <c r="F21" s="236"/>
      <c r="G21" s="235"/>
      <c r="H21" s="215" t="str">
        <f>Data!H21</f>
        <v>Khmer (Cambodian)</v>
      </c>
      <c r="I21" s="21">
        <f>StateCalculations!S30</f>
        <v>2</v>
      </c>
      <c r="J21" s="49" t="str">
        <f t="shared" ref="J21:J31" si="1">IF(I21/$I$31&lt;0.01,"*",I21/$I$31)</f>
        <v>*</v>
      </c>
      <c r="K21" s="237"/>
    </row>
    <row r="22" spans="1:11" s="200" customFormat="1" ht="13.5" customHeight="1" x14ac:dyDescent="0.2">
      <c r="A22" s="234"/>
      <c r="B22" s="235"/>
      <c r="C22" s="215" t="s">
        <v>9</v>
      </c>
      <c r="D22" s="21">
        <f>StateCalculations!R8</f>
        <v>1934</v>
      </c>
      <c r="E22" s="28">
        <f t="shared" si="0"/>
        <v>9.285131307311921E-2</v>
      </c>
      <c r="F22" s="236"/>
      <c r="G22" s="235"/>
      <c r="H22" s="215" t="str">
        <f>Data!H22</f>
        <v xml:space="preserve">Portuguese                                                                      </v>
      </c>
      <c r="I22" s="21">
        <f>StateCalculations!S34</f>
        <v>1</v>
      </c>
      <c r="J22" s="49" t="str">
        <f t="shared" si="1"/>
        <v>*</v>
      </c>
      <c r="K22" s="237"/>
    </row>
    <row r="23" spans="1:11" s="200" customFormat="1" ht="13.5" customHeight="1" x14ac:dyDescent="0.2">
      <c r="A23" s="234"/>
      <c r="B23" s="235"/>
      <c r="C23" s="215" t="s">
        <v>11</v>
      </c>
      <c r="D23" s="21">
        <f>StateCalculations!R7</f>
        <v>66</v>
      </c>
      <c r="E23" s="28" t="str">
        <f t="shared" si="0"/>
        <v>*</v>
      </c>
      <c r="F23" s="236"/>
      <c r="G23" s="235"/>
      <c r="H23" s="215" t="str">
        <f>Data!H23</f>
        <v>Haitian Creole</v>
      </c>
      <c r="I23" s="21">
        <f>StateCalculations!S28</f>
        <v>4</v>
      </c>
      <c r="J23" s="49" t="str">
        <f t="shared" si="1"/>
        <v>*</v>
      </c>
      <c r="K23" s="237"/>
    </row>
    <row r="24" spans="1:11" s="200" customFormat="1" ht="13.5" customHeight="1" x14ac:dyDescent="0.2">
      <c r="A24" s="234"/>
      <c r="B24" s="235"/>
      <c r="C24" s="215" t="s">
        <v>13</v>
      </c>
      <c r="D24" s="21">
        <f>StateCalculations!R6</f>
        <v>34</v>
      </c>
      <c r="E24" s="28" t="str">
        <f t="shared" si="0"/>
        <v>*</v>
      </c>
      <c r="F24" s="236"/>
      <c r="G24" s="235"/>
      <c r="H24" s="215" t="str">
        <f>Data!H24</f>
        <v>Cape Verdean Creole</v>
      </c>
      <c r="I24" s="21">
        <f>StateCalculations!S22</f>
        <v>3</v>
      </c>
      <c r="J24" s="49" t="str">
        <f t="shared" si="1"/>
        <v>*</v>
      </c>
      <c r="K24" s="237"/>
    </row>
    <row r="25" spans="1:11" s="200" customFormat="1" ht="13.5" customHeight="1" x14ac:dyDescent="0.2">
      <c r="A25" s="234"/>
      <c r="B25" s="235"/>
      <c r="C25" s="215" t="s">
        <v>15</v>
      </c>
      <c r="D25" s="21">
        <f>StateCalculations!R12</f>
        <v>10</v>
      </c>
      <c r="E25" s="28" t="str">
        <f t="shared" si="0"/>
        <v>*</v>
      </c>
      <c r="F25" s="236"/>
      <c r="G25" s="235"/>
      <c r="H25" s="215" t="str">
        <f>Data!H25</f>
        <v>Vietnamese</v>
      </c>
      <c r="I25" s="21">
        <f>StateCalculations!S39</f>
        <v>14</v>
      </c>
      <c r="J25" s="49" t="str">
        <f t="shared" si="1"/>
        <v>*</v>
      </c>
      <c r="K25" s="237"/>
    </row>
    <row r="26" spans="1:11" s="200" customFormat="1" ht="13.5" customHeight="1" x14ac:dyDescent="0.2">
      <c r="A26" s="239"/>
      <c r="B26" s="235"/>
      <c r="C26" s="215" t="s">
        <v>17</v>
      </c>
      <c r="D26" s="21">
        <f>StateCalculations!R11</f>
        <v>677</v>
      </c>
      <c r="E26" s="28">
        <f t="shared" si="0"/>
        <v>3.2502760574199437E-2</v>
      </c>
      <c r="F26" s="236"/>
      <c r="G26" s="235"/>
      <c r="H26" s="215" t="str">
        <f>Data!H26</f>
        <v>Chinese</v>
      </c>
      <c r="I26" s="21">
        <f>StateCalculations!S23</f>
        <v>3</v>
      </c>
      <c r="J26" s="49" t="str">
        <f t="shared" si="1"/>
        <v>*</v>
      </c>
      <c r="K26" s="240"/>
    </row>
    <row r="27" spans="1:11" s="200" customFormat="1" ht="12" customHeight="1" x14ac:dyDescent="0.2">
      <c r="A27" s="239"/>
      <c r="B27" s="235"/>
      <c r="C27" s="215" t="str">
        <f>Data!C27</f>
        <v>Unable to Determine</v>
      </c>
      <c r="D27" s="21">
        <f>StateCalculations!R13</f>
        <v>845</v>
      </c>
      <c r="E27" s="28">
        <f t="shared" si="0"/>
        <v>4.0568438235152909E-2</v>
      </c>
      <c r="F27" s="236"/>
      <c r="G27" s="235"/>
      <c r="H27" s="215" t="str">
        <f>Data!H27</f>
        <v>Lao</v>
      </c>
      <c r="I27" s="21">
        <f>StateCalculations!S31</f>
        <v>0</v>
      </c>
      <c r="J27" s="49" t="str">
        <f t="shared" si="1"/>
        <v>*</v>
      </c>
      <c r="K27" s="240"/>
    </row>
    <row r="28" spans="1:11" s="200" customFormat="1" ht="12" customHeight="1" x14ac:dyDescent="0.2">
      <c r="A28" s="241"/>
      <c r="B28" s="235"/>
      <c r="C28" s="215" t="str">
        <f>Data!C28</f>
        <v>Missing</v>
      </c>
      <c r="D28" s="21">
        <f>StateCalculations!R15+StateCalculations!R9</f>
        <v>2393</v>
      </c>
      <c r="E28" s="28">
        <f t="shared" si="0"/>
        <v>0.11488789668250997</v>
      </c>
      <c r="F28" s="242"/>
      <c r="G28" s="235"/>
      <c r="H28" s="215" t="str">
        <f>Data!H28</f>
        <v>American Sign Language</v>
      </c>
      <c r="I28" s="21">
        <f>StateCalculations!S21</f>
        <v>11</v>
      </c>
      <c r="J28" s="49" t="str">
        <f t="shared" si="1"/>
        <v>*</v>
      </c>
      <c r="K28" s="243"/>
    </row>
    <row r="29" spans="1:11" s="200" customFormat="1" ht="15" customHeight="1" x14ac:dyDescent="0.2">
      <c r="A29" s="214"/>
      <c r="B29" s="228"/>
      <c r="C29" s="244" t="s">
        <v>23</v>
      </c>
      <c r="D29" s="67">
        <f>SUM(D20:D28)</f>
        <v>20829</v>
      </c>
      <c r="E29" s="61">
        <f t="shared" si="0"/>
        <v>1</v>
      </c>
      <c r="F29" s="217"/>
      <c r="G29" s="235"/>
      <c r="H29" s="215" t="str">
        <f>Data!H29</f>
        <v>Other</v>
      </c>
      <c r="I29" s="21">
        <f>StateCalculations!S25+StateCalculations!S26+StateCalculations!S27+StateCalculations!S29+StateCalculations!S32+StateCalculations!S33+StateCalculations!S35+StateCalculations!S37+StateCalculations!S40</f>
        <v>301</v>
      </c>
      <c r="J29" s="49">
        <f t="shared" si="1"/>
        <v>1.4451005809208316E-2</v>
      </c>
      <c r="K29" s="219"/>
    </row>
    <row r="30" spans="1:11" ht="12" customHeight="1" x14ac:dyDescent="0.2">
      <c r="A30" s="245"/>
      <c r="B30" s="228"/>
      <c r="C30" s="246" t="s">
        <v>25</v>
      </c>
      <c r="D30" s="34"/>
      <c r="E30" s="64"/>
      <c r="F30" s="242"/>
      <c r="G30" s="215"/>
      <c r="H30" s="215" t="str">
        <f>Data!H30</f>
        <v>English/Unspecified</v>
      </c>
      <c r="I30" s="21">
        <f>StateCalculations!S24+StateCalculations!S38</f>
        <v>18971</v>
      </c>
      <c r="J30" s="49">
        <f t="shared" si="1"/>
        <v>0.91079744586874067</v>
      </c>
      <c r="K30" s="247"/>
    </row>
    <row r="31" spans="1:11" ht="12" customHeight="1" x14ac:dyDescent="0.2">
      <c r="A31" s="245"/>
      <c r="B31" s="228"/>
      <c r="C31" s="66" t="s">
        <v>27</v>
      </c>
      <c r="D31" s="34"/>
      <c r="E31" s="64"/>
      <c r="F31" s="242"/>
      <c r="G31" s="215"/>
      <c r="H31" s="220" t="s">
        <v>23</v>
      </c>
      <c r="I31" s="67">
        <f>SUM(I20:I30)</f>
        <v>20829</v>
      </c>
      <c r="J31" s="68">
        <f t="shared" si="1"/>
        <v>1</v>
      </c>
      <c r="K31" s="247"/>
    </row>
    <row r="32" spans="1:11" ht="6" customHeight="1" x14ac:dyDescent="0.2">
      <c r="A32" s="248"/>
      <c r="B32" s="249"/>
      <c r="C32" s="229"/>
      <c r="D32" s="250"/>
      <c r="E32" s="242"/>
      <c r="F32" s="242"/>
      <c r="G32" s="215"/>
      <c r="H32" s="215"/>
      <c r="I32" s="251"/>
      <c r="J32" s="251"/>
      <c r="K32" s="252"/>
    </row>
    <row r="33" spans="1:13" s="227" customFormat="1" ht="14.25" customHeight="1" x14ac:dyDescent="0.2">
      <c r="A33" s="225"/>
      <c r="B33" s="1080" t="s">
        <v>28</v>
      </c>
      <c r="C33" s="1079"/>
      <c r="D33" s="1079"/>
      <c r="E33" s="1079"/>
      <c r="F33" s="1079"/>
      <c r="G33" s="1079"/>
      <c r="H33" s="1079"/>
      <c r="I33" s="1079"/>
      <c r="J33" s="1079"/>
      <c r="K33" s="226"/>
    </row>
    <row r="34" spans="1:13" s="253" customFormat="1" ht="15" customHeight="1" x14ac:dyDescent="0.2">
      <c r="A34" s="245"/>
      <c r="B34" s="228" t="str">
        <f>Data!B34</f>
        <v>Most Recent Intake  (03/31/2017)</v>
      </c>
      <c r="C34" s="229"/>
      <c r="D34" s="231"/>
      <c r="E34" s="218"/>
      <c r="F34" s="218"/>
      <c r="G34" s="228" t="str">
        <f>Data!G34</f>
        <v>Age Groups  (03/31/2017)</v>
      </c>
      <c r="H34" s="215"/>
      <c r="I34" s="251"/>
      <c r="J34" s="251"/>
      <c r="K34" s="247"/>
    </row>
    <row r="35" spans="1:13" s="200" customFormat="1" ht="12" customHeight="1" x14ac:dyDescent="0.2">
      <c r="A35" s="234"/>
      <c r="B35" s="217"/>
      <c r="C35" s="215" t="str">
        <f>Data!C35</f>
        <v>Protective</v>
      </c>
      <c r="D35" s="21">
        <f>StateCalculations!R53+StateCalculations!L53</f>
        <v>1829</v>
      </c>
      <c r="E35" s="49">
        <f>IF(D35/$D$41&lt;0.01,"*",D35/$D$41)</f>
        <v>0.93554987212276219</v>
      </c>
      <c r="F35" s="254"/>
      <c r="G35" s="217"/>
      <c r="H35" s="215" t="str">
        <f>Data!H35</f>
        <v>0 - 2 Years Old</v>
      </c>
      <c r="I35" s="21">
        <f>StateCalculations!L63</f>
        <v>428</v>
      </c>
      <c r="J35" s="49">
        <f>IF(I35/$I$39&lt;0.01,"*",I35/$I$39)</f>
        <v>0.21892583120204603</v>
      </c>
      <c r="K35" s="237"/>
    </row>
    <row r="36" spans="1:13" s="200" customFormat="1" ht="12" customHeight="1" x14ac:dyDescent="0.2">
      <c r="A36" s="234"/>
      <c r="B36" s="229"/>
      <c r="C36" s="215" t="str">
        <f>Data!C36</f>
        <v>Alternative Response</v>
      </c>
      <c r="D36" s="21">
        <f>StateCalculations!M53</f>
        <v>45</v>
      </c>
      <c r="E36" s="49">
        <f t="shared" ref="E36:E41" si="2">IF(D36/$D$41&lt;0.01,"*",D36/$D$41)</f>
        <v>2.3017902813299233E-2</v>
      </c>
      <c r="F36" s="254"/>
      <c r="G36" s="217"/>
      <c r="H36" s="215" t="str">
        <f>Data!H36</f>
        <v>3 - 5 Years Old</v>
      </c>
      <c r="I36" s="21">
        <f>StateCalculations!M63</f>
        <v>366</v>
      </c>
      <c r="J36" s="49">
        <f>IF(I36/$I$39&lt;0.01,"*",I36/$I$39)</f>
        <v>0.18721227621483377</v>
      </c>
      <c r="K36" s="237"/>
    </row>
    <row r="37" spans="1:13" s="200" customFormat="1" ht="12" customHeight="1" x14ac:dyDescent="0.2">
      <c r="A37" s="234"/>
      <c r="B37" s="229"/>
      <c r="C37" s="215" t="str">
        <f>Data!C37</f>
        <v>Voluntary Request</v>
      </c>
      <c r="D37" s="21">
        <f>StateCalculations!T53+StateCalculations!U53</f>
        <v>25</v>
      </c>
      <c r="E37" s="49">
        <f t="shared" si="2"/>
        <v>1.278772378516624E-2</v>
      </c>
      <c r="F37" s="254"/>
      <c r="G37" s="217"/>
      <c r="H37" s="215" t="str">
        <f>Data!H37</f>
        <v>6 - 11 Years Old</v>
      </c>
      <c r="I37" s="21">
        <f>StateCalculations!N63</f>
        <v>536</v>
      </c>
      <c r="J37" s="49">
        <f t="shared" ref="J37:J38" si="3">IF(I37/$I$39&lt;0.01,"*",I37/$I$39)</f>
        <v>0.27416879795396421</v>
      </c>
      <c r="K37" s="237"/>
    </row>
    <row r="38" spans="1:13" s="200" customFormat="1" ht="12" customHeight="1" x14ac:dyDescent="0.2">
      <c r="A38" s="234"/>
      <c r="B38" s="229"/>
      <c r="C38" s="215" t="str">
        <f>Data!C38</f>
        <v>CRA Referral (Children Requiring Assistance)</v>
      </c>
      <c r="D38" s="21">
        <f>StateCalculations!O53+StateCalculations!N53</f>
        <v>32</v>
      </c>
      <c r="E38" s="49">
        <f t="shared" si="2"/>
        <v>1.6368286445012786E-2</v>
      </c>
      <c r="F38" s="254"/>
      <c r="G38" s="217"/>
      <c r="H38" s="215" t="str">
        <f>Data!H38</f>
        <v>12 - 17 Years Old</v>
      </c>
      <c r="I38" s="21">
        <f>StateCalculations!O63</f>
        <v>625</v>
      </c>
      <c r="J38" s="49">
        <f t="shared" si="3"/>
        <v>0.31969309462915602</v>
      </c>
      <c r="K38" s="237"/>
      <c r="M38" s="361"/>
    </row>
    <row r="39" spans="1:13" s="200" customFormat="1" ht="12" customHeight="1" x14ac:dyDescent="0.2">
      <c r="A39" s="239"/>
      <c r="B39" s="229"/>
      <c r="C39" s="215" t="str">
        <f>Data!C39</f>
        <v>Court Referral</v>
      </c>
      <c r="D39" s="21">
        <f>StateCalculations!P53</f>
        <v>14</v>
      </c>
      <c r="E39" s="49" t="str">
        <f t="shared" si="2"/>
        <v>*</v>
      </c>
      <c r="F39" s="254"/>
      <c r="G39" s="217"/>
      <c r="H39" s="244" t="s">
        <v>38</v>
      </c>
      <c r="I39" s="67">
        <f>SUM(I35:I38)</f>
        <v>1955</v>
      </c>
      <c r="J39" s="68">
        <f>IF(I39/$I$39&lt;0.01,"*",I39/$I$39)</f>
        <v>1</v>
      </c>
      <c r="K39" s="240"/>
    </row>
    <row r="40" spans="1:13" s="200" customFormat="1" ht="12" customHeight="1" x14ac:dyDescent="0.2">
      <c r="A40" s="241"/>
      <c r="B40" s="217"/>
      <c r="C40" s="215" t="str">
        <f>Data!C40</f>
        <v>Other/Unspecified</v>
      </c>
      <c r="D40" s="21">
        <f>StateCalculations!Q53+StateCalculations!S53+StateCalculations!V53</f>
        <v>10</v>
      </c>
      <c r="E40" s="49" t="str">
        <f t="shared" si="2"/>
        <v>*</v>
      </c>
      <c r="F40" s="255"/>
      <c r="G40" s="217"/>
      <c r="H40" s="244"/>
      <c r="I40" s="76"/>
      <c r="J40" s="77"/>
      <c r="K40" s="243"/>
    </row>
    <row r="41" spans="1:13" s="200" customFormat="1" ht="12" customHeight="1" x14ac:dyDescent="0.2">
      <c r="A41" s="241"/>
      <c r="B41" s="217"/>
      <c r="C41" s="244" t="s">
        <v>38</v>
      </c>
      <c r="D41" s="67">
        <f>SUM(D35:D40)</f>
        <v>1955</v>
      </c>
      <c r="E41" s="68">
        <f t="shared" si="2"/>
        <v>1</v>
      </c>
      <c r="F41" s="255"/>
      <c r="G41" s="217"/>
      <c r="H41" s="217"/>
      <c r="I41" s="217"/>
      <c r="J41" s="217"/>
      <c r="K41" s="243"/>
    </row>
    <row r="42" spans="1:13" s="200" customFormat="1" ht="12" customHeight="1" x14ac:dyDescent="0.2">
      <c r="A42" s="241"/>
      <c r="B42" s="217"/>
      <c r="C42" s="244"/>
      <c r="D42" s="67"/>
      <c r="E42" s="68"/>
      <c r="F42" s="255"/>
      <c r="G42" s="217"/>
      <c r="H42" s="217"/>
      <c r="I42" s="217"/>
      <c r="J42" s="217"/>
      <c r="K42" s="243"/>
    </row>
    <row r="43" spans="1:13" s="253" customFormat="1" ht="15" customHeight="1" x14ac:dyDescent="0.2">
      <c r="A43" s="210"/>
      <c r="B43" s="228" t="str">
        <f>Data!B43</f>
        <v>Placement Type  (03/31/2017)</v>
      </c>
      <c r="C43" s="215"/>
      <c r="D43" s="233"/>
      <c r="E43" s="233"/>
      <c r="F43" s="233"/>
      <c r="G43" s="228" t="str">
        <f>Data!G43</f>
        <v>Continuous Time in Placement  (03/31/2017)</v>
      </c>
      <c r="H43" s="229"/>
      <c r="I43" s="233"/>
      <c r="J43" s="233"/>
      <c r="K43" s="213"/>
    </row>
    <row r="44" spans="1:13" s="200" customFormat="1" ht="12" customHeight="1" x14ac:dyDescent="0.2">
      <c r="A44" s="234"/>
      <c r="B44" s="217"/>
      <c r="C44" s="215" t="str">
        <f>Data!C44</f>
        <v>Foster Care - Kinship</v>
      </c>
      <c r="D44" s="21">
        <f>StateCalculations!AP86</f>
        <v>513</v>
      </c>
      <c r="E44" s="49">
        <f>IF(D44/$D$57&lt;0.01,"*",D44/$D$57)</f>
        <v>0.26240409207161125</v>
      </c>
      <c r="F44" s="254"/>
      <c r="G44" s="217"/>
      <c r="H44" s="215" t="str">
        <f>Data!H44</f>
        <v>.5 Years or Less</v>
      </c>
      <c r="I44" s="21">
        <f>StateCalculations!L74</f>
        <v>505</v>
      </c>
      <c r="J44" s="49">
        <f>IF(I44/$I$49&lt;0.01,"*",I44/$I$49)</f>
        <v>0.25831202046035806</v>
      </c>
      <c r="K44" s="237"/>
    </row>
    <row r="45" spans="1:13" s="200" customFormat="1" ht="12" customHeight="1" x14ac:dyDescent="0.2">
      <c r="A45" s="234"/>
      <c r="B45" s="217"/>
      <c r="C45" s="215" t="str">
        <f>Data!C45</f>
        <v>Foster Care - Child-Specific</v>
      </c>
      <c r="D45" s="21">
        <f>StateCalculations!AN86</f>
        <v>151</v>
      </c>
      <c r="E45" s="49">
        <f t="shared" ref="E45:E57" si="4">IF(D45/$D$57&lt;0.01,"*",D45/$D$57)</f>
        <v>7.7237851662404086E-2</v>
      </c>
      <c r="F45" s="254"/>
      <c r="G45" s="217"/>
      <c r="H45" s="215" t="str">
        <f>Data!H45</f>
        <v>&gt;.5 Years - 1 Year</v>
      </c>
      <c r="I45" s="21">
        <f>StateCalculations!M74</f>
        <v>336</v>
      </c>
      <c r="J45" s="49">
        <f t="shared" ref="J45:J49" si="5">IF(I45/$I$49&lt;0.01,"*",I45/$I$49)</f>
        <v>0.17186700767263427</v>
      </c>
      <c r="K45" s="237"/>
    </row>
    <row r="46" spans="1:13" s="200" customFormat="1" ht="12" customHeight="1" x14ac:dyDescent="0.2">
      <c r="A46" s="234"/>
      <c r="B46" s="217"/>
      <c r="C46" s="215" t="str">
        <f>Data!C46</f>
        <v>Foster Care - Unrestricted</v>
      </c>
      <c r="D46" s="21">
        <f>StateCalculations!AR86</f>
        <v>525</v>
      </c>
      <c r="E46" s="49">
        <f t="shared" si="4"/>
        <v>0.26854219948849106</v>
      </c>
      <c r="F46" s="254"/>
      <c r="G46" s="217"/>
      <c r="H46" s="215" t="str">
        <f>Data!H46</f>
        <v>&gt;1 Year - 2 Years</v>
      </c>
      <c r="I46" s="21">
        <f>StateCalculations!N74+StateCalculations!O74</f>
        <v>490</v>
      </c>
      <c r="J46" s="49">
        <f t="shared" si="5"/>
        <v>0.2506393861892583</v>
      </c>
      <c r="K46" s="237"/>
    </row>
    <row r="47" spans="1:13" s="200" customFormat="1" ht="12" customHeight="1" x14ac:dyDescent="0.2">
      <c r="A47" s="234"/>
      <c r="B47" s="217"/>
      <c r="C47" s="215" t="str">
        <f>Data!C47</f>
        <v>Foster Care - Pre-adoptive</v>
      </c>
      <c r="D47" s="21">
        <f>StateCalculations!AQ86</f>
        <v>96</v>
      </c>
      <c r="E47" s="49">
        <f t="shared" si="4"/>
        <v>4.9104859335038366E-2</v>
      </c>
      <c r="F47" s="254"/>
      <c r="G47" s="217"/>
      <c r="H47" s="215" t="str">
        <f>Data!H47</f>
        <v>&gt;2 Years - 4 Years</v>
      </c>
      <c r="I47" s="21">
        <f>StateCalculations!P74</f>
        <v>405</v>
      </c>
      <c r="J47" s="49">
        <f t="shared" si="5"/>
        <v>0.20716112531969311</v>
      </c>
      <c r="K47" s="237"/>
    </row>
    <row r="48" spans="1:13" s="200" customFormat="1" ht="12" customHeight="1" x14ac:dyDescent="0.2">
      <c r="A48" s="234"/>
      <c r="B48" s="217"/>
      <c r="C48" s="215" t="str">
        <f>Data!C48</f>
        <v>Foster Care - Independent Living</v>
      </c>
      <c r="D48" s="21">
        <f>StateCalculations!AO86</f>
        <v>1</v>
      </c>
      <c r="E48" s="28" t="str">
        <f t="shared" si="4"/>
        <v>*</v>
      </c>
      <c r="F48" s="254"/>
      <c r="G48" s="217"/>
      <c r="H48" s="215" t="str">
        <f>Data!H48</f>
        <v>&gt;4 Years</v>
      </c>
      <c r="I48" s="21">
        <f>StateCalculations!Q74</f>
        <v>219</v>
      </c>
      <c r="J48" s="49">
        <f t="shared" si="5"/>
        <v>0.11202046035805627</v>
      </c>
      <c r="K48" s="237"/>
    </row>
    <row r="49" spans="1:13" s="200" customFormat="1" ht="12" customHeight="1" x14ac:dyDescent="0.2">
      <c r="A49" s="234"/>
      <c r="B49" s="217"/>
      <c r="C49" s="215" t="str">
        <f>Data!C49</f>
        <v>Foster Care - IFC (Contracted)</v>
      </c>
      <c r="D49" s="21">
        <f>SUM(StateCalculations!Z86:AM86)</f>
        <v>303</v>
      </c>
      <c r="E49" s="49">
        <f t="shared" si="4"/>
        <v>0.15498721227621484</v>
      </c>
      <c r="F49" s="254"/>
      <c r="G49" s="217"/>
      <c r="H49" s="244" t="s">
        <v>38</v>
      </c>
      <c r="I49" s="67">
        <f>SUM(I44:I48)</f>
        <v>1955</v>
      </c>
      <c r="J49" s="68">
        <f t="shared" si="5"/>
        <v>1</v>
      </c>
      <c r="K49" s="237"/>
    </row>
    <row r="50" spans="1:13" s="200" customFormat="1" ht="12" customHeight="1" x14ac:dyDescent="0.2">
      <c r="A50" s="234"/>
      <c r="B50" s="217"/>
      <c r="C50" s="215" t="str">
        <f>Data!C50</f>
        <v>Congregate Care - Group Home</v>
      </c>
      <c r="D50" s="21">
        <f>SUM(StateCalculations!K86:Q86)</f>
        <v>156</v>
      </c>
      <c r="E50" s="49">
        <f t="shared" si="4"/>
        <v>7.9795396419437337E-2</v>
      </c>
      <c r="F50" s="180"/>
      <c r="G50" s="180"/>
      <c r="H50" s="180"/>
      <c r="I50" s="180"/>
      <c r="J50" s="180"/>
      <c r="K50" s="237"/>
    </row>
    <row r="51" spans="1:13" s="200" customFormat="1" ht="12" customHeight="1" x14ac:dyDescent="0.2">
      <c r="A51" s="256"/>
      <c r="B51" s="217"/>
      <c r="C51" s="215" t="str">
        <f>Data!C51</f>
        <v>Congregate Care - Continuum</v>
      </c>
      <c r="D51" s="21">
        <f>SUM(StateCalculations!W86:Y86)</f>
        <v>2</v>
      </c>
      <c r="E51" s="28" t="str">
        <f t="shared" si="4"/>
        <v>*</v>
      </c>
      <c r="F51" s="254"/>
      <c r="G51" s="228" t="str">
        <f>Data!G51</f>
        <v>Gender  (03/31/2017)</v>
      </c>
      <c r="H51" s="235"/>
      <c r="I51" s="257"/>
      <c r="J51" s="257"/>
      <c r="K51" s="258"/>
    </row>
    <row r="52" spans="1:13" s="200" customFormat="1" ht="12" customHeight="1" x14ac:dyDescent="0.2">
      <c r="A52" s="259"/>
      <c r="B52" s="217"/>
      <c r="C52" s="215" t="str">
        <f>Data!C52</f>
        <v>Congregate Care - Residential</v>
      </c>
      <c r="D52" s="21">
        <f>StateCalculations!R86</f>
        <v>84</v>
      </c>
      <c r="E52" s="49">
        <f>IF(D52/$D$57&lt;0.01,"*",D52/$D$57)</f>
        <v>4.2966751918158567E-2</v>
      </c>
      <c r="F52" s="254"/>
      <c r="G52" s="217"/>
      <c r="H52" s="215" t="str">
        <f>Data!H52</f>
        <v>Male</v>
      </c>
      <c r="I52" s="21">
        <f>StateCalculations!O98</f>
        <v>1003</v>
      </c>
      <c r="J52" s="49">
        <f>IF(I52/$I$55&lt;0.01,"*",I52/$I$55)</f>
        <v>0.5130434782608696</v>
      </c>
      <c r="K52" s="260"/>
      <c r="L52" s="215"/>
    </row>
    <row r="53" spans="1:13" s="200" customFormat="1" ht="12" customHeight="1" x14ac:dyDescent="0.2">
      <c r="A53" s="261"/>
      <c r="B53" s="217"/>
      <c r="C53" s="215" t="str">
        <f>Data!C53</f>
        <v>Congregate  Care - STARR (short-term residential)</v>
      </c>
      <c r="D53" s="21">
        <f>StateCalculations!S86</f>
        <v>85</v>
      </c>
      <c r="E53" s="49">
        <f t="shared" si="4"/>
        <v>4.3478260869565216E-2</v>
      </c>
      <c r="F53" s="254"/>
      <c r="G53" s="217"/>
      <c r="H53" s="215" t="str">
        <f>Data!H53</f>
        <v>Female</v>
      </c>
      <c r="I53" s="21">
        <f>StateCalculations!N98</f>
        <v>952</v>
      </c>
      <c r="J53" s="49">
        <f t="shared" ref="J53:J55" si="6">IF(I53/$I$55&lt;0.01,"*",I53/$I$55)</f>
        <v>0.48695652173913045</v>
      </c>
      <c r="K53" s="262"/>
    </row>
    <row r="54" spans="1:13" s="200" customFormat="1" ht="12" customHeight="1" x14ac:dyDescent="0.2">
      <c r="A54" s="214"/>
      <c r="B54" s="217"/>
      <c r="C54" s="215" t="str">
        <f>Data!C54</f>
        <v>Congregate Care - Teen Parenting</v>
      </c>
      <c r="D54" s="21">
        <f>StateCalculations!T86+StateCalculations!V86</f>
        <v>2</v>
      </c>
      <c r="E54" s="28" t="str">
        <f t="shared" si="4"/>
        <v>*</v>
      </c>
      <c r="F54" s="254"/>
      <c r="G54" s="180"/>
      <c r="H54" s="215" t="str">
        <f>Data!H54</f>
        <v>Intersex</v>
      </c>
      <c r="I54" s="21">
        <f>StateCalculations!P98</f>
        <v>0</v>
      </c>
      <c r="J54" s="49" t="str">
        <f t="shared" si="6"/>
        <v>*</v>
      </c>
      <c r="K54" s="219"/>
    </row>
    <row r="55" spans="1:13" s="200" customFormat="1" ht="12" customHeight="1" x14ac:dyDescent="0.2">
      <c r="A55" s="263"/>
      <c r="B55" s="217"/>
      <c r="C55" s="215" t="str">
        <f>Data!C55</f>
        <v>Non-Referral Location</v>
      </c>
      <c r="D55" s="21">
        <f>SUM(StateCalculations!AS86:AW86)</f>
        <v>21</v>
      </c>
      <c r="E55" s="49">
        <f t="shared" si="4"/>
        <v>1.0741687979539642E-2</v>
      </c>
      <c r="F55" s="264"/>
      <c r="G55" s="180"/>
      <c r="H55" s="244" t="s">
        <v>38</v>
      </c>
      <c r="I55" s="67">
        <f>SUM(I52:I54)</f>
        <v>1955</v>
      </c>
      <c r="J55" s="68">
        <f t="shared" si="6"/>
        <v>1</v>
      </c>
      <c r="K55" s="265"/>
    </row>
    <row r="56" spans="1:13" s="200" customFormat="1" ht="12" customHeight="1" x14ac:dyDescent="0.2">
      <c r="A56" s="263"/>
      <c r="B56" s="217"/>
      <c r="C56" s="215" t="str">
        <f>Data!C56</f>
        <v>Missing/Absent from Approved Placement</v>
      </c>
      <c r="D56" s="21">
        <f>StateCalculations!AX86</f>
        <v>16</v>
      </c>
      <c r="E56" s="49" t="str">
        <f t="shared" si="4"/>
        <v>*</v>
      </c>
      <c r="F56" s="266"/>
      <c r="G56" s="180"/>
      <c r="H56" s="180"/>
      <c r="I56" s="180"/>
      <c r="J56" s="180"/>
      <c r="K56" s="265"/>
    </row>
    <row r="57" spans="1:13" ht="15" customHeight="1" x14ac:dyDescent="0.2">
      <c r="A57" s="267"/>
      <c r="B57" s="180"/>
      <c r="C57" s="244" t="s">
        <v>38</v>
      </c>
      <c r="D57" s="67">
        <f>SUM(D44:D56)</f>
        <v>1955</v>
      </c>
      <c r="E57" s="68">
        <f t="shared" si="4"/>
        <v>1</v>
      </c>
      <c r="F57" s="266"/>
      <c r="G57" s="228" t="str">
        <f>Data!G57</f>
        <v>Service Plan Goal  (03/31/2017)</v>
      </c>
      <c r="H57" s="229"/>
      <c r="I57" s="181"/>
      <c r="J57" s="216"/>
      <c r="K57" s="268"/>
    </row>
    <row r="58" spans="1:13" s="200" customFormat="1" ht="12" customHeight="1" x14ac:dyDescent="0.2">
      <c r="A58" s="234"/>
      <c r="B58" s="228"/>
      <c r="C58" s="180"/>
      <c r="D58" s="180"/>
      <c r="E58" s="180"/>
      <c r="F58" s="254"/>
      <c r="G58" s="228"/>
      <c r="H58" s="215" t="str">
        <f>Data!H58</f>
        <v>Family Reunification</v>
      </c>
      <c r="I58" s="21">
        <f>StateCalculations!R120</f>
        <v>756</v>
      </c>
      <c r="J58" s="49">
        <f>IF(I58/$I$65&lt;0.01,"*",I58/$I$65)</f>
        <v>0.38670076726342711</v>
      </c>
      <c r="K58" s="237"/>
      <c r="M58" s="215"/>
    </row>
    <row r="59" spans="1:13" s="200" customFormat="1" ht="15.75" x14ac:dyDescent="0.2">
      <c r="A59" s="234"/>
      <c r="B59" s="228" t="str">
        <f>Data!B59</f>
        <v>Race  (03/31/2017)</v>
      </c>
      <c r="C59" s="215"/>
      <c r="D59" s="230"/>
      <c r="E59" s="231"/>
      <c r="F59" s="254"/>
      <c r="G59" s="235"/>
      <c r="H59" s="215" t="str">
        <f>Data!H59</f>
        <v>Adoption</v>
      </c>
      <c r="I59" s="21">
        <f>StateCalculations!O120</f>
        <v>654</v>
      </c>
      <c r="J59" s="49">
        <f t="shared" ref="J59:J65" si="7">IF(I59/$I$65&lt;0.01,"*",I59/$I$65)</f>
        <v>0.33452685421994882</v>
      </c>
      <c r="K59" s="237"/>
    </row>
    <row r="60" spans="1:13" s="200" customFormat="1" ht="13.5" customHeight="1" x14ac:dyDescent="0.2">
      <c r="A60" s="234"/>
      <c r="B60" s="235"/>
      <c r="C60" s="215" t="s">
        <v>5</v>
      </c>
      <c r="D60" s="21">
        <f>StateCalculations!V109</f>
        <v>799</v>
      </c>
      <c r="E60" s="28">
        <f>IF(D60/$D$68&lt;0.01,"*",D60/$D$68)</f>
        <v>0.40869565217391307</v>
      </c>
      <c r="F60" s="254"/>
      <c r="G60" s="217"/>
      <c r="H60" s="215" t="str">
        <f>Data!H60</f>
        <v>Guardianship</v>
      </c>
      <c r="I60" s="21">
        <f>StateCalculations!Q120</f>
        <v>153</v>
      </c>
      <c r="J60" s="49">
        <f t="shared" si="7"/>
        <v>7.8260869565217397E-2</v>
      </c>
      <c r="K60" s="237"/>
      <c r="M60" s="215"/>
    </row>
    <row r="61" spans="1:13" s="200" customFormat="1" ht="14.45" customHeight="1" x14ac:dyDescent="0.2">
      <c r="A61" s="234"/>
      <c r="C61" s="215" t="s">
        <v>7</v>
      </c>
      <c r="D61" s="21">
        <f>StateCalculations!R109</f>
        <v>649</v>
      </c>
      <c r="E61" s="28">
        <f t="shared" ref="E61:E68" si="8">IF(D61/$D$68&lt;0.01,"*",D61/$D$68)</f>
        <v>0.33196930946291558</v>
      </c>
      <c r="F61" s="254"/>
      <c r="G61" s="217"/>
      <c r="H61" s="215" t="s">
        <v>63</v>
      </c>
      <c r="I61" s="21">
        <f>StateCalculations!N120</f>
        <v>81</v>
      </c>
      <c r="J61" s="49">
        <f t="shared" si="7"/>
        <v>4.1432225063938621E-2</v>
      </c>
      <c r="K61" s="237"/>
      <c r="M61" s="215"/>
    </row>
    <row r="62" spans="1:13" s="200" customFormat="1" ht="13.5" customHeight="1" x14ac:dyDescent="0.2">
      <c r="A62" s="234"/>
      <c r="C62" s="215" t="s">
        <v>376</v>
      </c>
      <c r="D62" s="21">
        <f>StateCalculations!P109</f>
        <v>186</v>
      </c>
      <c r="E62" s="28">
        <f t="shared" si="8"/>
        <v>9.5140664961636826E-2</v>
      </c>
      <c r="F62" s="254"/>
      <c r="G62" s="217"/>
      <c r="H62" s="215" t="str">
        <f>Data!H62</f>
        <v>Permanent Care with Kin</v>
      </c>
      <c r="I62" s="21">
        <f>StateCalculations!P120</f>
        <v>70</v>
      </c>
      <c r="J62" s="49">
        <f t="shared" si="7"/>
        <v>3.5805626598465472E-2</v>
      </c>
      <c r="K62" s="237"/>
      <c r="M62" s="215"/>
    </row>
    <row r="63" spans="1:13" s="200" customFormat="1" ht="13.5" customHeight="1" x14ac:dyDescent="0.2">
      <c r="A63" s="234"/>
      <c r="B63" s="235"/>
      <c r="C63" s="215" t="s">
        <v>11</v>
      </c>
      <c r="D63" s="21">
        <f>StateCalculations!O109</f>
        <v>8</v>
      </c>
      <c r="E63" s="28" t="str">
        <f t="shared" si="8"/>
        <v>*</v>
      </c>
      <c r="F63" s="254"/>
      <c r="G63" s="217"/>
      <c r="H63" s="215" t="str">
        <f>Data!H63</f>
        <v>Stabilize Intact Family</v>
      </c>
      <c r="I63" s="21">
        <f>StateCalculations!S120</f>
        <v>141</v>
      </c>
      <c r="J63" s="49">
        <f t="shared" si="7"/>
        <v>7.2122762148337599E-2</v>
      </c>
      <c r="K63" s="237"/>
      <c r="M63" s="215"/>
    </row>
    <row r="64" spans="1:13" s="200" customFormat="1" ht="13.5" customHeight="1" x14ac:dyDescent="0.2">
      <c r="A64" s="234"/>
      <c r="B64" s="235"/>
      <c r="C64" s="215" t="s">
        <v>13</v>
      </c>
      <c r="D64" s="21">
        <f>StateCalculations!N109</f>
        <v>7</v>
      </c>
      <c r="E64" s="28" t="str">
        <f t="shared" si="8"/>
        <v>*</v>
      </c>
      <c r="F64" s="254"/>
      <c r="G64" s="217"/>
      <c r="H64" s="215" t="str">
        <f>Data!H64</f>
        <v>Unspecified as of run-date</v>
      </c>
      <c r="I64" s="21">
        <f>StateCalculations!T120</f>
        <v>100</v>
      </c>
      <c r="J64" s="49">
        <f t="shared" si="7"/>
        <v>5.1150895140664961E-2</v>
      </c>
      <c r="K64" s="237"/>
      <c r="M64" s="215"/>
    </row>
    <row r="65" spans="1:13" s="200" customFormat="1" ht="13.5" customHeight="1" x14ac:dyDescent="0.2">
      <c r="A65" s="234"/>
      <c r="B65" s="235"/>
      <c r="C65" s="215" t="s">
        <v>15</v>
      </c>
      <c r="D65" s="21">
        <f>StateCalculations!T109</f>
        <v>0</v>
      </c>
      <c r="E65" s="28" t="str">
        <f t="shared" si="8"/>
        <v>*</v>
      </c>
      <c r="F65" s="254"/>
      <c r="G65" s="217"/>
      <c r="H65" s="244" t="s">
        <v>38</v>
      </c>
      <c r="I65" s="67">
        <f>SUM(I58:I64)</f>
        <v>1955</v>
      </c>
      <c r="J65" s="68">
        <f t="shared" si="7"/>
        <v>1</v>
      </c>
      <c r="K65" s="237"/>
      <c r="M65" s="215"/>
    </row>
    <row r="66" spans="1:13" s="200" customFormat="1" ht="13.5" customHeight="1" x14ac:dyDescent="0.2">
      <c r="A66" s="234"/>
      <c r="B66" s="235"/>
      <c r="C66" s="215" t="s">
        <v>17</v>
      </c>
      <c r="D66" s="21">
        <f>StateCalculations!S109</f>
        <v>183</v>
      </c>
      <c r="E66" s="28">
        <f t="shared" si="8"/>
        <v>9.3606138107416886E-2</v>
      </c>
      <c r="F66" s="254"/>
      <c r="G66" s="217"/>
      <c r="H66" s="269" t="s">
        <v>67</v>
      </c>
      <c r="K66" s="237"/>
      <c r="M66" s="215"/>
    </row>
    <row r="67" spans="1:13" s="200" customFormat="1" ht="12" customHeight="1" x14ac:dyDescent="0.2">
      <c r="A67" s="234"/>
      <c r="B67" s="235"/>
      <c r="C67" s="215" t="str">
        <f>Data!C67</f>
        <v>Unable to Determine</v>
      </c>
      <c r="D67" s="21">
        <f>StateCalculations!W109+StateCalculations!U109+StateCalculations!Q109</f>
        <v>123</v>
      </c>
      <c r="E67" s="28">
        <f t="shared" si="8"/>
        <v>6.2915601023017909E-2</v>
      </c>
      <c r="F67" s="254"/>
      <c r="G67" s="217"/>
      <c r="H67" s="269"/>
      <c r="I67" s="180"/>
      <c r="J67" s="180"/>
      <c r="K67" s="237"/>
      <c r="L67" s="215"/>
      <c r="M67" s="215"/>
    </row>
    <row r="68" spans="1:13" s="200" customFormat="1" ht="12" customHeight="1" x14ac:dyDescent="0.2">
      <c r="A68" s="234"/>
      <c r="B68" s="235"/>
      <c r="C68" s="244" t="str">
        <f>Data!C68</f>
        <v>Total Children in Placement</v>
      </c>
      <c r="D68" s="67">
        <f>SUM(D60:D67)</f>
        <v>1955</v>
      </c>
      <c r="E68" s="61">
        <f t="shared" si="8"/>
        <v>1</v>
      </c>
      <c r="F68" s="254"/>
      <c r="G68" s="270" t="s">
        <v>68</v>
      </c>
      <c r="I68" s="180"/>
      <c r="J68" s="180"/>
      <c r="K68" s="237"/>
      <c r="L68" s="215"/>
      <c r="M68" s="215"/>
    </row>
    <row r="69" spans="1:13" s="200" customFormat="1" ht="12" customHeight="1" x14ac:dyDescent="0.2">
      <c r="A69" s="234"/>
      <c r="B69" s="235"/>
      <c r="C69" s="246" t="s">
        <v>25</v>
      </c>
      <c r="D69" s="95"/>
      <c r="E69" s="96"/>
      <c r="F69" s="254"/>
      <c r="G69" s="271" t="s">
        <v>69</v>
      </c>
      <c r="I69" s="180"/>
      <c r="J69" s="180"/>
      <c r="K69" s="237"/>
      <c r="L69" s="215"/>
      <c r="M69" s="215"/>
    </row>
    <row r="70" spans="1:13" s="200" customFormat="1" ht="12" customHeight="1" x14ac:dyDescent="0.2">
      <c r="A70" s="241"/>
      <c r="B70" s="228"/>
      <c r="C70" s="66" t="s">
        <v>27</v>
      </c>
      <c r="D70" s="34"/>
      <c r="E70" s="64"/>
      <c r="F70" s="254"/>
      <c r="G70" s="270" t="s">
        <v>70</v>
      </c>
      <c r="I70" s="180"/>
      <c r="J70" s="180"/>
      <c r="K70" s="237"/>
    </row>
    <row r="71" spans="1:13" s="200" customFormat="1" ht="6" customHeight="1" x14ac:dyDescent="0.2">
      <c r="A71" s="272"/>
      <c r="B71" s="273"/>
      <c r="C71" s="100"/>
      <c r="D71" s="101"/>
      <c r="E71" s="102"/>
      <c r="F71" s="274"/>
      <c r="G71" s="275"/>
      <c r="H71" s="276"/>
      <c r="I71" s="275"/>
      <c r="J71" s="275"/>
      <c r="K71" s="277"/>
    </row>
    <row r="72" spans="1:13" s="200" customFormat="1" ht="15.75" x14ac:dyDescent="0.2">
      <c r="A72" s="205"/>
      <c r="B72" s="1080" t="s">
        <v>71</v>
      </c>
      <c r="C72" s="1080"/>
      <c r="D72" s="1080"/>
      <c r="E72" s="1080"/>
      <c r="F72" s="1080"/>
      <c r="G72" s="1080"/>
      <c r="H72" s="1080"/>
      <c r="I72" s="1080"/>
      <c r="J72" s="1080"/>
      <c r="K72" s="1081"/>
    </row>
    <row r="73" spans="1:13" s="200" customFormat="1" ht="14.25" customHeight="1" x14ac:dyDescent="0.2">
      <c r="A73" s="234"/>
      <c r="B73" s="228" t="str">
        <f>Data!B73</f>
        <v>Most Recent Intake  (03/31/2017)</v>
      </c>
      <c r="C73" s="278"/>
      <c r="D73" s="231"/>
      <c r="E73" s="218"/>
      <c r="F73" s="218"/>
      <c r="G73" s="244" t="str">
        <f>Data!G73</f>
        <v>Age Groups  (03/31/2017)</v>
      </c>
      <c r="H73" s="215"/>
      <c r="I73" s="217"/>
      <c r="J73" s="233"/>
      <c r="K73" s="213"/>
    </row>
    <row r="74" spans="1:13" ht="12" customHeight="1" x14ac:dyDescent="0.2">
      <c r="A74" s="234"/>
      <c r="B74" s="229"/>
      <c r="C74" s="215" t="s">
        <v>29</v>
      </c>
      <c r="D74" s="21">
        <f>StateCalculations!N146+StateCalculations!T146</f>
        <v>7609</v>
      </c>
      <c r="E74" s="49">
        <f>IF(D74/$D$80&lt;0.01,"*",D74/$D$80)</f>
        <v>0.92018381908332325</v>
      </c>
      <c r="F74" s="254"/>
      <c r="G74" s="217"/>
      <c r="H74" s="215" t="s">
        <v>30</v>
      </c>
      <c r="I74" s="21">
        <f>SUM(StateCalculations!N132:P132)</f>
        <v>1578</v>
      </c>
      <c r="J74" s="49">
        <f>IF(I74/$I$79&lt;0.01,"*",I74/$I$79)</f>
        <v>0.19083323255532714</v>
      </c>
      <c r="K74" s="237"/>
    </row>
    <row r="75" spans="1:13" ht="12" customHeight="1" x14ac:dyDescent="0.2">
      <c r="A75" s="234"/>
      <c r="B75" s="229"/>
      <c r="C75" s="215" t="s">
        <v>31</v>
      </c>
      <c r="D75" s="21">
        <f>StateCalculations!O146</f>
        <v>402</v>
      </c>
      <c r="E75" s="49">
        <f t="shared" ref="E75:E80" si="9">IF(D75/$D$80&lt;0.01,"*",D75/$D$80)</f>
        <v>4.861531019470311E-2</v>
      </c>
      <c r="F75" s="254"/>
      <c r="G75" s="229"/>
      <c r="H75" s="215" t="s">
        <v>32</v>
      </c>
      <c r="I75" s="21">
        <f>SUM(StateCalculations!Q132:S132)</f>
        <v>1498</v>
      </c>
      <c r="J75" s="49">
        <f t="shared" ref="J75:J79" si="10">IF(I75/$I$79&lt;0.01,"*",I75/$I$79)</f>
        <v>0.18115854395936631</v>
      </c>
      <c r="K75" s="237"/>
    </row>
    <row r="76" spans="1:13" ht="12" customHeight="1" x14ac:dyDescent="0.2">
      <c r="A76" s="234"/>
      <c r="B76" s="229"/>
      <c r="C76" s="215" t="s">
        <v>33</v>
      </c>
      <c r="D76" s="21">
        <f>StateCalculations!W146+StateCalculations!V146</f>
        <v>67</v>
      </c>
      <c r="E76" s="49" t="str">
        <f t="shared" si="9"/>
        <v>*</v>
      </c>
      <c r="F76" s="254"/>
      <c r="G76" s="215"/>
      <c r="H76" s="215" t="s">
        <v>34</v>
      </c>
      <c r="I76" s="21">
        <f>SUM(StateCalculations!T132:Y132)</f>
        <v>2902</v>
      </c>
      <c r="J76" s="49">
        <f t="shared" si="10"/>
        <v>0.35094932881847868</v>
      </c>
      <c r="K76" s="237"/>
    </row>
    <row r="77" spans="1:13" s="200" customFormat="1" ht="12" customHeight="1" x14ac:dyDescent="0.2">
      <c r="A77" s="234"/>
      <c r="B77" s="217"/>
      <c r="C77" s="215" t="s">
        <v>35</v>
      </c>
      <c r="D77" s="21">
        <f>StateCalculations!P146+StateCalculations!Q146</f>
        <v>119</v>
      </c>
      <c r="E77" s="49">
        <f t="shared" si="9"/>
        <v>1.4391099286491717E-2</v>
      </c>
      <c r="F77" s="254"/>
      <c r="G77" s="229"/>
      <c r="H77" s="215" t="s">
        <v>36</v>
      </c>
      <c r="I77" s="21">
        <f>SUM(StateCalculations!Z132:AE132)</f>
        <v>2290</v>
      </c>
      <c r="J77" s="49">
        <f t="shared" si="10"/>
        <v>0.2769379610593784</v>
      </c>
      <c r="K77" s="237"/>
    </row>
    <row r="78" spans="1:13" s="200" customFormat="1" ht="12" customHeight="1" x14ac:dyDescent="0.2">
      <c r="A78" s="239"/>
      <c r="B78" s="217"/>
      <c r="C78" s="215" t="s">
        <v>37</v>
      </c>
      <c r="D78" s="21">
        <f>StateCalculations!R146</f>
        <v>53</v>
      </c>
      <c r="E78" s="49" t="str">
        <f t="shared" si="9"/>
        <v>*</v>
      </c>
      <c r="F78" s="254"/>
      <c r="G78" s="217"/>
      <c r="H78" s="215" t="s">
        <v>58</v>
      </c>
      <c r="I78" s="21">
        <f>StateCalculations!AF132</f>
        <v>1</v>
      </c>
      <c r="J78" s="49" t="str">
        <f t="shared" si="10"/>
        <v>*</v>
      </c>
      <c r="K78" s="237"/>
    </row>
    <row r="79" spans="1:13" s="200" customFormat="1" ht="12" customHeight="1" x14ac:dyDescent="0.2">
      <c r="A79" s="239"/>
      <c r="B79" s="217"/>
      <c r="C79" s="215" t="s">
        <v>39</v>
      </c>
      <c r="D79" s="21">
        <f>StateCalculations!S146+StateCalculations!U146+StateCalculations!X146</f>
        <v>19</v>
      </c>
      <c r="E79" s="49" t="str">
        <f t="shared" si="9"/>
        <v>*</v>
      </c>
      <c r="F79" s="255"/>
      <c r="G79" s="217"/>
      <c r="H79" s="244" t="s">
        <v>72</v>
      </c>
      <c r="I79" s="67">
        <f>SUM(I74:I78)</f>
        <v>8269</v>
      </c>
      <c r="J79" s="68">
        <f t="shared" si="10"/>
        <v>1</v>
      </c>
      <c r="K79" s="240"/>
    </row>
    <row r="80" spans="1:13" s="200" customFormat="1" ht="12" customHeight="1" x14ac:dyDescent="0.2">
      <c r="A80" s="214"/>
      <c r="B80" s="229"/>
      <c r="C80" s="244" t="s">
        <v>72</v>
      </c>
      <c r="D80" s="67">
        <f>SUM(D74:D79)</f>
        <v>8269</v>
      </c>
      <c r="E80" s="68">
        <f t="shared" si="9"/>
        <v>1</v>
      </c>
      <c r="F80" s="255"/>
      <c r="G80" s="217"/>
      <c r="H80" s="244"/>
      <c r="I80" s="108"/>
      <c r="J80" s="109"/>
      <c r="K80" s="240"/>
    </row>
    <row r="81" spans="1:11" s="200" customFormat="1" ht="4.1500000000000004" customHeight="1" x14ac:dyDescent="0.2">
      <c r="A81" s="214"/>
      <c r="B81" s="229"/>
      <c r="C81" s="244"/>
      <c r="D81" s="67"/>
      <c r="E81" s="68"/>
      <c r="F81" s="255"/>
      <c r="G81" s="217"/>
      <c r="H81" s="244"/>
      <c r="I81" s="108"/>
      <c r="J81" s="109"/>
      <c r="K81" s="240"/>
    </row>
    <row r="82" spans="1:11" s="200" customFormat="1" ht="12" customHeight="1" x14ac:dyDescent="0.2">
      <c r="A82" s="272"/>
      <c r="B82" s="366"/>
      <c r="C82" s="275"/>
      <c r="D82" s="279"/>
      <c r="E82" s="275"/>
      <c r="F82" s="275"/>
      <c r="G82" s="280"/>
      <c r="H82" s="275"/>
      <c r="I82" s="275"/>
      <c r="J82" s="279"/>
      <c r="K82" s="281"/>
    </row>
    <row r="83" spans="1:11" s="200" customFormat="1" x14ac:dyDescent="0.2">
      <c r="A83" s="180"/>
      <c r="B83" s="217"/>
      <c r="C83" s="282"/>
      <c r="D83" s="283"/>
      <c r="E83" s="283"/>
      <c r="F83" s="283"/>
      <c r="G83" s="282"/>
      <c r="H83" s="229"/>
      <c r="I83" s="233"/>
      <c r="J83" s="180"/>
      <c r="K83" s="180"/>
    </row>
    <row r="84" spans="1:11" s="200" customFormat="1" ht="6" customHeight="1" x14ac:dyDescent="0.2">
      <c r="A84" s="180"/>
      <c r="B84" s="217"/>
      <c r="C84" s="282"/>
      <c r="D84" s="283"/>
      <c r="E84" s="283"/>
      <c r="F84" s="283"/>
      <c r="G84" s="282"/>
      <c r="H84" s="282"/>
      <c r="I84" s="283"/>
      <c r="J84" s="180"/>
      <c r="K84" s="180"/>
    </row>
    <row r="85" spans="1:11" x14ac:dyDescent="0.2">
      <c r="A85" s="180"/>
      <c r="J85" s="180"/>
      <c r="K85" s="180"/>
    </row>
    <row r="86" spans="1:11" x14ac:dyDescent="0.2">
      <c r="J86" s="180"/>
      <c r="K86" s="180"/>
    </row>
  </sheetData>
  <mergeCells count="3">
    <mergeCell ref="B18:J18"/>
    <mergeCell ref="B33:J33"/>
    <mergeCell ref="B72:K72"/>
  </mergeCells>
  <printOptions horizontalCentered="1" verticalCentered="1"/>
  <pageMargins left="0.04" right="0.04" top="0.04" bottom="0.03" header="0.04" footer="0.03"/>
  <pageSetup scale="75" orientation="portrait" r:id="rId1"/>
  <headerFooter alignWithMargins="0">
    <oddHeader>&amp;C&amp;"Arial,Bold"&amp;12MASSACHUSETTS DEPARTMENT OF CHILDREN AND FAMILIES QUARTERLY PROFILE
FY 2017, Quarter 3 (January 1, 2017 – March 31, 2017)</oddHeader>
    <oddFooter>&amp;L&amp;"Arial,Italic"MA DCF: CQI/OMPA&amp;R
&amp;"Arial,Italic"Source: FamilyNet</oddFoot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N86"/>
  <sheetViews>
    <sheetView view="pageBreakPreview" zoomScaleNormal="100" zoomScaleSheetLayoutView="100" workbookViewId="0">
      <selection activeCell="C42" sqref="C42"/>
    </sheetView>
  </sheetViews>
  <sheetFormatPr defaultColWidth="9.140625" defaultRowHeight="12.75" x14ac:dyDescent="0.2"/>
  <cols>
    <col min="1" max="1" width="1.42578125" style="283" customWidth="1"/>
    <col min="2" max="2" width="5.28515625" style="282" customWidth="1"/>
    <col min="3" max="3" width="47.85546875" style="282" customWidth="1"/>
    <col min="4" max="4" width="6.5703125" style="283" customWidth="1"/>
    <col min="5" max="5" width="7" style="283" customWidth="1"/>
    <col min="6" max="6" width="2.140625" style="283" customWidth="1"/>
    <col min="7" max="7" width="4.140625" style="282" customWidth="1"/>
    <col min="8" max="8" width="25.7109375" style="282" customWidth="1"/>
    <col min="9" max="9" width="20.85546875" style="282" customWidth="1"/>
    <col min="10" max="10" width="7.28515625" style="283" customWidth="1"/>
    <col min="11" max="11" width="7" style="283" customWidth="1"/>
    <col min="12" max="12" width="1.42578125" style="283" customWidth="1"/>
    <col min="13" max="16384" width="9.140625" style="204"/>
  </cols>
  <sheetData>
    <row r="1" spans="1:13" ht="16.5" customHeight="1" x14ac:dyDescent="0.2">
      <c r="A1" s="201"/>
      <c r="B1" s="318"/>
      <c r="C1" s="284" t="s">
        <v>75</v>
      </c>
      <c r="D1" s="285"/>
      <c r="E1" s="202"/>
      <c r="F1" s="286"/>
      <c r="G1" s="287"/>
      <c r="H1" s="284"/>
      <c r="I1" s="288" t="s">
        <v>76</v>
      </c>
      <c r="J1" s="202"/>
      <c r="K1" s="202"/>
      <c r="L1" s="203"/>
    </row>
    <row r="2" spans="1:13" ht="15.75" hidden="1" x14ac:dyDescent="0.2">
      <c r="A2" s="205"/>
      <c r="B2" s="206"/>
      <c r="C2" s="206"/>
      <c r="D2" s="207"/>
      <c r="E2" s="208"/>
      <c r="F2" s="208"/>
      <c r="G2" s="206"/>
      <c r="H2" s="206" t="s">
        <v>0</v>
      </c>
      <c r="I2" s="206"/>
      <c r="J2" s="208"/>
      <c r="K2" s="207" t="s">
        <v>1</v>
      </c>
      <c r="L2" s="209"/>
    </row>
    <row r="3" spans="1:13" ht="5.0999999999999996" customHeight="1" x14ac:dyDescent="0.2">
      <c r="A3" s="210"/>
      <c r="B3" s="211"/>
      <c r="C3" s="211"/>
      <c r="D3" s="212"/>
      <c r="E3" s="212"/>
      <c r="F3" s="212"/>
      <c r="G3" s="211"/>
      <c r="H3" s="211"/>
      <c r="I3" s="211"/>
      <c r="J3" s="212"/>
      <c r="K3" s="212"/>
      <c r="L3" s="213"/>
    </row>
    <row r="4" spans="1:13" s="200" customFormat="1" ht="12" customHeight="1" x14ac:dyDescent="0.2">
      <c r="A4" s="214"/>
      <c r="B4" s="215" t="str">
        <f>Data!B4</f>
        <v>51A Reports (Q3, FY'2017)</v>
      </c>
      <c r="C4" s="215"/>
      <c r="D4" s="21">
        <f>WesternRegionCalculations!C6</f>
        <v>710</v>
      </c>
      <c r="E4" s="216"/>
      <c r="F4" s="216"/>
      <c r="G4" s="217"/>
      <c r="H4" s="215" t="str">
        <f>Data!H4</f>
        <v>Children &lt;18 Pending Response (03/31/2017)</v>
      </c>
      <c r="I4" s="215"/>
      <c r="J4" s="551">
        <f>VLOOKUP(I1,ChildrenPendingResponse!$A$1:$C$41,3,FALSE)</f>
        <v>175</v>
      </c>
      <c r="K4" s="218"/>
      <c r="L4" s="219"/>
      <c r="M4" s="116"/>
    </row>
    <row r="5" spans="1:13" s="200" customFormat="1" ht="12" customHeight="1" x14ac:dyDescent="0.2">
      <c r="A5" s="214"/>
      <c r="B5" s="215" t="str">
        <f>Data!B5</f>
        <v>% Screened-In for Response (Q3, FY'2017)</v>
      </c>
      <c r="C5" s="220"/>
      <c r="D5" s="28">
        <f>(WesternRegionCalculations!C16+WesternRegionCalculations!C26)/WesternRegionCalculations!C6</f>
        <v>0.6394366197183099</v>
      </c>
      <c r="E5" s="216"/>
      <c r="F5" s="216"/>
      <c r="G5" s="217"/>
      <c r="H5" s="215" t="str">
        <f>Data!H5</f>
        <v>Children Under 18 in Caseload (03/31/2017)</v>
      </c>
      <c r="I5" s="215"/>
      <c r="J5" s="551">
        <f>WesternRegionCalculations!C84</f>
        <v>1243</v>
      </c>
      <c r="K5" s="218"/>
      <c r="L5" s="219"/>
    </row>
    <row r="6" spans="1:13" s="200" customFormat="1" ht="12" customHeight="1" x14ac:dyDescent="0.2">
      <c r="A6" s="214"/>
      <c r="B6" s="215"/>
      <c r="C6" s="215"/>
      <c r="D6" s="28"/>
      <c r="E6" s="221"/>
      <c r="F6" s="221"/>
      <c r="G6" s="217"/>
      <c r="H6" s="215" t="str">
        <f>Data!H6</f>
        <v>Children Under 18 in Placement (03/31/2017)</v>
      </c>
      <c r="I6" s="215"/>
      <c r="J6" s="551">
        <f>WesternRegionCalculations!C84-WesternRegionCalculations!C90</f>
        <v>331</v>
      </c>
      <c r="K6" s="218"/>
      <c r="L6" s="219"/>
    </row>
    <row r="7" spans="1:13" s="200" customFormat="1" ht="3" customHeight="1" x14ac:dyDescent="0.2">
      <c r="A7" s="214"/>
      <c r="B7" s="217"/>
      <c r="C7" s="217"/>
      <c r="D7" s="199"/>
      <c r="E7" s="221"/>
      <c r="F7" s="221"/>
      <c r="G7" s="217"/>
      <c r="H7" s="215">
        <f>Data!H7</f>
        <v>0</v>
      </c>
      <c r="I7" s="215"/>
      <c r="J7" s="837"/>
      <c r="K7" s="218"/>
      <c r="L7" s="219"/>
    </row>
    <row r="8" spans="1:13" s="200" customFormat="1" ht="12" customHeight="1" x14ac:dyDescent="0.2">
      <c r="A8" s="214"/>
      <c r="B8" s="215" t="str">
        <f>Data!B8</f>
        <v>Responses (Q3, FY'2017) (includes Hotline)</v>
      </c>
      <c r="C8" s="215"/>
      <c r="D8" s="21">
        <f>WesternRegionCalculations!C136</f>
        <v>297</v>
      </c>
      <c r="E8" s="221"/>
      <c r="F8" s="221"/>
      <c r="G8" s="217"/>
      <c r="H8" s="215" t="str">
        <f>Data!H8</f>
        <v>% of Child Caseload in Placement</v>
      </c>
      <c r="I8" s="215"/>
      <c r="J8" s="838">
        <f>J6/J5</f>
        <v>0.26629123089300083</v>
      </c>
      <c r="K8" s="218"/>
      <c r="L8" s="219"/>
    </row>
    <row r="9" spans="1:13" s="200" customFormat="1" ht="12" customHeight="1" x14ac:dyDescent="0.2">
      <c r="A9" s="214"/>
      <c r="B9" s="215" t="str">
        <f>Data!B9</f>
        <v>% Supported Responses (Q3, FY'2017)</v>
      </c>
      <c r="C9" s="215"/>
      <c r="D9" s="28">
        <f>WesternRegionCalculations!C55/D4</f>
        <v>0.15352112676056337</v>
      </c>
      <c r="E9" s="221"/>
      <c r="F9" s="221"/>
      <c r="G9" s="217"/>
      <c r="H9" s="215" t="str">
        <f>Data!H9</f>
        <v>Clinical Cases (03/31/2017)</v>
      </c>
      <c r="I9" s="215"/>
      <c r="J9" s="551">
        <f>WesternRegionCalculations!C100</f>
        <v>693</v>
      </c>
      <c r="K9" s="218"/>
      <c r="L9" s="219"/>
    </row>
    <row r="10" spans="1:13" s="200" customFormat="1" ht="3" customHeight="1" x14ac:dyDescent="0.2">
      <c r="A10" s="214"/>
      <c r="E10" s="221"/>
      <c r="F10" s="221"/>
      <c r="G10" s="217"/>
      <c r="H10" s="215"/>
      <c r="I10" s="215"/>
      <c r="J10" s="839"/>
      <c r="K10" s="218"/>
      <c r="L10" s="219"/>
    </row>
    <row r="11" spans="1:13" s="200" customFormat="1" ht="12" customHeight="1" x14ac:dyDescent="0.2">
      <c r="A11" s="214"/>
      <c r="B11" s="215" t="str">
        <f>Data!B11</f>
        <v>Substantiated Concern (Q3, FY'2017)</v>
      </c>
      <c r="C11" s="215"/>
      <c r="D11" s="21">
        <f>WesternRegionCalculations!C127</f>
        <v>71</v>
      </c>
      <c r="E11" s="221"/>
      <c r="F11" s="221"/>
      <c r="G11" s="217"/>
      <c r="H11" s="215" t="str">
        <f>Data!H11</f>
        <v>Adoption Cases (03/31/2017)</v>
      </c>
      <c r="I11" s="215"/>
      <c r="J11" s="551">
        <f>WesternRegionCalculations!C99</f>
        <v>94</v>
      </c>
      <c r="K11" s="218"/>
      <c r="L11" s="219"/>
    </row>
    <row r="12" spans="1:13" s="200" customFormat="1" ht="12" customHeight="1" x14ac:dyDescent="0.2">
      <c r="A12" s="214"/>
      <c r="B12" s="253"/>
      <c r="C12" s="215"/>
      <c r="D12" s="28"/>
      <c r="E12" s="221"/>
      <c r="F12" s="221"/>
      <c r="G12" s="217"/>
      <c r="H12" s="215" t="str">
        <f>Data!H12</f>
        <v>Clinical Cases w/Child &lt;18 in Plcme (03/31/2017)</v>
      </c>
      <c r="I12" s="215"/>
      <c r="J12" s="551">
        <f>WesternRegionCalculations!C108</f>
        <v>144</v>
      </c>
      <c r="K12" s="218"/>
      <c r="L12" s="219"/>
      <c r="M12" s="290"/>
    </row>
    <row r="13" spans="1:13" s="200" customFormat="1" ht="12" customHeight="1" x14ac:dyDescent="0.2">
      <c r="A13" s="214"/>
      <c r="E13" s="221"/>
      <c r="F13" s="221"/>
      <c r="G13" s="217"/>
      <c r="H13" s="215" t="str">
        <f>Data!H13</f>
        <v>% Clinical Cases that are Placement Cases</v>
      </c>
      <c r="I13" s="215"/>
      <c r="J13" s="838">
        <f>J12/J9</f>
        <v>0.20779220779220781</v>
      </c>
      <c r="K13" s="218"/>
      <c r="L13" s="219"/>
    </row>
    <row r="14" spans="1:13" s="200" customFormat="1" ht="3" customHeight="1" x14ac:dyDescent="0.2">
      <c r="A14" s="214"/>
      <c r="B14" s="215"/>
      <c r="C14" s="215"/>
      <c r="D14" s="34"/>
      <c r="E14" s="221"/>
      <c r="F14" s="221"/>
      <c r="G14" s="217"/>
      <c r="H14" s="215"/>
      <c r="I14" s="215"/>
      <c r="J14" s="838"/>
      <c r="K14" s="218"/>
      <c r="L14" s="219"/>
    </row>
    <row r="15" spans="1:13" s="200" customFormat="1" ht="12" customHeight="1" x14ac:dyDescent="0.2">
      <c r="A15" s="214"/>
      <c r="B15" s="215" t="str">
        <f>Data!B15</f>
        <v>Ave. Clinical Cases Opened per Month (Jan - Mar 2017)</v>
      </c>
      <c r="C15" s="215"/>
      <c r="D15" s="21">
        <f>WesternRegionCalculations!C75</f>
        <v>39.333333333333336</v>
      </c>
      <c r="E15" s="221"/>
      <c r="F15" s="221"/>
      <c r="G15" s="217"/>
      <c r="H15" s="215" t="str">
        <f>Data!H15</f>
        <v>Adoptions Legalized (Q3, FY'2017)</v>
      </c>
      <c r="I15" s="215"/>
      <c r="J15" s="551">
        <f>WesternRegionCalculations!C114</f>
        <v>29</v>
      </c>
      <c r="K15" s="218"/>
      <c r="L15" s="219"/>
    </row>
    <row r="16" spans="1:13" s="200" customFormat="1" ht="12" customHeight="1" x14ac:dyDescent="0.2">
      <c r="A16" s="214"/>
      <c r="B16" s="215" t="str">
        <f>Data!B16</f>
        <v>Ave. Clinical Cases Closed Per Month (Jan - Mar 2017)</v>
      </c>
      <c r="C16" s="215"/>
      <c r="D16" s="21">
        <f>WesternRegionCalculations!C65</f>
        <v>40.666666666666664</v>
      </c>
      <c r="E16" s="221"/>
      <c r="F16" s="221"/>
      <c r="G16" s="217"/>
      <c r="H16" s="215" t="str">
        <f>Data!H16</f>
        <v>Guardianships Legalized (Q3, FY'2017)</v>
      </c>
      <c r="I16" s="215"/>
      <c r="J16" s="551">
        <f>WesternRegionCalculations!D114</f>
        <v>11</v>
      </c>
      <c r="K16" s="218"/>
      <c r="L16" s="219"/>
    </row>
    <row r="17" spans="1:12" ht="6" customHeight="1" x14ac:dyDescent="0.2">
      <c r="A17" s="223"/>
      <c r="B17" s="206"/>
      <c r="C17" s="206"/>
      <c r="D17" s="207"/>
      <c r="E17" s="208"/>
      <c r="F17" s="208"/>
      <c r="G17" s="206"/>
      <c r="H17" s="206"/>
      <c r="I17" s="206"/>
      <c r="J17" s="208"/>
      <c r="K17" s="208"/>
      <c r="L17" s="224"/>
    </row>
    <row r="18" spans="1:12" s="227" customFormat="1" ht="15.75" customHeight="1" x14ac:dyDescent="0.2">
      <c r="A18" s="225"/>
      <c r="B18" s="1079" t="s">
        <v>4</v>
      </c>
      <c r="C18" s="1079"/>
      <c r="D18" s="1079"/>
      <c r="E18" s="1079"/>
      <c r="F18" s="1079"/>
      <c r="G18" s="1079"/>
      <c r="H18" s="1079"/>
      <c r="I18" s="1079"/>
      <c r="J18" s="1079"/>
      <c r="K18" s="1079"/>
      <c r="L18" s="226"/>
    </row>
    <row r="19" spans="1:12" ht="15" customHeight="1" x14ac:dyDescent="0.2">
      <c r="A19" s="210"/>
      <c r="B19" s="228" t="str">
        <f>Data!B19</f>
        <v>Race (03/31/2017)</v>
      </c>
      <c r="C19" s="229"/>
      <c r="D19" s="230"/>
      <c r="E19" s="231"/>
      <c r="F19" s="232"/>
      <c r="G19" s="228" t="str">
        <f>Data!G19</f>
        <v>Primary Language  (03/31/2017)</v>
      </c>
      <c r="H19" s="229"/>
      <c r="I19" s="229"/>
      <c r="J19" s="233"/>
      <c r="K19" s="233"/>
      <c r="L19" s="213"/>
    </row>
    <row r="20" spans="1:12" s="200" customFormat="1" ht="13.5" customHeight="1" x14ac:dyDescent="0.2">
      <c r="A20" s="234"/>
      <c r="B20" s="235"/>
      <c r="C20" s="215" t="s">
        <v>5</v>
      </c>
      <c r="D20" s="21">
        <f>WesternRegionCalculations!P14</f>
        <v>1597</v>
      </c>
      <c r="E20" s="28">
        <f>IF(D20/$D$29&lt;0.01,"*",D20/$D$29)</f>
        <v>0.60241418332704644</v>
      </c>
      <c r="F20" s="236"/>
      <c r="G20" s="235"/>
      <c r="H20" s="215" t="str">
        <f>Data!H20</f>
        <v>Spanish</v>
      </c>
      <c r="I20" s="215"/>
      <c r="J20" s="21">
        <f>WesternRegionCalculations!P35</f>
        <v>97</v>
      </c>
      <c r="K20" s="49">
        <f>IF(J20/$J$31&lt;0.01,"*",J20/$J$31)</f>
        <v>3.6589966050546964E-2</v>
      </c>
      <c r="L20" s="237"/>
    </row>
    <row r="21" spans="1:12" s="200" customFormat="1" ht="14.45" customHeight="1" x14ac:dyDescent="0.2">
      <c r="A21" s="234"/>
      <c r="B21" s="235"/>
      <c r="C21" s="238" t="s">
        <v>7</v>
      </c>
      <c r="D21" s="21">
        <f>WesternRegionCalculations!P10</f>
        <v>385</v>
      </c>
      <c r="E21" s="28">
        <f t="shared" ref="E21:E28" si="0">IF(D21/$D$29&lt;0.01,"*",D21/$D$29)</f>
        <v>0.14522821576763487</v>
      </c>
      <c r="F21" s="236"/>
      <c r="G21" s="235"/>
      <c r="H21" s="215" t="str">
        <f>Data!H21</f>
        <v>Khmer (Cambodian)</v>
      </c>
      <c r="I21" s="215"/>
      <c r="J21" s="21">
        <f>WesternRegionCalculations!P29</f>
        <v>1</v>
      </c>
      <c r="K21" s="49" t="str">
        <f t="shared" ref="K21:K31" si="1">IF(J21/$J$31&lt;0.01,"*",J21/$J$31)</f>
        <v>*</v>
      </c>
      <c r="L21" s="237"/>
    </row>
    <row r="22" spans="1:12" s="200" customFormat="1" ht="13.5" customHeight="1" x14ac:dyDescent="0.2">
      <c r="A22" s="234"/>
      <c r="B22" s="235"/>
      <c r="C22" s="215" t="s">
        <v>9</v>
      </c>
      <c r="D22" s="21">
        <f>WesternRegionCalculations!P8</f>
        <v>116</v>
      </c>
      <c r="E22" s="28">
        <f t="shared" si="0"/>
        <v>4.3757072802715957E-2</v>
      </c>
      <c r="F22" s="236"/>
      <c r="G22" s="235"/>
      <c r="H22" s="52" t="str">
        <f>Data!H22</f>
        <v xml:space="preserve">Portuguese                                                                      </v>
      </c>
      <c r="I22" s="215"/>
      <c r="J22" s="21">
        <f>WesternRegionCalculations!P33</f>
        <v>0</v>
      </c>
      <c r="K22" s="28" t="str">
        <f t="shared" si="1"/>
        <v>*</v>
      </c>
      <c r="L22" s="237"/>
    </row>
    <row r="23" spans="1:12" s="200" customFormat="1" ht="13.5" customHeight="1" x14ac:dyDescent="0.2">
      <c r="A23" s="234"/>
      <c r="B23" s="235"/>
      <c r="C23" s="215" t="s">
        <v>11</v>
      </c>
      <c r="D23" s="21">
        <f>WesternRegionCalculations!P7</f>
        <v>24</v>
      </c>
      <c r="E23" s="28" t="str">
        <f t="shared" si="0"/>
        <v>*</v>
      </c>
      <c r="F23" s="236"/>
      <c r="G23" s="235"/>
      <c r="H23" s="215" t="str">
        <f>Data!H23</f>
        <v>Haitian Creole</v>
      </c>
      <c r="I23" s="215"/>
      <c r="J23" s="21">
        <f>WesternRegionCalculations!P27</f>
        <v>0</v>
      </c>
      <c r="K23" s="49" t="str">
        <f t="shared" si="1"/>
        <v>*</v>
      </c>
      <c r="L23" s="237"/>
    </row>
    <row r="24" spans="1:12" s="200" customFormat="1" ht="13.5" customHeight="1" x14ac:dyDescent="0.2">
      <c r="A24" s="234"/>
      <c r="B24" s="235"/>
      <c r="C24" s="215" t="s">
        <v>13</v>
      </c>
      <c r="D24" s="21">
        <f>WesternRegionCalculations!P6</f>
        <v>9</v>
      </c>
      <c r="E24" s="28" t="str">
        <f t="shared" si="0"/>
        <v>*</v>
      </c>
      <c r="F24" s="236"/>
      <c r="G24" s="235"/>
      <c r="H24" s="238" t="str">
        <f>Data!H24</f>
        <v>Cape Verdean Creole</v>
      </c>
      <c r="I24" s="238"/>
      <c r="J24" s="21">
        <f>WesternRegionCalculations!P22</f>
        <v>2</v>
      </c>
      <c r="K24" s="49" t="str">
        <f t="shared" si="1"/>
        <v>*</v>
      </c>
      <c r="L24" s="237"/>
    </row>
    <row r="25" spans="1:12" s="200" customFormat="1" ht="13.5" customHeight="1" x14ac:dyDescent="0.2">
      <c r="A25" s="234"/>
      <c r="B25" s="235"/>
      <c r="C25" s="215" t="s">
        <v>15</v>
      </c>
      <c r="D25" s="21">
        <f>WesternRegionCalculations!P12</f>
        <v>5</v>
      </c>
      <c r="E25" s="28" t="str">
        <f t="shared" si="0"/>
        <v>*</v>
      </c>
      <c r="F25" s="236"/>
      <c r="G25" s="235"/>
      <c r="H25" s="238" t="str">
        <f>Data!H25</f>
        <v>Vietnamese</v>
      </c>
      <c r="I25" s="238"/>
      <c r="J25" s="21">
        <f>WesternRegionCalculations!P38</f>
        <v>6</v>
      </c>
      <c r="K25" s="49" t="str">
        <f t="shared" si="1"/>
        <v>*</v>
      </c>
      <c r="L25" s="237"/>
    </row>
    <row r="26" spans="1:12" s="200" customFormat="1" ht="13.5" customHeight="1" x14ac:dyDescent="0.2">
      <c r="A26" s="239"/>
      <c r="B26" s="235"/>
      <c r="C26" s="215" t="s">
        <v>17</v>
      </c>
      <c r="D26" s="21">
        <f>WesternRegionCalculations!P11</f>
        <v>112</v>
      </c>
      <c r="E26" s="28">
        <f t="shared" si="0"/>
        <v>4.2248208223311955E-2</v>
      </c>
      <c r="F26" s="236"/>
      <c r="G26" s="235"/>
      <c r="H26" s="238" t="str">
        <f>Data!H26</f>
        <v>Chinese</v>
      </c>
      <c r="I26" s="238"/>
      <c r="J26" s="21">
        <f>WesternRegionCalculations!P23</f>
        <v>0</v>
      </c>
      <c r="K26" s="28" t="str">
        <f t="shared" si="1"/>
        <v>*</v>
      </c>
      <c r="L26" s="240"/>
    </row>
    <row r="27" spans="1:12" s="200" customFormat="1" ht="12" customHeight="1" x14ac:dyDescent="0.2">
      <c r="A27" s="239"/>
      <c r="B27" s="235"/>
      <c r="C27" s="215" t="str">
        <f>Data!C27</f>
        <v>Unable to Determine</v>
      </c>
      <c r="D27" s="21">
        <f>WesternRegionCalculations!P13</f>
        <v>111</v>
      </c>
      <c r="E27" s="28">
        <f t="shared" si="0"/>
        <v>4.1870992078460956E-2</v>
      </c>
      <c r="F27" s="236"/>
      <c r="G27" s="235"/>
      <c r="H27" s="238" t="str">
        <f>Data!H27</f>
        <v>Lao</v>
      </c>
      <c r="I27" s="238"/>
      <c r="J27" s="21">
        <f>WesternRegionCalculations!P30</f>
        <v>0</v>
      </c>
      <c r="K27" s="49" t="str">
        <f t="shared" si="1"/>
        <v>*</v>
      </c>
      <c r="L27" s="240"/>
    </row>
    <row r="28" spans="1:12" s="200" customFormat="1" ht="12" customHeight="1" x14ac:dyDescent="0.2">
      <c r="A28" s="241"/>
      <c r="B28" s="235"/>
      <c r="C28" s="215" t="str">
        <f>Data!C28</f>
        <v>Missing</v>
      </c>
      <c r="D28" s="21">
        <f>WesternRegionCalculations!P15+WesternRegionCalculations!P9</f>
        <v>292</v>
      </c>
      <c r="E28" s="28">
        <f t="shared" si="0"/>
        <v>0.11014711429649189</v>
      </c>
      <c r="F28" s="242"/>
      <c r="G28" s="235"/>
      <c r="H28" s="238" t="str">
        <f>Data!H28</f>
        <v>American Sign Language</v>
      </c>
      <c r="I28" s="238"/>
      <c r="J28" s="21">
        <f>WesternRegionCalculations!P21</f>
        <v>1</v>
      </c>
      <c r="K28" s="28" t="str">
        <f t="shared" si="1"/>
        <v>*</v>
      </c>
      <c r="L28" s="243"/>
    </row>
    <row r="29" spans="1:12" s="200" customFormat="1" ht="15" customHeight="1" x14ac:dyDescent="0.2">
      <c r="A29" s="214"/>
      <c r="B29" s="228"/>
      <c r="C29" s="244" t="s">
        <v>23</v>
      </c>
      <c r="D29" s="67">
        <f>SUM(D20:D28)</f>
        <v>2651</v>
      </c>
      <c r="E29" s="61">
        <f>IF(D29/$D$29&lt;0.01,"*",D29/$D$29)</f>
        <v>1</v>
      </c>
      <c r="F29" s="217"/>
      <c r="G29" s="235"/>
      <c r="H29" s="215" t="str">
        <f>Data!H29</f>
        <v>Other</v>
      </c>
      <c r="I29" s="215"/>
      <c r="J29" s="21">
        <f>WesternRegionCalculations!P25+WesternRegionCalculations!P26+WesternRegionCalculations!P28+WesternRegionCalculations!P31+WesternRegionCalculations!P32+WesternRegionCalculations!P34+WesternRegionCalculations!P36+WesternRegionCalculations!P39</f>
        <v>38</v>
      </c>
      <c r="K29" s="49">
        <f t="shared" si="1"/>
        <v>1.4334213504337986E-2</v>
      </c>
      <c r="L29" s="219"/>
    </row>
    <row r="30" spans="1:12" ht="12" customHeight="1" x14ac:dyDescent="0.2">
      <c r="A30" s="245"/>
      <c r="B30" s="228"/>
      <c r="C30" s="246" t="s">
        <v>239</v>
      </c>
      <c r="D30" s="34"/>
      <c r="E30" s="64"/>
      <c r="F30" s="242"/>
      <c r="G30" s="215"/>
      <c r="H30" s="215" t="str">
        <f>Data!H30</f>
        <v>English/Unspecified</v>
      </c>
      <c r="I30" s="215"/>
      <c r="J30" s="21">
        <f>WesternRegionCalculations!P24+WesternRegionCalculations!P37</f>
        <v>2506</v>
      </c>
      <c r="K30" s="49">
        <f t="shared" si="1"/>
        <v>0.94530365899660507</v>
      </c>
      <c r="L30" s="247"/>
    </row>
    <row r="31" spans="1:12" ht="12" customHeight="1" x14ac:dyDescent="0.2">
      <c r="A31" s="245"/>
      <c r="B31" s="228"/>
      <c r="C31" s="66" t="s">
        <v>240</v>
      </c>
      <c r="D31" s="34"/>
      <c r="E31" s="64"/>
      <c r="F31" s="242"/>
      <c r="G31" s="215"/>
      <c r="H31" s="220" t="s">
        <v>23</v>
      </c>
      <c r="I31" s="220"/>
      <c r="J31" s="67">
        <f>SUM(J20:J30)</f>
        <v>2651</v>
      </c>
      <c r="K31" s="68">
        <f t="shared" si="1"/>
        <v>1</v>
      </c>
      <c r="L31" s="247"/>
    </row>
    <row r="32" spans="1:12" ht="6" customHeight="1" x14ac:dyDescent="0.2">
      <c r="A32" s="248"/>
      <c r="B32" s="249"/>
      <c r="C32" s="229"/>
      <c r="D32" s="250"/>
      <c r="E32" s="242"/>
      <c r="F32" s="242"/>
      <c r="G32" s="215"/>
      <c r="H32" s="215"/>
      <c r="I32" s="215"/>
      <c r="J32" s="251"/>
      <c r="K32" s="251"/>
      <c r="L32" s="252"/>
    </row>
    <row r="33" spans="1:12" s="227" customFormat="1" ht="14.25" customHeight="1" x14ac:dyDescent="0.2">
      <c r="A33" s="225"/>
      <c r="B33" s="1080" t="s">
        <v>28</v>
      </c>
      <c r="C33" s="1079"/>
      <c r="D33" s="1079"/>
      <c r="E33" s="1079"/>
      <c r="F33" s="1079"/>
      <c r="G33" s="1079"/>
      <c r="H33" s="1079"/>
      <c r="I33" s="1079"/>
      <c r="J33" s="1079"/>
      <c r="K33" s="1079"/>
      <c r="L33" s="226"/>
    </row>
    <row r="34" spans="1:12" s="253" customFormat="1" ht="15" customHeight="1" x14ac:dyDescent="0.2">
      <c r="A34" s="245"/>
      <c r="B34" s="228" t="str">
        <f>Data!B34</f>
        <v>Most Recent Intake  (03/31/2017)</v>
      </c>
      <c r="C34" s="229"/>
      <c r="D34" s="231"/>
      <c r="E34" s="218"/>
      <c r="F34" s="218"/>
      <c r="G34" s="228" t="str">
        <f>Data!G34</f>
        <v>Age Groups  (03/31/2017)</v>
      </c>
      <c r="H34" s="215"/>
      <c r="I34" s="215"/>
      <c r="J34" s="251"/>
      <c r="K34" s="251"/>
      <c r="L34" s="247"/>
    </row>
    <row r="35" spans="1:12" s="200" customFormat="1" ht="12" customHeight="1" x14ac:dyDescent="0.2">
      <c r="A35" s="234"/>
      <c r="B35" s="217"/>
      <c r="C35" s="215" t="str">
        <f>Data!C35</f>
        <v>Protective</v>
      </c>
      <c r="D35" s="21">
        <f>WesternRegionCalculations!O58+WesternRegionCalculations!U58</f>
        <v>304</v>
      </c>
      <c r="E35" s="49">
        <f>IF(D35/$D$41&lt;0.01,"*",D35/$D$41)</f>
        <v>0.91842900302114805</v>
      </c>
      <c r="F35" s="254"/>
      <c r="G35" s="217"/>
      <c r="H35" s="215" t="str">
        <f>Data!H35</f>
        <v>0 - 2 Years Old</v>
      </c>
      <c r="I35" s="215"/>
      <c r="J35" s="21">
        <f>WesternRegionCalculations!O72</f>
        <v>73</v>
      </c>
      <c r="K35" s="49">
        <f>IF(J35/$J$39&lt;0.01,"*",J35/$J$39)</f>
        <v>0.22054380664652568</v>
      </c>
      <c r="L35" s="237"/>
    </row>
    <row r="36" spans="1:12" s="200" customFormat="1" ht="12" customHeight="1" x14ac:dyDescent="0.2">
      <c r="A36" s="234"/>
      <c r="B36" s="229"/>
      <c r="C36" s="215" t="str">
        <f>Data!C36</f>
        <v>Alternative Response</v>
      </c>
      <c r="D36" s="21">
        <f>WesternRegionCalculations!P58</f>
        <v>15</v>
      </c>
      <c r="E36" s="49">
        <f t="shared" ref="E36:E41" si="2">IF(D36/$D$41&lt;0.01,"*",D36/$D$41)</f>
        <v>4.5317220543806644E-2</v>
      </c>
      <c r="F36" s="254"/>
      <c r="G36" s="217"/>
      <c r="H36" s="215" t="str">
        <f>Data!H36</f>
        <v>3 - 5 Years Old</v>
      </c>
      <c r="I36" s="215"/>
      <c r="J36" s="21">
        <f>WesternRegionCalculations!P72</f>
        <v>56</v>
      </c>
      <c r="K36" s="49">
        <f t="shared" ref="K36:K39" si="3">IF(J36/$J$39&lt;0.01,"*",J36/$J$39)</f>
        <v>0.16918429003021149</v>
      </c>
      <c r="L36" s="237"/>
    </row>
    <row r="37" spans="1:12" s="200" customFormat="1" ht="12" customHeight="1" x14ac:dyDescent="0.2">
      <c r="A37" s="234"/>
      <c r="B37" s="229"/>
      <c r="C37" s="215" t="str">
        <f>Data!C37</f>
        <v>Voluntary Request</v>
      </c>
      <c r="D37" s="21">
        <f>WesternRegionCalculations!W58+WesternRegionCalculations!X58</f>
        <v>8</v>
      </c>
      <c r="E37" s="49">
        <f t="shared" si="2"/>
        <v>2.4169184290030211E-2</v>
      </c>
      <c r="F37" s="254"/>
      <c r="G37" s="217"/>
      <c r="H37" s="215" t="str">
        <f>Data!H37</f>
        <v>6 - 11 Years Old</v>
      </c>
      <c r="I37" s="215"/>
      <c r="J37" s="21">
        <f>WesternRegionCalculations!Q72</f>
        <v>102</v>
      </c>
      <c r="K37" s="49">
        <f t="shared" si="3"/>
        <v>0.30815709969788518</v>
      </c>
      <c r="L37" s="237"/>
    </row>
    <row r="38" spans="1:12" s="200" customFormat="1" ht="12" customHeight="1" x14ac:dyDescent="0.2">
      <c r="A38" s="234"/>
      <c r="B38" s="229"/>
      <c r="C38" s="215" t="str">
        <f>Data!C38</f>
        <v>CRA Referral (Children Requiring Assistance)</v>
      </c>
      <c r="D38" s="21">
        <f>WesternRegionCalculations!Q58+WesternRegionCalculations!R58</f>
        <v>1</v>
      </c>
      <c r="E38" s="49" t="str">
        <f t="shared" si="2"/>
        <v>*</v>
      </c>
      <c r="F38" s="254"/>
      <c r="G38" s="217"/>
      <c r="H38" s="215" t="str">
        <f>Data!H38</f>
        <v>12 - 17 Years Old</v>
      </c>
      <c r="I38" s="215"/>
      <c r="J38" s="21">
        <f>WesternRegionCalculations!R72</f>
        <v>100</v>
      </c>
      <c r="K38" s="49">
        <f t="shared" si="3"/>
        <v>0.30211480362537763</v>
      </c>
      <c r="L38" s="237"/>
    </row>
    <row r="39" spans="1:12" s="200" customFormat="1" ht="12" customHeight="1" x14ac:dyDescent="0.2">
      <c r="A39" s="239"/>
      <c r="B39" s="229"/>
      <c r="C39" s="215" t="str">
        <f>Data!C39</f>
        <v>Court Referral</v>
      </c>
      <c r="D39" s="21">
        <f>WesternRegionCalculations!S58</f>
        <v>1</v>
      </c>
      <c r="E39" s="49" t="str">
        <f t="shared" si="2"/>
        <v>*</v>
      </c>
      <c r="F39" s="254"/>
      <c r="G39" s="217"/>
      <c r="H39" s="244" t="s">
        <v>38</v>
      </c>
      <c r="I39" s="244"/>
      <c r="J39" s="67">
        <f>SUM(J35:J38)</f>
        <v>331</v>
      </c>
      <c r="K39" s="68">
        <f t="shared" si="3"/>
        <v>1</v>
      </c>
      <c r="L39" s="240"/>
    </row>
    <row r="40" spans="1:12" s="200" customFormat="1" ht="12" customHeight="1" x14ac:dyDescent="0.2">
      <c r="A40" s="241"/>
      <c r="B40" s="217"/>
      <c r="C40" s="215" t="str">
        <f>Data!C40</f>
        <v>Other/Unspecified</v>
      </c>
      <c r="D40" s="21">
        <f>WesternRegionCalculations!T58+WesternRegionCalculations!V58+WesternRegionCalculations!Y58</f>
        <v>2</v>
      </c>
      <c r="E40" s="49" t="str">
        <f t="shared" si="2"/>
        <v>*</v>
      </c>
      <c r="F40" s="255"/>
      <c r="G40" s="217"/>
      <c r="H40" s="244"/>
      <c r="I40" s="244"/>
      <c r="J40" s="76"/>
      <c r="K40" s="77"/>
      <c r="L40" s="243"/>
    </row>
    <row r="41" spans="1:12" s="200" customFormat="1" ht="12" customHeight="1" x14ac:dyDescent="0.2">
      <c r="A41" s="241"/>
      <c r="B41" s="217"/>
      <c r="C41" s="244" t="s">
        <v>38</v>
      </c>
      <c r="D41" s="67">
        <f>SUM(D35:D40)</f>
        <v>331</v>
      </c>
      <c r="E41" s="68">
        <f t="shared" si="2"/>
        <v>1</v>
      </c>
      <c r="F41" s="255"/>
      <c r="G41" s="217"/>
      <c r="H41" s="217"/>
      <c r="I41" s="217"/>
      <c r="J41" s="217"/>
      <c r="K41" s="217"/>
      <c r="L41" s="243"/>
    </row>
    <row r="42" spans="1:12" s="200" customFormat="1" ht="12" customHeight="1" x14ac:dyDescent="0.2">
      <c r="A42" s="241"/>
      <c r="B42" s="217"/>
      <c r="C42" s="244"/>
      <c r="D42" s="67"/>
      <c r="E42" s="68"/>
      <c r="F42" s="255"/>
      <c r="G42" s="217"/>
      <c r="H42" s="217"/>
      <c r="I42" s="217"/>
      <c r="J42" s="217"/>
      <c r="K42" s="217"/>
      <c r="L42" s="243"/>
    </row>
    <row r="43" spans="1:12" s="253" customFormat="1" ht="15" customHeight="1" x14ac:dyDescent="0.2">
      <c r="A43" s="210"/>
      <c r="B43" s="228" t="str">
        <f>Data!B43</f>
        <v>Placement Type  (03/31/2017)</v>
      </c>
      <c r="C43" s="215"/>
      <c r="D43" s="233"/>
      <c r="E43" s="233"/>
      <c r="F43" s="233"/>
      <c r="G43" s="228" t="str">
        <f>Data!G43</f>
        <v>Continuous Time in Placement  (03/31/2017)</v>
      </c>
      <c r="H43" s="229"/>
      <c r="I43" s="229"/>
      <c r="J43" s="233"/>
      <c r="K43" s="233"/>
      <c r="L43" s="213"/>
    </row>
    <row r="44" spans="1:12" s="200" customFormat="1" ht="12" customHeight="1" x14ac:dyDescent="0.2">
      <c r="A44" s="234"/>
      <c r="B44" s="217"/>
      <c r="C44" s="215" t="str">
        <f>Data!C44</f>
        <v>Foster Care - Kinship</v>
      </c>
      <c r="D44" s="21">
        <f>WesternRegionCalculations!AP100</f>
        <v>108</v>
      </c>
      <c r="E44" s="49">
        <f>IF(D44/$D$57&lt;0.01,"*",D44/$D$57)</f>
        <v>0.32628398791540786</v>
      </c>
      <c r="F44" s="254"/>
      <c r="G44" s="217"/>
      <c r="H44" s="215" t="str">
        <f>Data!H44</f>
        <v>.5 Years or Less</v>
      </c>
      <c r="I44" s="215"/>
      <c r="J44" s="21">
        <f>WesternRegionCalculations!O85</f>
        <v>84</v>
      </c>
      <c r="K44" s="49">
        <f>IF(J44/$J$49&lt;0.01,"*",J44/$J$49)</f>
        <v>0.25377643504531722</v>
      </c>
      <c r="L44" s="237"/>
    </row>
    <row r="45" spans="1:12" s="200" customFormat="1" ht="12" customHeight="1" x14ac:dyDescent="0.2">
      <c r="A45" s="234"/>
      <c r="B45" s="217"/>
      <c r="C45" s="215" t="str">
        <f>Data!C45</f>
        <v>Foster Care - Child-Specific</v>
      </c>
      <c r="D45" s="21">
        <f>WesternRegionCalculations!AN100</f>
        <v>37</v>
      </c>
      <c r="E45" s="49">
        <f t="shared" ref="E45:E57" si="4">IF(D45/$D$57&lt;0.01,"*",D45/$D$57)</f>
        <v>0.11178247734138973</v>
      </c>
      <c r="F45" s="254"/>
      <c r="G45" s="217"/>
      <c r="H45" s="215" t="str">
        <f>Data!H45</f>
        <v>&gt;.5 Years - 1 Year</v>
      </c>
      <c r="I45" s="215"/>
      <c r="J45" s="21">
        <f>WesternRegionCalculations!P85</f>
        <v>49</v>
      </c>
      <c r="K45" s="49">
        <f t="shared" ref="K45:K49" si="5">IF(J45/$J$49&lt;0.01,"*",J45/$J$49)</f>
        <v>0.14803625377643503</v>
      </c>
      <c r="L45" s="237"/>
    </row>
    <row r="46" spans="1:12" s="200" customFormat="1" ht="12" customHeight="1" x14ac:dyDescent="0.2">
      <c r="A46" s="234"/>
      <c r="B46" s="217"/>
      <c r="C46" s="215" t="str">
        <f>Data!C46</f>
        <v>Foster Care - Unrestricted</v>
      </c>
      <c r="D46" s="21">
        <f>WesternRegionCalculations!AR100</f>
        <v>81</v>
      </c>
      <c r="E46" s="49">
        <f t="shared" si="4"/>
        <v>0.24471299093655588</v>
      </c>
      <c r="F46" s="254"/>
      <c r="G46" s="217"/>
      <c r="H46" s="215" t="str">
        <f>Data!H46</f>
        <v>&gt;1 Year - 2 Years</v>
      </c>
      <c r="I46" s="215"/>
      <c r="J46" s="21">
        <f>WesternRegionCalculations!Q85+WesternRegionCalculations!R85</f>
        <v>91</v>
      </c>
      <c r="K46" s="49">
        <f t="shared" si="5"/>
        <v>0.27492447129909364</v>
      </c>
      <c r="L46" s="237"/>
    </row>
    <row r="47" spans="1:12" s="200" customFormat="1" ht="12" customHeight="1" x14ac:dyDescent="0.2">
      <c r="A47" s="234"/>
      <c r="B47" s="217"/>
      <c r="C47" s="215" t="str">
        <f>Data!C47</f>
        <v>Foster Care - Pre-adoptive</v>
      </c>
      <c r="D47" s="21">
        <f>WesternRegionCalculations!AQ100</f>
        <v>14</v>
      </c>
      <c r="E47" s="49">
        <f t="shared" si="4"/>
        <v>4.2296072507552872E-2</v>
      </c>
      <c r="F47" s="254"/>
      <c r="G47" s="217"/>
      <c r="H47" s="215" t="str">
        <f>Data!H47</f>
        <v>&gt;2 Years - 4 Years</v>
      </c>
      <c r="I47" s="215"/>
      <c r="J47" s="21">
        <f>WesternRegionCalculations!S85</f>
        <v>66</v>
      </c>
      <c r="K47" s="49">
        <f t="shared" si="5"/>
        <v>0.19939577039274925</v>
      </c>
      <c r="L47" s="237"/>
    </row>
    <row r="48" spans="1:12" s="200" customFormat="1" ht="12" customHeight="1" x14ac:dyDescent="0.2">
      <c r="A48" s="234"/>
      <c r="B48" s="217"/>
      <c r="C48" s="215" t="str">
        <f>Data!C48</f>
        <v>Foster Care - Independent Living</v>
      </c>
      <c r="D48" s="21">
        <f>WesternRegionCalculations!AO100</f>
        <v>1</v>
      </c>
      <c r="E48" s="28" t="str">
        <f t="shared" si="4"/>
        <v>*</v>
      </c>
      <c r="F48" s="254"/>
      <c r="G48" s="217"/>
      <c r="H48" s="215" t="str">
        <f>Data!H48</f>
        <v>&gt;4 Years</v>
      </c>
      <c r="I48" s="215"/>
      <c r="J48" s="21">
        <f>WesternRegionCalculations!T85</f>
        <v>41</v>
      </c>
      <c r="K48" s="49">
        <f t="shared" si="5"/>
        <v>0.12386706948640483</v>
      </c>
      <c r="L48" s="237"/>
    </row>
    <row r="49" spans="1:14" s="200" customFormat="1" ht="12" customHeight="1" x14ac:dyDescent="0.2">
      <c r="A49" s="234"/>
      <c r="B49" s="217"/>
      <c r="C49" s="215" t="str">
        <f>Data!C49</f>
        <v>Foster Care - IFC (Contracted)</v>
      </c>
      <c r="D49" s="21">
        <f>SUM(WesternRegionCalculations!AC100:AM100)</f>
        <v>34</v>
      </c>
      <c r="E49" s="49">
        <f t="shared" si="4"/>
        <v>0.1027190332326284</v>
      </c>
      <c r="F49" s="254"/>
      <c r="G49" s="217"/>
      <c r="H49" s="244" t="s">
        <v>38</v>
      </c>
      <c r="I49" s="215"/>
      <c r="J49" s="67">
        <f>SUM(J44:J48)</f>
        <v>331</v>
      </c>
      <c r="K49" s="68">
        <f t="shared" si="5"/>
        <v>1</v>
      </c>
      <c r="L49" s="237"/>
    </row>
    <row r="50" spans="1:14" s="200" customFormat="1" ht="12" customHeight="1" x14ac:dyDescent="0.2">
      <c r="A50" s="234"/>
      <c r="B50" s="217"/>
      <c r="C50" s="215" t="str">
        <f>Data!C50</f>
        <v>Congregate Care - Group Home</v>
      </c>
      <c r="D50" s="21">
        <f>SUM(WesternRegionCalculations!N100:T100)</f>
        <v>25</v>
      </c>
      <c r="E50" s="49">
        <f t="shared" si="4"/>
        <v>7.5528700906344406E-2</v>
      </c>
      <c r="F50" s="180"/>
      <c r="G50" s="180"/>
      <c r="H50" s="180"/>
      <c r="I50" s="180"/>
      <c r="J50" s="180"/>
      <c r="K50" s="180"/>
      <c r="L50" s="237"/>
    </row>
    <row r="51" spans="1:14" s="200" customFormat="1" ht="12" customHeight="1" x14ac:dyDescent="0.2">
      <c r="A51" s="256"/>
      <c r="B51" s="217"/>
      <c r="C51" s="215" t="str">
        <f>Data!C51</f>
        <v>Congregate Care - Continuum</v>
      </c>
      <c r="D51" s="21">
        <f>SUM(WesternRegionCalculations!Z100:AB100)</f>
        <v>0</v>
      </c>
      <c r="E51" s="49" t="str">
        <f t="shared" si="4"/>
        <v>*</v>
      </c>
      <c r="F51" s="254"/>
      <c r="G51" s="228" t="str">
        <f>Data!G51</f>
        <v>Gender  (03/31/2017)</v>
      </c>
      <c r="H51" s="235"/>
      <c r="I51" s="235"/>
      <c r="J51" s="257"/>
      <c r="K51" s="257"/>
      <c r="L51" s="258"/>
    </row>
    <row r="52" spans="1:14" s="200" customFormat="1" ht="12" customHeight="1" x14ac:dyDescent="0.2">
      <c r="A52" s="259"/>
      <c r="B52" s="217"/>
      <c r="C52" s="215" t="str">
        <f>Data!C52</f>
        <v>Congregate Care - Residential</v>
      </c>
      <c r="D52" s="21">
        <f>WesternRegionCalculations!U100</f>
        <v>15</v>
      </c>
      <c r="E52" s="49">
        <f>IF(D52/$D$57&lt;0.01,"*",D52/$D$57)</f>
        <v>4.5317220543806644E-2</v>
      </c>
      <c r="F52" s="254"/>
      <c r="G52" s="217"/>
      <c r="H52" s="215" t="str">
        <f>Data!H52</f>
        <v>Male</v>
      </c>
      <c r="I52" s="244"/>
      <c r="J52" s="21">
        <f>WesternRegionCalculations!P116</f>
        <v>186</v>
      </c>
      <c r="K52" s="49">
        <f>IF(J52/$J$55&lt;0.01,"*",J52/$J$55)</f>
        <v>0.5619335347432024</v>
      </c>
      <c r="L52" s="260"/>
      <c r="M52" s="215"/>
    </row>
    <row r="53" spans="1:14" s="200" customFormat="1" ht="12" customHeight="1" x14ac:dyDescent="0.2">
      <c r="A53" s="261"/>
      <c r="B53" s="217"/>
      <c r="C53" s="215" t="str">
        <f>Data!C53</f>
        <v>Congregate  Care - STARR (short-term residential)</v>
      </c>
      <c r="D53" s="21">
        <f>WesternRegionCalculations!V100</f>
        <v>11</v>
      </c>
      <c r="E53" s="49">
        <f t="shared" si="4"/>
        <v>3.3232628398791542E-2</v>
      </c>
      <c r="F53" s="254"/>
      <c r="G53" s="217"/>
      <c r="H53" s="215" t="str">
        <f>Data!H53</f>
        <v>Female</v>
      </c>
      <c r="I53" s="244"/>
      <c r="J53" s="21">
        <f>WesternRegionCalculations!O116</f>
        <v>145</v>
      </c>
      <c r="K53" s="49">
        <f t="shared" ref="K53:K55" si="6">IF(J53/$J$55&lt;0.01,"*",J53/$J$55)</f>
        <v>0.4380664652567976</v>
      </c>
      <c r="L53" s="262"/>
    </row>
    <row r="54" spans="1:14" s="200" customFormat="1" ht="12" customHeight="1" x14ac:dyDescent="0.2">
      <c r="A54" s="214"/>
      <c r="B54" s="217"/>
      <c r="C54" s="215" t="str">
        <f>Data!C54</f>
        <v>Congregate Care - Teen Parenting</v>
      </c>
      <c r="D54" s="21">
        <f>SUM(WesternRegionCalculations!W100:Y100)</f>
        <v>0</v>
      </c>
      <c r="E54" s="49" t="str">
        <f t="shared" si="4"/>
        <v>*</v>
      </c>
      <c r="F54" s="254"/>
      <c r="G54" s="180"/>
      <c r="H54" s="253" t="str">
        <f>Data!H54</f>
        <v>Intersex</v>
      </c>
      <c r="J54" s="21">
        <f>WesternRegionCalculations!Q116</f>
        <v>0</v>
      </c>
      <c r="K54" s="49" t="str">
        <f t="shared" si="6"/>
        <v>*</v>
      </c>
      <c r="L54" s="219"/>
    </row>
    <row r="55" spans="1:14" s="200" customFormat="1" ht="12" customHeight="1" x14ac:dyDescent="0.2">
      <c r="A55" s="263"/>
      <c r="B55" s="217"/>
      <c r="C55" s="215" t="str">
        <f>Data!C55</f>
        <v>Non-Referral Location</v>
      </c>
      <c r="D55" s="21">
        <f>SUM(WesternRegionCalculations!AS100:AW100)</f>
        <v>4</v>
      </c>
      <c r="E55" s="49">
        <f t="shared" si="4"/>
        <v>1.2084592145015106E-2</v>
      </c>
      <c r="F55" s="264"/>
      <c r="G55" s="180"/>
      <c r="H55" s="244" t="s">
        <v>38</v>
      </c>
      <c r="I55" s="180"/>
      <c r="J55" s="67">
        <f>SUM(J52:J54)</f>
        <v>331</v>
      </c>
      <c r="K55" s="68">
        <f t="shared" si="6"/>
        <v>1</v>
      </c>
      <c r="L55" s="265"/>
    </row>
    <row r="56" spans="1:14" s="200" customFormat="1" ht="12" customHeight="1" x14ac:dyDescent="0.2">
      <c r="A56" s="263"/>
      <c r="B56" s="217"/>
      <c r="C56" s="238" t="str">
        <f>Data!C56</f>
        <v>Missing/Absent from Approved Placement</v>
      </c>
      <c r="D56" s="21">
        <f>WesternRegionCalculations!AX100</f>
        <v>1</v>
      </c>
      <c r="E56" s="49" t="str">
        <f t="shared" si="4"/>
        <v>*</v>
      </c>
      <c r="F56" s="266"/>
      <c r="G56" s="180"/>
      <c r="H56" s="180"/>
      <c r="I56" s="180"/>
      <c r="J56" s="180"/>
      <c r="K56" s="180"/>
      <c r="L56" s="265"/>
    </row>
    <row r="57" spans="1:14" ht="15" customHeight="1" x14ac:dyDescent="0.2">
      <c r="A57" s="267"/>
      <c r="B57" s="180"/>
      <c r="C57" s="244" t="s">
        <v>38</v>
      </c>
      <c r="D57" s="67">
        <f>SUM(D44:D56)</f>
        <v>331</v>
      </c>
      <c r="E57" s="68">
        <f t="shared" si="4"/>
        <v>1</v>
      </c>
      <c r="F57" s="266"/>
      <c r="G57" s="228" t="str">
        <f>Data!G57</f>
        <v>Service Plan Goal  (03/31/2017)</v>
      </c>
      <c r="H57" s="229"/>
      <c r="I57" s="235"/>
      <c r="J57" s="181"/>
      <c r="K57" s="216"/>
      <c r="L57" s="268"/>
    </row>
    <row r="58" spans="1:14" s="200" customFormat="1" ht="12" customHeight="1" x14ac:dyDescent="0.2">
      <c r="A58" s="234"/>
      <c r="B58" s="228"/>
      <c r="C58" s="180"/>
      <c r="D58" s="180"/>
      <c r="E58" s="180"/>
      <c r="F58" s="254"/>
      <c r="G58" s="228"/>
      <c r="H58" s="215" t="str">
        <f>Data!H58</f>
        <v>Family Reunification</v>
      </c>
      <c r="I58" s="215"/>
      <c r="J58" s="21">
        <f>WesternRegionCalculations!S145</f>
        <v>101</v>
      </c>
      <c r="K58" s="49">
        <f>IF(J58/$J$65&lt;0.01,"*",J58/$J$65)</f>
        <v>0.30513595166163143</v>
      </c>
      <c r="L58" s="237"/>
      <c r="N58" s="215"/>
    </row>
    <row r="59" spans="1:14" s="200" customFormat="1" ht="12" customHeight="1" x14ac:dyDescent="0.2">
      <c r="A59" s="234"/>
      <c r="B59" s="228" t="str">
        <f>Data!B59</f>
        <v>Race  (03/31/2017)</v>
      </c>
      <c r="C59" s="215"/>
      <c r="D59" s="230"/>
      <c r="E59" s="231"/>
      <c r="F59" s="254"/>
      <c r="G59" s="235"/>
      <c r="H59" s="215" t="str">
        <f>Data!H59</f>
        <v>Adoption</v>
      </c>
      <c r="I59" s="215"/>
      <c r="J59" s="21">
        <f>WesternRegionCalculations!P145</f>
        <v>129</v>
      </c>
      <c r="K59" s="49">
        <f t="shared" ref="K59:K65" si="7">IF(J59/$J$65&lt;0.01,"*",J59/$J$65)</f>
        <v>0.38972809667673713</v>
      </c>
      <c r="L59" s="237"/>
    </row>
    <row r="60" spans="1:14" s="200" customFormat="1" ht="13.5" customHeight="1" x14ac:dyDescent="0.2">
      <c r="A60" s="234"/>
      <c r="B60" s="235"/>
      <c r="C60" s="215" t="s">
        <v>5</v>
      </c>
      <c r="D60" s="21">
        <f>WesternRegionCalculations!W131</f>
        <v>200</v>
      </c>
      <c r="E60" s="28">
        <f>IF(D60/$D$68&lt;0.01,"*",D60/$D$68)</f>
        <v>0.60422960725075525</v>
      </c>
      <c r="F60" s="254"/>
      <c r="G60" s="217"/>
      <c r="H60" s="215" t="str">
        <f>Data!H60</f>
        <v>Guardianship</v>
      </c>
      <c r="I60" s="215"/>
      <c r="J60" s="21">
        <f>WesternRegionCalculations!R145</f>
        <v>34</v>
      </c>
      <c r="K60" s="49">
        <f t="shared" si="7"/>
        <v>0.1027190332326284</v>
      </c>
      <c r="L60" s="237"/>
      <c r="N60" s="215"/>
    </row>
    <row r="61" spans="1:14" s="200" customFormat="1" ht="14.45" customHeight="1" x14ac:dyDescent="0.2">
      <c r="A61" s="234"/>
      <c r="C61" s="238" t="s">
        <v>7</v>
      </c>
      <c r="D61" s="21">
        <f>WesternRegionCalculations!S131</f>
        <v>53</v>
      </c>
      <c r="E61" s="28">
        <f t="shared" ref="E61:E68" si="8">IF(D61/$D$68&lt;0.01,"*",D61/$D$68)</f>
        <v>0.16012084592145015</v>
      </c>
      <c r="F61" s="254"/>
      <c r="G61" s="217"/>
      <c r="H61" s="215" t="s">
        <v>63</v>
      </c>
      <c r="I61" s="215"/>
      <c r="J61" s="21">
        <f>WesternRegionCalculations!O145</f>
        <v>11</v>
      </c>
      <c r="K61" s="49">
        <f t="shared" si="7"/>
        <v>3.3232628398791542E-2</v>
      </c>
      <c r="L61" s="237"/>
      <c r="N61" s="215"/>
    </row>
    <row r="62" spans="1:14" s="200" customFormat="1" ht="13.5" customHeight="1" x14ac:dyDescent="0.2">
      <c r="A62" s="234"/>
      <c r="C62" s="215" t="s">
        <v>376</v>
      </c>
      <c r="D62" s="21">
        <f>WesternRegionCalculations!Q131</f>
        <v>13</v>
      </c>
      <c r="E62" s="28">
        <f t="shared" si="8"/>
        <v>3.9274924471299093E-2</v>
      </c>
      <c r="F62" s="254"/>
      <c r="G62" s="217"/>
      <c r="H62" s="215" t="str">
        <f>Data!H62</f>
        <v>Permanent Care with Kin</v>
      </c>
      <c r="I62" s="215"/>
      <c r="J62" s="21">
        <f>WesternRegionCalculations!Q145</f>
        <v>11</v>
      </c>
      <c r="K62" s="49">
        <f t="shared" si="7"/>
        <v>3.3232628398791542E-2</v>
      </c>
      <c r="L62" s="237"/>
      <c r="N62" s="215"/>
    </row>
    <row r="63" spans="1:14" s="200" customFormat="1" ht="13.5" customHeight="1" x14ac:dyDescent="0.2">
      <c r="A63" s="234"/>
      <c r="B63" s="235"/>
      <c r="C63" s="215" t="s">
        <v>11</v>
      </c>
      <c r="D63" s="21">
        <f>WesternRegionCalculations!P131</f>
        <v>4</v>
      </c>
      <c r="E63" s="28">
        <f t="shared" si="8"/>
        <v>1.2084592145015106E-2</v>
      </c>
      <c r="F63" s="254"/>
      <c r="G63" s="217"/>
      <c r="H63" s="215" t="str">
        <f>Data!H63</f>
        <v>Stabilize Intact Family</v>
      </c>
      <c r="I63" s="215"/>
      <c r="J63" s="21">
        <f>WesternRegionCalculations!T145</f>
        <v>22</v>
      </c>
      <c r="K63" s="49">
        <f t="shared" si="7"/>
        <v>6.6465256797583083E-2</v>
      </c>
      <c r="L63" s="237"/>
      <c r="N63" s="215"/>
    </row>
    <row r="64" spans="1:14" s="200" customFormat="1" ht="13.5" customHeight="1" x14ac:dyDescent="0.2">
      <c r="A64" s="234"/>
      <c r="B64" s="235"/>
      <c r="C64" s="215" t="s">
        <v>13</v>
      </c>
      <c r="D64" s="21">
        <f>WesternRegionCalculations!O131</f>
        <v>2</v>
      </c>
      <c r="E64" s="28" t="str">
        <f t="shared" si="8"/>
        <v>*</v>
      </c>
      <c r="F64" s="254"/>
      <c r="G64" s="217"/>
      <c r="H64" s="215" t="str">
        <f>Data!H64</f>
        <v>Unspecified as of run-date</v>
      </c>
      <c r="I64" s="215"/>
      <c r="J64" s="21">
        <f>WesternRegionCalculations!U145</f>
        <v>23</v>
      </c>
      <c r="K64" s="49">
        <f t="shared" si="7"/>
        <v>6.9486404833836862E-2</v>
      </c>
      <c r="L64" s="237"/>
      <c r="N64" s="215"/>
    </row>
    <row r="65" spans="1:14" s="200" customFormat="1" ht="13.5" customHeight="1" x14ac:dyDescent="0.2">
      <c r="A65" s="234"/>
      <c r="B65" s="235"/>
      <c r="C65" s="215" t="s">
        <v>15</v>
      </c>
      <c r="D65" s="21">
        <f>WesternRegionCalculations!U131</f>
        <v>0</v>
      </c>
      <c r="E65" s="28" t="str">
        <f t="shared" si="8"/>
        <v>*</v>
      </c>
      <c r="F65" s="254"/>
      <c r="G65" s="217"/>
      <c r="H65" s="244" t="s">
        <v>38</v>
      </c>
      <c r="I65" s="215"/>
      <c r="J65" s="67">
        <f>SUM(J58:J64)</f>
        <v>331</v>
      </c>
      <c r="K65" s="68">
        <f t="shared" si="7"/>
        <v>1</v>
      </c>
      <c r="L65" s="237"/>
      <c r="N65" s="215"/>
    </row>
    <row r="66" spans="1:14" s="200" customFormat="1" ht="13.5" customHeight="1" x14ac:dyDescent="0.2">
      <c r="A66" s="234"/>
      <c r="B66" s="235"/>
      <c r="C66" s="215" t="s">
        <v>17</v>
      </c>
      <c r="D66" s="21">
        <f>WesternRegionCalculations!T131</f>
        <v>26</v>
      </c>
      <c r="E66" s="28">
        <f t="shared" si="8"/>
        <v>7.8549848942598186E-2</v>
      </c>
      <c r="F66" s="254"/>
      <c r="G66" s="217"/>
      <c r="H66" s="269" t="s">
        <v>241</v>
      </c>
      <c r="L66" s="237"/>
      <c r="N66" s="215"/>
    </row>
    <row r="67" spans="1:14" s="200" customFormat="1" ht="12" customHeight="1" x14ac:dyDescent="0.2">
      <c r="A67" s="234"/>
      <c r="B67" s="235"/>
      <c r="C67" s="215" t="str">
        <f>Data!C67</f>
        <v>Unable to Determine</v>
      </c>
      <c r="D67" s="21">
        <f>WesternRegionCalculations!R131+WesternRegionCalculations!V131+WesternRegionCalculations!X131</f>
        <v>33</v>
      </c>
      <c r="E67" s="28">
        <f t="shared" si="8"/>
        <v>9.9697885196374625E-2</v>
      </c>
      <c r="F67" s="254"/>
      <c r="G67" s="217"/>
      <c r="H67" s="269"/>
      <c r="I67" s="180"/>
      <c r="J67" s="180"/>
      <c r="K67" s="180"/>
      <c r="L67" s="237"/>
      <c r="M67" s="215"/>
      <c r="N67" s="215"/>
    </row>
    <row r="68" spans="1:14" s="200" customFormat="1" ht="12" customHeight="1" x14ac:dyDescent="0.2">
      <c r="A68" s="234"/>
      <c r="B68" s="235"/>
      <c r="C68" s="244" t="s">
        <v>38</v>
      </c>
      <c r="D68" s="67">
        <f>SUM(D60:D67)</f>
        <v>331</v>
      </c>
      <c r="E68" s="61">
        <f t="shared" si="8"/>
        <v>1</v>
      </c>
      <c r="F68" s="254"/>
      <c r="G68" s="270" t="s">
        <v>68</v>
      </c>
      <c r="I68" s="180"/>
      <c r="J68" s="180"/>
      <c r="K68" s="180"/>
      <c r="L68" s="237"/>
      <c r="M68" s="215"/>
      <c r="N68" s="215"/>
    </row>
    <row r="69" spans="1:14" s="200" customFormat="1" ht="12" customHeight="1" x14ac:dyDescent="0.2">
      <c r="A69" s="234"/>
      <c r="B69" s="235"/>
      <c r="C69" s="246" t="s">
        <v>239</v>
      </c>
      <c r="D69" s="95"/>
      <c r="E69" s="96"/>
      <c r="F69" s="254"/>
      <c r="G69" s="271" t="s">
        <v>69</v>
      </c>
      <c r="I69" s="180"/>
      <c r="J69" s="180"/>
      <c r="K69" s="180"/>
      <c r="L69" s="237"/>
      <c r="M69" s="215"/>
      <c r="N69" s="215"/>
    </row>
    <row r="70" spans="1:14" s="200" customFormat="1" ht="12" customHeight="1" x14ac:dyDescent="0.2">
      <c r="A70" s="241"/>
      <c r="B70" s="228"/>
      <c r="C70" s="66" t="s">
        <v>240</v>
      </c>
      <c r="D70" s="34"/>
      <c r="E70" s="64"/>
      <c r="F70" s="254"/>
      <c r="G70" s="270" t="s">
        <v>70</v>
      </c>
      <c r="I70" s="180"/>
      <c r="J70" s="180"/>
      <c r="K70" s="180"/>
      <c r="L70" s="237"/>
    </row>
    <row r="71" spans="1:14" s="200" customFormat="1" ht="6" customHeight="1" x14ac:dyDescent="0.2">
      <c r="A71" s="272"/>
      <c r="B71" s="273"/>
      <c r="C71" s="100"/>
      <c r="D71" s="101"/>
      <c r="E71" s="102"/>
      <c r="F71" s="274"/>
      <c r="G71" s="275"/>
      <c r="H71" s="276"/>
      <c r="I71" s="275"/>
      <c r="J71" s="275"/>
      <c r="K71" s="275"/>
      <c r="L71" s="277"/>
    </row>
    <row r="72" spans="1:14" s="200" customFormat="1" ht="15.75" x14ac:dyDescent="0.2">
      <c r="A72" s="205"/>
      <c r="B72" s="1080" t="s">
        <v>71</v>
      </c>
      <c r="C72" s="1080"/>
      <c r="D72" s="1080"/>
      <c r="E72" s="1080"/>
      <c r="F72" s="1080"/>
      <c r="G72" s="1080"/>
      <c r="H72" s="1080"/>
      <c r="I72" s="1080"/>
      <c r="J72" s="1080"/>
      <c r="K72" s="1080"/>
      <c r="L72" s="1081"/>
    </row>
    <row r="73" spans="1:14" s="200" customFormat="1" ht="14.25" customHeight="1" x14ac:dyDescent="0.2">
      <c r="A73" s="234"/>
      <c r="B73" s="228" t="str">
        <f>Data!B73</f>
        <v>Most Recent Intake  (03/31/2017)</v>
      </c>
      <c r="C73" s="278"/>
      <c r="D73" s="231"/>
      <c r="E73" s="218"/>
      <c r="F73" s="218"/>
      <c r="G73" s="244" t="str">
        <f>Data!G73</f>
        <v>Age Groups  (03/31/2017)</v>
      </c>
      <c r="H73" s="215"/>
      <c r="I73" s="217"/>
      <c r="J73" s="217"/>
      <c r="K73" s="233"/>
      <c r="L73" s="213"/>
    </row>
    <row r="74" spans="1:14" ht="12" customHeight="1" x14ac:dyDescent="0.2">
      <c r="A74" s="234"/>
      <c r="B74" s="229"/>
      <c r="C74" s="215" t="str">
        <f>Data!C74</f>
        <v>Protective</v>
      </c>
      <c r="D74" s="21">
        <f>WesternRegionCalculations!O177+WesternRegionCalculations!U177</f>
        <v>823</v>
      </c>
      <c r="E74" s="49">
        <f>IF(D74/$D$80&lt;0.01,"*",D74/$D$80)</f>
        <v>0.90241228070175439</v>
      </c>
      <c r="F74" s="254"/>
      <c r="G74" s="217"/>
      <c r="H74" s="215" t="str">
        <f>Data!H74</f>
        <v>0 - 2 Years Old</v>
      </c>
      <c r="I74" s="215"/>
      <c r="J74" s="21">
        <f>SUM(WesternRegionCalculations!O162:Q162)</f>
        <v>190</v>
      </c>
      <c r="K74" s="49">
        <f>IF(J74/$J$79&lt;0.01,"*",J74/$J$79)</f>
        <v>0.20833333333333334</v>
      </c>
      <c r="L74" s="237"/>
    </row>
    <row r="75" spans="1:14" ht="12" customHeight="1" x14ac:dyDescent="0.2">
      <c r="A75" s="234"/>
      <c r="B75" s="229"/>
      <c r="C75" s="215" t="str">
        <f>Data!C75</f>
        <v>Alternative Response</v>
      </c>
      <c r="D75" s="21">
        <f>WesternRegionCalculations!P177</f>
        <v>69</v>
      </c>
      <c r="E75" s="49">
        <f t="shared" ref="E75:E80" si="9">IF(D75/$D$80&lt;0.01,"*",D75/$D$80)</f>
        <v>7.5657894736842105E-2</v>
      </c>
      <c r="F75" s="254"/>
      <c r="G75" s="229"/>
      <c r="H75" s="215" t="str">
        <f>Data!H75</f>
        <v>3 - 5 Years Old</v>
      </c>
      <c r="I75" s="215"/>
      <c r="J75" s="21">
        <f>SUM(WesternRegionCalculations!R162:T162)</f>
        <v>167</v>
      </c>
      <c r="K75" s="49">
        <f t="shared" ref="K75:K79" si="10">IF(J75/$J$79&lt;0.01,"*",J75/$J$79)</f>
        <v>0.18311403508771928</v>
      </c>
      <c r="L75" s="237"/>
    </row>
    <row r="76" spans="1:14" ht="12" customHeight="1" x14ac:dyDescent="0.2">
      <c r="A76" s="234"/>
      <c r="B76" s="229"/>
      <c r="C76" s="215" t="str">
        <f>Data!C76</f>
        <v>Voluntary Request</v>
      </c>
      <c r="D76" s="21">
        <f>WesternRegionCalculations!W177+WesternRegionCalculations!V177</f>
        <v>8</v>
      </c>
      <c r="E76" s="28" t="str">
        <f t="shared" si="9"/>
        <v>*</v>
      </c>
      <c r="F76" s="254"/>
      <c r="G76" s="215"/>
      <c r="H76" s="215" t="str">
        <f>Data!H76</f>
        <v>6 - 11 Years Old</v>
      </c>
      <c r="I76" s="215"/>
      <c r="J76" s="21">
        <f>SUM(WesternRegionCalculations!U162:Z162)</f>
        <v>314</v>
      </c>
      <c r="K76" s="49">
        <f t="shared" si="10"/>
        <v>0.3442982456140351</v>
      </c>
      <c r="L76" s="237"/>
    </row>
    <row r="77" spans="1:14" s="200" customFormat="1" ht="12" customHeight="1" x14ac:dyDescent="0.2">
      <c r="A77" s="234"/>
      <c r="B77" s="217"/>
      <c r="C77" s="215" t="str">
        <f>Data!C77</f>
        <v>CRA Referral (Children Requiring Assistance)</v>
      </c>
      <c r="D77" s="21">
        <f>WesternRegionCalculations!Q177+WesternRegionCalculations!R177</f>
        <v>10</v>
      </c>
      <c r="E77" s="49">
        <f t="shared" si="9"/>
        <v>1.0964912280701754E-2</v>
      </c>
      <c r="F77" s="254"/>
      <c r="G77" s="229"/>
      <c r="H77" s="215" t="str">
        <f>Data!H77</f>
        <v>12 - 17 Years Old</v>
      </c>
      <c r="I77" s="215"/>
      <c r="J77" s="21">
        <f>SUM(WesternRegionCalculations!AA162:AF162)</f>
        <v>241</v>
      </c>
      <c r="K77" s="49">
        <f t="shared" si="10"/>
        <v>0.2642543859649123</v>
      </c>
      <c r="L77" s="237"/>
    </row>
    <row r="78" spans="1:14" s="200" customFormat="1" ht="12" customHeight="1" x14ac:dyDescent="0.2">
      <c r="A78" s="239"/>
      <c r="B78" s="217"/>
      <c r="C78" s="215" t="str">
        <f>Data!C78</f>
        <v>Court Referral</v>
      </c>
      <c r="D78" s="21">
        <f>WesternRegionCalculations!S177</f>
        <v>1</v>
      </c>
      <c r="E78" s="49" t="str">
        <f t="shared" si="9"/>
        <v>*</v>
      </c>
      <c r="F78" s="254"/>
      <c r="G78" s="217"/>
      <c r="H78" s="215" t="str">
        <f>Data!H78</f>
        <v>Unspecified</v>
      </c>
      <c r="I78" s="215"/>
      <c r="J78" s="21">
        <f>WesternRegionCalculations!AG162</f>
        <v>0</v>
      </c>
      <c r="K78" s="49" t="str">
        <f t="shared" si="10"/>
        <v>*</v>
      </c>
      <c r="L78" s="237"/>
    </row>
    <row r="79" spans="1:14" s="200" customFormat="1" ht="12" customHeight="1" x14ac:dyDescent="0.2">
      <c r="A79" s="239"/>
      <c r="B79" s="217"/>
      <c r="C79" s="215" t="str">
        <f>Data!C79</f>
        <v>Other/Unspecified</v>
      </c>
      <c r="D79" s="21">
        <f>WesternRegionCalculations!T177+WesternRegionCalculations!X177+WesternRegionCalculations!Y177</f>
        <v>1</v>
      </c>
      <c r="E79" s="49" t="str">
        <f t="shared" si="9"/>
        <v>*</v>
      </c>
      <c r="F79" s="255"/>
      <c r="G79" s="217"/>
      <c r="H79" s="244" t="s">
        <v>72</v>
      </c>
      <c r="I79" s="244"/>
      <c r="J79" s="67">
        <f>SUM(J74:J78)</f>
        <v>912</v>
      </c>
      <c r="K79" s="68">
        <f t="shared" si="10"/>
        <v>1</v>
      </c>
      <c r="L79" s="240"/>
    </row>
    <row r="80" spans="1:14" s="200" customFormat="1" ht="12" customHeight="1" x14ac:dyDescent="0.2">
      <c r="A80" s="214"/>
      <c r="B80" s="229"/>
      <c r="C80" s="244" t="s">
        <v>72</v>
      </c>
      <c r="D80" s="67">
        <f>SUM(D74:D79)</f>
        <v>912</v>
      </c>
      <c r="E80" s="68">
        <f t="shared" si="9"/>
        <v>1</v>
      </c>
      <c r="F80" s="255"/>
      <c r="G80" s="217"/>
      <c r="H80" s="244"/>
      <c r="I80" s="244"/>
      <c r="J80" s="108"/>
      <c r="K80" s="109"/>
      <c r="L80" s="240"/>
    </row>
    <row r="81" spans="1:12" s="200" customFormat="1" ht="5.45" customHeight="1" x14ac:dyDescent="0.2">
      <c r="A81" s="214"/>
      <c r="B81" s="229"/>
      <c r="C81" s="244"/>
      <c r="D81" s="67"/>
      <c r="E81" s="68"/>
      <c r="F81" s="255"/>
      <c r="G81" s="217"/>
      <c r="H81" s="244"/>
      <c r="I81" s="244"/>
      <c r="J81" s="108"/>
      <c r="K81" s="109"/>
      <c r="L81" s="240"/>
    </row>
    <row r="82" spans="1:12" s="200" customFormat="1" ht="14.45" customHeight="1" x14ac:dyDescent="0.2">
      <c r="A82" s="272"/>
      <c r="B82" s="366"/>
      <c r="C82" s="275"/>
      <c r="D82" s="279"/>
      <c r="E82" s="275"/>
      <c r="F82" s="275"/>
      <c r="G82" s="280"/>
      <c r="H82" s="275"/>
      <c r="I82" s="275"/>
      <c r="J82" s="275"/>
      <c r="K82" s="279"/>
      <c r="L82" s="281"/>
    </row>
    <row r="83" spans="1:12" s="200" customFormat="1" x14ac:dyDescent="0.2">
      <c r="A83" s="180"/>
      <c r="B83" s="217"/>
      <c r="C83" s="282"/>
      <c r="D83" s="283"/>
      <c r="E83" s="283"/>
      <c r="F83" s="283"/>
      <c r="G83" s="282"/>
      <c r="H83" s="229"/>
      <c r="I83" s="229"/>
      <c r="J83" s="233"/>
      <c r="K83" s="180"/>
      <c r="L83" s="180"/>
    </row>
    <row r="84" spans="1:12" s="200" customFormat="1" ht="6" customHeight="1" x14ac:dyDescent="0.2">
      <c r="A84" s="180"/>
      <c r="B84" s="217"/>
      <c r="C84" s="282"/>
      <c r="D84" s="283"/>
      <c r="E84" s="283"/>
      <c r="F84" s="283"/>
      <c r="G84" s="282"/>
      <c r="H84" s="282"/>
      <c r="I84" s="282"/>
      <c r="J84" s="283"/>
      <c r="K84" s="180"/>
      <c r="L84" s="180"/>
    </row>
    <row r="85" spans="1:12" x14ac:dyDescent="0.2">
      <c r="A85" s="180"/>
      <c r="K85" s="180"/>
      <c r="L85" s="180"/>
    </row>
    <row r="86" spans="1:12" x14ac:dyDescent="0.2">
      <c r="K86" s="180"/>
      <c r="L86" s="180"/>
    </row>
  </sheetData>
  <mergeCells count="3">
    <mergeCell ref="B18:K18"/>
    <mergeCell ref="B33:K33"/>
    <mergeCell ref="B72:L72"/>
  </mergeCells>
  <printOptions horizontalCentered="1" verticalCentered="1"/>
  <pageMargins left="0.04" right="0.04" top="0.04" bottom="0.03" header="0.04" footer="0.03"/>
  <pageSetup scale="75" orientation="portrait" r:id="rId1"/>
  <headerFooter alignWithMargins="0">
    <oddHeader>&amp;C&amp;"Arial,Bold"&amp;12MASSACHUSETTS DEPARTMENT OF CHILDREN AND FAMILIES QUARTERLY PROFILE
FY 2017, Quarter 3 (January 1, 2017 – March 31, 2017)</oddHeader>
    <oddFooter>&amp;L&amp;"Arial,Italic"MA DCF: CQI/OMPA&amp;R
&amp;"Arial,Italic"Source: FamilyNet</oddFoot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N86"/>
  <sheetViews>
    <sheetView view="pageBreakPreview" zoomScaleNormal="100" zoomScaleSheetLayoutView="100" workbookViewId="0">
      <selection activeCell="C42" sqref="C42"/>
    </sheetView>
  </sheetViews>
  <sheetFormatPr defaultColWidth="9.140625" defaultRowHeight="12.75" x14ac:dyDescent="0.2"/>
  <cols>
    <col min="1" max="1" width="1.42578125" style="283" customWidth="1"/>
    <col min="2" max="2" width="5.28515625" style="282" customWidth="1"/>
    <col min="3" max="3" width="47.7109375" style="282" customWidth="1"/>
    <col min="4" max="4" width="6.5703125" style="283" customWidth="1"/>
    <col min="5" max="5" width="7" style="283" customWidth="1"/>
    <col min="6" max="6" width="2.140625" style="283" customWidth="1"/>
    <col min="7" max="7" width="4.140625" style="282" customWidth="1"/>
    <col min="8" max="8" width="25.7109375" style="282" customWidth="1"/>
    <col min="9" max="9" width="20.42578125" style="282" customWidth="1"/>
    <col min="10" max="11" width="7" style="283" customWidth="1"/>
    <col min="12" max="12" width="1.42578125" style="283" customWidth="1"/>
    <col min="13" max="16384" width="9.140625" style="204"/>
  </cols>
  <sheetData>
    <row r="1" spans="1:13" ht="16.5" customHeight="1" x14ac:dyDescent="0.2">
      <c r="A1" s="201"/>
      <c r="B1" s="318"/>
      <c r="C1" s="284" t="s">
        <v>75</v>
      </c>
      <c r="D1" s="285"/>
      <c r="E1" s="202"/>
      <c r="F1" s="286"/>
      <c r="G1" s="287"/>
      <c r="H1" s="284"/>
      <c r="I1" s="288" t="s">
        <v>77</v>
      </c>
      <c r="J1" s="202"/>
      <c r="K1" s="202"/>
      <c r="L1" s="203"/>
    </row>
    <row r="2" spans="1:13" ht="15.75" hidden="1" x14ac:dyDescent="0.2">
      <c r="A2" s="205"/>
      <c r="B2" s="206"/>
      <c r="C2" s="206"/>
      <c r="D2" s="207"/>
      <c r="E2" s="208"/>
      <c r="F2" s="208"/>
      <c r="G2" s="206"/>
      <c r="H2" s="206" t="s">
        <v>0</v>
      </c>
      <c r="I2" s="206"/>
      <c r="J2" s="208"/>
      <c r="K2" s="207" t="s">
        <v>1</v>
      </c>
      <c r="L2" s="209"/>
    </row>
    <row r="3" spans="1:13" ht="5.0999999999999996" customHeight="1" x14ac:dyDescent="0.2">
      <c r="A3" s="210"/>
      <c r="B3" s="211"/>
      <c r="C3" s="211"/>
      <c r="D3" s="212"/>
      <c r="E3" s="212"/>
      <c r="F3" s="212"/>
      <c r="G3" s="211"/>
      <c r="H3" s="211"/>
      <c r="I3" s="211"/>
      <c r="J3" s="212"/>
      <c r="K3" s="212"/>
      <c r="L3" s="213"/>
    </row>
    <row r="4" spans="1:13" s="200" customFormat="1" ht="12" customHeight="1" x14ac:dyDescent="0.2">
      <c r="A4" s="214"/>
      <c r="B4" s="215" t="str">
        <f>Data!B4</f>
        <v>51A Reports (Q3, FY'2017)</v>
      </c>
      <c r="C4" s="215"/>
      <c r="D4" s="21">
        <f>WesternRegionCalculations!C7</f>
        <v>900</v>
      </c>
      <c r="E4" s="216"/>
      <c r="F4" s="216"/>
      <c r="G4" s="217"/>
      <c r="H4" s="215" t="str">
        <f>Data!H4</f>
        <v>Children &lt;18 Pending Response (03/31/2017)</v>
      </c>
      <c r="I4" s="215"/>
      <c r="J4" s="551">
        <f>VLOOKUP(I1,ChildrenPendingResponse!$A$1:$C$41,3,FALSE)</f>
        <v>171</v>
      </c>
      <c r="K4" s="218"/>
      <c r="L4" s="219"/>
      <c r="M4" s="116"/>
    </row>
    <row r="5" spans="1:13" s="200" customFormat="1" ht="12" customHeight="1" x14ac:dyDescent="0.2">
      <c r="A5" s="214"/>
      <c r="B5" s="215" t="str">
        <f>Data!B5</f>
        <v>% Screened-In for Response (Q3, FY'2017)</v>
      </c>
      <c r="C5" s="220"/>
      <c r="D5" s="28">
        <f>(WesternRegionCalculations!C17+WesternRegionCalculations!C27)/WesternRegionCalculations!C7</f>
        <v>0.69888888888888889</v>
      </c>
      <c r="E5" s="216"/>
      <c r="F5" s="216"/>
      <c r="G5" s="217"/>
      <c r="H5" s="215" t="str">
        <f>Data!H5</f>
        <v>Children Under 18 in Caseload (03/31/2017)</v>
      </c>
      <c r="I5" s="215"/>
      <c r="J5" s="551">
        <f>WesternRegionCalculations!D84</f>
        <v>1798</v>
      </c>
      <c r="K5" s="218"/>
      <c r="L5" s="219"/>
    </row>
    <row r="6" spans="1:13" s="200" customFormat="1" ht="12" customHeight="1" x14ac:dyDescent="0.2">
      <c r="A6" s="214"/>
      <c r="B6" s="215"/>
      <c r="C6" s="215"/>
      <c r="D6" s="28"/>
      <c r="E6" s="221"/>
      <c r="F6" s="221"/>
      <c r="G6" s="217"/>
      <c r="H6" s="215" t="str">
        <f>Data!H6</f>
        <v>Children Under 18 in Placement (03/31/2017)</v>
      </c>
      <c r="I6" s="215"/>
      <c r="J6" s="551">
        <f>WesternRegionCalculations!D84-WesternRegionCalculations!D90</f>
        <v>341</v>
      </c>
      <c r="K6" s="218"/>
      <c r="L6" s="219"/>
    </row>
    <row r="7" spans="1:13" s="200" customFormat="1" ht="3" customHeight="1" x14ac:dyDescent="0.2">
      <c r="A7" s="214"/>
      <c r="B7" s="217"/>
      <c r="C7" s="217"/>
      <c r="D7" s="199"/>
      <c r="E7" s="221"/>
      <c r="F7" s="221"/>
      <c r="G7" s="217"/>
      <c r="H7" s="215">
        <f>Data!H7</f>
        <v>0</v>
      </c>
      <c r="I7" s="215"/>
      <c r="J7" s="837"/>
      <c r="K7" s="218"/>
      <c r="L7" s="219"/>
    </row>
    <row r="8" spans="1:13" s="200" customFormat="1" ht="12" customHeight="1" x14ac:dyDescent="0.2">
      <c r="A8" s="214"/>
      <c r="B8" s="215" t="str">
        <f>Data!B8</f>
        <v>Responses (Q3, FY'2017) (includes Hotline)</v>
      </c>
      <c r="C8" s="215"/>
      <c r="D8" s="21">
        <f>WesternRegionCalculations!C137</f>
        <v>432</v>
      </c>
      <c r="E8" s="221"/>
      <c r="F8" s="221"/>
      <c r="G8" s="217"/>
      <c r="H8" s="215" t="str">
        <f>Data!H8</f>
        <v>% of Child Caseload in Placement</v>
      </c>
      <c r="I8" s="215"/>
      <c r="J8" s="838">
        <f>J6/J5</f>
        <v>0.18965517241379309</v>
      </c>
      <c r="K8" s="218"/>
      <c r="L8" s="219"/>
    </row>
    <row r="9" spans="1:13" s="200" customFormat="1" ht="12" customHeight="1" x14ac:dyDescent="0.2">
      <c r="A9" s="214"/>
      <c r="B9" s="215" t="str">
        <f>Data!B9</f>
        <v>% Supported Responses (Q3, FY'2017)</v>
      </c>
      <c r="C9" s="215"/>
      <c r="D9" s="28">
        <f>WesternRegionCalculations!C56/D4</f>
        <v>0.19555555555555557</v>
      </c>
      <c r="E9" s="221"/>
      <c r="F9" s="221"/>
      <c r="G9" s="217"/>
      <c r="H9" s="215" t="str">
        <f>Data!H9</f>
        <v>Clinical Cases (03/31/2017)</v>
      </c>
      <c r="I9" s="215"/>
      <c r="J9" s="551">
        <f>WesternRegionCalculations!D100</f>
        <v>903</v>
      </c>
      <c r="K9" s="218"/>
      <c r="L9" s="219"/>
    </row>
    <row r="10" spans="1:13" s="200" customFormat="1" ht="3" customHeight="1" x14ac:dyDescent="0.2">
      <c r="A10" s="214"/>
      <c r="E10" s="221"/>
      <c r="F10" s="221"/>
      <c r="G10" s="217"/>
      <c r="H10" s="215"/>
      <c r="I10" s="215"/>
      <c r="J10" s="839"/>
      <c r="K10" s="218"/>
      <c r="L10" s="219"/>
    </row>
    <row r="11" spans="1:13" s="200" customFormat="1" ht="12" customHeight="1" x14ac:dyDescent="0.2">
      <c r="A11" s="214"/>
      <c r="B11" s="215" t="str">
        <f>Data!B11</f>
        <v>Substantiated Concern (Q3, FY'2017)</v>
      </c>
      <c r="C11" s="215"/>
      <c r="D11" s="21">
        <f>WesternRegionCalculations!C128</f>
        <v>46</v>
      </c>
      <c r="E11" s="221"/>
      <c r="F11" s="221"/>
      <c r="G11" s="217"/>
      <c r="H11" s="215" t="str">
        <f>Data!H11</f>
        <v>Adoption Cases (03/31/2017)</v>
      </c>
      <c r="I11" s="215"/>
      <c r="J11" s="551">
        <f>WesternRegionCalculations!D99</f>
        <v>83</v>
      </c>
      <c r="K11" s="218"/>
      <c r="L11" s="219"/>
    </row>
    <row r="12" spans="1:13" s="200" customFormat="1" ht="12" customHeight="1" x14ac:dyDescent="0.2">
      <c r="A12" s="214"/>
      <c r="B12" s="253"/>
      <c r="C12" s="215"/>
      <c r="D12" s="28"/>
      <c r="E12" s="221"/>
      <c r="F12" s="221"/>
      <c r="G12" s="217"/>
      <c r="H12" s="215" t="str">
        <f>Data!H12</f>
        <v>Clinical Cases w/Child &lt;18 in Plcme (03/31/2017)</v>
      </c>
      <c r="I12" s="215"/>
      <c r="J12" s="551">
        <f>WesternRegionCalculations!D108</f>
        <v>154</v>
      </c>
      <c r="K12" s="218"/>
      <c r="L12" s="219"/>
    </row>
    <row r="13" spans="1:13" s="200" customFormat="1" ht="12" customHeight="1" x14ac:dyDescent="0.2">
      <c r="A13" s="214"/>
      <c r="E13" s="221"/>
      <c r="F13" s="221"/>
      <c r="G13" s="217"/>
      <c r="H13" s="215" t="str">
        <f>Data!H13</f>
        <v>% Clinical Cases that are Placement Cases</v>
      </c>
      <c r="I13" s="215"/>
      <c r="J13" s="838">
        <f>J12/J9</f>
        <v>0.17054263565891473</v>
      </c>
      <c r="K13" s="218"/>
      <c r="L13" s="219"/>
    </row>
    <row r="14" spans="1:13" s="200" customFormat="1" ht="3" customHeight="1" x14ac:dyDescent="0.2">
      <c r="A14" s="214"/>
      <c r="B14" s="215"/>
      <c r="C14" s="215"/>
      <c r="D14" s="34"/>
      <c r="E14" s="221"/>
      <c r="F14" s="221"/>
      <c r="G14" s="217"/>
      <c r="H14" s="215"/>
      <c r="I14" s="215"/>
      <c r="J14" s="838"/>
      <c r="K14" s="218"/>
      <c r="L14" s="219"/>
    </row>
    <row r="15" spans="1:13" s="200" customFormat="1" ht="12" customHeight="1" x14ac:dyDescent="0.2">
      <c r="A15" s="214"/>
      <c r="B15" s="215" t="str">
        <f>Data!B15</f>
        <v>Ave. Clinical Cases Opened per Month (Jan - Mar 2017)</v>
      </c>
      <c r="C15" s="215"/>
      <c r="D15" s="21">
        <f>WesternRegionCalculations!C76</f>
        <v>47.333333333333336</v>
      </c>
      <c r="E15" s="221"/>
      <c r="F15" s="221"/>
      <c r="G15" s="217"/>
      <c r="H15" s="215" t="str">
        <f>Data!H15</f>
        <v>Adoptions Legalized (Q3, FY'2017)</v>
      </c>
      <c r="I15" s="215"/>
      <c r="J15" s="551">
        <f>WesternRegionCalculations!C115</f>
        <v>14</v>
      </c>
      <c r="K15" s="218"/>
      <c r="L15" s="219"/>
    </row>
    <row r="16" spans="1:13" s="200" customFormat="1" ht="12" customHeight="1" x14ac:dyDescent="0.2">
      <c r="A16" s="214"/>
      <c r="B16" s="215" t="str">
        <f>Data!B16</f>
        <v>Ave. Clinical Cases Closed Per Month (Jan - Mar 2017)</v>
      </c>
      <c r="C16" s="215"/>
      <c r="D16" s="21">
        <f>WesternRegionCalculations!C66</f>
        <v>44</v>
      </c>
      <c r="E16" s="221"/>
      <c r="F16" s="221"/>
      <c r="G16" s="217"/>
      <c r="H16" s="215" t="str">
        <f>Data!H16</f>
        <v>Guardianships Legalized (Q3, FY'2017)</v>
      </c>
      <c r="I16" s="215"/>
      <c r="J16" s="551">
        <f>WesternRegionCalculations!D115</f>
        <v>5</v>
      </c>
      <c r="K16" s="218"/>
      <c r="L16" s="219"/>
    </row>
    <row r="17" spans="1:12" ht="6" customHeight="1" x14ac:dyDescent="0.2">
      <c r="A17" s="223"/>
      <c r="B17" s="206"/>
      <c r="C17" s="206"/>
      <c r="D17" s="207"/>
      <c r="E17" s="208"/>
      <c r="F17" s="208"/>
      <c r="G17" s="206"/>
      <c r="H17" s="206"/>
      <c r="I17" s="206"/>
      <c r="J17" s="208"/>
      <c r="K17" s="208"/>
      <c r="L17" s="224"/>
    </row>
    <row r="18" spans="1:12" s="227" customFormat="1" ht="15.75" customHeight="1" x14ac:dyDescent="0.2">
      <c r="A18" s="225"/>
      <c r="B18" s="1079" t="s">
        <v>4</v>
      </c>
      <c r="C18" s="1079"/>
      <c r="D18" s="1079"/>
      <c r="E18" s="1079"/>
      <c r="F18" s="1079"/>
      <c r="G18" s="1079"/>
      <c r="H18" s="1079"/>
      <c r="I18" s="1079"/>
      <c r="J18" s="1079"/>
      <c r="K18" s="1079"/>
      <c r="L18" s="226"/>
    </row>
    <row r="19" spans="1:12" ht="15" customHeight="1" x14ac:dyDescent="0.2">
      <c r="A19" s="210"/>
      <c r="B19" s="228" t="str">
        <f>Data!B19</f>
        <v>Race (03/31/2017)</v>
      </c>
      <c r="C19" s="229"/>
      <c r="D19" s="230"/>
      <c r="E19" s="231"/>
      <c r="F19" s="232"/>
      <c r="G19" s="228" t="str">
        <f>Data!G19</f>
        <v>Primary Language  (03/31/2017)</v>
      </c>
      <c r="H19" s="229"/>
      <c r="I19" s="229"/>
      <c r="J19" s="233"/>
      <c r="K19" s="233"/>
      <c r="L19" s="213"/>
    </row>
    <row r="20" spans="1:12" s="200" customFormat="1" ht="13.5" customHeight="1" x14ac:dyDescent="0.2">
      <c r="A20" s="234"/>
      <c r="B20" s="235"/>
      <c r="C20" s="215" t="s">
        <v>5</v>
      </c>
      <c r="D20" s="21">
        <f>WesternRegionCalculations!Q14</f>
        <v>1329</v>
      </c>
      <c r="E20" s="28">
        <f>IF(D20/$D$29&lt;0.01,"*",D20/$D$29)</f>
        <v>0.36301556951652553</v>
      </c>
      <c r="F20" s="236"/>
      <c r="G20" s="235"/>
      <c r="H20" s="215" t="str">
        <f>Data!H20</f>
        <v>Spanish</v>
      </c>
      <c r="I20" s="215"/>
      <c r="J20" s="21">
        <f>WesternRegionCalculations!Q35</f>
        <v>430</v>
      </c>
      <c r="K20" s="49">
        <f>IF(J20/$J$31&lt;0.01,"*",J20/$J$31)</f>
        <v>0.11745424747336793</v>
      </c>
      <c r="L20" s="237"/>
    </row>
    <row r="21" spans="1:12" s="200" customFormat="1" ht="14.45" customHeight="1" x14ac:dyDescent="0.2">
      <c r="A21" s="234"/>
      <c r="B21" s="235"/>
      <c r="C21" s="238" t="s">
        <v>7</v>
      </c>
      <c r="D21" s="21">
        <f>WesternRegionCalculations!Q10</f>
        <v>1603</v>
      </c>
      <c r="E21" s="28">
        <f t="shared" ref="E21:E28" si="0">IF(D21/$D$29&lt;0.01,"*",D21/$D$29)</f>
        <v>0.4378585086042065</v>
      </c>
      <c r="F21" s="236"/>
      <c r="G21" s="235"/>
      <c r="H21" s="215" t="str">
        <f>Data!H21</f>
        <v>Khmer (Cambodian)</v>
      </c>
      <c r="I21" s="215"/>
      <c r="J21" s="21">
        <f>WesternRegionCalculations!Q29</f>
        <v>0</v>
      </c>
      <c r="K21" s="49" t="str">
        <f t="shared" ref="K21:K31" si="1">IF(J21/$J$31&lt;0.01,"*",J21/$J$31)</f>
        <v>*</v>
      </c>
      <c r="L21" s="237"/>
    </row>
    <row r="22" spans="1:12" s="200" customFormat="1" ht="13.5" customHeight="1" x14ac:dyDescent="0.2">
      <c r="A22" s="234"/>
      <c r="B22" s="235"/>
      <c r="C22" s="215" t="s">
        <v>9</v>
      </c>
      <c r="D22" s="21">
        <f>WesternRegionCalculations!Q8</f>
        <v>154</v>
      </c>
      <c r="E22" s="28">
        <f t="shared" si="0"/>
        <v>4.2065009560229447E-2</v>
      </c>
      <c r="F22" s="236"/>
      <c r="G22" s="235"/>
      <c r="H22" s="52" t="str">
        <f>Data!H22</f>
        <v xml:space="preserve">Portuguese                                                                      </v>
      </c>
      <c r="I22" s="215"/>
      <c r="J22" s="21">
        <f>WesternRegionCalculations!Q33</f>
        <v>0</v>
      </c>
      <c r="K22" s="28" t="str">
        <f t="shared" si="1"/>
        <v>*</v>
      </c>
      <c r="L22" s="237"/>
    </row>
    <row r="23" spans="1:12" s="200" customFormat="1" ht="13.5" customHeight="1" x14ac:dyDescent="0.2">
      <c r="A23" s="234"/>
      <c r="B23" s="235"/>
      <c r="C23" s="215" t="s">
        <v>11</v>
      </c>
      <c r="D23" s="21">
        <f>WesternRegionCalculations!Q7</f>
        <v>18</v>
      </c>
      <c r="E23" s="28" t="str">
        <f t="shared" si="0"/>
        <v>*</v>
      </c>
      <c r="F23" s="236"/>
      <c r="G23" s="235"/>
      <c r="H23" s="215" t="str">
        <f>Data!H23</f>
        <v>Haitian Creole</v>
      </c>
      <c r="I23" s="215"/>
      <c r="J23" s="21">
        <f>WesternRegionCalculations!Q27</f>
        <v>0</v>
      </c>
      <c r="K23" s="49" t="str">
        <f t="shared" si="1"/>
        <v>*</v>
      </c>
      <c r="L23" s="237"/>
    </row>
    <row r="24" spans="1:12" s="200" customFormat="1" ht="13.5" customHeight="1" x14ac:dyDescent="0.2">
      <c r="A24" s="234"/>
      <c r="B24" s="235"/>
      <c r="C24" s="215" t="s">
        <v>13</v>
      </c>
      <c r="D24" s="21">
        <f>WesternRegionCalculations!Q6</f>
        <v>2</v>
      </c>
      <c r="E24" s="28" t="str">
        <f t="shared" si="0"/>
        <v>*</v>
      </c>
      <c r="F24" s="236"/>
      <c r="G24" s="235"/>
      <c r="H24" s="238" t="str">
        <f>Data!H24</f>
        <v>Cape Verdean Creole</v>
      </c>
      <c r="I24" s="238"/>
      <c r="J24" s="21">
        <f>WesternRegionCalculations!Q22</f>
        <v>0</v>
      </c>
      <c r="K24" s="49" t="str">
        <f t="shared" si="1"/>
        <v>*</v>
      </c>
      <c r="L24" s="237"/>
    </row>
    <row r="25" spans="1:12" s="200" customFormat="1" ht="13.5" customHeight="1" x14ac:dyDescent="0.2">
      <c r="A25" s="234"/>
      <c r="B25" s="235"/>
      <c r="C25" s="215" t="s">
        <v>15</v>
      </c>
      <c r="D25" s="21">
        <f>WesternRegionCalculations!Q12</f>
        <v>1</v>
      </c>
      <c r="E25" s="28" t="str">
        <f t="shared" si="0"/>
        <v>*</v>
      </c>
      <c r="F25" s="236"/>
      <c r="G25" s="235"/>
      <c r="H25" s="238" t="str">
        <f>Data!H25</f>
        <v>Vietnamese</v>
      </c>
      <c r="I25" s="238"/>
      <c r="J25" s="21">
        <f>WesternRegionCalculations!Q38</f>
        <v>2</v>
      </c>
      <c r="K25" s="49" t="str">
        <f t="shared" si="1"/>
        <v>*</v>
      </c>
      <c r="L25" s="237"/>
    </row>
    <row r="26" spans="1:12" s="200" customFormat="1" ht="13.5" customHeight="1" x14ac:dyDescent="0.2">
      <c r="A26" s="239"/>
      <c r="B26" s="235"/>
      <c r="C26" s="215" t="s">
        <v>17</v>
      </c>
      <c r="D26" s="21">
        <f>WesternRegionCalculations!Q11</f>
        <v>49</v>
      </c>
      <c r="E26" s="28">
        <f t="shared" si="0"/>
        <v>1.338432122370937E-2</v>
      </c>
      <c r="F26" s="236"/>
      <c r="G26" s="235"/>
      <c r="H26" s="238" t="str">
        <f>Data!H26</f>
        <v>Chinese</v>
      </c>
      <c r="I26" s="238"/>
      <c r="J26" s="21">
        <f>WesternRegionCalculations!Q23</f>
        <v>2</v>
      </c>
      <c r="K26" s="28" t="str">
        <f t="shared" si="1"/>
        <v>*</v>
      </c>
      <c r="L26" s="240"/>
    </row>
    <row r="27" spans="1:12" s="200" customFormat="1" ht="12" customHeight="1" x14ac:dyDescent="0.2">
      <c r="A27" s="239"/>
      <c r="B27" s="235"/>
      <c r="C27" s="215" t="str">
        <f>Data!C27</f>
        <v>Unable to Determine</v>
      </c>
      <c r="D27" s="21">
        <f>WesternRegionCalculations!Q13</f>
        <v>118</v>
      </c>
      <c r="E27" s="28">
        <f t="shared" si="0"/>
        <v>3.2231630701993988E-2</v>
      </c>
      <c r="F27" s="236"/>
      <c r="G27" s="235"/>
      <c r="H27" s="238" t="str">
        <f>Data!H27</f>
        <v>Lao</v>
      </c>
      <c r="I27" s="238"/>
      <c r="J27" s="21">
        <f>WesternRegionCalculations!Q30</f>
        <v>0</v>
      </c>
      <c r="K27" s="49" t="str">
        <f t="shared" si="1"/>
        <v>*</v>
      </c>
      <c r="L27" s="240"/>
    </row>
    <row r="28" spans="1:12" s="200" customFormat="1" ht="12" customHeight="1" x14ac:dyDescent="0.2">
      <c r="A28" s="241"/>
      <c r="B28" s="235"/>
      <c r="C28" s="215" t="str">
        <f>Data!C28</f>
        <v>Missing</v>
      </c>
      <c r="D28" s="21">
        <f>WesternRegionCalculations!Q15+WesternRegionCalculations!Q9</f>
        <v>387</v>
      </c>
      <c r="E28" s="28">
        <f t="shared" si="0"/>
        <v>0.10570882272603115</v>
      </c>
      <c r="F28" s="242"/>
      <c r="G28" s="235"/>
      <c r="H28" s="238" t="str">
        <f>Data!H28</f>
        <v>American Sign Language</v>
      </c>
      <c r="I28" s="238"/>
      <c r="J28" s="21">
        <f>WesternRegionCalculations!Q21</f>
        <v>1</v>
      </c>
      <c r="K28" s="28" t="str">
        <f t="shared" si="1"/>
        <v>*</v>
      </c>
      <c r="L28" s="243"/>
    </row>
    <row r="29" spans="1:12" s="200" customFormat="1" ht="15" customHeight="1" x14ac:dyDescent="0.2">
      <c r="A29" s="214"/>
      <c r="B29" s="228"/>
      <c r="C29" s="244" t="s">
        <v>23</v>
      </c>
      <c r="D29" s="67">
        <f>SUM(D20:D28)</f>
        <v>3661</v>
      </c>
      <c r="E29" s="61">
        <f>IF(D29/$D$29&lt;0.01,"*",D29/$D$29)</f>
        <v>1</v>
      </c>
      <c r="F29" s="217"/>
      <c r="G29" s="235"/>
      <c r="H29" s="215" t="str">
        <f>Data!H29</f>
        <v>Other</v>
      </c>
      <c r="I29" s="215"/>
      <c r="J29" s="21">
        <f>WesternRegionCalculations!Q25+WesternRegionCalculations!Q26+WesternRegionCalculations!Q28+WesternRegionCalculations!Q31+WesternRegionCalculations!Q32+WesternRegionCalculations!Q34+WesternRegionCalculations!Q36+WesternRegionCalculations!Q39</f>
        <v>94</v>
      </c>
      <c r="K29" s="49">
        <f t="shared" si="1"/>
        <v>2.5676044796503688E-2</v>
      </c>
      <c r="L29" s="219"/>
    </row>
    <row r="30" spans="1:12" ht="12" customHeight="1" x14ac:dyDescent="0.2">
      <c r="A30" s="245"/>
      <c r="B30" s="228"/>
      <c r="C30" s="246" t="s">
        <v>239</v>
      </c>
      <c r="D30" s="34"/>
      <c r="E30" s="64"/>
      <c r="F30" s="242"/>
      <c r="G30" s="215"/>
      <c r="H30" s="215" t="str">
        <f>Data!H30</f>
        <v>English/Unspecified</v>
      </c>
      <c r="I30" s="215"/>
      <c r="J30" s="21">
        <f>WesternRegionCalculations!Q24+WesternRegionCalculations!Q37</f>
        <v>3132</v>
      </c>
      <c r="K30" s="49">
        <f t="shared" si="1"/>
        <v>0.8555039606664846</v>
      </c>
      <c r="L30" s="247"/>
    </row>
    <row r="31" spans="1:12" ht="12" customHeight="1" x14ac:dyDescent="0.2">
      <c r="A31" s="245"/>
      <c r="B31" s="228"/>
      <c r="C31" s="66" t="s">
        <v>240</v>
      </c>
      <c r="D31" s="34"/>
      <c r="E31" s="64"/>
      <c r="F31" s="242"/>
      <c r="G31" s="215"/>
      <c r="H31" s="220" t="s">
        <v>23</v>
      </c>
      <c r="I31" s="220"/>
      <c r="J31" s="67">
        <f>SUM(J20:J30)</f>
        <v>3661</v>
      </c>
      <c r="K31" s="68">
        <f t="shared" si="1"/>
        <v>1</v>
      </c>
      <c r="L31" s="247"/>
    </row>
    <row r="32" spans="1:12" ht="6" customHeight="1" x14ac:dyDescent="0.2">
      <c r="A32" s="248"/>
      <c r="B32" s="249"/>
      <c r="C32" s="229"/>
      <c r="D32" s="250"/>
      <c r="E32" s="242"/>
      <c r="F32" s="242"/>
      <c r="G32" s="215"/>
      <c r="H32" s="215"/>
      <c r="I32" s="215"/>
      <c r="J32" s="251"/>
      <c r="K32" s="251"/>
      <c r="L32" s="252"/>
    </row>
    <row r="33" spans="1:12" s="227" customFormat="1" ht="14.25" customHeight="1" x14ac:dyDescent="0.2">
      <c r="A33" s="225"/>
      <c r="B33" s="1080" t="s">
        <v>28</v>
      </c>
      <c r="C33" s="1079"/>
      <c r="D33" s="1079"/>
      <c r="E33" s="1079"/>
      <c r="F33" s="1079"/>
      <c r="G33" s="1079"/>
      <c r="H33" s="1079"/>
      <c r="I33" s="1079"/>
      <c r="J33" s="1079"/>
      <c r="K33" s="1079"/>
      <c r="L33" s="226"/>
    </row>
    <row r="34" spans="1:12" s="253" customFormat="1" ht="15" customHeight="1" x14ac:dyDescent="0.2">
      <c r="A34" s="245"/>
      <c r="B34" s="228" t="str">
        <f>Data!B34</f>
        <v>Most Recent Intake  (03/31/2017)</v>
      </c>
      <c r="C34" s="229"/>
      <c r="D34" s="231"/>
      <c r="E34" s="218"/>
      <c r="F34" s="218"/>
      <c r="G34" s="228" t="str">
        <f>Data!G34</f>
        <v>Age Groups  (03/31/2017)</v>
      </c>
      <c r="H34" s="215"/>
      <c r="I34" s="215"/>
      <c r="J34" s="251"/>
      <c r="K34" s="251"/>
      <c r="L34" s="247"/>
    </row>
    <row r="35" spans="1:12" s="200" customFormat="1" ht="12" customHeight="1" x14ac:dyDescent="0.2">
      <c r="A35" s="234"/>
      <c r="B35" s="217"/>
      <c r="C35" s="215" t="str">
        <f>Data!C35</f>
        <v>Protective</v>
      </c>
      <c r="D35" s="21">
        <f>WesternRegionCalculations!O59+WesternRegionCalculations!U59</f>
        <v>326</v>
      </c>
      <c r="E35" s="49">
        <f>IF(D35/$D$41&lt;0.01,"*",D35/$D$41)</f>
        <v>0.95601173020527863</v>
      </c>
      <c r="F35" s="254"/>
      <c r="G35" s="217"/>
      <c r="H35" s="215" t="str">
        <f>Data!H35</f>
        <v>0 - 2 Years Old</v>
      </c>
      <c r="I35" s="215"/>
      <c r="J35" s="21">
        <f>WesternRegionCalculations!O73</f>
        <v>74</v>
      </c>
      <c r="K35" s="49">
        <f>IF(J35/$J$39&lt;0.01,"*",J35/$J$39)</f>
        <v>0.21700879765395895</v>
      </c>
      <c r="L35" s="237"/>
    </row>
    <row r="36" spans="1:12" s="200" customFormat="1" ht="12" customHeight="1" x14ac:dyDescent="0.2">
      <c r="A36" s="234"/>
      <c r="B36" s="229"/>
      <c r="C36" s="215" t="str">
        <f>Data!C36</f>
        <v>Alternative Response</v>
      </c>
      <c r="D36" s="21">
        <f>WesternRegionCalculations!P59</f>
        <v>2</v>
      </c>
      <c r="E36" s="49" t="str">
        <f t="shared" ref="E36:E41" si="2">IF(D36/$D$41&lt;0.01,"*",D36/$D$41)</f>
        <v>*</v>
      </c>
      <c r="F36" s="254"/>
      <c r="G36" s="217"/>
      <c r="H36" s="215" t="str">
        <f>Data!H36</f>
        <v>3 - 5 Years Old</v>
      </c>
      <c r="I36" s="215"/>
      <c r="J36" s="21">
        <f>WesternRegionCalculations!P73</f>
        <v>79</v>
      </c>
      <c r="K36" s="49">
        <f t="shared" ref="K36:K39" si="3">IF(J36/$J$39&lt;0.01,"*",J36/$J$39)</f>
        <v>0.2316715542521994</v>
      </c>
      <c r="L36" s="237"/>
    </row>
    <row r="37" spans="1:12" s="200" customFormat="1" ht="12" customHeight="1" x14ac:dyDescent="0.2">
      <c r="A37" s="234"/>
      <c r="B37" s="229"/>
      <c r="C37" s="215" t="str">
        <f>Data!C37</f>
        <v>Voluntary Request</v>
      </c>
      <c r="D37" s="21">
        <f>WesternRegionCalculations!W59+WesternRegionCalculations!X59</f>
        <v>3</v>
      </c>
      <c r="E37" s="49" t="str">
        <f t="shared" si="2"/>
        <v>*</v>
      </c>
      <c r="F37" s="254"/>
      <c r="G37" s="217"/>
      <c r="H37" s="215" t="str">
        <f>Data!H37</f>
        <v>6 - 11 Years Old</v>
      </c>
      <c r="I37" s="215"/>
      <c r="J37" s="21">
        <f>WesternRegionCalculations!Q73</f>
        <v>81</v>
      </c>
      <c r="K37" s="49">
        <f t="shared" si="3"/>
        <v>0.23753665689149561</v>
      </c>
      <c r="L37" s="237"/>
    </row>
    <row r="38" spans="1:12" s="200" customFormat="1" ht="12" customHeight="1" x14ac:dyDescent="0.2">
      <c r="A38" s="234"/>
      <c r="B38" s="229"/>
      <c r="C38" s="215" t="str">
        <f>Data!C38</f>
        <v>CRA Referral (Children Requiring Assistance)</v>
      </c>
      <c r="D38" s="21">
        <f>WesternRegionCalculations!Q59+WesternRegionCalculations!R59</f>
        <v>4</v>
      </c>
      <c r="E38" s="49">
        <f t="shared" si="2"/>
        <v>1.1730205278592375E-2</v>
      </c>
      <c r="F38" s="254"/>
      <c r="G38" s="217"/>
      <c r="H38" s="215" t="str">
        <f>Data!H38</f>
        <v>12 - 17 Years Old</v>
      </c>
      <c r="I38" s="215"/>
      <c r="J38" s="21">
        <f>WesternRegionCalculations!R73</f>
        <v>107</v>
      </c>
      <c r="K38" s="49">
        <f t="shared" si="3"/>
        <v>0.31378299120234604</v>
      </c>
      <c r="L38" s="237"/>
    </row>
    <row r="39" spans="1:12" s="200" customFormat="1" ht="12" customHeight="1" x14ac:dyDescent="0.2">
      <c r="A39" s="239"/>
      <c r="B39" s="229"/>
      <c r="C39" s="215" t="str">
        <f>Data!C39</f>
        <v>Court Referral</v>
      </c>
      <c r="D39" s="21">
        <f>WesternRegionCalculations!S59</f>
        <v>3</v>
      </c>
      <c r="E39" s="49" t="str">
        <f t="shared" si="2"/>
        <v>*</v>
      </c>
      <c r="F39" s="254"/>
      <c r="G39" s="217"/>
      <c r="H39" s="244" t="s">
        <v>38</v>
      </c>
      <c r="I39" s="244"/>
      <c r="J39" s="67">
        <f>SUM(J35:J38)</f>
        <v>341</v>
      </c>
      <c r="K39" s="68">
        <f t="shared" si="3"/>
        <v>1</v>
      </c>
      <c r="L39" s="240"/>
    </row>
    <row r="40" spans="1:12" s="200" customFormat="1" ht="12" customHeight="1" x14ac:dyDescent="0.2">
      <c r="A40" s="241"/>
      <c r="B40" s="217"/>
      <c r="C40" s="215" t="str">
        <f>Data!C40</f>
        <v>Other/Unspecified</v>
      </c>
      <c r="D40" s="21">
        <f>WesternRegionCalculations!T59+WesternRegionCalculations!V59+WesternRegionCalculations!Y59</f>
        <v>3</v>
      </c>
      <c r="E40" s="49" t="str">
        <f t="shared" si="2"/>
        <v>*</v>
      </c>
      <c r="F40" s="255"/>
      <c r="G40" s="217"/>
      <c r="H40" s="244"/>
      <c r="I40" s="244"/>
      <c r="J40" s="76"/>
      <c r="K40" s="77"/>
      <c r="L40" s="243"/>
    </row>
    <row r="41" spans="1:12" s="200" customFormat="1" ht="12" customHeight="1" x14ac:dyDescent="0.2">
      <c r="A41" s="241"/>
      <c r="B41" s="217"/>
      <c r="C41" s="244" t="s">
        <v>38</v>
      </c>
      <c r="D41" s="67">
        <f>SUM(D35:D40)</f>
        <v>341</v>
      </c>
      <c r="E41" s="68">
        <f t="shared" si="2"/>
        <v>1</v>
      </c>
      <c r="F41" s="255"/>
      <c r="G41" s="217"/>
      <c r="H41" s="217"/>
      <c r="I41" s="217"/>
      <c r="J41" s="217"/>
      <c r="K41" s="217"/>
      <c r="L41" s="243"/>
    </row>
    <row r="42" spans="1:12" s="200" customFormat="1" ht="12" customHeight="1" x14ac:dyDescent="0.2">
      <c r="A42" s="241"/>
      <c r="B42" s="217"/>
      <c r="C42" s="244"/>
      <c r="D42" s="67"/>
      <c r="E42" s="68"/>
      <c r="F42" s="255"/>
      <c r="G42" s="217"/>
      <c r="H42" s="217"/>
      <c r="I42" s="217"/>
      <c r="J42" s="217"/>
      <c r="K42" s="217"/>
      <c r="L42" s="243"/>
    </row>
    <row r="43" spans="1:12" s="253" customFormat="1" ht="15" customHeight="1" x14ac:dyDescent="0.2">
      <c r="A43" s="210"/>
      <c r="B43" s="228" t="str">
        <f>Data!B43</f>
        <v>Placement Type  (03/31/2017)</v>
      </c>
      <c r="C43" s="215"/>
      <c r="D43" s="233"/>
      <c r="E43" s="233"/>
      <c r="F43" s="233"/>
      <c r="G43" s="228" t="str">
        <f>Data!G43</f>
        <v>Continuous Time in Placement  (03/31/2017)</v>
      </c>
      <c r="H43" s="229"/>
      <c r="I43" s="229"/>
      <c r="J43" s="233"/>
      <c r="K43" s="233"/>
      <c r="L43" s="213"/>
    </row>
    <row r="44" spans="1:12" s="200" customFormat="1" ht="12" customHeight="1" x14ac:dyDescent="0.2">
      <c r="A44" s="234"/>
      <c r="B44" s="217"/>
      <c r="C44" s="215" t="str">
        <f>Data!C44</f>
        <v>Foster Care - Kinship</v>
      </c>
      <c r="D44" s="21">
        <f>WesternRegionCalculations!AP101</f>
        <v>74</v>
      </c>
      <c r="E44" s="49">
        <f>IF(D44/$D$57&lt;0.01,"*",D44/$D$57)</f>
        <v>0.21700879765395895</v>
      </c>
      <c r="F44" s="254"/>
      <c r="G44" s="217"/>
      <c r="H44" s="215" t="str">
        <f>Data!H44</f>
        <v>.5 Years or Less</v>
      </c>
      <c r="I44" s="215"/>
      <c r="J44" s="21">
        <f>WesternRegionCalculations!O86</f>
        <v>80</v>
      </c>
      <c r="K44" s="49">
        <f>IF(J44/$J$49&lt;0.01,"*",J44/$J$49)</f>
        <v>0.23460410557184752</v>
      </c>
      <c r="L44" s="237"/>
    </row>
    <row r="45" spans="1:12" s="200" customFormat="1" ht="12" customHeight="1" x14ac:dyDescent="0.2">
      <c r="A45" s="234"/>
      <c r="B45" s="217"/>
      <c r="C45" s="215" t="str">
        <f>Data!C45</f>
        <v>Foster Care - Child-Specific</v>
      </c>
      <c r="D45" s="21">
        <f>WesternRegionCalculations!AN101</f>
        <v>17</v>
      </c>
      <c r="E45" s="49">
        <f t="shared" ref="E45:E57" si="4">IF(D45/$D$57&lt;0.01,"*",D45/$D$57)</f>
        <v>4.9853372434017593E-2</v>
      </c>
      <c r="F45" s="254"/>
      <c r="G45" s="217"/>
      <c r="H45" s="215" t="str">
        <f>Data!H45</f>
        <v>&gt;.5 Years - 1 Year</v>
      </c>
      <c r="I45" s="215"/>
      <c r="J45" s="21">
        <f>WesternRegionCalculations!P86</f>
        <v>58</v>
      </c>
      <c r="K45" s="49">
        <f t="shared" ref="K45:K49" si="5">IF(J45/$J$49&lt;0.01,"*",J45/$J$49)</f>
        <v>0.17008797653958943</v>
      </c>
      <c r="L45" s="237"/>
    </row>
    <row r="46" spans="1:12" s="200" customFormat="1" ht="12" customHeight="1" x14ac:dyDescent="0.2">
      <c r="A46" s="234"/>
      <c r="B46" s="217"/>
      <c r="C46" s="215" t="str">
        <f>Data!C46</f>
        <v>Foster Care - Unrestricted</v>
      </c>
      <c r="D46" s="21">
        <f>WesternRegionCalculations!AR101</f>
        <v>123</v>
      </c>
      <c r="E46" s="49">
        <f t="shared" si="4"/>
        <v>0.36070381231671556</v>
      </c>
      <c r="F46" s="254"/>
      <c r="G46" s="217"/>
      <c r="H46" s="215" t="str">
        <f>Data!H46</f>
        <v>&gt;1 Year - 2 Years</v>
      </c>
      <c r="I46" s="215"/>
      <c r="J46" s="21">
        <f>WesternRegionCalculations!Q86+WesternRegionCalculations!R86</f>
        <v>98</v>
      </c>
      <c r="K46" s="49">
        <f t="shared" si="5"/>
        <v>0.28739002932551322</v>
      </c>
      <c r="L46" s="237"/>
    </row>
    <row r="47" spans="1:12" s="200" customFormat="1" ht="12" customHeight="1" x14ac:dyDescent="0.2">
      <c r="A47" s="234"/>
      <c r="B47" s="217"/>
      <c r="C47" s="215" t="str">
        <f>Data!C47</f>
        <v>Foster Care - Pre-adoptive</v>
      </c>
      <c r="D47" s="21">
        <f>WesternRegionCalculations!AQ101</f>
        <v>14</v>
      </c>
      <c r="E47" s="49">
        <f t="shared" si="4"/>
        <v>4.1055718475073312E-2</v>
      </c>
      <c r="F47" s="254"/>
      <c r="G47" s="217"/>
      <c r="H47" s="215" t="str">
        <f>Data!H47</f>
        <v>&gt;2 Years - 4 Years</v>
      </c>
      <c r="I47" s="215"/>
      <c r="J47" s="21">
        <f>WesternRegionCalculations!S86</f>
        <v>76</v>
      </c>
      <c r="K47" s="49">
        <f t="shared" si="5"/>
        <v>0.22287390029325513</v>
      </c>
      <c r="L47" s="237"/>
    </row>
    <row r="48" spans="1:12" s="200" customFormat="1" ht="12" customHeight="1" x14ac:dyDescent="0.2">
      <c r="A48" s="234"/>
      <c r="B48" s="217"/>
      <c r="C48" s="215" t="str">
        <f>Data!C48</f>
        <v>Foster Care - Independent Living</v>
      </c>
      <c r="D48" s="21">
        <f>WesternRegionCalculations!AO101</f>
        <v>0</v>
      </c>
      <c r="E48" s="28" t="str">
        <f t="shared" si="4"/>
        <v>*</v>
      </c>
      <c r="F48" s="254"/>
      <c r="G48" s="217"/>
      <c r="H48" s="215" t="str">
        <f>Data!H48</f>
        <v>&gt;4 Years</v>
      </c>
      <c r="I48" s="215"/>
      <c r="J48" s="21">
        <f>WesternRegionCalculations!T86</f>
        <v>29</v>
      </c>
      <c r="K48" s="49">
        <f t="shared" si="5"/>
        <v>8.5043988269794715E-2</v>
      </c>
      <c r="L48" s="237"/>
    </row>
    <row r="49" spans="1:14" s="200" customFormat="1" ht="12" customHeight="1" x14ac:dyDescent="0.2">
      <c r="A49" s="234"/>
      <c r="B49" s="217"/>
      <c r="C49" s="215" t="str">
        <f>Data!C49</f>
        <v>Foster Care - IFC (Contracted)</v>
      </c>
      <c r="D49" s="21">
        <f>SUM(WesternRegionCalculations!AC101:AM101)</f>
        <v>45</v>
      </c>
      <c r="E49" s="49">
        <f t="shared" si="4"/>
        <v>0.13196480938416422</v>
      </c>
      <c r="F49" s="254"/>
      <c r="G49" s="217"/>
      <c r="H49" s="244" t="s">
        <v>38</v>
      </c>
      <c r="I49" s="215"/>
      <c r="J49" s="67">
        <f>SUM(J44:J48)</f>
        <v>341</v>
      </c>
      <c r="K49" s="68">
        <f t="shared" si="5"/>
        <v>1</v>
      </c>
      <c r="L49" s="237"/>
    </row>
    <row r="50" spans="1:14" s="200" customFormat="1" ht="12" customHeight="1" x14ac:dyDescent="0.2">
      <c r="A50" s="234"/>
      <c r="B50" s="217"/>
      <c r="C50" s="215" t="str">
        <f>Data!C50</f>
        <v>Congregate Care - Group Home</v>
      </c>
      <c r="D50" s="21">
        <f>SUM(WesternRegionCalculations!N101:T101)</f>
        <v>29</v>
      </c>
      <c r="E50" s="49">
        <f t="shared" si="4"/>
        <v>8.5043988269794715E-2</v>
      </c>
      <c r="F50" s="180"/>
      <c r="G50" s="180"/>
      <c r="H50" s="180"/>
      <c r="I50" s="180"/>
      <c r="J50" s="180"/>
      <c r="K50" s="180"/>
      <c r="L50" s="237"/>
    </row>
    <row r="51" spans="1:14" s="200" customFormat="1" ht="12" customHeight="1" x14ac:dyDescent="0.2">
      <c r="A51" s="256"/>
      <c r="B51" s="217"/>
      <c r="C51" s="215" t="str">
        <f>Data!C51</f>
        <v>Congregate Care - Continuum</v>
      </c>
      <c r="D51" s="21">
        <f>SUM(WesternRegionCalculations!Z101:AB101)</f>
        <v>0</v>
      </c>
      <c r="E51" s="49" t="str">
        <f t="shared" si="4"/>
        <v>*</v>
      </c>
      <c r="F51" s="254"/>
      <c r="G51" s="228" t="str">
        <f>Data!G51</f>
        <v>Gender  (03/31/2017)</v>
      </c>
      <c r="H51" s="235"/>
      <c r="I51" s="235"/>
      <c r="J51" s="257"/>
      <c r="K51" s="257"/>
      <c r="L51" s="258"/>
    </row>
    <row r="52" spans="1:14" s="200" customFormat="1" ht="12" customHeight="1" x14ac:dyDescent="0.2">
      <c r="A52" s="259"/>
      <c r="B52" s="217"/>
      <c r="C52" s="215" t="str">
        <f>Data!C52</f>
        <v>Congregate Care - Residential</v>
      </c>
      <c r="D52" s="21">
        <f>WesternRegionCalculations!U101</f>
        <v>15</v>
      </c>
      <c r="E52" s="49">
        <f>IF(D52/$D$57&lt;0.01,"*",D52/$D$57)</f>
        <v>4.398826979472141E-2</v>
      </c>
      <c r="F52" s="254"/>
      <c r="G52" s="217"/>
      <c r="H52" s="215" t="str">
        <f>Data!H52</f>
        <v>Male</v>
      </c>
      <c r="I52" s="244"/>
      <c r="J52" s="21">
        <f>WesternRegionCalculations!P117</f>
        <v>179</v>
      </c>
      <c r="K52" s="49">
        <f>IF(J52/$J$55&lt;0.01,"*",J52/$J$55)</f>
        <v>0.52492668621700878</v>
      </c>
      <c r="L52" s="260"/>
      <c r="M52" s="215"/>
    </row>
    <row r="53" spans="1:14" s="200" customFormat="1" ht="12" customHeight="1" x14ac:dyDescent="0.2">
      <c r="A53" s="261"/>
      <c r="B53" s="217"/>
      <c r="C53" s="215" t="str">
        <f>Data!C53</f>
        <v>Congregate  Care - STARR (short-term residential)</v>
      </c>
      <c r="D53" s="21">
        <f>WesternRegionCalculations!V101</f>
        <v>17</v>
      </c>
      <c r="E53" s="49">
        <f t="shared" si="4"/>
        <v>4.9853372434017593E-2</v>
      </c>
      <c r="F53" s="254"/>
      <c r="G53" s="217"/>
      <c r="H53" s="215" t="str">
        <f>Data!H53</f>
        <v>Female</v>
      </c>
      <c r="I53" s="244"/>
      <c r="J53" s="21">
        <f>WesternRegionCalculations!O117</f>
        <v>162</v>
      </c>
      <c r="K53" s="49">
        <f t="shared" ref="K53:K55" si="6">IF(J53/$J$55&lt;0.01,"*",J53/$J$55)</f>
        <v>0.47507331378299122</v>
      </c>
      <c r="L53" s="262"/>
    </row>
    <row r="54" spans="1:14" s="200" customFormat="1" ht="12" customHeight="1" x14ac:dyDescent="0.2">
      <c r="A54" s="214"/>
      <c r="B54" s="217"/>
      <c r="C54" s="215" t="str">
        <f>Data!C54</f>
        <v>Congregate Care - Teen Parenting</v>
      </c>
      <c r="D54" s="21">
        <f>SUM(WesternRegionCalculations!W101:Y101)</f>
        <v>0</v>
      </c>
      <c r="E54" s="49" t="str">
        <f t="shared" si="4"/>
        <v>*</v>
      </c>
      <c r="F54" s="254"/>
      <c r="G54" s="180"/>
      <c r="H54" s="253" t="str">
        <f>Data!H54</f>
        <v>Intersex</v>
      </c>
      <c r="J54" s="21">
        <f>WesternRegionCalculations!Q117</f>
        <v>0</v>
      </c>
      <c r="K54" s="49" t="str">
        <f t="shared" si="6"/>
        <v>*</v>
      </c>
      <c r="L54" s="219"/>
    </row>
    <row r="55" spans="1:14" s="200" customFormat="1" ht="12" customHeight="1" x14ac:dyDescent="0.2">
      <c r="A55" s="263"/>
      <c r="B55" s="217"/>
      <c r="C55" s="215" t="str">
        <f>Data!C55</f>
        <v>Non-Referral Location</v>
      </c>
      <c r="D55" s="21">
        <f>SUM(WesternRegionCalculations!AS101:AW101)</f>
        <v>3</v>
      </c>
      <c r="E55" s="49" t="str">
        <f t="shared" si="4"/>
        <v>*</v>
      </c>
      <c r="F55" s="264"/>
      <c r="G55" s="180"/>
      <c r="H55" s="244" t="s">
        <v>38</v>
      </c>
      <c r="I55" s="180"/>
      <c r="J55" s="67">
        <f>SUM(J52:J54)</f>
        <v>341</v>
      </c>
      <c r="K55" s="68">
        <f t="shared" si="6"/>
        <v>1</v>
      </c>
      <c r="L55" s="265"/>
    </row>
    <row r="56" spans="1:14" s="200" customFormat="1" ht="12" customHeight="1" x14ac:dyDescent="0.2">
      <c r="A56" s="263"/>
      <c r="B56" s="217"/>
      <c r="C56" s="238" t="str">
        <f>Data!C56</f>
        <v>Missing/Absent from Approved Placement</v>
      </c>
      <c r="D56" s="21">
        <f>WesternRegionCalculations!AX101</f>
        <v>4</v>
      </c>
      <c r="E56" s="49">
        <f t="shared" si="4"/>
        <v>1.1730205278592375E-2</v>
      </c>
      <c r="F56" s="266"/>
      <c r="G56" s="180"/>
      <c r="H56" s="180"/>
      <c r="I56" s="180"/>
      <c r="J56" s="180"/>
      <c r="K56" s="180"/>
      <c r="L56" s="265"/>
    </row>
    <row r="57" spans="1:14" ht="15" customHeight="1" x14ac:dyDescent="0.2">
      <c r="A57" s="267"/>
      <c r="B57" s="180"/>
      <c r="C57" s="244" t="s">
        <v>38</v>
      </c>
      <c r="D57" s="67">
        <f>SUM(D44:D56)</f>
        <v>341</v>
      </c>
      <c r="E57" s="68">
        <f t="shared" si="4"/>
        <v>1</v>
      </c>
      <c r="F57" s="266"/>
      <c r="G57" s="228" t="str">
        <f>Data!G57</f>
        <v>Service Plan Goal  (03/31/2017)</v>
      </c>
      <c r="H57" s="229"/>
      <c r="I57" s="235"/>
      <c r="J57" s="181"/>
      <c r="K57" s="216"/>
      <c r="L57" s="268"/>
    </row>
    <row r="58" spans="1:14" s="200" customFormat="1" ht="12" customHeight="1" x14ac:dyDescent="0.2">
      <c r="A58" s="234"/>
      <c r="B58" s="228"/>
      <c r="C58" s="180"/>
      <c r="D58" s="180"/>
      <c r="E58" s="180"/>
      <c r="F58" s="254"/>
      <c r="G58" s="228"/>
      <c r="H58" s="215" t="str">
        <f>Data!H58</f>
        <v>Family Reunification</v>
      </c>
      <c r="I58" s="215"/>
      <c r="J58" s="21">
        <f>WesternRegionCalculations!S146</f>
        <v>143</v>
      </c>
      <c r="K58" s="49">
        <f>IF(J58/$J$65&lt;0.01,"*",J58/$J$65)</f>
        <v>0.41935483870967744</v>
      </c>
      <c r="L58" s="237"/>
      <c r="N58" s="215"/>
    </row>
    <row r="59" spans="1:14" s="200" customFormat="1" ht="12" customHeight="1" x14ac:dyDescent="0.2">
      <c r="A59" s="234"/>
      <c r="B59" s="228" t="str">
        <f>Data!B59</f>
        <v>Race  (03/31/2017)</v>
      </c>
      <c r="C59" s="215"/>
      <c r="D59" s="230"/>
      <c r="E59" s="231"/>
      <c r="F59" s="254"/>
      <c r="G59" s="235"/>
      <c r="H59" s="215" t="str">
        <f>Data!H59</f>
        <v>Adoption</v>
      </c>
      <c r="I59" s="215"/>
      <c r="J59" s="21">
        <f>WesternRegionCalculations!P146</f>
        <v>110</v>
      </c>
      <c r="K59" s="49">
        <f t="shared" ref="K59:K65" si="7">IF(J59/$J$65&lt;0.01,"*",J59/$J$65)</f>
        <v>0.32258064516129031</v>
      </c>
      <c r="L59" s="237"/>
    </row>
    <row r="60" spans="1:14" s="200" customFormat="1" ht="13.5" customHeight="1" x14ac:dyDescent="0.2">
      <c r="A60" s="234"/>
      <c r="B60" s="235"/>
      <c r="C60" s="215" t="s">
        <v>5</v>
      </c>
      <c r="D60" s="21">
        <f>WesternRegionCalculations!W132</f>
        <v>122</v>
      </c>
      <c r="E60" s="28">
        <f>IF(D60/$D$68&lt;0.01,"*",D60/$D$68)</f>
        <v>0.35777126099706746</v>
      </c>
      <c r="F60" s="254"/>
      <c r="G60" s="217"/>
      <c r="H60" s="215" t="str">
        <f>Data!H60</f>
        <v>Guardianship</v>
      </c>
      <c r="I60" s="215"/>
      <c r="J60" s="21">
        <f>WesternRegionCalculations!R146</f>
        <v>31</v>
      </c>
      <c r="K60" s="49">
        <f t="shared" si="7"/>
        <v>9.0909090909090912E-2</v>
      </c>
      <c r="L60" s="237"/>
      <c r="N60" s="215"/>
    </row>
    <row r="61" spans="1:14" s="200" customFormat="1" ht="14.45" customHeight="1" x14ac:dyDescent="0.2">
      <c r="A61" s="234"/>
      <c r="C61" s="238" t="s">
        <v>7</v>
      </c>
      <c r="D61" s="21">
        <f>WesternRegionCalculations!S132</f>
        <v>174</v>
      </c>
      <c r="E61" s="28">
        <f t="shared" ref="E61:E68" si="8">IF(D61/$D$68&lt;0.01,"*",D61/$D$68)</f>
        <v>0.51026392961876832</v>
      </c>
      <c r="F61" s="254"/>
      <c r="G61" s="217"/>
      <c r="H61" s="215" t="s">
        <v>63</v>
      </c>
      <c r="I61" s="215"/>
      <c r="J61" s="21">
        <f>WesternRegionCalculations!O146</f>
        <v>11</v>
      </c>
      <c r="K61" s="49">
        <f t="shared" si="7"/>
        <v>3.2258064516129031E-2</v>
      </c>
      <c r="L61" s="237"/>
      <c r="N61" s="215"/>
    </row>
    <row r="62" spans="1:14" s="200" customFormat="1" ht="13.5" customHeight="1" x14ac:dyDescent="0.2">
      <c r="A62" s="234"/>
      <c r="C62" s="215" t="s">
        <v>376</v>
      </c>
      <c r="D62" s="21">
        <f>WesternRegionCalculations!Q132</f>
        <v>19</v>
      </c>
      <c r="E62" s="28">
        <f t="shared" si="8"/>
        <v>5.5718475073313782E-2</v>
      </c>
      <c r="F62" s="254"/>
      <c r="G62" s="217"/>
      <c r="H62" s="215" t="str">
        <f>Data!H62</f>
        <v>Permanent Care with Kin</v>
      </c>
      <c r="I62" s="215"/>
      <c r="J62" s="21">
        <f>WesternRegionCalculations!Q146</f>
        <v>7</v>
      </c>
      <c r="K62" s="49">
        <f t="shared" si="7"/>
        <v>2.0527859237536656E-2</v>
      </c>
      <c r="L62" s="237"/>
      <c r="N62" s="215"/>
    </row>
    <row r="63" spans="1:14" s="200" customFormat="1" ht="13.5" customHeight="1" x14ac:dyDescent="0.2">
      <c r="A63" s="234"/>
      <c r="B63" s="235"/>
      <c r="C63" s="215" t="s">
        <v>11</v>
      </c>
      <c r="D63" s="21">
        <f>WesternRegionCalculations!P132</f>
        <v>1</v>
      </c>
      <c r="E63" s="28" t="str">
        <f t="shared" si="8"/>
        <v>*</v>
      </c>
      <c r="F63" s="254"/>
      <c r="G63" s="217"/>
      <c r="H63" s="215" t="str">
        <f>Data!H63</f>
        <v>Stabilize Intact Family</v>
      </c>
      <c r="I63" s="215"/>
      <c r="J63" s="21">
        <f>WesternRegionCalculations!T146</f>
        <v>27</v>
      </c>
      <c r="K63" s="49">
        <f t="shared" si="7"/>
        <v>7.9178885630498533E-2</v>
      </c>
      <c r="L63" s="237"/>
      <c r="N63" s="215"/>
    </row>
    <row r="64" spans="1:14" s="200" customFormat="1" ht="13.5" customHeight="1" x14ac:dyDescent="0.2">
      <c r="A64" s="234"/>
      <c r="B64" s="235"/>
      <c r="C64" s="215" t="s">
        <v>13</v>
      </c>
      <c r="D64" s="21">
        <f>WesternRegionCalculations!O132</f>
        <v>1</v>
      </c>
      <c r="E64" s="28" t="str">
        <f t="shared" si="8"/>
        <v>*</v>
      </c>
      <c r="F64" s="254"/>
      <c r="G64" s="217"/>
      <c r="H64" s="215" t="str">
        <f>Data!H64</f>
        <v>Unspecified as of run-date</v>
      </c>
      <c r="I64" s="215"/>
      <c r="J64" s="21">
        <f>WesternRegionCalculations!U146</f>
        <v>12</v>
      </c>
      <c r="K64" s="49">
        <f t="shared" si="7"/>
        <v>3.519061583577713E-2</v>
      </c>
      <c r="L64" s="237"/>
      <c r="N64" s="215"/>
    </row>
    <row r="65" spans="1:14" s="200" customFormat="1" ht="13.5" customHeight="1" x14ac:dyDescent="0.2">
      <c r="A65" s="234"/>
      <c r="B65" s="235"/>
      <c r="C65" s="215" t="s">
        <v>15</v>
      </c>
      <c r="D65" s="21">
        <f>WesternRegionCalculations!U132</f>
        <v>0</v>
      </c>
      <c r="E65" s="28" t="str">
        <f t="shared" si="8"/>
        <v>*</v>
      </c>
      <c r="F65" s="254"/>
      <c r="G65" s="217"/>
      <c r="H65" s="244" t="s">
        <v>38</v>
      </c>
      <c r="I65" s="215"/>
      <c r="J65" s="67">
        <f>SUM(J58:J64)</f>
        <v>341</v>
      </c>
      <c r="K65" s="68">
        <f t="shared" si="7"/>
        <v>1</v>
      </c>
      <c r="L65" s="237"/>
      <c r="N65" s="215"/>
    </row>
    <row r="66" spans="1:14" s="200" customFormat="1" ht="13.5" customHeight="1" x14ac:dyDescent="0.2">
      <c r="A66" s="234"/>
      <c r="B66" s="235"/>
      <c r="C66" s="215" t="s">
        <v>17</v>
      </c>
      <c r="D66" s="21">
        <f>WesternRegionCalculations!T132</f>
        <v>13</v>
      </c>
      <c r="E66" s="28">
        <f t="shared" si="8"/>
        <v>3.8123167155425221E-2</v>
      </c>
      <c r="F66" s="254"/>
      <c r="G66" s="217"/>
      <c r="H66" s="269" t="s">
        <v>241</v>
      </c>
      <c r="L66" s="237"/>
      <c r="N66" s="215"/>
    </row>
    <row r="67" spans="1:14" s="200" customFormat="1" ht="12" customHeight="1" x14ac:dyDescent="0.2">
      <c r="A67" s="234"/>
      <c r="B67" s="235"/>
      <c r="C67" s="215" t="str">
        <f>Data!C67</f>
        <v>Unable to Determine</v>
      </c>
      <c r="D67" s="21">
        <f>WesternRegionCalculations!R132+WesternRegionCalculations!V132+WesternRegionCalculations!X132</f>
        <v>11</v>
      </c>
      <c r="E67" s="28">
        <f t="shared" si="8"/>
        <v>3.2258064516129031E-2</v>
      </c>
      <c r="F67" s="254"/>
      <c r="G67" s="217"/>
      <c r="H67" s="269"/>
      <c r="I67" s="180"/>
      <c r="J67" s="180"/>
      <c r="K67" s="180"/>
      <c r="L67" s="237"/>
      <c r="M67" s="215"/>
      <c r="N67" s="215"/>
    </row>
    <row r="68" spans="1:14" s="200" customFormat="1" ht="12" customHeight="1" x14ac:dyDescent="0.2">
      <c r="A68" s="234"/>
      <c r="B68" s="235"/>
      <c r="C68" s="244" t="s">
        <v>38</v>
      </c>
      <c r="D68" s="67">
        <f>SUM(D60:D67)</f>
        <v>341</v>
      </c>
      <c r="E68" s="61">
        <f t="shared" si="8"/>
        <v>1</v>
      </c>
      <c r="F68" s="254"/>
      <c r="G68" s="270" t="s">
        <v>68</v>
      </c>
      <c r="I68" s="180"/>
      <c r="J68" s="180"/>
      <c r="K68" s="180"/>
      <c r="L68" s="237"/>
      <c r="M68" s="215"/>
      <c r="N68" s="215"/>
    </row>
    <row r="69" spans="1:14" s="200" customFormat="1" ht="12" customHeight="1" x14ac:dyDescent="0.2">
      <c r="A69" s="234"/>
      <c r="B69" s="235"/>
      <c r="C69" s="246" t="s">
        <v>239</v>
      </c>
      <c r="D69" s="95"/>
      <c r="E69" s="96"/>
      <c r="F69" s="254"/>
      <c r="G69" s="271" t="s">
        <v>69</v>
      </c>
      <c r="I69" s="180"/>
      <c r="J69" s="180"/>
      <c r="K69" s="180"/>
      <c r="L69" s="237"/>
      <c r="M69" s="215"/>
      <c r="N69" s="215"/>
    </row>
    <row r="70" spans="1:14" s="200" customFormat="1" ht="12" customHeight="1" x14ac:dyDescent="0.2">
      <c r="A70" s="241"/>
      <c r="B70" s="228"/>
      <c r="C70" s="66" t="s">
        <v>240</v>
      </c>
      <c r="D70" s="34"/>
      <c r="E70" s="64"/>
      <c r="F70" s="254"/>
      <c r="G70" s="270" t="s">
        <v>70</v>
      </c>
      <c r="I70" s="180"/>
      <c r="J70" s="180"/>
      <c r="K70" s="180"/>
      <c r="L70" s="237"/>
    </row>
    <row r="71" spans="1:14" s="200" customFormat="1" ht="6" customHeight="1" x14ac:dyDescent="0.2">
      <c r="A71" s="272"/>
      <c r="B71" s="273"/>
      <c r="C71" s="100"/>
      <c r="D71" s="101"/>
      <c r="E71" s="102"/>
      <c r="F71" s="274"/>
      <c r="G71" s="275"/>
      <c r="H71" s="276"/>
      <c r="I71" s="275"/>
      <c r="J71" s="275"/>
      <c r="K71" s="275"/>
      <c r="L71" s="277"/>
    </row>
    <row r="72" spans="1:14" s="200" customFormat="1" ht="15.75" x14ac:dyDescent="0.2">
      <c r="A72" s="205"/>
      <c r="B72" s="1080" t="s">
        <v>71</v>
      </c>
      <c r="C72" s="1080"/>
      <c r="D72" s="1080"/>
      <c r="E72" s="1080"/>
      <c r="F72" s="1080"/>
      <c r="G72" s="1080"/>
      <c r="H72" s="1080"/>
      <c r="I72" s="1080"/>
      <c r="J72" s="1080"/>
      <c r="K72" s="1080"/>
      <c r="L72" s="1081"/>
    </row>
    <row r="73" spans="1:14" s="200" customFormat="1" ht="14.25" customHeight="1" x14ac:dyDescent="0.2">
      <c r="A73" s="234"/>
      <c r="B73" s="228" t="str">
        <f>Data!B73</f>
        <v>Most Recent Intake  (03/31/2017)</v>
      </c>
      <c r="C73" s="278"/>
      <c r="D73" s="231"/>
      <c r="E73" s="218"/>
      <c r="F73" s="218"/>
      <c r="G73" s="244" t="str">
        <f>Data!G73</f>
        <v>Age Groups  (03/31/2017)</v>
      </c>
      <c r="H73" s="215"/>
      <c r="I73" s="217"/>
      <c r="J73" s="217"/>
      <c r="K73" s="233"/>
      <c r="L73" s="213"/>
    </row>
    <row r="74" spans="1:14" ht="12" customHeight="1" x14ac:dyDescent="0.2">
      <c r="A74" s="234"/>
      <c r="B74" s="229"/>
      <c r="C74" s="215" t="str">
        <f>Data!C74</f>
        <v>Protective</v>
      </c>
      <c r="D74" s="21">
        <f>WesternRegionCalculations!O178+WesternRegionCalculations!U178</f>
        <v>1367</v>
      </c>
      <c r="E74" s="49">
        <f>IF(D74/$D$80&lt;0.01,"*",D74/$D$80)</f>
        <v>0.938229238160604</v>
      </c>
      <c r="F74" s="254"/>
      <c r="G74" s="217"/>
      <c r="H74" s="215" t="str">
        <f>Data!H74</f>
        <v>0 - 2 Years Old</v>
      </c>
      <c r="I74" s="215"/>
      <c r="J74" s="21">
        <f>SUM(WesternRegionCalculations!O163:Q163)</f>
        <v>277</v>
      </c>
      <c r="K74" s="49">
        <f>IF(J74/$J$79&lt;0.01,"*",J74/$J$79)</f>
        <v>0.19011667810569663</v>
      </c>
      <c r="L74" s="237"/>
    </row>
    <row r="75" spans="1:14" ht="12" customHeight="1" x14ac:dyDescent="0.2">
      <c r="A75" s="234"/>
      <c r="B75" s="229"/>
      <c r="C75" s="215" t="str">
        <f>Data!C75</f>
        <v>Alternative Response</v>
      </c>
      <c r="D75" s="21">
        <f>WesternRegionCalculations!P178</f>
        <v>49</v>
      </c>
      <c r="E75" s="49">
        <f t="shared" ref="E75:E80" si="9">IF(D75/$D$80&lt;0.01,"*",D75/$D$80)</f>
        <v>3.3630748112560054E-2</v>
      </c>
      <c r="F75" s="254"/>
      <c r="G75" s="229"/>
      <c r="H75" s="215" t="str">
        <f>Data!H75</f>
        <v>3 - 5 Years Old</v>
      </c>
      <c r="I75" s="215"/>
      <c r="J75" s="21">
        <f>SUM(WesternRegionCalculations!R163:T163)</f>
        <v>268</v>
      </c>
      <c r="K75" s="49">
        <f t="shared" ref="K75:K79" si="10">IF(J75/$J$79&lt;0.01,"*",J75/$J$79)</f>
        <v>0.18393960192175704</v>
      </c>
      <c r="L75" s="237"/>
    </row>
    <row r="76" spans="1:14" ht="12" customHeight="1" x14ac:dyDescent="0.2">
      <c r="A76" s="234"/>
      <c r="B76" s="229"/>
      <c r="C76" s="215" t="str">
        <f>Data!C76</f>
        <v>Voluntary Request</v>
      </c>
      <c r="D76" s="21">
        <f>WesternRegionCalculations!W178+WesternRegionCalculations!V178</f>
        <v>18</v>
      </c>
      <c r="E76" s="28">
        <f t="shared" si="9"/>
        <v>1.2354152367879203E-2</v>
      </c>
      <c r="F76" s="254"/>
      <c r="G76" s="215"/>
      <c r="H76" s="215" t="str">
        <f>Data!H76</f>
        <v>6 - 11 Years Old</v>
      </c>
      <c r="I76" s="215"/>
      <c r="J76" s="21">
        <f>SUM(WesternRegionCalculations!U163:Z163)</f>
        <v>529</v>
      </c>
      <c r="K76" s="49">
        <f t="shared" si="10"/>
        <v>0.36307481125600549</v>
      </c>
      <c r="L76" s="237"/>
    </row>
    <row r="77" spans="1:14" s="200" customFormat="1" ht="12" customHeight="1" x14ac:dyDescent="0.2">
      <c r="A77" s="234"/>
      <c r="B77" s="217"/>
      <c r="C77" s="215" t="str">
        <f>Data!C77</f>
        <v>CRA Referral (Children Requiring Assistance)</v>
      </c>
      <c r="D77" s="21">
        <f>WesternRegionCalculations!Q178+WesternRegionCalculations!R178</f>
        <v>4</v>
      </c>
      <c r="E77" s="49" t="str">
        <f t="shared" si="9"/>
        <v>*</v>
      </c>
      <c r="F77" s="254"/>
      <c r="G77" s="229"/>
      <c r="H77" s="215" t="str">
        <f>Data!H77</f>
        <v>12 - 17 Years Old</v>
      </c>
      <c r="I77" s="215"/>
      <c r="J77" s="21">
        <f>SUM(WesternRegionCalculations!AA163:AF163)</f>
        <v>383</v>
      </c>
      <c r="K77" s="49">
        <f t="shared" si="10"/>
        <v>0.26286890871654084</v>
      </c>
      <c r="L77" s="237"/>
    </row>
    <row r="78" spans="1:14" s="200" customFormat="1" ht="12" customHeight="1" x14ac:dyDescent="0.2">
      <c r="A78" s="239"/>
      <c r="B78" s="217"/>
      <c r="C78" s="215" t="str">
        <f>Data!C78</f>
        <v>Court Referral</v>
      </c>
      <c r="D78" s="21">
        <f>WesternRegionCalculations!S178</f>
        <v>15</v>
      </c>
      <c r="E78" s="49">
        <f t="shared" si="9"/>
        <v>1.029512697323267E-2</v>
      </c>
      <c r="F78" s="254"/>
      <c r="G78" s="217"/>
      <c r="H78" s="215" t="str">
        <f>Data!H78</f>
        <v>Unspecified</v>
      </c>
      <c r="I78" s="215"/>
      <c r="J78" s="21">
        <f>WesternRegionCalculations!AG163</f>
        <v>0</v>
      </c>
      <c r="K78" s="49" t="str">
        <f t="shared" si="10"/>
        <v>*</v>
      </c>
      <c r="L78" s="237"/>
    </row>
    <row r="79" spans="1:14" s="200" customFormat="1" ht="12" customHeight="1" x14ac:dyDescent="0.2">
      <c r="A79" s="239"/>
      <c r="B79" s="217"/>
      <c r="C79" s="215" t="str">
        <f>Data!C79</f>
        <v>Other/Unspecified</v>
      </c>
      <c r="D79" s="21">
        <f>WesternRegionCalculations!T178+WesternRegionCalculations!X178+WesternRegionCalculations!Y178</f>
        <v>4</v>
      </c>
      <c r="E79" s="49" t="str">
        <f t="shared" si="9"/>
        <v>*</v>
      </c>
      <c r="F79" s="255"/>
      <c r="G79" s="217"/>
      <c r="H79" s="244" t="s">
        <v>72</v>
      </c>
      <c r="I79" s="244"/>
      <c r="J79" s="67">
        <f>SUM(J74:J78)</f>
        <v>1457</v>
      </c>
      <c r="K79" s="68">
        <f t="shared" si="10"/>
        <v>1</v>
      </c>
      <c r="L79" s="240"/>
    </row>
    <row r="80" spans="1:14" s="200" customFormat="1" ht="12" customHeight="1" x14ac:dyDescent="0.2">
      <c r="A80" s="214"/>
      <c r="B80" s="229"/>
      <c r="C80" s="244" t="s">
        <v>72</v>
      </c>
      <c r="D80" s="67">
        <f>SUM(D74:D79)</f>
        <v>1457</v>
      </c>
      <c r="E80" s="68">
        <f t="shared" si="9"/>
        <v>1</v>
      </c>
      <c r="F80" s="255"/>
      <c r="G80" s="217"/>
      <c r="H80" s="244"/>
      <c r="I80" s="244"/>
      <c r="J80" s="108"/>
      <c r="K80" s="109"/>
      <c r="L80" s="240"/>
    </row>
    <row r="81" spans="1:12" s="200" customFormat="1" ht="3" customHeight="1" x14ac:dyDescent="0.2">
      <c r="A81" s="214"/>
      <c r="B81" s="229"/>
      <c r="C81" s="244"/>
      <c r="D81" s="67"/>
      <c r="E81" s="68"/>
      <c r="F81" s="255"/>
      <c r="G81" s="217"/>
      <c r="H81" s="244"/>
      <c r="I81" s="244"/>
      <c r="J81" s="108"/>
      <c r="K81" s="109"/>
      <c r="L81" s="240"/>
    </row>
    <row r="82" spans="1:12" s="200" customFormat="1" ht="13.15" customHeight="1" x14ac:dyDescent="0.2">
      <c r="A82" s="272"/>
      <c r="B82" s="366"/>
      <c r="C82" s="275"/>
      <c r="D82" s="279"/>
      <c r="E82" s="275"/>
      <c r="F82" s="275"/>
      <c r="G82" s="280"/>
      <c r="H82" s="275"/>
      <c r="I82" s="275"/>
      <c r="J82" s="275"/>
      <c r="K82" s="279"/>
      <c r="L82" s="281"/>
    </row>
    <row r="83" spans="1:12" s="200" customFormat="1" x14ac:dyDescent="0.2">
      <c r="A83" s="180"/>
      <c r="B83" s="217"/>
      <c r="C83" s="282"/>
      <c r="D83" s="283"/>
      <c r="E83" s="283"/>
      <c r="F83" s="283"/>
      <c r="G83" s="282"/>
      <c r="H83" s="229"/>
      <c r="I83" s="229"/>
      <c r="J83" s="233"/>
      <c r="K83" s="180"/>
      <c r="L83" s="180"/>
    </row>
    <row r="84" spans="1:12" s="200" customFormat="1" ht="6" customHeight="1" x14ac:dyDescent="0.2">
      <c r="A84" s="180"/>
      <c r="B84" s="217"/>
      <c r="C84" s="282"/>
      <c r="D84" s="283"/>
      <c r="E84" s="283"/>
      <c r="F84" s="283"/>
      <c r="G84" s="282"/>
      <c r="H84" s="282"/>
      <c r="I84" s="282"/>
      <c r="J84" s="283"/>
      <c r="K84" s="180"/>
      <c r="L84" s="180"/>
    </row>
    <row r="85" spans="1:12" x14ac:dyDescent="0.2">
      <c r="A85" s="180"/>
      <c r="K85" s="180"/>
      <c r="L85" s="180"/>
    </row>
    <row r="86" spans="1:12" x14ac:dyDescent="0.2">
      <c r="K86" s="180"/>
      <c r="L86" s="180"/>
    </row>
  </sheetData>
  <mergeCells count="3">
    <mergeCell ref="B18:K18"/>
    <mergeCell ref="B33:K33"/>
    <mergeCell ref="B72:L72"/>
  </mergeCells>
  <printOptions horizontalCentered="1" verticalCentered="1"/>
  <pageMargins left="0.04" right="0.04" top="0.04" bottom="0.03" header="0.04" footer="0.03"/>
  <pageSetup scale="75" orientation="portrait" r:id="rId1"/>
  <headerFooter alignWithMargins="0">
    <oddHeader>&amp;C&amp;"Arial,Bold"&amp;12MASSACHUSETTS DEPARTMENT OF CHILDREN AND FAMILIES QUARTERLY PROFILE
FY 2017, Quarter 3 (January 1, 2017 – March 31, 2017)</oddHeader>
    <oddFooter>&amp;L&amp;"Arial,Italic"MA DCF: CQI/OMPA&amp;R
&amp;"Arial,Italic"Source: FamilyNet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59"/>
  <sheetViews>
    <sheetView topLeftCell="A85" zoomScale="80" zoomScaleNormal="80" workbookViewId="0">
      <selection activeCell="C113" sqref="C113:G113"/>
    </sheetView>
  </sheetViews>
  <sheetFormatPr defaultRowHeight="12" x14ac:dyDescent="0.2"/>
  <cols>
    <col min="1" max="1" width="28.7109375" customWidth="1"/>
    <col min="2" max="2" width="64.5703125" customWidth="1"/>
    <col min="3" max="3" width="20.7109375" customWidth="1"/>
    <col min="4" max="4" width="28.42578125" customWidth="1"/>
    <col min="5" max="5" width="28" customWidth="1"/>
    <col min="6" max="6" width="28.28515625" customWidth="1"/>
    <col min="7" max="7" width="35.5703125" customWidth="1"/>
    <col min="8" max="8" width="16.5703125" customWidth="1"/>
    <col min="9" max="9" width="26.42578125" customWidth="1"/>
    <col min="10" max="10" width="27.42578125" customWidth="1"/>
    <col min="11" max="11" width="34.7109375" customWidth="1"/>
    <col min="12" max="12" width="26.85546875" customWidth="1"/>
    <col min="13" max="13" width="36" customWidth="1"/>
    <col min="14" max="14" width="35.28515625" customWidth="1"/>
    <col min="15" max="15" width="31.140625" customWidth="1"/>
    <col min="16" max="16" width="30.5703125" customWidth="1"/>
    <col min="17" max="17" width="32.42578125" customWidth="1"/>
    <col min="18" max="18" width="30.85546875" customWidth="1"/>
    <col min="19" max="19" width="29.28515625" customWidth="1"/>
    <col min="20" max="20" width="28.28515625" customWidth="1"/>
    <col min="21" max="21" width="19.28515625" customWidth="1"/>
    <col min="22" max="22" width="39" customWidth="1"/>
    <col min="23" max="23" width="21.42578125" customWidth="1"/>
    <col min="24" max="25" width="20.5703125" customWidth="1"/>
    <col min="26" max="26" width="27.42578125" customWidth="1"/>
    <col min="27" max="27" width="22.28515625" customWidth="1"/>
    <col min="28" max="28" width="27.140625" customWidth="1"/>
    <col min="29" max="44" width="30.5703125" customWidth="1"/>
    <col min="45" max="45" width="41.85546875" customWidth="1"/>
    <col min="46" max="46" width="24.42578125" customWidth="1"/>
    <col min="48" max="48" width="13.140625" customWidth="1"/>
    <col min="49" max="49" width="10.85546875" customWidth="1"/>
    <col min="50" max="50" width="10.7109375" customWidth="1"/>
  </cols>
  <sheetData>
    <row r="1" spans="2:18" s="118" customFormat="1" ht="14.25" x14ac:dyDescent="0.25"/>
    <row r="2" spans="2:18" s="118" customFormat="1" ht="14.25" x14ac:dyDescent="0.25"/>
    <row r="3" spans="2:18" s="118" customFormat="1" ht="15" thickBot="1" x14ac:dyDescent="0.3">
      <c r="B3" s="708" t="s">
        <v>418</v>
      </c>
      <c r="C3" s="618"/>
      <c r="H3" s="801" t="s">
        <v>294</v>
      </c>
      <c r="I3" s="802"/>
    </row>
    <row r="4" spans="2:18" s="118" customFormat="1" ht="15" thickBot="1" x14ac:dyDescent="0.3">
      <c r="D4" s="118" t="s">
        <v>117</v>
      </c>
      <c r="E4" s="118" t="s">
        <v>118</v>
      </c>
      <c r="F4" s="118" t="s">
        <v>119</v>
      </c>
      <c r="K4" s="176" t="s">
        <v>111</v>
      </c>
      <c r="L4" s="183" t="s">
        <v>111</v>
      </c>
      <c r="M4" s="183" t="s">
        <v>111</v>
      </c>
      <c r="N4" s="328" t="s">
        <v>111</v>
      </c>
      <c r="O4" s="143"/>
    </row>
    <row r="5" spans="2:18" s="118" customFormat="1" ht="14.25" x14ac:dyDescent="0.25">
      <c r="D5" s="412">
        <v>42736</v>
      </c>
      <c r="E5" s="414">
        <v>42767</v>
      </c>
      <c r="F5" s="415">
        <v>42795</v>
      </c>
      <c r="J5" s="136"/>
      <c r="K5" s="169" t="s">
        <v>242</v>
      </c>
      <c r="L5" s="165" t="s">
        <v>243</v>
      </c>
      <c r="M5" s="165" t="s">
        <v>244</v>
      </c>
      <c r="N5" s="335" t="s">
        <v>245</v>
      </c>
      <c r="O5" s="149" t="s">
        <v>250</v>
      </c>
    </row>
    <row r="6" spans="2:18" s="118" customFormat="1" ht="14.25" x14ac:dyDescent="0.25">
      <c r="B6" s="118" t="s">
        <v>111</v>
      </c>
      <c r="C6" s="342">
        <f>D6+E6+F6</f>
        <v>2549</v>
      </c>
      <c r="D6" s="148">
        <v>843</v>
      </c>
      <c r="E6" s="167">
        <v>703</v>
      </c>
      <c r="F6" s="149">
        <v>1003</v>
      </c>
      <c r="I6" s="118" t="s">
        <v>149</v>
      </c>
      <c r="J6" s="119">
        <f>SUM(K6:O6)</f>
        <v>21</v>
      </c>
      <c r="K6" s="148">
        <v>6</v>
      </c>
      <c r="L6" s="167">
        <v>5</v>
      </c>
      <c r="M6" s="167">
        <v>2</v>
      </c>
      <c r="N6" s="334">
        <v>8</v>
      </c>
      <c r="O6" s="149"/>
    </row>
    <row r="7" spans="2:18" s="118" customFormat="1" ht="14.25" x14ac:dyDescent="0.25">
      <c r="B7" s="118" t="s">
        <v>242</v>
      </c>
      <c r="C7" s="342">
        <f t="shared" ref="C7:C11" si="0">D7+E7+F7</f>
        <v>663</v>
      </c>
      <c r="D7" s="148">
        <v>199</v>
      </c>
      <c r="E7" s="167">
        <v>189</v>
      </c>
      <c r="F7" s="149">
        <v>275</v>
      </c>
      <c r="I7" s="118" t="s">
        <v>150</v>
      </c>
      <c r="J7" s="119">
        <f t="shared" ref="J7:J15" si="1">SUM(K7:O7)</f>
        <v>196</v>
      </c>
      <c r="K7" s="148">
        <v>33</v>
      </c>
      <c r="L7" s="167">
        <v>55</v>
      </c>
      <c r="M7" s="167">
        <v>14</v>
      </c>
      <c r="N7" s="334">
        <v>94</v>
      </c>
      <c r="O7" s="149"/>
    </row>
    <row r="8" spans="2:18" s="118" customFormat="1" ht="14.25" x14ac:dyDescent="0.25">
      <c r="B8" s="118" t="s">
        <v>243</v>
      </c>
      <c r="C8" s="342">
        <f t="shared" si="0"/>
        <v>562</v>
      </c>
      <c r="D8" s="148">
        <v>196</v>
      </c>
      <c r="E8" s="167">
        <v>151</v>
      </c>
      <c r="F8" s="149">
        <v>215</v>
      </c>
      <c r="I8" s="118" t="s">
        <v>151</v>
      </c>
      <c r="J8" s="119">
        <f t="shared" si="1"/>
        <v>4836</v>
      </c>
      <c r="K8" s="148">
        <v>1010</v>
      </c>
      <c r="L8" s="167">
        <v>462</v>
      </c>
      <c r="M8" s="167">
        <v>1627</v>
      </c>
      <c r="N8" s="334">
        <v>1727</v>
      </c>
      <c r="O8" s="149">
        <v>10</v>
      </c>
    </row>
    <row r="9" spans="2:18" s="118" customFormat="1" ht="14.25" x14ac:dyDescent="0.25">
      <c r="B9" s="118" t="s">
        <v>244</v>
      </c>
      <c r="C9" s="342">
        <f t="shared" si="0"/>
        <v>632</v>
      </c>
      <c r="D9" s="148">
        <v>211</v>
      </c>
      <c r="E9" s="167">
        <v>167</v>
      </c>
      <c r="F9" s="149">
        <v>254</v>
      </c>
      <c r="I9" s="118" t="s">
        <v>152</v>
      </c>
      <c r="J9" s="119">
        <f t="shared" si="1"/>
        <v>12</v>
      </c>
      <c r="K9" s="148"/>
      <c r="L9" s="167">
        <v>5</v>
      </c>
      <c r="M9" s="167">
        <v>3</v>
      </c>
      <c r="N9" s="334">
        <v>4</v>
      </c>
      <c r="O9" s="149"/>
    </row>
    <row r="10" spans="2:18" s="118" customFormat="1" ht="14.25" x14ac:dyDescent="0.25">
      <c r="B10" s="118" t="s">
        <v>245</v>
      </c>
      <c r="C10" s="342">
        <f t="shared" si="0"/>
        <v>692</v>
      </c>
      <c r="D10" s="148">
        <v>237</v>
      </c>
      <c r="E10" s="167">
        <v>196</v>
      </c>
      <c r="F10" s="149">
        <v>259</v>
      </c>
      <c r="I10" s="118" t="s">
        <v>153</v>
      </c>
      <c r="J10" s="119">
        <f t="shared" si="1"/>
        <v>4038</v>
      </c>
      <c r="K10" s="148">
        <v>884</v>
      </c>
      <c r="L10" s="167">
        <v>1626</v>
      </c>
      <c r="M10" s="167">
        <v>700</v>
      </c>
      <c r="N10" s="334">
        <v>826</v>
      </c>
      <c r="O10" s="149">
        <v>2</v>
      </c>
    </row>
    <row r="11" spans="2:18" s="118" customFormat="1" ht="15" thickBot="1" x14ac:dyDescent="0.3">
      <c r="B11" s="118" t="s">
        <v>110</v>
      </c>
      <c r="C11" s="342">
        <f t="shared" si="0"/>
        <v>2549</v>
      </c>
      <c r="D11" s="416">
        <f>SUM(D7:D10)</f>
        <v>843</v>
      </c>
      <c r="E11" s="416">
        <f t="shared" ref="E11:F11" si="2">SUM(E7:E10)</f>
        <v>703</v>
      </c>
      <c r="F11" s="678">
        <f t="shared" si="2"/>
        <v>1003</v>
      </c>
      <c r="I11" s="118" t="s">
        <v>154</v>
      </c>
      <c r="J11" s="119">
        <f t="shared" si="1"/>
        <v>277</v>
      </c>
      <c r="K11" s="148">
        <v>46</v>
      </c>
      <c r="L11" s="167">
        <v>70</v>
      </c>
      <c r="M11" s="167">
        <v>50</v>
      </c>
      <c r="N11" s="334">
        <v>111</v>
      </c>
      <c r="O11" s="149"/>
    </row>
    <row r="12" spans="2:18" s="118" customFormat="1" ht="14.25" x14ac:dyDescent="0.25">
      <c r="I12" s="118" t="s">
        <v>155</v>
      </c>
      <c r="J12" s="119">
        <f t="shared" si="1"/>
        <v>4</v>
      </c>
      <c r="K12" s="148"/>
      <c r="L12" s="167">
        <v>1</v>
      </c>
      <c r="M12" s="167">
        <v>3</v>
      </c>
      <c r="N12" s="334"/>
      <c r="O12" s="149"/>
    </row>
    <row r="13" spans="2:18" s="118" customFormat="1" ht="14.25" x14ac:dyDescent="0.25">
      <c r="I13" s="118" t="s">
        <v>19</v>
      </c>
      <c r="J13" s="119">
        <f t="shared" si="1"/>
        <v>627</v>
      </c>
      <c r="K13" s="148">
        <v>140</v>
      </c>
      <c r="L13" s="167">
        <v>142</v>
      </c>
      <c r="M13" s="167">
        <v>146</v>
      </c>
      <c r="N13" s="334">
        <v>198</v>
      </c>
      <c r="O13" s="149">
        <v>1</v>
      </c>
    </row>
    <row r="14" spans="2:18" ht="31.15" customHeight="1" x14ac:dyDescent="0.25">
      <c r="B14" s="986" t="s">
        <v>293</v>
      </c>
      <c r="C14" s="342"/>
      <c r="D14" s="118"/>
      <c r="E14" s="118"/>
      <c r="F14" s="118"/>
      <c r="I14" s="118" t="s">
        <v>156</v>
      </c>
      <c r="J14" s="119">
        <f t="shared" si="1"/>
        <v>1788</v>
      </c>
      <c r="K14" s="148">
        <v>253</v>
      </c>
      <c r="L14" s="167">
        <v>862</v>
      </c>
      <c r="M14" s="167">
        <v>293</v>
      </c>
      <c r="N14" s="334">
        <v>379</v>
      </c>
      <c r="O14" s="149">
        <v>1</v>
      </c>
      <c r="P14" s="118"/>
      <c r="Q14" s="118"/>
      <c r="R14" s="128"/>
    </row>
    <row r="15" spans="2:18" ht="15" thickBot="1" x14ac:dyDescent="0.3">
      <c r="B15" s="118"/>
      <c r="C15" s="118"/>
      <c r="D15" s="118" t="s">
        <v>117</v>
      </c>
      <c r="E15" s="118" t="s">
        <v>118</v>
      </c>
      <c r="F15" s="118" t="s">
        <v>119</v>
      </c>
      <c r="I15" s="118" t="s">
        <v>21</v>
      </c>
      <c r="J15" s="119">
        <f t="shared" si="1"/>
        <v>1342</v>
      </c>
      <c r="K15" s="148">
        <v>215</v>
      </c>
      <c r="L15" s="167">
        <v>457</v>
      </c>
      <c r="M15" s="167">
        <v>409</v>
      </c>
      <c r="N15" s="334">
        <v>260</v>
      </c>
      <c r="O15" s="149">
        <v>1</v>
      </c>
      <c r="P15" s="118"/>
      <c r="Q15" s="118"/>
      <c r="R15" s="128"/>
    </row>
    <row r="16" spans="2:18" ht="30.6" customHeight="1" thickBot="1" x14ac:dyDescent="0.3">
      <c r="B16" s="118"/>
      <c r="C16" s="118"/>
      <c r="D16" s="412">
        <f>D5</f>
        <v>42736</v>
      </c>
      <c r="E16" s="414">
        <f t="shared" ref="E16:F16" si="3">E5</f>
        <v>42767</v>
      </c>
      <c r="F16" s="415">
        <f t="shared" si="3"/>
        <v>42795</v>
      </c>
      <c r="I16" s="118" t="s">
        <v>132</v>
      </c>
      <c r="J16" s="119">
        <f>SUM(K16:O16)</f>
        <v>13141</v>
      </c>
      <c r="K16" s="416">
        <f>SUM(K6:K15)</f>
        <v>2587</v>
      </c>
      <c r="L16" s="416">
        <f t="shared" ref="L16:O16" si="4">SUM(L6:L15)</f>
        <v>3685</v>
      </c>
      <c r="M16" s="416">
        <f t="shared" si="4"/>
        <v>3247</v>
      </c>
      <c r="N16" s="416">
        <f t="shared" si="4"/>
        <v>3607</v>
      </c>
      <c r="O16" s="416">
        <f t="shared" si="4"/>
        <v>15</v>
      </c>
      <c r="P16" s="118"/>
      <c r="Q16" s="118"/>
      <c r="R16" s="128"/>
    </row>
    <row r="17" spans="2:17" ht="14.25" x14ac:dyDescent="0.25">
      <c r="B17" s="118" t="s">
        <v>111</v>
      </c>
      <c r="C17" s="342">
        <f>D17+E17+F17</f>
        <v>0</v>
      </c>
      <c r="D17" s="148"/>
      <c r="E17" s="167"/>
      <c r="F17" s="149"/>
    </row>
    <row r="18" spans="2:17" ht="15" thickBot="1" x14ac:dyDescent="0.3">
      <c r="B18" s="118" t="s">
        <v>242</v>
      </c>
      <c r="C18" s="342">
        <f t="shared" ref="C18:C21" si="5">D18+E18+F18</f>
        <v>397</v>
      </c>
      <c r="D18" s="148">
        <v>108</v>
      </c>
      <c r="E18" s="167">
        <v>115</v>
      </c>
      <c r="F18" s="149">
        <v>174</v>
      </c>
    </row>
    <row r="19" spans="2:17" ht="14.25" x14ac:dyDescent="0.25">
      <c r="B19" s="118" t="s">
        <v>243</v>
      </c>
      <c r="C19" s="342">
        <f t="shared" si="5"/>
        <v>319</v>
      </c>
      <c r="D19" s="148">
        <v>112</v>
      </c>
      <c r="E19" s="167">
        <v>80</v>
      </c>
      <c r="F19" s="149">
        <v>127</v>
      </c>
      <c r="H19" s="306" t="s">
        <v>295</v>
      </c>
      <c r="I19" s="346"/>
      <c r="J19" s="620"/>
      <c r="K19" s="176" t="s">
        <v>111</v>
      </c>
      <c r="L19" s="183" t="s">
        <v>111</v>
      </c>
      <c r="M19" s="183" t="s">
        <v>111</v>
      </c>
      <c r="N19" s="328" t="s">
        <v>111</v>
      </c>
      <c r="O19" s="184"/>
    </row>
    <row r="20" spans="2:17" ht="15" thickBot="1" x14ac:dyDescent="0.3">
      <c r="B20" s="118" t="s">
        <v>244</v>
      </c>
      <c r="C20" s="342">
        <f t="shared" si="5"/>
        <v>379</v>
      </c>
      <c r="D20" s="148">
        <v>123</v>
      </c>
      <c r="E20" s="167">
        <v>89</v>
      </c>
      <c r="F20" s="149">
        <v>167</v>
      </c>
      <c r="I20" s="118"/>
      <c r="J20" s="118"/>
      <c r="K20" s="144" t="s">
        <v>242</v>
      </c>
      <c r="L20" s="145" t="s">
        <v>243</v>
      </c>
      <c r="M20" s="145" t="s">
        <v>244</v>
      </c>
      <c r="N20" s="479" t="s">
        <v>245</v>
      </c>
      <c r="O20" s="146" t="s">
        <v>250</v>
      </c>
      <c r="P20" s="118"/>
      <c r="Q20" s="118"/>
    </row>
    <row r="21" spans="2:17" ht="14.25" x14ac:dyDescent="0.25">
      <c r="B21" s="118" t="s">
        <v>245</v>
      </c>
      <c r="C21" s="342">
        <f t="shared" si="5"/>
        <v>344</v>
      </c>
      <c r="D21" s="148">
        <v>124</v>
      </c>
      <c r="E21" s="167">
        <v>97</v>
      </c>
      <c r="F21" s="149">
        <v>123</v>
      </c>
      <c r="H21" t="s">
        <v>22</v>
      </c>
      <c r="I21" s="119" t="s">
        <v>22</v>
      </c>
      <c r="J21" s="119">
        <f>SUM(K21:Q21)</f>
        <v>8</v>
      </c>
      <c r="K21" s="299">
        <v>2</v>
      </c>
      <c r="L21" s="300">
        <v>1</v>
      </c>
      <c r="M21" s="300"/>
      <c r="N21" s="478">
        <v>5</v>
      </c>
      <c r="O21" s="300"/>
      <c r="P21" s="118"/>
      <c r="Q21" s="118"/>
    </row>
    <row r="22" spans="2:17" ht="15" thickBot="1" x14ac:dyDescent="0.3">
      <c r="B22" s="118" t="s">
        <v>110</v>
      </c>
      <c r="C22" s="468">
        <f>D22+E22+F22</f>
        <v>1439</v>
      </c>
      <c r="D22" s="417">
        <f>SUM(D18:D21)</f>
        <v>467</v>
      </c>
      <c r="E22" s="417">
        <f t="shared" ref="E22:F22" si="6">SUM(E18:E21)</f>
        <v>381</v>
      </c>
      <c r="F22" s="985">
        <f t="shared" si="6"/>
        <v>591</v>
      </c>
      <c r="H22" t="s">
        <v>14</v>
      </c>
      <c r="I22" s="119" t="s">
        <v>14</v>
      </c>
      <c r="J22" s="119">
        <f t="shared" ref="J22:J40" si="7">SUM(K22:Q22)</f>
        <v>76</v>
      </c>
      <c r="K22" s="148">
        <v>12</v>
      </c>
      <c r="L22" s="167">
        <v>1</v>
      </c>
      <c r="M22" s="167">
        <v>16</v>
      </c>
      <c r="N22" s="334">
        <v>47</v>
      </c>
      <c r="O22" s="167"/>
      <c r="P22" s="118"/>
      <c r="Q22" s="118"/>
    </row>
    <row r="23" spans="2:17" ht="14.25" x14ac:dyDescent="0.25">
      <c r="B23" s="118"/>
      <c r="C23" s="118"/>
      <c r="D23" s="123"/>
      <c r="E23" s="123"/>
      <c r="F23" s="123"/>
      <c r="H23" t="s">
        <v>18</v>
      </c>
      <c r="I23" s="119" t="s">
        <v>18</v>
      </c>
      <c r="J23" s="119">
        <f t="shared" si="7"/>
        <v>21</v>
      </c>
      <c r="K23" s="148">
        <v>6</v>
      </c>
      <c r="L23" s="167">
        <v>3</v>
      </c>
      <c r="M23" s="167"/>
      <c r="N23" s="334">
        <v>12</v>
      </c>
      <c r="O23" s="167"/>
      <c r="P23" s="118"/>
      <c r="Q23" s="118"/>
    </row>
    <row r="24" spans="2:17" ht="14.25" x14ac:dyDescent="0.25">
      <c r="B24" s="118"/>
      <c r="C24" s="118"/>
      <c r="D24" s="123"/>
      <c r="E24" s="123"/>
      <c r="F24" s="123"/>
      <c r="H24" t="s">
        <v>158</v>
      </c>
      <c r="I24" s="118" t="s">
        <v>158</v>
      </c>
      <c r="J24" s="565">
        <f t="shared" si="7"/>
        <v>9111</v>
      </c>
      <c r="K24" s="148">
        <v>1825</v>
      </c>
      <c r="L24" s="167">
        <v>2461</v>
      </c>
      <c r="M24" s="167">
        <v>2153</v>
      </c>
      <c r="N24" s="334">
        <v>2660</v>
      </c>
      <c r="O24" s="167">
        <v>12</v>
      </c>
      <c r="P24" s="118"/>
      <c r="Q24" s="118"/>
    </row>
    <row r="25" spans="2:17" ht="14.25" x14ac:dyDescent="0.25">
      <c r="B25" s="986" t="s">
        <v>292</v>
      </c>
      <c r="C25" s="342"/>
      <c r="D25" s="118"/>
      <c r="E25" s="118"/>
      <c r="F25" s="118"/>
      <c r="H25" t="s">
        <v>159</v>
      </c>
      <c r="I25" s="118" t="s">
        <v>159</v>
      </c>
      <c r="J25" s="118">
        <f t="shared" si="7"/>
        <v>14</v>
      </c>
      <c r="K25" s="148">
        <v>7</v>
      </c>
      <c r="L25" s="167">
        <v>5</v>
      </c>
      <c r="M25" s="167">
        <v>2</v>
      </c>
      <c r="N25" s="334"/>
      <c r="O25" s="167"/>
      <c r="P25" s="118"/>
      <c r="Q25" s="118"/>
    </row>
    <row r="26" spans="2:17" ht="15" thickBot="1" x14ac:dyDescent="0.3">
      <c r="B26" s="118"/>
      <c r="C26" s="118"/>
      <c r="D26" s="118" t="s">
        <v>117</v>
      </c>
      <c r="E26" s="118" t="s">
        <v>118</v>
      </c>
      <c r="F26" s="118" t="s">
        <v>119</v>
      </c>
      <c r="H26" t="s">
        <v>160</v>
      </c>
      <c r="I26" s="118" t="s">
        <v>160</v>
      </c>
      <c r="J26" s="118">
        <f t="shared" si="7"/>
        <v>1</v>
      </c>
      <c r="K26" s="148"/>
      <c r="L26" s="167"/>
      <c r="M26" s="167">
        <v>1</v>
      </c>
      <c r="N26" s="334"/>
      <c r="O26" s="167"/>
      <c r="P26" s="118"/>
      <c r="Q26" s="118"/>
    </row>
    <row r="27" spans="2:17" ht="14.25" x14ac:dyDescent="0.25">
      <c r="B27" s="118"/>
      <c r="C27" s="118"/>
      <c r="D27" s="388">
        <f>D5</f>
        <v>42736</v>
      </c>
      <c r="E27" s="389">
        <f t="shared" ref="E27:F27" si="8">E5</f>
        <v>42767</v>
      </c>
      <c r="F27" s="390">
        <f t="shared" si="8"/>
        <v>42795</v>
      </c>
      <c r="H27" t="s">
        <v>12</v>
      </c>
      <c r="I27" s="119" t="s">
        <v>12</v>
      </c>
      <c r="J27" s="119">
        <f t="shared" si="7"/>
        <v>146</v>
      </c>
      <c r="K27" s="148">
        <v>23</v>
      </c>
      <c r="L27" s="167">
        <v>11</v>
      </c>
      <c r="M27" s="167">
        <v>80</v>
      </c>
      <c r="N27" s="334">
        <v>32</v>
      </c>
      <c r="O27" s="167"/>
      <c r="P27" s="118"/>
      <c r="Q27" s="118"/>
    </row>
    <row r="28" spans="2:17" ht="14.25" x14ac:dyDescent="0.25">
      <c r="B28" s="118" t="s">
        <v>111</v>
      </c>
      <c r="C28" s="342">
        <f t="shared" ref="C28:C33" si="9">D28+E28+F28</f>
        <v>0</v>
      </c>
      <c r="D28" s="120"/>
      <c r="E28" s="118"/>
      <c r="F28" s="121"/>
      <c r="H28" t="s">
        <v>161</v>
      </c>
      <c r="I28" s="118" t="s">
        <v>161</v>
      </c>
      <c r="J28" s="118">
        <f t="shared" si="7"/>
        <v>0</v>
      </c>
      <c r="K28" s="148"/>
      <c r="L28" s="167"/>
      <c r="M28" s="167"/>
      <c r="N28" s="334"/>
      <c r="O28" s="167"/>
      <c r="P28" s="118"/>
      <c r="Q28" s="118"/>
    </row>
    <row r="29" spans="2:17" ht="28.15" customHeight="1" x14ac:dyDescent="0.25">
      <c r="B29" s="118" t="s">
        <v>242</v>
      </c>
      <c r="C29" s="342">
        <f t="shared" si="9"/>
        <v>77</v>
      </c>
      <c r="D29" s="120">
        <v>23</v>
      </c>
      <c r="E29" s="118">
        <v>18</v>
      </c>
      <c r="F29" s="121">
        <v>36</v>
      </c>
      <c r="H29" t="s">
        <v>8</v>
      </c>
      <c r="I29" s="119" t="s">
        <v>8</v>
      </c>
      <c r="J29" s="119">
        <f t="shared" si="7"/>
        <v>6</v>
      </c>
      <c r="K29" s="148">
        <v>1</v>
      </c>
      <c r="L29" s="167">
        <v>4</v>
      </c>
      <c r="M29" s="167">
        <v>1</v>
      </c>
      <c r="N29" s="334"/>
      <c r="O29" s="167"/>
      <c r="P29" s="118"/>
      <c r="Q29" s="118"/>
    </row>
    <row r="30" spans="2:17" ht="14.25" x14ac:dyDescent="0.25">
      <c r="B30" s="118" t="s">
        <v>243</v>
      </c>
      <c r="C30" s="342">
        <f t="shared" si="9"/>
        <v>47</v>
      </c>
      <c r="D30" s="120">
        <v>22</v>
      </c>
      <c r="E30" s="118">
        <v>6</v>
      </c>
      <c r="F30" s="121">
        <v>19</v>
      </c>
      <c r="H30" t="s">
        <v>20</v>
      </c>
      <c r="I30" s="119" t="s">
        <v>20</v>
      </c>
      <c r="J30" s="119">
        <f t="shared" si="7"/>
        <v>0</v>
      </c>
      <c r="K30" s="148"/>
      <c r="L30" s="167"/>
      <c r="M30" s="167"/>
      <c r="N30" s="334"/>
      <c r="O30" s="167"/>
      <c r="P30" s="118"/>
      <c r="Q30" s="118"/>
    </row>
    <row r="31" spans="2:17" ht="14.25" x14ac:dyDescent="0.25">
      <c r="B31" s="118" t="s">
        <v>244</v>
      </c>
      <c r="C31" s="342">
        <f t="shared" si="9"/>
        <v>67</v>
      </c>
      <c r="D31" s="120">
        <v>24</v>
      </c>
      <c r="E31" s="118">
        <v>27</v>
      </c>
      <c r="F31" s="121">
        <v>16</v>
      </c>
      <c r="H31" t="s">
        <v>24</v>
      </c>
      <c r="I31" s="119" t="s">
        <v>24</v>
      </c>
      <c r="J31" s="118">
        <f t="shared" si="7"/>
        <v>160</v>
      </c>
      <c r="K31" s="148">
        <v>42</v>
      </c>
      <c r="L31" s="167">
        <v>45</v>
      </c>
      <c r="M31" s="167">
        <v>41</v>
      </c>
      <c r="N31" s="334">
        <v>32</v>
      </c>
      <c r="O31" s="167"/>
      <c r="P31" s="118"/>
      <c r="Q31" s="118"/>
    </row>
    <row r="32" spans="2:17" ht="15" thickBot="1" x14ac:dyDescent="0.3">
      <c r="B32" s="118" t="s">
        <v>245</v>
      </c>
      <c r="C32" s="342">
        <f t="shared" si="9"/>
        <v>79</v>
      </c>
      <c r="D32" s="731">
        <v>27</v>
      </c>
      <c r="E32" s="732">
        <v>22</v>
      </c>
      <c r="F32" s="733">
        <v>30</v>
      </c>
      <c r="H32" t="s">
        <v>162</v>
      </c>
      <c r="I32" s="118" t="s">
        <v>162</v>
      </c>
      <c r="J32" s="118">
        <f t="shared" si="7"/>
        <v>0</v>
      </c>
      <c r="K32" s="148"/>
      <c r="L32" s="167"/>
      <c r="M32" s="167"/>
      <c r="N32" s="334"/>
      <c r="O32" s="167"/>
      <c r="P32" s="118"/>
      <c r="Q32" s="118"/>
    </row>
    <row r="33" spans="2:20" ht="15" thickBot="1" x14ac:dyDescent="0.3">
      <c r="B33" s="118" t="s">
        <v>110</v>
      </c>
      <c r="C33" s="342">
        <f t="shared" si="9"/>
        <v>270</v>
      </c>
      <c r="D33" s="748">
        <f>SUM(D29:D32)</f>
        <v>96</v>
      </c>
      <c r="E33" s="748">
        <f t="shared" ref="E33:F33" si="10">SUM(E29:E32)</f>
        <v>73</v>
      </c>
      <c r="F33" s="749">
        <f t="shared" si="10"/>
        <v>101</v>
      </c>
      <c r="H33" t="s">
        <v>163</v>
      </c>
      <c r="I33" s="119" t="s">
        <v>163</v>
      </c>
      <c r="J33" s="119">
        <f t="shared" si="7"/>
        <v>56</v>
      </c>
      <c r="K33" s="148">
        <v>19</v>
      </c>
      <c r="L33" s="167">
        <v>29</v>
      </c>
      <c r="M33" s="167">
        <v>6</v>
      </c>
      <c r="N33" s="334">
        <v>2</v>
      </c>
      <c r="O33" s="167"/>
      <c r="P33" s="118"/>
      <c r="Q33" s="118"/>
    </row>
    <row r="34" spans="2:20" ht="14.25" x14ac:dyDescent="0.25">
      <c r="H34" t="s">
        <v>164</v>
      </c>
      <c r="I34" s="118" t="s">
        <v>164</v>
      </c>
      <c r="J34" s="118">
        <f t="shared" si="7"/>
        <v>4</v>
      </c>
      <c r="K34" s="148">
        <v>3</v>
      </c>
      <c r="L34" s="167">
        <v>1</v>
      </c>
      <c r="M34" s="167"/>
      <c r="N34" s="334"/>
      <c r="O34" s="167"/>
      <c r="P34" s="118"/>
      <c r="Q34" s="118"/>
    </row>
    <row r="35" spans="2:20" ht="14.25" x14ac:dyDescent="0.25">
      <c r="H35" t="s">
        <v>6</v>
      </c>
      <c r="I35" s="119" t="s">
        <v>6</v>
      </c>
      <c r="J35" s="119">
        <f t="shared" si="7"/>
        <v>1295</v>
      </c>
      <c r="K35" s="148">
        <v>204</v>
      </c>
      <c r="L35" s="167">
        <v>757</v>
      </c>
      <c r="M35" s="167">
        <v>159</v>
      </c>
      <c r="N35" s="334">
        <v>175</v>
      </c>
      <c r="O35" s="167"/>
      <c r="P35" s="118"/>
      <c r="Q35" s="118"/>
    </row>
    <row r="36" spans="2:20" ht="14.25" x14ac:dyDescent="0.25">
      <c r="H36" t="s">
        <v>165</v>
      </c>
      <c r="I36" s="118" t="s">
        <v>165</v>
      </c>
      <c r="J36" s="118">
        <f t="shared" si="7"/>
        <v>0</v>
      </c>
      <c r="K36" s="148"/>
      <c r="L36" s="167"/>
      <c r="M36" s="167"/>
      <c r="N36" s="334"/>
      <c r="O36" s="167"/>
      <c r="P36" s="118"/>
      <c r="Q36" s="118"/>
    </row>
    <row r="37" spans="2:20" ht="14.25" x14ac:dyDescent="0.25">
      <c r="H37" t="s">
        <v>166</v>
      </c>
      <c r="I37" s="118" t="s">
        <v>166</v>
      </c>
      <c r="J37" s="565">
        <f t="shared" si="7"/>
        <v>2192</v>
      </c>
      <c r="K37" s="148">
        <v>436</v>
      </c>
      <c r="L37" s="167">
        <v>363</v>
      </c>
      <c r="M37" s="167">
        <v>781</v>
      </c>
      <c r="N37" s="334">
        <v>609</v>
      </c>
      <c r="O37" s="167">
        <v>3</v>
      </c>
      <c r="P37" s="118"/>
      <c r="Q37" s="118"/>
    </row>
    <row r="38" spans="2:20" ht="14.25" x14ac:dyDescent="0.25">
      <c r="B38" s="118"/>
      <c r="C38" s="118"/>
      <c r="D38" s="123"/>
      <c r="E38" s="123"/>
      <c r="F38" s="123"/>
      <c r="H38" t="s">
        <v>16</v>
      </c>
      <c r="I38" s="119" t="s">
        <v>16</v>
      </c>
      <c r="J38" s="119">
        <f t="shared" si="7"/>
        <v>51</v>
      </c>
      <c r="K38" s="148">
        <v>7</v>
      </c>
      <c r="L38" s="167">
        <v>4</v>
      </c>
      <c r="M38" s="167">
        <v>7</v>
      </c>
      <c r="N38" s="334">
        <v>33</v>
      </c>
      <c r="O38" s="167"/>
      <c r="P38" s="118"/>
      <c r="Q38" s="118"/>
    </row>
    <row r="39" spans="2:20" ht="14.25" x14ac:dyDescent="0.25">
      <c r="B39" s="118"/>
      <c r="I39" s="118" t="s">
        <v>167</v>
      </c>
      <c r="J39" s="118">
        <f t="shared" si="7"/>
        <v>0</v>
      </c>
      <c r="K39" s="148"/>
      <c r="L39" s="167"/>
      <c r="M39" s="167"/>
      <c r="N39" s="334"/>
      <c r="O39" s="167"/>
      <c r="P39" s="118"/>
      <c r="Q39" s="118"/>
    </row>
    <row r="40" spans="2:20" ht="15" thickBot="1" x14ac:dyDescent="0.3">
      <c r="I40" s="118" t="s">
        <v>132</v>
      </c>
      <c r="J40" s="118">
        <f t="shared" si="7"/>
        <v>13141</v>
      </c>
      <c r="K40" s="416">
        <f>SUM(K21:K39)</f>
        <v>2587</v>
      </c>
      <c r="L40" s="416">
        <f t="shared" ref="L40:O40" si="11">SUM(L21:L39)</f>
        <v>3685</v>
      </c>
      <c r="M40" s="416">
        <f t="shared" si="11"/>
        <v>3247</v>
      </c>
      <c r="N40" s="477">
        <f t="shared" si="11"/>
        <v>3607</v>
      </c>
      <c r="O40" s="140">
        <f t="shared" si="11"/>
        <v>15</v>
      </c>
      <c r="P40" s="118"/>
      <c r="Q40" s="118"/>
    </row>
    <row r="42" spans="2:20" ht="14.25" x14ac:dyDescent="0.25">
      <c r="B42" s="756" t="s">
        <v>248</v>
      </c>
      <c r="C42" s="726"/>
      <c r="D42" s="726"/>
      <c r="E42" s="726"/>
      <c r="F42" s="726"/>
      <c r="I42" s="765"/>
      <c r="J42" s="765"/>
      <c r="K42" s="765"/>
      <c r="L42" s="765"/>
      <c r="M42" s="765"/>
    </row>
    <row r="43" spans="2:20" ht="15" thickBot="1" x14ac:dyDescent="0.3">
      <c r="B43" s="726"/>
      <c r="C43" s="757" t="s">
        <v>360</v>
      </c>
      <c r="D43" s="726" t="s">
        <v>117</v>
      </c>
      <c r="E43" s="726" t="s">
        <v>118</v>
      </c>
      <c r="F43" s="726" t="s">
        <v>119</v>
      </c>
      <c r="I43" s="766" t="s">
        <v>124</v>
      </c>
      <c r="J43" s="726"/>
      <c r="K43" s="726" t="s">
        <v>117</v>
      </c>
      <c r="L43" s="726" t="s">
        <v>118</v>
      </c>
      <c r="M43" s="726" t="s">
        <v>119</v>
      </c>
      <c r="P43" s="395" t="s">
        <v>125</v>
      </c>
      <c r="Q43" s="118"/>
      <c r="R43" s="118" t="s">
        <v>117</v>
      </c>
      <c r="S43" s="118" t="s">
        <v>118</v>
      </c>
      <c r="T43" s="118" t="s">
        <v>119</v>
      </c>
    </row>
    <row r="44" spans="2:20" ht="15" thickBot="1" x14ac:dyDescent="0.3">
      <c r="B44" s="726"/>
      <c r="C44" s="726"/>
      <c r="D44" s="758">
        <f>D27</f>
        <v>42736</v>
      </c>
      <c r="E44" s="759">
        <f>E27</f>
        <v>42767</v>
      </c>
      <c r="F44" s="760">
        <f>F27</f>
        <v>42795</v>
      </c>
      <c r="I44" s="726"/>
      <c r="J44" s="726"/>
      <c r="K44" s="767">
        <v>42736</v>
      </c>
      <c r="L44" s="767">
        <v>42767</v>
      </c>
      <c r="M44" s="767">
        <v>42795</v>
      </c>
      <c r="P44" s="118"/>
      <c r="Q44" s="118"/>
      <c r="R44" s="418">
        <v>42552</v>
      </c>
      <c r="S44" s="418">
        <v>42583</v>
      </c>
      <c r="T44" s="418">
        <v>42614</v>
      </c>
    </row>
    <row r="45" spans="2:20" ht="14.25" x14ac:dyDescent="0.25">
      <c r="B45" s="726" t="s">
        <v>111</v>
      </c>
      <c r="C45" s="726">
        <f>D45+E45+F45</f>
        <v>0</v>
      </c>
      <c r="D45" s="761"/>
      <c r="E45" s="761"/>
      <c r="F45" s="761"/>
      <c r="I45" s="726" t="s">
        <v>111</v>
      </c>
      <c r="J45" s="726">
        <f>K45+L45+M45</f>
        <v>0</v>
      </c>
      <c r="K45" s="768"/>
      <c r="L45" s="768"/>
      <c r="M45" s="768"/>
      <c r="P45" s="118" t="s">
        <v>111</v>
      </c>
      <c r="Q45" s="119">
        <f>R45+S45+T45</f>
        <v>0</v>
      </c>
      <c r="R45" s="141"/>
      <c r="S45" s="142"/>
      <c r="T45" s="143"/>
    </row>
    <row r="46" spans="2:20" ht="14.25" x14ac:dyDescent="0.25">
      <c r="B46" s="726" t="s">
        <v>242</v>
      </c>
      <c r="C46" s="726">
        <f t="shared" ref="C46:C49" si="12">D46+E46+F46</f>
        <v>0</v>
      </c>
      <c r="D46" s="761"/>
      <c r="E46" s="761"/>
      <c r="F46" s="761"/>
      <c r="I46" s="726" t="s">
        <v>242</v>
      </c>
      <c r="J46" s="726">
        <f t="shared" ref="J46:J49" si="13">K46+L46+M46</f>
        <v>0</v>
      </c>
      <c r="K46" s="768"/>
      <c r="L46" s="768"/>
      <c r="M46" s="768"/>
      <c r="P46" s="118" t="s">
        <v>242</v>
      </c>
      <c r="Q46" s="119">
        <f t="shared" ref="Q46:Q50" si="14">R46+S46+T46</f>
        <v>0</v>
      </c>
      <c r="R46" s="148"/>
      <c r="S46" s="167"/>
      <c r="T46" s="149"/>
    </row>
    <row r="47" spans="2:20" ht="14.25" x14ac:dyDescent="0.25">
      <c r="B47" s="726" t="s">
        <v>243</v>
      </c>
      <c r="C47" s="726">
        <f t="shared" si="12"/>
        <v>0</v>
      </c>
      <c r="D47" s="761"/>
      <c r="E47" s="761"/>
      <c r="F47" s="761"/>
      <c r="I47" s="726" t="s">
        <v>243</v>
      </c>
      <c r="J47" s="726">
        <f t="shared" si="13"/>
        <v>0</v>
      </c>
      <c r="K47" s="768"/>
      <c r="L47" s="768"/>
      <c r="M47" s="768"/>
      <c r="P47" s="118" t="s">
        <v>243</v>
      </c>
      <c r="Q47" s="119">
        <f t="shared" si="14"/>
        <v>0</v>
      </c>
      <c r="R47" s="148"/>
      <c r="S47" s="167"/>
      <c r="T47" s="149"/>
    </row>
    <row r="48" spans="2:20" ht="14.25" x14ac:dyDescent="0.25">
      <c r="B48" s="726" t="s">
        <v>244</v>
      </c>
      <c r="C48" s="726">
        <f t="shared" si="12"/>
        <v>0</v>
      </c>
      <c r="D48" s="761"/>
      <c r="E48" s="761"/>
      <c r="F48" s="761"/>
      <c r="I48" s="726" t="s">
        <v>244</v>
      </c>
      <c r="J48" s="726">
        <f t="shared" si="13"/>
        <v>0</v>
      </c>
      <c r="K48" s="768"/>
      <c r="L48" s="768"/>
      <c r="M48" s="768"/>
      <c r="P48" s="118" t="s">
        <v>244</v>
      </c>
      <c r="Q48" s="119">
        <f t="shared" si="14"/>
        <v>0</v>
      </c>
      <c r="R48" s="148"/>
      <c r="S48" s="167"/>
      <c r="T48" s="149"/>
    </row>
    <row r="49" spans="2:22" ht="14.25" x14ac:dyDescent="0.25">
      <c r="B49" s="726" t="s">
        <v>245</v>
      </c>
      <c r="C49" s="726">
        <f t="shared" si="12"/>
        <v>0</v>
      </c>
      <c r="D49" s="761"/>
      <c r="E49" s="761"/>
      <c r="F49" s="761"/>
      <c r="I49" s="726" t="s">
        <v>245</v>
      </c>
      <c r="J49" s="726">
        <f t="shared" si="13"/>
        <v>0</v>
      </c>
      <c r="K49" s="768"/>
      <c r="L49" s="768"/>
      <c r="M49" s="768"/>
      <c r="P49" s="118" t="s">
        <v>245</v>
      </c>
      <c r="Q49" s="119">
        <f t="shared" si="14"/>
        <v>0</v>
      </c>
      <c r="R49" s="148"/>
      <c r="S49" s="167"/>
      <c r="T49" s="149"/>
    </row>
    <row r="50" spans="2:22" ht="15" thickBot="1" x14ac:dyDescent="0.3">
      <c r="B50" s="726" t="s">
        <v>110</v>
      </c>
      <c r="C50" s="726">
        <f>SUM(C46:C49)</f>
        <v>0</v>
      </c>
      <c r="D50" s="762">
        <f>SUM(D46:D49)</f>
        <v>0</v>
      </c>
      <c r="E50" s="763">
        <f t="shared" ref="E50:F50" si="15">SUM(E46:E49)</f>
        <v>0</v>
      </c>
      <c r="F50" s="764">
        <f t="shared" si="15"/>
        <v>0</v>
      </c>
      <c r="I50" s="726" t="s">
        <v>110</v>
      </c>
      <c r="J50" s="726">
        <f>SUM(J46:J49)</f>
        <v>0</v>
      </c>
      <c r="K50" s="769">
        <f>SUM(K46:K49)</f>
        <v>0</v>
      </c>
      <c r="L50" s="769">
        <f t="shared" ref="L50:M50" si="16">SUM(L46:L49)</f>
        <v>0</v>
      </c>
      <c r="M50" s="769">
        <f t="shared" si="16"/>
        <v>0</v>
      </c>
      <c r="P50" s="118" t="s">
        <v>110</v>
      </c>
      <c r="Q50" s="119">
        <f t="shared" si="14"/>
        <v>0</v>
      </c>
      <c r="R50" s="155">
        <f>SUM(R46:R49)</f>
        <v>0</v>
      </c>
      <c r="S50" s="292">
        <f t="shared" ref="S50:T50" si="17">SUM(S46:S49)</f>
        <v>0</v>
      </c>
      <c r="T50" s="293">
        <f t="shared" si="17"/>
        <v>0</v>
      </c>
    </row>
    <row r="51" spans="2:22" ht="14.25" x14ac:dyDescent="0.25">
      <c r="B51" s="118"/>
      <c r="C51" s="118"/>
      <c r="D51" s="118"/>
      <c r="E51" s="118"/>
      <c r="F51" s="118"/>
      <c r="I51" s="726"/>
      <c r="J51" s="726"/>
      <c r="K51" s="727"/>
      <c r="L51" s="727"/>
      <c r="M51" s="727"/>
      <c r="P51" s="118"/>
      <c r="Q51" s="118"/>
      <c r="R51" s="123"/>
      <c r="S51" s="123"/>
      <c r="T51" s="123"/>
    </row>
    <row r="52" spans="2:22" ht="14.25" x14ac:dyDescent="0.25">
      <c r="B52" s="118"/>
      <c r="C52" s="118"/>
      <c r="D52" s="118"/>
      <c r="E52" s="118"/>
      <c r="F52" s="118"/>
      <c r="I52" s="726"/>
      <c r="J52" s="770"/>
      <c r="K52" s="765"/>
      <c r="L52" s="765"/>
      <c r="M52" s="765"/>
      <c r="P52" s="118"/>
      <c r="Q52" s="118"/>
      <c r="R52" s="123"/>
      <c r="S52" s="123"/>
      <c r="T52" s="123"/>
    </row>
    <row r="53" spans="2:22" ht="14.25" x14ac:dyDescent="0.25">
      <c r="B53" s="118"/>
      <c r="C53" s="118"/>
      <c r="D53" s="118"/>
      <c r="E53" s="118"/>
      <c r="F53" s="118"/>
      <c r="I53" s="118"/>
      <c r="J53" s="118"/>
      <c r="K53" s="123"/>
      <c r="L53" s="123"/>
      <c r="M53" s="123"/>
      <c r="P53" s="118"/>
      <c r="Q53" s="118"/>
      <c r="R53" s="123"/>
      <c r="S53" s="123"/>
      <c r="T53" s="123"/>
    </row>
    <row r="54" spans="2:22" ht="15" thickBot="1" x14ac:dyDescent="0.3">
      <c r="B54" s="118"/>
      <c r="C54" s="118"/>
      <c r="D54" s="118"/>
      <c r="E54" s="118"/>
      <c r="F54" s="118"/>
      <c r="I54" s="118"/>
      <c r="J54" s="118"/>
      <c r="K54" s="123"/>
      <c r="L54" s="123"/>
      <c r="M54" s="123"/>
      <c r="P54" s="118"/>
      <c r="Q54" s="118"/>
      <c r="R54" s="123"/>
      <c r="S54" s="123"/>
      <c r="T54" s="123"/>
    </row>
    <row r="55" spans="2:22" ht="14.25" x14ac:dyDescent="0.25">
      <c r="B55" s="987" t="s">
        <v>121</v>
      </c>
      <c r="C55" s="118"/>
      <c r="D55" s="772"/>
      <c r="E55" s="772"/>
      <c r="F55" s="772"/>
      <c r="I55" s="620"/>
      <c r="K55" s="141" t="s">
        <v>168</v>
      </c>
      <c r="L55" s="142" t="s">
        <v>169</v>
      </c>
      <c r="M55" s="142" t="s">
        <v>170</v>
      </c>
      <c r="N55" s="142" t="s">
        <v>171</v>
      </c>
      <c r="O55" s="142" t="s">
        <v>37</v>
      </c>
      <c r="P55" s="142" t="s">
        <v>172</v>
      </c>
      <c r="Q55" s="142" t="s">
        <v>29</v>
      </c>
      <c r="R55" s="142" t="s">
        <v>173</v>
      </c>
      <c r="S55" s="142" t="s">
        <v>174</v>
      </c>
      <c r="T55" s="142" t="s">
        <v>175</v>
      </c>
      <c r="U55" s="142" t="s">
        <v>176</v>
      </c>
      <c r="V55" s="143" t="s">
        <v>132</v>
      </c>
    </row>
    <row r="56" spans="2:22" ht="15" thickBot="1" x14ac:dyDescent="0.3">
      <c r="B56" s="118"/>
      <c r="C56" s="988" t="s">
        <v>122</v>
      </c>
      <c r="D56" s="118" t="s">
        <v>117</v>
      </c>
      <c r="E56" s="118" t="s">
        <v>118</v>
      </c>
      <c r="F56" s="118" t="s">
        <v>119</v>
      </c>
      <c r="I56" s="306" t="s">
        <v>177</v>
      </c>
      <c r="J56" s="131" t="s">
        <v>111</v>
      </c>
      <c r="K56" s="161">
        <v>322</v>
      </c>
      <c r="L56" s="161">
        <v>18</v>
      </c>
      <c r="M56" s="161">
        <v>1</v>
      </c>
      <c r="N56" s="161">
        <v>43</v>
      </c>
      <c r="O56" s="161">
        <v>11</v>
      </c>
      <c r="P56" s="161">
        <v>1</v>
      </c>
      <c r="Q56" s="161">
        <v>826</v>
      </c>
      <c r="R56" s="161"/>
      <c r="S56" s="161">
        <v>7</v>
      </c>
      <c r="T56" s="161">
        <v>4</v>
      </c>
      <c r="U56" s="161">
        <v>4</v>
      </c>
      <c r="V56" s="358">
        <f>SUM(K56:U56)</f>
        <v>1237</v>
      </c>
    </row>
    <row r="57" spans="2:22" ht="14.25" x14ac:dyDescent="0.25">
      <c r="B57" s="118"/>
      <c r="C57" s="118"/>
      <c r="D57" s="412">
        <f>D44</f>
        <v>42736</v>
      </c>
      <c r="E57" s="414">
        <f>E44</f>
        <v>42767</v>
      </c>
      <c r="F57" s="415">
        <f>F44</f>
        <v>42795</v>
      </c>
      <c r="I57" s="160"/>
      <c r="J57" s="316" t="s">
        <v>242</v>
      </c>
      <c r="K57" s="317">
        <v>91</v>
      </c>
      <c r="L57" s="317">
        <v>4</v>
      </c>
      <c r="M57" s="317"/>
      <c r="N57" s="317">
        <v>15</v>
      </c>
      <c r="O57" s="317">
        <v>2</v>
      </c>
      <c r="P57" s="317"/>
      <c r="Q57" s="317">
        <v>191</v>
      </c>
      <c r="R57" s="317"/>
      <c r="S57" s="317">
        <v>2</v>
      </c>
      <c r="T57" s="317">
        <v>1</v>
      </c>
      <c r="U57" s="317">
        <v>2</v>
      </c>
      <c r="V57" s="358">
        <f t="shared" ref="V57:V60" si="18">SUM(K57:U57)</f>
        <v>308</v>
      </c>
    </row>
    <row r="58" spans="2:22" ht="14.25" x14ac:dyDescent="0.25">
      <c r="B58" s="118" t="s">
        <v>111</v>
      </c>
      <c r="C58" s="395">
        <f>D58+E58+F58</f>
        <v>0</v>
      </c>
      <c r="D58" s="148"/>
      <c r="E58" s="148"/>
      <c r="F58" s="148"/>
      <c r="I58" s="160"/>
      <c r="J58" t="s">
        <v>243</v>
      </c>
      <c r="K58" s="161">
        <v>110</v>
      </c>
      <c r="L58" s="161">
        <v>13</v>
      </c>
      <c r="M58" s="161"/>
      <c r="N58" s="161">
        <v>6</v>
      </c>
      <c r="O58" s="161"/>
      <c r="P58" s="161"/>
      <c r="Q58" s="161">
        <v>157</v>
      </c>
      <c r="R58" s="161"/>
      <c r="S58" s="161"/>
      <c r="T58" s="161">
        <v>2</v>
      </c>
      <c r="U58" s="161"/>
      <c r="V58" s="358">
        <f t="shared" si="18"/>
        <v>288</v>
      </c>
    </row>
    <row r="59" spans="2:22" ht="14.25" x14ac:dyDescent="0.25">
      <c r="B59" s="118" t="s">
        <v>242</v>
      </c>
      <c r="C59" s="1005">
        <f t="shared" ref="C59:C62" si="19">D59+E59+F59</f>
        <v>102</v>
      </c>
      <c r="D59" s="832">
        <v>27</v>
      </c>
      <c r="E59" s="833">
        <v>35</v>
      </c>
      <c r="F59" s="834">
        <v>40</v>
      </c>
      <c r="I59" s="160"/>
      <c r="J59" s="314" t="s">
        <v>244</v>
      </c>
      <c r="K59" s="315">
        <v>23</v>
      </c>
      <c r="L59" s="315"/>
      <c r="M59" s="315">
        <v>1</v>
      </c>
      <c r="N59" s="315">
        <v>12</v>
      </c>
      <c r="O59" s="315">
        <v>1</v>
      </c>
      <c r="P59" s="315"/>
      <c r="Q59" s="315">
        <v>248</v>
      </c>
      <c r="R59" s="315"/>
      <c r="S59" s="315">
        <v>2</v>
      </c>
      <c r="T59" s="315">
        <v>1</v>
      </c>
      <c r="U59" s="315">
        <v>1</v>
      </c>
      <c r="V59" s="358">
        <f>SUM(K59:U59)</f>
        <v>289</v>
      </c>
    </row>
    <row r="60" spans="2:22" ht="14.25" x14ac:dyDescent="0.25">
      <c r="B60" s="118" t="s">
        <v>243</v>
      </c>
      <c r="C60" s="395">
        <f t="shared" si="19"/>
        <v>97</v>
      </c>
      <c r="D60" s="148">
        <v>28</v>
      </c>
      <c r="E60" s="167">
        <v>44</v>
      </c>
      <c r="F60" s="149">
        <v>25</v>
      </c>
      <c r="I60" s="160"/>
      <c r="J60" t="s">
        <v>245</v>
      </c>
      <c r="K60" s="161">
        <v>98</v>
      </c>
      <c r="L60" s="161">
        <v>1</v>
      </c>
      <c r="M60" s="161"/>
      <c r="N60" s="161">
        <v>10</v>
      </c>
      <c r="O60" s="161">
        <v>8</v>
      </c>
      <c r="P60" s="161">
        <v>1</v>
      </c>
      <c r="Q60" s="161">
        <v>230</v>
      </c>
      <c r="R60" s="161"/>
      <c r="S60" s="161">
        <v>3</v>
      </c>
      <c r="T60" s="161"/>
      <c r="U60" s="161">
        <v>1</v>
      </c>
      <c r="V60" s="358">
        <f t="shared" si="18"/>
        <v>352</v>
      </c>
    </row>
    <row r="61" spans="2:22" ht="14.25" x14ac:dyDescent="0.25">
      <c r="B61" s="118" t="s">
        <v>244</v>
      </c>
      <c r="C61" s="395">
        <f t="shared" si="19"/>
        <v>122</v>
      </c>
      <c r="D61" s="148">
        <v>54</v>
      </c>
      <c r="E61" s="167">
        <v>33</v>
      </c>
      <c r="F61" s="149">
        <v>35</v>
      </c>
      <c r="I61" s="397"/>
      <c r="J61" s="118"/>
      <c r="K61" s="118"/>
      <c r="L61" s="118"/>
      <c r="M61" s="118"/>
      <c r="N61" s="118"/>
      <c r="O61" s="118"/>
      <c r="P61" s="118"/>
      <c r="Q61" s="118"/>
      <c r="R61" s="118"/>
      <c r="S61" s="118"/>
      <c r="T61" s="118"/>
      <c r="U61" s="118"/>
      <c r="V61" s="118"/>
    </row>
    <row r="62" spans="2:22" ht="14.25" x14ac:dyDescent="0.25">
      <c r="B62" s="118" t="s">
        <v>245</v>
      </c>
      <c r="C62" s="395">
        <f t="shared" si="19"/>
        <v>87</v>
      </c>
      <c r="D62" s="148">
        <v>26</v>
      </c>
      <c r="E62" s="167">
        <v>39</v>
      </c>
      <c r="F62" s="149">
        <v>22</v>
      </c>
      <c r="I62" s="397" t="s">
        <v>196</v>
      </c>
    </row>
    <row r="63" spans="2:22" ht="15" thickBot="1" x14ac:dyDescent="0.3">
      <c r="B63" s="118" t="s">
        <v>110</v>
      </c>
      <c r="C63" s="395">
        <f>SUM(C59:C62)</f>
        <v>408</v>
      </c>
      <c r="D63" s="417">
        <f>SUM(D59:D62)</f>
        <v>135</v>
      </c>
      <c r="E63" s="417">
        <f>SUM(E59:E62)</f>
        <v>151</v>
      </c>
      <c r="F63" s="417">
        <f>SUM(F59:F62)</f>
        <v>122</v>
      </c>
      <c r="J63" s="166"/>
      <c r="K63" s="166" t="s">
        <v>221</v>
      </c>
      <c r="L63" s="166"/>
      <c r="M63" s="166"/>
      <c r="N63" s="166"/>
      <c r="O63" s="166"/>
      <c r="P63" s="118"/>
    </row>
    <row r="64" spans="2:22" ht="14.25" x14ac:dyDescent="0.25">
      <c r="B64" s="118"/>
      <c r="C64" s="118"/>
      <c r="D64" s="123"/>
      <c r="E64" s="123"/>
      <c r="F64" s="123"/>
      <c r="J64" s="166" t="s">
        <v>222</v>
      </c>
      <c r="K64" s="166" t="s">
        <v>223</v>
      </c>
      <c r="L64" s="166" t="s">
        <v>224</v>
      </c>
      <c r="M64" s="166" t="s">
        <v>225</v>
      </c>
      <c r="N64" s="166" t="s">
        <v>226</v>
      </c>
      <c r="O64" s="166" t="s">
        <v>227</v>
      </c>
      <c r="P64" s="118"/>
    </row>
    <row r="65" spans="1:29" x14ac:dyDescent="0.2">
      <c r="J65" s="307" t="s">
        <v>242</v>
      </c>
      <c r="K65" s="307">
        <v>68</v>
      </c>
      <c r="L65" s="307">
        <v>51</v>
      </c>
      <c r="M65" s="307">
        <v>81</v>
      </c>
      <c r="N65" s="307">
        <v>108</v>
      </c>
      <c r="O65" s="336">
        <f>SUM(K65:N65)</f>
        <v>308</v>
      </c>
    </row>
    <row r="66" spans="1:29" x14ac:dyDescent="0.2">
      <c r="J66" s="307" t="s">
        <v>243</v>
      </c>
      <c r="K66" s="307">
        <v>50</v>
      </c>
      <c r="L66" s="307">
        <v>40</v>
      </c>
      <c r="M66" s="307">
        <v>81</v>
      </c>
      <c r="N66" s="307">
        <v>117</v>
      </c>
      <c r="O66" s="336">
        <f t="shared" ref="O66:O68" si="20">SUM(K66:N66)</f>
        <v>288</v>
      </c>
    </row>
    <row r="67" spans="1:29" ht="15" thickBot="1" x14ac:dyDescent="0.3">
      <c r="A67" s="396"/>
      <c r="B67" s="420"/>
      <c r="C67" s="989" t="s">
        <v>123</v>
      </c>
      <c r="D67" s="118" t="s">
        <v>117</v>
      </c>
      <c r="E67" s="118" t="s">
        <v>118</v>
      </c>
      <c r="F67" s="118" t="s">
        <v>119</v>
      </c>
      <c r="J67" s="307" t="s">
        <v>244</v>
      </c>
      <c r="K67" s="307">
        <v>54</v>
      </c>
      <c r="L67" s="307">
        <v>38</v>
      </c>
      <c r="M67" s="307">
        <v>81</v>
      </c>
      <c r="N67" s="307">
        <v>116</v>
      </c>
      <c r="O67" s="336">
        <f t="shared" si="20"/>
        <v>289</v>
      </c>
      <c r="Q67" s="118"/>
      <c r="R67" s="118"/>
      <c r="S67" s="118"/>
      <c r="T67" s="118"/>
      <c r="U67" s="118"/>
      <c r="V67" s="118"/>
      <c r="W67" s="118"/>
      <c r="X67" s="118"/>
      <c r="Y67" s="118"/>
      <c r="Z67" s="118"/>
      <c r="AA67" s="118"/>
      <c r="AB67" s="118"/>
      <c r="AC67" s="128"/>
    </row>
    <row r="68" spans="1:29" ht="14.25" x14ac:dyDescent="0.25">
      <c r="A68" s="396"/>
      <c r="B68" s="118"/>
      <c r="C68" s="118"/>
      <c r="D68" s="412">
        <f>D57</f>
        <v>42736</v>
      </c>
      <c r="E68" s="414">
        <f>E57</f>
        <v>42767</v>
      </c>
      <c r="F68" s="415">
        <f>F57</f>
        <v>42795</v>
      </c>
      <c r="J68" s="307" t="s">
        <v>245</v>
      </c>
      <c r="K68" s="870">
        <v>68</v>
      </c>
      <c r="L68" s="118">
        <v>57</v>
      </c>
      <c r="M68" s="118">
        <v>100</v>
      </c>
      <c r="N68" s="118">
        <v>127</v>
      </c>
      <c r="O68" s="336">
        <f t="shared" si="20"/>
        <v>352</v>
      </c>
      <c r="Q68" s="118"/>
      <c r="R68" s="118"/>
      <c r="S68" s="118"/>
      <c r="T68" s="118"/>
      <c r="U68" s="118"/>
      <c r="V68" s="118"/>
      <c r="W68" s="118"/>
      <c r="X68" s="118"/>
      <c r="Y68" s="118"/>
      <c r="Z68" s="118"/>
      <c r="AA68" s="118"/>
      <c r="AB68" s="118"/>
      <c r="AC68" s="128"/>
    </row>
    <row r="69" spans="1:29" ht="14.25" x14ac:dyDescent="0.25">
      <c r="A69" s="396"/>
      <c r="B69" s="118" t="s">
        <v>111</v>
      </c>
      <c r="C69" s="395">
        <f>D69+E69+F69</f>
        <v>0</v>
      </c>
      <c r="D69" s="148"/>
      <c r="E69" s="167"/>
      <c r="F69" s="149"/>
      <c r="J69" s="307" t="s">
        <v>111</v>
      </c>
      <c r="K69" s="336">
        <f>SUM(K65:K68)</f>
        <v>240</v>
      </c>
      <c r="L69" s="336">
        <f t="shared" ref="L69:N69" si="21">SUM(L65:L68)</f>
        <v>186</v>
      </c>
      <c r="M69" s="336">
        <f t="shared" si="21"/>
        <v>343</v>
      </c>
      <c r="N69" s="336">
        <f t="shared" si="21"/>
        <v>468</v>
      </c>
      <c r="O69" s="336">
        <f>SUM(K69:N69)</f>
        <v>1237</v>
      </c>
    </row>
    <row r="70" spans="1:29" ht="14.25" x14ac:dyDescent="0.25">
      <c r="B70" s="118" t="s">
        <v>242</v>
      </c>
      <c r="C70" s="1005">
        <f t="shared" ref="C70:C73" si="22">D70+E70+F70</f>
        <v>154</v>
      </c>
      <c r="D70" s="832">
        <v>46</v>
      </c>
      <c r="E70" s="833">
        <v>51</v>
      </c>
      <c r="F70" s="834">
        <v>57</v>
      </c>
    </row>
    <row r="71" spans="1:29" ht="14.25" x14ac:dyDescent="0.25">
      <c r="B71" s="118" t="s">
        <v>243</v>
      </c>
      <c r="C71" s="395">
        <f>D71+E71+F71</f>
        <v>154</v>
      </c>
      <c r="D71" s="148">
        <v>48</v>
      </c>
      <c r="E71" s="167">
        <v>49</v>
      </c>
      <c r="F71" s="149">
        <v>57</v>
      </c>
      <c r="I71" s="620"/>
    </row>
    <row r="72" spans="1:29" ht="14.25" x14ac:dyDescent="0.25">
      <c r="B72" s="118" t="s">
        <v>244</v>
      </c>
      <c r="C72" s="395">
        <f t="shared" si="22"/>
        <v>117</v>
      </c>
      <c r="D72" s="148">
        <v>42</v>
      </c>
      <c r="E72" s="167">
        <v>26</v>
      </c>
      <c r="F72" s="149">
        <v>49</v>
      </c>
      <c r="I72" s="306" t="s">
        <v>210</v>
      </c>
      <c r="J72" s="346"/>
    </row>
    <row r="73" spans="1:29" ht="14.25" x14ac:dyDescent="0.25">
      <c r="B73" s="118" t="s">
        <v>245</v>
      </c>
      <c r="C73" s="395">
        <f t="shared" si="22"/>
        <v>179</v>
      </c>
      <c r="D73" s="148">
        <v>70</v>
      </c>
      <c r="E73" s="167">
        <v>46</v>
      </c>
      <c r="F73" s="149">
        <v>63</v>
      </c>
      <c r="I73" s="165"/>
      <c r="J73" s="167" t="s">
        <v>132</v>
      </c>
      <c r="K73" s="167" t="s">
        <v>204</v>
      </c>
      <c r="L73" s="167" t="s">
        <v>205</v>
      </c>
      <c r="M73" s="167" t="s">
        <v>206</v>
      </c>
      <c r="N73" s="167" t="s">
        <v>207</v>
      </c>
      <c r="O73" s="167" t="s">
        <v>208</v>
      </c>
      <c r="P73" s="167" t="s">
        <v>209</v>
      </c>
    </row>
    <row r="74" spans="1:29" ht="15" thickBot="1" x14ac:dyDescent="0.3">
      <c r="B74" s="118" t="s">
        <v>110</v>
      </c>
      <c r="C74" s="471">
        <f>D74+E74+F74</f>
        <v>604</v>
      </c>
      <c r="D74" s="417">
        <f>SUM(D70:D73)</f>
        <v>206</v>
      </c>
      <c r="E74" s="417">
        <f t="shared" ref="E74:F74" si="23">SUM(E70:E73)</f>
        <v>172</v>
      </c>
      <c r="F74" s="417">
        <f t="shared" si="23"/>
        <v>226</v>
      </c>
      <c r="I74" s="161" t="s">
        <v>242</v>
      </c>
      <c r="J74" s="358">
        <f>SUM(K74:P74)</f>
        <v>308</v>
      </c>
      <c r="K74" s="165">
        <v>88</v>
      </c>
      <c r="L74" s="165">
        <v>46</v>
      </c>
      <c r="M74" s="165">
        <v>33</v>
      </c>
      <c r="N74" s="165">
        <v>46</v>
      </c>
      <c r="O74" s="165">
        <v>58</v>
      </c>
      <c r="P74" s="165">
        <v>37</v>
      </c>
    </row>
    <row r="75" spans="1:29" ht="14.25" x14ac:dyDescent="0.25">
      <c r="B75" s="118"/>
      <c r="C75" s="118"/>
      <c r="D75" s="123"/>
      <c r="E75" s="123"/>
      <c r="F75" s="123"/>
      <c r="I75" s="161" t="s">
        <v>243</v>
      </c>
      <c r="J75" s="358">
        <f t="shared" ref="J75:J77" si="24">SUM(K75:P75)</f>
        <v>288</v>
      </c>
      <c r="K75" s="165">
        <v>64</v>
      </c>
      <c r="L75" s="165">
        <v>54</v>
      </c>
      <c r="M75" s="165">
        <v>45</v>
      </c>
      <c r="N75" s="165">
        <v>28</v>
      </c>
      <c r="O75" s="165">
        <v>72</v>
      </c>
      <c r="P75" s="165">
        <v>25</v>
      </c>
    </row>
    <row r="76" spans="1:29" ht="14.25" x14ac:dyDescent="0.25">
      <c r="B76" s="118"/>
      <c r="C76" s="118"/>
      <c r="D76" s="123"/>
      <c r="E76" s="123"/>
      <c r="F76" s="123"/>
      <c r="I76" s="161" t="s">
        <v>244</v>
      </c>
      <c r="J76" s="358">
        <f t="shared" si="24"/>
        <v>289</v>
      </c>
      <c r="K76" s="165">
        <v>84</v>
      </c>
      <c r="L76" s="165">
        <v>71</v>
      </c>
      <c r="M76" s="165">
        <v>57</v>
      </c>
      <c r="N76" s="165">
        <v>19</v>
      </c>
      <c r="O76" s="165">
        <v>47</v>
      </c>
      <c r="P76" s="165">
        <v>11</v>
      </c>
    </row>
    <row r="77" spans="1:29" x14ac:dyDescent="0.2">
      <c r="I77" s="161" t="s">
        <v>245</v>
      </c>
      <c r="J77" s="358">
        <f t="shared" si="24"/>
        <v>352</v>
      </c>
      <c r="K77" s="165">
        <v>79</v>
      </c>
      <c r="L77" s="165">
        <v>52</v>
      </c>
      <c r="M77" s="165">
        <v>68</v>
      </c>
      <c r="N77" s="165">
        <v>46</v>
      </c>
      <c r="O77" s="165">
        <v>85</v>
      </c>
      <c r="P77" s="165">
        <v>22</v>
      </c>
    </row>
    <row r="78" spans="1:29" x14ac:dyDescent="0.2">
      <c r="I78" s="165" t="s">
        <v>111</v>
      </c>
      <c r="J78" s="358">
        <f>SUM(J74:J77)</f>
        <v>1237</v>
      </c>
      <c r="K78" s="358">
        <f t="shared" ref="K78:P78" si="25">SUM(K74:K77)</f>
        <v>315</v>
      </c>
      <c r="L78" s="358">
        <f t="shared" si="25"/>
        <v>223</v>
      </c>
      <c r="M78" s="358">
        <f t="shared" si="25"/>
        <v>203</v>
      </c>
      <c r="N78" s="358">
        <f t="shared" si="25"/>
        <v>139</v>
      </c>
      <c r="O78" s="358">
        <f t="shared" si="25"/>
        <v>262</v>
      </c>
      <c r="P78" s="358">
        <f t="shared" si="25"/>
        <v>95</v>
      </c>
    </row>
    <row r="79" spans="1:29" x14ac:dyDescent="0.2">
      <c r="B79" s="473" t="s">
        <v>133</v>
      </c>
      <c r="C79" s="620"/>
      <c r="I79" s="156"/>
      <c r="J79" s="128"/>
      <c r="K79" s="128"/>
      <c r="L79" s="128"/>
      <c r="M79" s="128"/>
      <c r="N79" s="128"/>
      <c r="O79" s="128"/>
      <c r="P79" s="128"/>
    </row>
    <row r="80" spans="1:29" ht="15" thickBot="1" x14ac:dyDescent="0.3">
      <c r="D80" s="118" t="s">
        <v>117</v>
      </c>
      <c r="E80" s="118" t="s">
        <v>118</v>
      </c>
      <c r="F80" s="118" t="s">
        <v>119</v>
      </c>
      <c r="I80" s="620"/>
      <c r="X80" s="1074"/>
      <c r="AB80" s="1075"/>
    </row>
    <row r="81" spans="2:48" ht="15" thickBot="1" x14ac:dyDescent="0.3">
      <c r="B81" s="118"/>
      <c r="D81" s="412">
        <f>D68</f>
        <v>42736</v>
      </c>
      <c r="E81" s="414">
        <f>E68</f>
        <v>42767</v>
      </c>
      <c r="F81" s="415">
        <f>F68</f>
        <v>42795</v>
      </c>
      <c r="I81" s="397" t="s">
        <v>203</v>
      </c>
      <c r="J81" s="358" t="s">
        <v>200</v>
      </c>
      <c r="K81" s="140" t="s">
        <v>200</v>
      </c>
      <c r="L81" s="140" t="s">
        <v>200</v>
      </c>
      <c r="M81" s="140" t="s">
        <v>200</v>
      </c>
      <c r="N81" s="140" t="s">
        <v>200</v>
      </c>
      <c r="O81" s="140" t="s">
        <v>200</v>
      </c>
      <c r="P81" s="140" t="s">
        <v>200</v>
      </c>
      <c r="Q81" s="153" t="s">
        <v>285</v>
      </c>
      <c r="R81" s="168" t="s">
        <v>199</v>
      </c>
      <c r="S81" s="402" t="s">
        <v>201</v>
      </c>
      <c r="T81" s="825" t="s">
        <v>201</v>
      </c>
      <c r="U81" s="402" t="s">
        <v>201</v>
      </c>
      <c r="V81" s="153" t="s">
        <v>284</v>
      </c>
      <c r="W81" s="153" t="s">
        <v>284</v>
      </c>
      <c r="X81" s="153" t="s">
        <v>284</v>
      </c>
      <c r="Y81" s="439" t="s">
        <v>286</v>
      </c>
      <c r="Z81" s="439" t="s">
        <v>286</v>
      </c>
      <c r="AA81" s="439" t="s">
        <v>202</v>
      </c>
      <c r="AB81" s="983" t="s">
        <v>202</v>
      </c>
      <c r="AC81" s="439" t="s">
        <v>202</v>
      </c>
      <c r="AD81" s="439" t="s">
        <v>202</v>
      </c>
      <c r="AE81" s="439" t="s">
        <v>202</v>
      </c>
      <c r="AF81" s="439" t="s">
        <v>202</v>
      </c>
      <c r="AG81" s="399" t="s">
        <v>202</v>
      </c>
      <c r="AH81" s="399" t="s">
        <v>202</v>
      </c>
      <c r="AI81" s="399" t="s">
        <v>298</v>
      </c>
      <c r="AJ81" s="528" t="s">
        <v>299</v>
      </c>
      <c r="AK81" s="528" t="s">
        <v>299</v>
      </c>
      <c r="AL81" s="528" t="s">
        <v>299</v>
      </c>
      <c r="AM81" s="528" t="s">
        <v>299</v>
      </c>
      <c r="AN81" s="528" t="s">
        <v>299</v>
      </c>
      <c r="AO81" s="172" t="s">
        <v>176</v>
      </c>
      <c r="AP81" s="172" t="s">
        <v>176</v>
      </c>
      <c r="AQ81" s="172" t="s">
        <v>176</v>
      </c>
      <c r="AR81" s="172" t="s">
        <v>176</v>
      </c>
      <c r="AS81" s="172" t="s">
        <v>176</v>
      </c>
      <c r="AT81" s="827" t="s">
        <v>176</v>
      </c>
      <c r="AU81" s="174" t="s">
        <v>132</v>
      </c>
      <c r="AV81" s="156"/>
    </row>
    <row r="82" spans="2:48" ht="14.25" x14ac:dyDescent="0.25">
      <c r="B82" s="118" t="s">
        <v>111</v>
      </c>
      <c r="C82" s="133">
        <f t="shared" ref="C82:C86" si="26">AVERAGE(D82:F82)</f>
        <v>216.66666666666666</v>
      </c>
      <c r="D82" s="148">
        <v>212</v>
      </c>
      <c r="E82" s="167">
        <v>191</v>
      </c>
      <c r="F82" s="149">
        <v>247</v>
      </c>
      <c r="I82" s="141"/>
      <c r="J82" s="358" t="s">
        <v>321</v>
      </c>
      <c r="K82" s="358" t="s">
        <v>322</v>
      </c>
      <c r="L82" s="358" t="s">
        <v>323</v>
      </c>
      <c r="M82" s="358" t="s">
        <v>324</v>
      </c>
      <c r="N82" s="358" t="s">
        <v>325</v>
      </c>
      <c r="O82" s="358" t="s">
        <v>326</v>
      </c>
      <c r="P82" s="358" t="s">
        <v>327</v>
      </c>
      <c r="Q82" s="173" t="s">
        <v>285</v>
      </c>
      <c r="R82" s="175" t="s">
        <v>199</v>
      </c>
      <c r="S82" s="164" t="s">
        <v>328</v>
      </c>
      <c r="T82" s="826" t="s">
        <v>329</v>
      </c>
      <c r="U82" s="164" t="s">
        <v>330</v>
      </c>
      <c r="V82" s="173" t="s">
        <v>331</v>
      </c>
      <c r="W82" s="173" t="s">
        <v>332</v>
      </c>
      <c r="X82" s="173" t="s">
        <v>333</v>
      </c>
      <c r="Y82" s="399" t="s">
        <v>300</v>
      </c>
      <c r="Z82" s="399" t="s">
        <v>353</v>
      </c>
      <c r="AA82" s="399" t="s">
        <v>301</v>
      </c>
      <c r="AB82" s="984" t="s">
        <v>302</v>
      </c>
      <c r="AC82" s="399" t="s">
        <v>303</v>
      </c>
      <c r="AD82" s="399" t="s">
        <v>304</v>
      </c>
      <c r="AE82" s="399" t="s">
        <v>305</v>
      </c>
      <c r="AF82" s="399" t="s">
        <v>306</v>
      </c>
      <c r="AG82" s="984" t="s">
        <v>307</v>
      </c>
      <c r="AH82" s="399" t="s">
        <v>308</v>
      </c>
      <c r="AI82" s="399" t="s">
        <v>311</v>
      </c>
      <c r="AJ82" s="528" t="s">
        <v>287</v>
      </c>
      <c r="AK82" s="528" t="s">
        <v>288</v>
      </c>
      <c r="AL82" s="528" t="s">
        <v>289</v>
      </c>
      <c r="AM82" s="528" t="s">
        <v>290</v>
      </c>
      <c r="AN82" s="528" t="s">
        <v>291</v>
      </c>
      <c r="AO82" s="172" t="s">
        <v>134</v>
      </c>
      <c r="AP82" s="172" t="s">
        <v>135</v>
      </c>
      <c r="AQ82" s="172" t="s">
        <v>136</v>
      </c>
      <c r="AR82" s="172" t="s">
        <v>137</v>
      </c>
      <c r="AS82" s="172" t="s">
        <v>138</v>
      </c>
      <c r="AT82" s="827" t="s">
        <v>140</v>
      </c>
      <c r="AU82" s="174"/>
      <c r="AV82" s="156"/>
    </row>
    <row r="83" spans="2:48" ht="14.25" x14ac:dyDescent="0.25">
      <c r="B83" s="118" t="s">
        <v>242</v>
      </c>
      <c r="C83" s="133">
        <f t="shared" si="26"/>
        <v>35</v>
      </c>
      <c r="D83" s="148">
        <v>35</v>
      </c>
      <c r="E83" s="167">
        <v>37</v>
      </c>
      <c r="F83" s="149">
        <v>33</v>
      </c>
      <c r="H83" s="138"/>
      <c r="I83" s="169" t="s">
        <v>111</v>
      </c>
      <c r="J83" s="358">
        <v>24</v>
      </c>
      <c r="K83" s="358"/>
      <c r="L83" s="358">
        <v>4</v>
      </c>
      <c r="M83" s="358">
        <v>111</v>
      </c>
      <c r="N83" s="358">
        <v>5</v>
      </c>
      <c r="O83" s="358"/>
      <c r="P83" s="358"/>
      <c r="Q83" s="173">
        <v>85</v>
      </c>
      <c r="R83" s="175">
        <v>50</v>
      </c>
      <c r="S83" s="164">
        <v>2</v>
      </c>
      <c r="T83" s="826">
        <v>2</v>
      </c>
      <c r="U83" s="164"/>
      <c r="V83" s="173">
        <v>7</v>
      </c>
      <c r="W83" s="173"/>
      <c r="X83" s="173"/>
      <c r="Y83" s="399">
        <v>1</v>
      </c>
      <c r="Z83" s="399"/>
      <c r="AA83" s="399">
        <v>1</v>
      </c>
      <c r="AB83" s="399"/>
      <c r="AC83" s="399">
        <v>179</v>
      </c>
      <c r="AD83" s="399"/>
      <c r="AE83" s="399"/>
      <c r="AF83" s="399">
        <v>1</v>
      </c>
      <c r="AG83" s="399"/>
      <c r="AH83" s="399"/>
      <c r="AI83" s="399"/>
      <c r="AJ83" s="528">
        <v>55</v>
      </c>
      <c r="AK83" s="528"/>
      <c r="AL83" s="528">
        <v>378</v>
      </c>
      <c r="AM83" s="528">
        <v>23</v>
      </c>
      <c r="AN83" s="528">
        <v>245</v>
      </c>
      <c r="AO83" s="172">
        <v>2</v>
      </c>
      <c r="AP83" s="172">
        <v>2</v>
      </c>
      <c r="AQ83" s="172"/>
      <c r="AR83" s="172">
        <v>20</v>
      </c>
      <c r="AS83" s="172">
        <v>7</v>
      </c>
      <c r="AT83" s="827">
        <v>33</v>
      </c>
      <c r="AU83" s="174">
        <f>SUM(J83:AT83)</f>
        <v>1237</v>
      </c>
      <c r="AV83" s="156"/>
    </row>
    <row r="84" spans="2:48" ht="14.25" x14ac:dyDescent="0.25">
      <c r="B84" s="118" t="s">
        <v>243</v>
      </c>
      <c r="C84" s="133">
        <f t="shared" si="26"/>
        <v>70</v>
      </c>
      <c r="D84" s="148">
        <v>65</v>
      </c>
      <c r="E84" s="167">
        <v>62</v>
      </c>
      <c r="F84" s="149">
        <v>83</v>
      </c>
      <c r="H84" s="118"/>
      <c r="I84" s="317" t="s">
        <v>242</v>
      </c>
      <c r="J84" s="358">
        <v>8</v>
      </c>
      <c r="K84" s="358"/>
      <c r="L84" s="358">
        <v>2</v>
      </c>
      <c r="M84" s="358">
        <v>28</v>
      </c>
      <c r="N84" s="358">
        <v>1</v>
      </c>
      <c r="O84" s="358"/>
      <c r="P84" s="358"/>
      <c r="Q84" s="173">
        <v>19</v>
      </c>
      <c r="R84" s="175">
        <v>14</v>
      </c>
      <c r="S84" s="164">
        <v>1</v>
      </c>
      <c r="T84" s="826">
        <v>1</v>
      </c>
      <c r="U84" s="164"/>
      <c r="V84" s="173">
        <v>3</v>
      </c>
      <c r="W84" s="173"/>
      <c r="X84" s="173"/>
      <c r="Y84" s="399"/>
      <c r="Z84" s="399"/>
      <c r="AA84" s="399">
        <v>1</v>
      </c>
      <c r="AB84" s="399"/>
      <c r="AC84" s="399">
        <v>58</v>
      </c>
      <c r="AD84" s="399"/>
      <c r="AE84" s="399"/>
      <c r="AF84" s="399"/>
      <c r="AG84" s="399"/>
      <c r="AH84" s="399"/>
      <c r="AI84" s="399"/>
      <c r="AJ84" s="528">
        <v>14</v>
      </c>
      <c r="AK84" s="528"/>
      <c r="AL84" s="528">
        <v>80</v>
      </c>
      <c r="AM84" s="528">
        <v>11</v>
      </c>
      <c r="AN84" s="528">
        <v>49</v>
      </c>
      <c r="AO84" s="172"/>
      <c r="AP84" s="172">
        <v>1</v>
      </c>
      <c r="AQ84" s="172"/>
      <c r="AR84" s="172">
        <v>5</v>
      </c>
      <c r="AS84" s="172">
        <v>4</v>
      </c>
      <c r="AT84" s="827">
        <v>8</v>
      </c>
      <c r="AU84" s="317">
        <f t="shared" ref="AU84:AU88" si="27">SUM(J84:AT84)</f>
        <v>308</v>
      </c>
      <c r="AV84" s="156"/>
    </row>
    <row r="85" spans="2:48" ht="14.25" x14ac:dyDescent="0.25">
      <c r="B85" s="118" t="s">
        <v>244</v>
      </c>
      <c r="C85" s="133">
        <f t="shared" si="26"/>
        <v>58.666666666666664</v>
      </c>
      <c r="D85" s="148">
        <v>61</v>
      </c>
      <c r="E85" s="167">
        <v>57</v>
      </c>
      <c r="F85" s="149">
        <v>58</v>
      </c>
      <c r="H85" s="118"/>
      <c r="I85" s="163" t="s">
        <v>243</v>
      </c>
      <c r="J85" s="358">
        <v>3</v>
      </c>
      <c r="K85" s="358"/>
      <c r="L85" s="358">
        <v>1</v>
      </c>
      <c r="M85" s="358">
        <v>23</v>
      </c>
      <c r="N85" s="358"/>
      <c r="O85" s="358"/>
      <c r="P85" s="358"/>
      <c r="Q85" s="173">
        <v>21</v>
      </c>
      <c r="R85" s="175">
        <v>14</v>
      </c>
      <c r="S85" s="164">
        <v>1</v>
      </c>
      <c r="T85" s="826"/>
      <c r="U85" s="164"/>
      <c r="V85" s="173">
        <v>2</v>
      </c>
      <c r="W85" s="173"/>
      <c r="X85" s="173"/>
      <c r="Y85" s="399">
        <v>1</v>
      </c>
      <c r="Z85" s="399"/>
      <c r="AA85" s="399"/>
      <c r="AB85" s="399"/>
      <c r="AC85" s="399">
        <v>54</v>
      </c>
      <c r="AD85" s="399"/>
      <c r="AE85" s="399"/>
      <c r="AF85" s="399">
        <v>1</v>
      </c>
      <c r="AG85" s="399"/>
      <c r="AH85" s="399"/>
      <c r="AI85" s="399"/>
      <c r="AJ85" s="528">
        <v>12</v>
      </c>
      <c r="AK85" s="528"/>
      <c r="AL85" s="528">
        <v>91</v>
      </c>
      <c r="AM85" s="528">
        <v>7</v>
      </c>
      <c r="AN85" s="528">
        <v>45</v>
      </c>
      <c r="AO85" s="172">
        <v>1</v>
      </c>
      <c r="AP85" s="172"/>
      <c r="AQ85" s="172"/>
      <c r="AR85" s="172">
        <v>4</v>
      </c>
      <c r="AS85" s="172">
        <v>1</v>
      </c>
      <c r="AT85" s="827">
        <v>6</v>
      </c>
      <c r="AU85" s="163">
        <f t="shared" si="27"/>
        <v>288</v>
      </c>
      <c r="AV85" s="156"/>
    </row>
    <row r="86" spans="2:48" ht="14.25" x14ac:dyDescent="0.25">
      <c r="B86" s="118" t="s">
        <v>245</v>
      </c>
      <c r="C86" s="133">
        <f t="shared" si="26"/>
        <v>53</v>
      </c>
      <c r="D86" s="148">
        <v>51</v>
      </c>
      <c r="E86" s="167">
        <v>35</v>
      </c>
      <c r="F86" s="149">
        <v>73</v>
      </c>
      <c r="H86" s="118"/>
      <c r="I86" s="161" t="s">
        <v>244</v>
      </c>
      <c r="J86" s="358">
        <v>6</v>
      </c>
      <c r="K86" s="358"/>
      <c r="L86" s="358">
        <v>1</v>
      </c>
      <c r="M86" s="358">
        <v>21</v>
      </c>
      <c r="N86" s="358"/>
      <c r="O86" s="358"/>
      <c r="P86" s="358"/>
      <c r="Q86" s="173">
        <v>22</v>
      </c>
      <c r="R86" s="175">
        <v>8</v>
      </c>
      <c r="S86" s="164"/>
      <c r="T86" s="826">
        <v>1</v>
      </c>
      <c r="U86" s="164"/>
      <c r="V86" s="173">
        <v>1</v>
      </c>
      <c r="W86" s="173"/>
      <c r="X86" s="173"/>
      <c r="Y86" s="399"/>
      <c r="Z86" s="399"/>
      <c r="AA86" s="399"/>
      <c r="AB86" s="399"/>
      <c r="AC86" s="399">
        <v>36</v>
      </c>
      <c r="AD86" s="399"/>
      <c r="AE86" s="399"/>
      <c r="AF86" s="399"/>
      <c r="AG86" s="399"/>
      <c r="AH86" s="399"/>
      <c r="AI86" s="399"/>
      <c r="AJ86" s="528">
        <v>12</v>
      </c>
      <c r="AK86" s="528"/>
      <c r="AL86" s="528">
        <v>95</v>
      </c>
      <c r="AM86" s="528"/>
      <c r="AN86" s="528">
        <v>70</v>
      </c>
      <c r="AO86" s="172"/>
      <c r="AP86" s="172">
        <v>1</v>
      </c>
      <c r="AQ86" s="172"/>
      <c r="AR86" s="172">
        <v>6</v>
      </c>
      <c r="AS86" s="172"/>
      <c r="AT86" s="827">
        <v>9</v>
      </c>
      <c r="AU86" s="161">
        <f t="shared" si="27"/>
        <v>289</v>
      </c>
      <c r="AV86" s="156"/>
    </row>
    <row r="87" spans="2:48" ht="15" thickBot="1" x14ac:dyDescent="0.3">
      <c r="B87" s="118" t="s">
        <v>132</v>
      </c>
      <c r="C87" s="474">
        <f>AVERAGE(D87:F87)</f>
        <v>216.66666666666666</v>
      </c>
      <c r="D87" s="416">
        <f>SUM(D83:D86)</f>
        <v>212</v>
      </c>
      <c r="E87" s="416">
        <f>SUM(E83:E86)</f>
        <v>191</v>
      </c>
      <c r="F87" s="416">
        <f>SUM(F83:F86)</f>
        <v>247</v>
      </c>
      <c r="H87" s="118"/>
      <c r="I87" s="404" t="s">
        <v>245</v>
      </c>
      <c r="J87" s="358">
        <v>7</v>
      </c>
      <c r="K87" s="358"/>
      <c r="L87" s="358"/>
      <c r="M87" s="358">
        <v>39</v>
      </c>
      <c r="N87" s="358">
        <v>4</v>
      </c>
      <c r="O87" s="358"/>
      <c r="P87" s="358"/>
      <c r="Q87" s="173">
        <v>23</v>
      </c>
      <c r="R87" s="175">
        <v>14</v>
      </c>
      <c r="S87" s="164"/>
      <c r="T87" s="826"/>
      <c r="U87" s="164"/>
      <c r="V87" s="173">
        <v>1</v>
      </c>
      <c r="W87" s="173"/>
      <c r="X87" s="173"/>
      <c r="Y87" s="399"/>
      <c r="Z87" s="399"/>
      <c r="AA87" s="399"/>
      <c r="AB87" s="399"/>
      <c r="AC87" s="399">
        <v>31</v>
      </c>
      <c r="AD87" s="399"/>
      <c r="AE87" s="399"/>
      <c r="AF87" s="399"/>
      <c r="AG87" s="399"/>
      <c r="AH87" s="399"/>
      <c r="AI87" s="399"/>
      <c r="AJ87" s="528">
        <v>17</v>
      </c>
      <c r="AK87" s="528"/>
      <c r="AL87" s="528">
        <v>112</v>
      </c>
      <c r="AM87" s="528">
        <v>5</v>
      </c>
      <c r="AN87" s="528">
        <v>81</v>
      </c>
      <c r="AO87" s="172">
        <v>1</v>
      </c>
      <c r="AP87" s="172"/>
      <c r="AQ87" s="172"/>
      <c r="AR87" s="172">
        <v>5</v>
      </c>
      <c r="AS87" s="172">
        <v>2</v>
      </c>
      <c r="AT87" s="827">
        <v>10</v>
      </c>
      <c r="AU87" s="404">
        <f t="shared" si="27"/>
        <v>352</v>
      </c>
      <c r="AV87" s="156"/>
    </row>
    <row r="88" spans="2:48" ht="15" thickBot="1" x14ac:dyDescent="0.3">
      <c r="B88" s="118"/>
      <c r="C88" s="302"/>
      <c r="D88" s="118"/>
      <c r="E88" s="118"/>
      <c r="F88" s="118"/>
      <c r="H88" s="118"/>
      <c r="I88" s="144" t="s">
        <v>132</v>
      </c>
      <c r="J88" s="358"/>
      <c r="K88" s="140"/>
      <c r="L88" s="140"/>
      <c r="M88" s="140"/>
      <c r="N88" s="140"/>
      <c r="O88" s="140"/>
      <c r="P88" s="140"/>
      <c r="Q88" s="153"/>
      <c r="R88" s="168"/>
      <c r="S88" s="402"/>
      <c r="T88" s="825"/>
      <c r="U88" s="402"/>
      <c r="V88" s="153"/>
      <c r="W88" s="153"/>
      <c r="X88" s="153"/>
      <c r="Y88" s="439"/>
      <c r="Z88" s="439"/>
      <c r="AA88" s="439"/>
      <c r="AB88" s="439"/>
      <c r="AC88" s="439"/>
      <c r="AD88" s="439"/>
      <c r="AE88" s="439"/>
      <c r="AF88" s="399"/>
      <c r="AG88" s="399"/>
      <c r="AH88" s="399"/>
      <c r="AI88" s="399"/>
      <c r="AJ88" s="528"/>
      <c r="AK88" s="528"/>
      <c r="AL88" s="528"/>
      <c r="AM88" s="528"/>
      <c r="AN88" s="528"/>
      <c r="AO88" s="172"/>
      <c r="AP88" s="172"/>
      <c r="AQ88" s="172"/>
      <c r="AR88" s="172"/>
      <c r="AS88" s="172"/>
      <c r="AT88" s="827"/>
      <c r="AU88" s="174">
        <f t="shared" si="27"/>
        <v>0</v>
      </c>
      <c r="AV88" s="118"/>
    </row>
    <row r="89" spans="2:48" ht="14.25" x14ac:dyDescent="0.25">
      <c r="B89" s="118"/>
      <c r="C89" s="302"/>
      <c r="D89" s="118"/>
      <c r="E89" s="118"/>
      <c r="F89" s="118"/>
      <c r="H89" s="118"/>
    </row>
    <row r="90" spans="2:48" ht="14.25" x14ac:dyDescent="0.25">
      <c r="B90" s="475" t="s">
        <v>234</v>
      </c>
      <c r="C90" s="394"/>
      <c r="H90" s="118"/>
      <c r="I90" s="620"/>
    </row>
    <row r="91" spans="2:48" ht="15" thickBot="1" x14ac:dyDescent="0.3">
      <c r="D91" s="118" t="s">
        <v>117</v>
      </c>
      <c r="E91" s="118" t="s">
        <v>118</v>
      </c>
      <c r="F91" s="118" t="s">
        <v>119</v>
      </c>
      <c r="H91" s="118"/>
      <c r="I91" s="397" t="s">
        <v>211</v>
      </c>
    </row>
    <row r="92" spans="2:48" ht="14.25" x14ac:dyDescent="0.25">
      <c r="B92" s="118"/>
      <c r="D92" s="412">
        <f>D81</f>
        <v>42736</v>
      </c>
      <c r="E92" s="414">
        <f>E81</f>
        <v>42767</v>
      </c>
      <c r="F92" s="415">
        <f>F81</f>
        <v>42795</v>
      </c>
      <c r="H92" s="118"/>
      <c r="I92" s="176"/>
      <c r="J92" s="142" t="s">
        <v>132</v>
      </c>
      <c r="K92" s="142" t="s">
        <v>56</v>
      </c>
      <c r="L92" s="142" t="s">
        <v>54</v>
      </c>
      <c r="M92" s="143" t="s">
        <v>388</v>
      </c>
    </row>
    <row r="93" spans="2:48" ht="14.25" x14ac:dyDescent="0.25">
      <c r="B93" s="118" t="s">
        <v>111</v>
      </c>
      <c r="C93" s="133">
        <f t="shared" ref="C93:C97" si="28">AVERAGE(D93:F93)</f>
        <v>213.33333333333334</v>
      </c>
      <c r="D93" s="148">
        <v>230</v>
      </c>
      <c r="E93" s="148">
        <v>195</v>
      </c>
      <c r="F93" s="148">
        <v>215</v>
      </c>
      <c r="H93" s="118"/>
      <c r="I93" s="169" t="s">
        <v>111</v>
      </c>
      <c r="J93" s="358">
        <f>SUM(K93:M93)</f>
        <v>1237</v>
      </c>
      <c r="K93" s="178">
        <v>590</v>
      </c>
      <c r="L93" s="165">
        <v>647</v>
      </c>
      <c r="M93" s="170"/>
    </row>
    <row r="94" spans="2:48" ht="14.25" x14ac:dyDescent="0.25">
      <c r="B94" s="118" t="s">
        <v>242</v>
      </c>
      <c r="C94" s="133">
        <f t="shared" si="28"/>
        <v>46.333333333333336</v>
      </c>
      <c r="D94" s="148">
        <v>39</v>
      </c>
      <c r="E94" s="167">
        <v>55</v>
      </c>
      <c r="F94" s="149">
        <v>45</v>
      </c>
      <c r="H94" s="156"/>
      <c r="I94" s="177" t="s">
        <v>242</v>
      </c>
      <c r="J94" s="358">
        <f t="shared" ref="J94:J98" si="29">SUM(K94:M94)</f>
        <v>308</v>
      </c>
      <c r="K94" s="165">
        <v>145</v>
      </c>
      <c r="L94" s="165">
        <v>163</v>
      </c>
      <c r="M94" s="170"/>
    </row>
    <row r="95" spans="2:48" ht="14.25" x14ac:dyDescent="0.25">
      <c r="B95" s="118" t="s">
        <v>243</v>
      </c>
      <c r="C95" s="133">
        <f t="shared" si="28"/>
        <v>50.666666666666664</v>
      </c>
      <c r="D95" s="148">
        <v>58</v>
      </c>
      <c r="E95" s="167">
        <v>43</v>
      </c>
      <c r="F95" s="149">
        <v>51</v>
      </c>
      <c r="I95" s="177" t="s">
        <v>243</v>
      </c>
      <c r="J95" s="358">
        <f t="shared" si="29"/>
        <v>288</v>
      </c>
      <c r="K95" s="165">
        <v>142</v>
      </c>
      <c r="L95" s="165">
        <v>146</v>
      </c>
      <c r="M95" s="170"/>
    </row>
    <row r="96" spans="2:48" ht="14.25" x14ac:dyDescent="0.25">
      <c r="B96" s="118" t="s">
        <v>244</v>
      </c>
      <c r="C96" s="133">
        <f t="shared" si="28"/>
        <v>63.666666666666664</v>
      </c>
      <c r="D96" s="148">
        <v>79</v>
      </c>
      <c r="E96" s="167">
        <v>49</v>
      </c>
      <c r="F96" s="149">
        <v>63</v>
      </c>
      <c r="I96" s="177" t="s">
        <v>244</v>
      </c>
      <c r="J96" s="358">
        <f t="shared" si="29"/>
        <v>289</v>
      </c>
      <c r="K96" s="165">
        <v>141</v>
      </c>
      <c r="L96" s="165">
        <v>148</v>
      </c>
      <c r="M96" s="170"/>
    </row>
    <row r="97" spans="1:21" ht="14.25" x14ac:dyDescent="0.25">
      <c r="B97" s="118" t="s">
        <v>245</v>
      </c>
      <c r="C97" s="133">
        <f t="shared" si="28"/>
        <v>52.666666666666664</v>
      </c>
      <c r="D97" s="148">
        <v>54</v>
      </c>
      <c r="E97" s="167">
        <v>48</v>
      </c>
      <c r="F97" s="149">
        <v>56</v>
      </c>
      <c r="I97" s="177" t="s">
        <v>245</v>
      </c>
      <c r="J97" s="358">
        <f t="shared" si="29"/>
        <v>352</v>
      </c>
      <c r="K97" s="165">
        <v>162</v>
      </c>
      <c r="L97" s="165">
        <v>190</v>
      </c>
      <c r="M97" s="170"/>
    </row>
    <row r="98" spans="1:21" ht="15" thickBot="1" x14ac:dyDescent="0.3">
      <c r="B98" s="118" t="s">
        <v>132</v>
      </c>
      <c r="C98" s="132">
        <f>AVERAGE(D98:F98)</f>
        <v>213.33333333333334</v>
      </c>
      <c r="D98" s="144">
        <f>SUM(D94:D97)</f>
        <v>230</v>
      </c>
      <c r="E98" s="144">
        <f>SUM(E94:E97)</f>
        <v>195</v>
      </c>
      <c r="F98" s="144">
        <f>SUM(F94:F97)</f>
        <v>215</v>
      </c>
      <c r="I98" s="155" t="s">
        <v>132</v>
      </c>
      <c r="J98" s="358">
        <f t="shared" si="29"/>
        <v>1237</v>
      </c>
      <c r="K98" s="360">
        <f>SUM(K94:K97)</f>
        <v>590</v>
      </c>
      <c r="L98" s="360">
        <f t="shared" ref="L98:M98" si="30">SUM(L94:L97)</f>
        <v>647</v>
      </c>
      <c r="M98" s="391">
        <f t="shared" si="30"/>
        <v>0</v>
      </c>
    </row>
    <row r="99" spans="1:21" ht="14.25" x14ac:dyDescent="0.25">
      <c r="B99" s="118"/>
      <c r="C99" s="133"/>
      <c r="D99" s="118"/>
      <c r="E99" s="118"/>
      <c r="F99" s="118"/>
    </row>
    <row r="101" spans="1:21" ht="14.25" x14ac:dyDescent="0.25">
      <c r="B101" s="620"/>
      <c r="H101" s="156"/>
      <c r="I101" s="618"/>
      <c r="J101" s="128"/>
    </row>
    <row r="102" spans="1:21" ht="15" thickBot="1" x14ac:dyDescent="0.3">
      <c r="A102" s="394" t="s">
        <v>385</v>
      </c>
      <c r="B102" s="394"/>
      <c r="I102" s="443" t="s">
        <v>219</v>
      </c>
      <c r="J102" s="420"/>
      <c r="K102" s="118"/>
      <c r="L102" s="118"/>
      <c r="M102" s="118"/>
      <c r="N102" s="118"/>
      <c r="O102" s="118"/>
      <c r="P102" s="118"/>
      <c r="Q102" s="118"/>
      <c r="R102" s="118"/>
      <c r="S102" s="118"/>
      <c r="T102" s="118"/>
    </row>
    <row r="103" spans="1:21" ht="14.25" x14ac:dyDescent="0.25">
      <c r="C103" s="176" t="s">
        <v>111</v>
      </c>
      <c r="D103" s="183" t="s">
        <v>111</v>
      </c>
      <c r="E103" s="183" t="s">
        <v>111</v>
      </c>
      <c r="F103" s="183" t="s">
        <v>111</v>
      </c>
      <c r="G103" s="184" t="s">
        <v>111</v>
      </c>
      <c r="I103" s="176"/>
      <c r="J103" s="142" t="s">
        <v>132</v>
      </c>
      <c r="K103" s="157" t="s">
        <v>149</v>
      </c>
      <c r="L103" s="157" t="s">
        <v>150</v>
      </c>
      <c r="M103" s="157" t="s">
        <v>151</v>
      </c>
      <c r="N103" s="157" t="s">
        <v>152</v>
      </c>
      <c r="O103" s="157" t="s">
        <v>153</v>
      </c>
      <c r="P103" s="157" t="s">
        <v>154</v>
      </c>
      <c r="Q103" s="157" t="s">
        <v>155</v>
      </c>
      <c r="R103" s="157" t="s">
        <v>19</v>
      </c>
      <c r="S103" s="157" t="s">
        <v>156</v>
      </c>
      <c r="T103" s="158" t="s">
        <v>176</v>
      </c>
    </row>
    <row r="104" spans="1:21" ht="14.25" x14ac:dyDescent="0.25">
      <c r="B104" s="128"/>
      <c r="C104" s="169" t="s">
        <v>242</v>
      </c>
      <c r="D104" s="165" t="s">
        <v>243</v>
      </c>
      <c r="E104" s="165" t="s">
        <v>244</v>
      </c>
      <c r="F104" s="165" t="s">
        <v>245</v>
      </c>
      <c r="G104" s="149" t="s">
        <v>250</v>
      </c>
      <c r="H104" s="128"/>
      <c r="I104" s="169" t="s">
        <v>111</v>
      </c>
      <c r="J104" s="165">
        <f>SUM(K104:T104)</f>
        <v>1237</v>
      </c>
      <c r="K104" s="165">
        <v>3</v>
      </c>
      <c r="L104" s="165">
        <v>8</v>
      </c>
      <c r="M104" s="165">
        <v>544</v>
      </c>
      <c r="N104" s="165">
        <v>1</v>
      </c>
      <c r="O104" s="165">
        <v>362</v>
      </c>
      <c r="P104" s="165">
        <v>52</v>
      </c>
      <c r="Q104" s="165"/>
      <c r="R104" s="165">
        <v>72</v>
      </c>
      <c r="S104" s="165">
        <v>194</v>
      </c>
      <c r="T104" s="170">
        <v>1</v>
      </c>
      <c r="U104" s="156"/>
    </row>
    <row r="105" spans="1:21" ht="14.25" x14ac:dyDescent="0.25">
      <c r="A105" t="s">
        <v>142</v>
      </c>
      <c r="B105" s="476">
        <f>SUM(B106:B113)</f>
        <v>6619</v>
      </c>
      <c r="C105" s="169">
        <v>1313</v>
      </c>
      <c r="D105" s="169">
        <v>1828</v>
      </c>
      <c r="E105" s="169">
        <v>1613</v>
      </c>
      <c r="F105" s="169">
        <v>1857</v>
      </c>
      <c r="G105" s="169">
        <v>8</v>
      </c>
      <c r="H105" s="128"/>
      <c r="I105" s="177" t="s">
        <v>242</v>
      </c>
      <c r="J105" s="165">
        <f t="shared" ref="J105:J108" si="31">SUM(K105:T105)</f>
        <v>308</v>
      </c>
      <c r="K105" s="167">
        <v>2</v>
      </c>
      <c r="L105" s="167">
        <v>2</v>
      </c>
      <c r="M105" s="167">
        <v>152</v>
      </c>
      <c r="N105" s="167"/>
      <c r="O105" s="167">
        <v>84</v>
      </c>
      <c r="P105" s="167">
        <v>10</v>
      </c>
      <c r="Q105" s="167"/>
      <c r="R105" s="167">
        <v>25</v>
      </c>
      <c r="S105" s="167">
        <v>33</v>
      </c>
      <c r="T105" s="149"/>
      <c r="U105" s="156"/>
    </row>
    <row r="106" spans="1:21" ht="14.25" x14ac:dyDescent="0.25">
      <c r="A106" t="s">
        <v>134</v>
      </c>
      <c r="B106" s="128">
        <f t="shared" ref="B106:B112" si="32">SUM(C106:G106)</f>
        <v>2</v>
      </c>
      <c r="C106" s="169"/>
      <c r="D106" s="165">
        <v>1</v>
      </c>
      <c r="E106" s="165"/>
      <c r="F106" s="165">
        <v>1</v>
      </c>
      <c r="G106" s="149"/>
      <c r="H106" s="128"/>
      <c r="I106" s="177" t="s">
        <v>243</v>
      </c>
      <c r="J106" s="165">
        <f t="shared" si="31"/>
        <v>288</v>
      </c>
      <c r="K106" s="165"/>
      <c r="L106" s="165">
        <v>3</v>
      </c>
      <c r="M106" s="165">
        <v>57</v>
      </c>
      <c r="N106" s="165">
        <v>1</v>
      </c>
      <c r="O106" s="165">
        <v>118</v>
      </c>
      <c r="P106" s="165">
        <v>10</v>
      </c>
      <c r="Q106" s="165"/>
      <c r="R106" s="165">
        <v>14</v>
      </c>
      <c r="S106" s="165">
        <v>84</v>
      </c>
      <c r="T106" s="170">
        <v>1</v>
      </c>
      <c r="U106" s="156"/>
    </row>
    <row r="107" spans="1:21" ht="14.25" x14ac:dyDescent="0.25">
      <c r="A107" t="s">
        <v>135</v>
      </c>
      <c r="B107" s="128">
        <f t="shared" si="32"/>
        <v>2</v>
      </c>
      <c r="C107" s="169">
        <v>1</v>
      </c>
      <c r="D107" s="165"/>
      <c r="E107" s="165">
        <v>1</v>
      </c>
      <c r="F107" s="165"/>
      <c r="G107" s="149"/>
      <c r="H107" s="128"/>
      <c r="I107" s="177" t="s">
        <v>244</v>
      </c>
      <c r="J107" s="165">
        <f t="shared" si="31"/>
        <v>289</v>
      </c>
      <c r="K107" s="165">
        <v>1</v>
      </c>
      <c r="L107" s="165"/>
      <c r="M107" s="165">
        <v>170</v>
      </c>
      <c r="N107" s="165"/>
      <c r="O107" s="165">
        <v>63</v>
      </c>
      <c r="P107" s="165">
        <v>10</v>
      </c>
      <c r="Q107" s="165"/>
      <c r="R107" s="165">
        <v>11</v>
      </c>
      <c r="S107" s="165">
        <v>34</v>
      </c>
      <c r="T107" s="170"/>
      <c r="U107" s="156"/>
    </row>
    <row r="108" spans="1:21" ht="14.25" x14ac:dyDescent="0.25">
      <c r="A108" t="s">
        <v>136</v>
      </c>
      <c r="B108" s="128">
        <f t="shared" si="32"/>
        <v>0</v>
      </c>
      <c r="C108" s="169"/>
      <c r="D108" s="165"/>
      <c r="E108" s="165"/>
      <c r="F108" s="165"/>
      <c r="G108" s="149"/>
      <c r="H108" s="128"/>
      <c r="I108" s="177" t="s">
        <v>245</v>
      </c>
      <c r="J108" s="165">
        <f t="shared" si="31"/>
        <v>352</v>
      </c>
      <c r="K108" s="165"/>
      <c r="L108" s="165">
        <v>3</v>
      </c>
      <c r="M108" s="165">
        <v>165</v>
      </c>
      <c r="N108" s="165"/>
      <c r="O108" s="165">
        <v>97</v>
      </c>
      <c r="P108" s="165">
        <v>22</v>
      </c>
      <c r="Q108" s="165"/>
      <c r="R108" s="165">
        <v>22</v>
      </c>
      <c r="S108" s="165">
        <v>43</v>
      </c>
      <c r="T108" s="170"/>
      <c r="U108" s="156"/>
    </row>
    <row r="109" spans="1:21" ht="15" thickBot="1" x14ac:dyDescent="0.3">
      <c r="A109" t="s">
        <v>137</v>
      </c>
      <c r="B109" s="128">
        <f t="shared" si="32"/>
        <v>20</v>
      </c>
      <c r="C109" s="169">
        <v>5</v>
      </c>
      <c r="D109" s="165">
        <v>4</v>
      </c>
      <c r="E109" s="165">
        <v>6</v>
      </c>
      <c r="F109" s="165">
        <v>5</v>
      </c>
      <c r="G109" s="149"/>
      <c r="H109" s="128"/>
      <c r="I109" s="155" t="s">
        <v>132</v>
      </c>
      <c r="J109" s="145">
        <f>SUM(K109:T109)</f>
        <v>1237</v>
      </c>
      <c r="K109" s="147">
        <f>SUM(K105:K108)</f>
        <v>3</v>
      </c>
      <c r="L109" s="147">
        <f t="shared" ref="L109:T109" si="33">SUM(L105:L108)</f>
        <v>8</v>
      </c>
      <c r="M109" s="147">
        <f t="shared" si="33"/>
        <v>544</v>
      </c>
      <c r="N109" s="147">
        <f t="shared" si="33"/>
        <v>1</v>
      </c>
      <c r="O109" s="147">
        <f t="shared" si="33"/>
        <v>362</v>
      </c>
      <c r="P109" s="147">
        <f t="shared" si="33"/>
        <v>52</v>
      </c>
      <c r="Q109" s="147">
        <f t="shared" si="33"/>
        <v>0</v>
      </c>
      <c r="R109" s="147">
        <f t="shared" si="33"/>
        <v>72</v>
      </c>
      <c r="S109" s="147">
        <f t="shared" si="33"/>
        <v>194</v>
      </c>
      <c r="T109" s="147">
        <f t="shared" si="33"/>
        <v>1</v>
      </c>
      <c r="U109" s="156"/>
    </row>
    <row r="110" spans="1:21" ht="14.25" x14ac:dyDescent="0.25">
      <c r="A110" t="s">
        <v>138</v>
      </c>
      <c r="B110" s="128">
        <f t="shared" si="32"/>
        <v>7</v>
      </c>
      <c r="C110" s="169">
        <v>4</v>
      </c>
      <c r="D110" s="165">
        <v>1</v>
      </c>
      <c r="E110" s="165"/>
      <c r="F110" s="165">
        <v>2</v>
      </c>
      <c r="G110" s="149"/>
      <c r="H110" s="128"/>
      <c r="U110" s="156"/>
    </row>
    <row r="111" spans="1:21" ht="14.25" x14ac:dyDescent="0.25">
      <c r="A111" t="s">
        <v>139</v>
      </c>
      <c r="B111" s="128">
        <f t="shared" si="32"/>
        <v>5382</v>
      </c>
      <c r="C111" s="169">
        <v>1005</v>
      </c>
      <c r="D111" s="165">
        <v>1540</v>
      </c>
      <c r="E111" s="165">
        <v>1324</v>
      </c>
      <c r="F111" s="165">
        <v>1505</v>
      </c>
      <c r="G111" s="149">
        <v>8</v>
      </c>
      <c r="H111" s="128"/>
    </row>
    <row r="112" spans="1:21" ht="14.25" x14ac:dyDescent="0.25">
      <c r="A112" s="792" t="s">
        <v>140</v>
      </c>
      <c r="B112" s="793">
        <f t="shared" si="32"/>
        <v>33</v>
      </c>
      <c r="C112" s="794">
        <v>8</v>
      </c>
      <c r="D112" s="164">
        <v>6</v>
      </c>
      <c r="E112" s="164">
        <v>9</v>
      </c>
      <c r="F112" s="164">
        <v>10</v>
      </c>
      <c r="G112" s="795"/>
      <c r="H112" s="128"/>
      <c r="I112" s="620"/>
    </row>
    <row r="113" spans="1:29" ht="15" thickBot="1" x14ac:dyDescent="0.3">
      <c r="A113" t="s">
        <v>141</v>
      </c>
      <c r="B113" s="128">
        <f>SUM(C113:G113)</f>
        <v>1173</v>
      </c>
      <c r="C113" s="155">
        <v>290</v>
      </c>
      <c r="D113" s="292">
        <v>276</v>
      </c>
      <c r="E113" s="292">
        <v>273</v>
      </c>
      <c r="F113" s="292">
        <v>334</v>
      </c>
      <c r="G113" s="146"/>
      <c r="H113" s="128"/>
      <c r="I113" s="443" t="s">
        <v>212</v>
      </c>
      <c r="J113" s="118"/>
      <c r="K113" s="118"/>
      <c r="L113" s="118"/>
      <c r="M113" s="118"/>
      <c r="N113" s="118"/>
      <c r="O113" s="118"/>
      <c r="P113" s="118"/>
      <c r="Q113" s="118"/>
      <c r="R113" s="118"/>
    </row>
    <row r="114" spans="1:29" ht="14.25" x14ac:dyDescent="0.25">
      <c r="I114" s="118"/>
      <c r="J114" s="141" t="s">
        <v>132</v>
      </c>
      <c r="K114" s="157" t="s">
        <v>213</v>
      </c>
      <c r="L114" s="157" t="s">
        <v>214</v>
      </c>
      <c r="M114" s="157" t="s">
        <v>215</v>
      </c>
      <c r="N114" s="157" t="s">
        <v>216</v>
      </c>
      <c r="O114" s="157" t="s">
        <v>217</v>
      </c>
      <c r="P114" s="157" t="s">
        <v>218</v>
      </c>
      <c r="Q114" s="158" t="s">
        <v>66</v>
      </c>
    </row>
    <row r="115" spans="1:29" x14ac:dyDescent="0.2">
      <c r="I115" s="165" t="s">
        <v>111</v>
      </c>
      <c r="J115" s="165">
        <f>SUM(K115:Q115)</f>
        <v>1237</v>
      </c>
      <c r="K115" s="165">
        <v>51</v>
      </c>
      <c r="L115" s="165">
        <v>291</v>
      </c>
      <c r="M115" s="165">
        <v>33</v>
      </c>
      <c r="N115" s="165">
        <v>113</v>
      </c>
      <c r="O115" s="165">
        <v>576</v>
      </c>
      <c r="P115" s="165">
        <v>95</v>
      </c>
      <c r="Q115" s="165">
        <v>78</v>
      </c>
    </row>
    <row r="116" spans="1:29" ht="12.75" thickBot="1" x14ac:dyDescent="0.25">
      <c r="A116" s="394" t="s">
        <v>143</v>
      </c>
      <c r="B116" s="620"/>
      <c r="I116" s="161" t="s">
        <v>242</v>
      </c>
      <c r="J116" s="165">
        <f t="shared" ref="J116:J119" si="34">SUM(K116:Q116)</f>
        <v>308</v>
      </c>
      <c r="K116" s="165">
        <v>21</v>
      </c>
      <c r="L116" s="165">
        <v>87</v>
      </c>
      <c r="M116" s="165">
        <v>9</v>
      </c>
      <c r="N116" s="165">
        <v>22</v>
      </c>
      <c r="O116" s="165">
        <v>125</v>
      </c>
      <c r="P116" s="165">
        <v>23</v>
      </c>
      <c r="Q116" s="165">
        <v>21</v>
      </c>
    </row>
    <row r="117" spans="1:29" x14ac:dyDescent="0.2">
      <c r="C117" s="176" t="s">
        <v>111</v>
      </c>
      <c r="D117" s="183" t="s">
        <v>111</v>
      </c>
      <c r="E117" s="183" t="s">
        <v>111</v>
      </c>
      <c r="F117" s="183" t="s">
        <v>111</v>
      </c>
      <c r="G117" s="184"/>
      <c r="I117" s="161" t="s">
        <v>243</v>
      </c>
      <c r="J117" s="165">
        <f t="shared" si="34"/>
        <v>288</v>
      </c>
      <c r="K117" s="165">
        <v>6</v>
      </c>
      <c r="L117" s="165">
        <v>106</v>
      </c>
      <c r="M117" s="165">
        <v>7</v>
      </c>
      <c r="N117" s="165">
        <v>27</v>
      </c>
      <c r="O117" s="165">
        <v>97</v>
      </c>
      <c r="P117" s="165">
        <v>27</v>
      </c>
      <c r="Q117" s="165">
        <v>18</v>
      </c>
    </row>
    <row r="118" spans="1:29" x14ac:dyDescent="0.2">
      <c r="B118" s="394"/>
      <c r="C118" s="169" t="s">
        <v>242</v>
      </c>
      <c r="D118" s="165" t="s">
        <v>243</v>
      </c>
      <c r="E118" s="165" t="s">
        <v>244</v>
      </c>
      <c r="F118" s="165" t="s">
        <v>245</v>
      </c>
      <c r="G118" s="170" t="s">
        <v>250</v>
      </c>
      <c r="H118" s="128"/>
      <c r="I118" s="161" t="s">
        <v>244</v>
      </c>
      <c r="J118" s="165">
        <f t="shared" si="34"/>
        <v>289</v>
      </c>
      <c r="K118" s="165">
        <v>13</v>
      </c>
      <c r="L118" s="165">
        <v>14</v>
      </c>
      <c r="M118" s="165">
        <v>10</v>
      </c>
      <c r="N118" s="165">
        <v>29</v>
      </c>
      <c r="O118" s="165">
        <v>184</v>
      </c>
      <c r="P118" s="165">
        <v>24</v>
      </c>
      <c r="Q118" s="165">
        <v>15</v>
      </c>
    </row>
    <row r="119" spans="1:29" x14ac:dyDescent="0.2">
      <c r="A119" t="s">
        <v>144</v>
      </c>
      <c r="B119" s="394"/>
      <c r="C119" s="169"/>
      <c r="D119" s="165"/>
      <c r="E119" s="165"/>
      <c r="F119" s="165"/>
      <c r="G119" s="170"/>
      <c r="H119" s="128"/>
      <c r="I119" s="161" t="s">
        <v>245</v>
      </c>
      <c r="J119" s="165">
        <f t="shared" si="34"/>
        <v>352</v>
      </c>
      <c r="K119" s="165">
        <v>11</v>
      </c>
      <c r="L119" s="165">
        <v>84</v>
      </c>
      <c r="M119" s="165">
        <v>7</v>
      </c>
      <c r="N119" s="165">
        <v>35</v>
      </c>
      <c r="O119" s="165">
        <v>170</v>
      </c>
      <c r="P119" s="165">
        <v>21</v>
      </c>
      <c r="Q119" s="165">
        <v>24</v>
      </c>
    </row>
    <row r="120" spans="1:29" ht="15" thickBot="1" x14ac:dyDescent="0.3">
      <c r="A120" t="s">
        <v>61</v>
      </c>
      <c r="B120" s="394">
        <f>SUM(C120:G120)</f>
        <v>223</v>
      </c>
      <c r="C120" s="169">
        <v>74</v>
      </c>
      <c r="D120" s="165">
        <v>71</v>
      </c>
      <c r="E120" s="165">
        <v>14</v>
      </c>
      <c r="F120" s="165">
        <v>64</v>
      </c>
      <c r="G120" s="510"/>
      <c r="H120" s="128"/>
      <c r="I120" s="155" t="s">
        <v>132</v>
      </c>
      <c r="J120" s="167">
        <f>SUM(K120:Q120)</f>
        <v>1237</v>
      </c>
      <c r="K120" s="147">
        <f>SUM(K116:K119)</f>
        <v>51</v>
      </c>
      <c r="L120" s="147">
        <f t="shared" ref="L120:Q120" si="35">SUM(L116:L119)</f>
        <v>291</v>
      </c>
      <c r="M120" s="147">
        <f t="shared" si="35"/>
        <v>33</v>
      </c>
      <c r="N120" s="147">
        <f t="shared" si="35"/>
        <v>113</v>
      </c>
      <c r="O120" s="147">
        <f t="shared" si="35"/>
        <v>576</v>
      </c>
      <c r="P120" s="147">
        <f t="shared" si="35"/>
        <v>95</v>
      </c>
      <c r="Q120" s="147">
        <f t="shared" si="35"/>
        <v>78</v>
      </c>
    </row>
    <row r="121" spans="1:29" ht="14.25" x14ac:dyDescent="0.25">
      <c r="A121" t="s">
        <v>145</v>
      </c>
      <c r="B121" s="472">
        <f>SUM(C121:G121)</f>
        <v>3516</v>
      </c>
      <c r="C121" s="423">
        <v>713</v>
      </c>
      <c r="D121" s="347">
        <v>990</v>
      </c>
      <c r="E121" s="165">
        <v>877</v>
      </c>
      <c r="F121" s="347">
        <v>932</v>
      </c>
      <c r="G121" s="510">
        <v>4</v>
      </c>
      <c r="H121" s="128"/>
      <c r="I121" s="118"/>
      <c r="W121" s="156"/>
    </row>
    <row r="122" spans="1:29" ht="12.75" thickBot="1" x14ac:dyDescent="0.25">
      <c r="A122" t="s">
        <v>146</v>
      </c>
      <c r="B122" s="394">
        <f t="shared" ref="B122:B123" si="36">SUM(C122:F122)</f>
        <v>2</v>
      </c>
      <c r="C122" s="303">
        <v>2</v>
      </c>
      <c r="D122" s="304"/>
      <c r="E122" s="304"/>
      <c r="F122" s="304"/>
      <c r="G122" s="975"/>
      <c r="H122" s="480"/>
      <c r="I122" s="481" t="s">
        <v>220</v>
      </c>
      <c r="J122" s="481"/>
      <c r="K122" s="620"/>
    </row>
    <row r="123" spans="1:29" ht="12.75" thickBot="1" x14ac:dyDescent="0.25">
      <c r="A123" t="s">
        <v>132</v>
      </c>
      <c r="B123" s="394">
        <f t="shared" si="36"/>
        <v>3737</v>
      </c>
      <c r="C123" s="424">
        <f>SUM(C120:C122)</f>
        <v>789</v>
      </c>
      <c r="D123" s="424">
        <f t="shared" ref="D123:G123" si="37">SUM(D120:D122)</f>
        <v>1061</v>
      </c>
      <c r="E123" s="424">
        <f t="shared" si="37"/>
        <v>891</v>
      </c>
      <c r="F123" s="424">
        <f t="shared" si="37"/>
        <v>996</v>
      </c>
      <c r="G123" s="976">
        <f t="shared" si="37"/>
        <v>4</v>
      </c>
      <c r="I123" s="188"/>
      <c r="J123" s="189" t="s">
        <v>132</v>
      </c>
      <c r="K123" s="190" t="s">
        <v>178</v>
      </c>
      <c r="L123" s="190" t="s">
        <v>179</v>
      </c>
      <c r="M123" s="190" t="s">
        <v>180</v>
      </c>
      <c r="N123" s="190" t="s">
        <v>181</v>
      </c>
      <c r="O123" s="190" t="s">
        <v>182</v>
      </c>
      <c r="P123" s="190" t="s">
        <v>183</v>
      </c>
      <c r="Q123" s="190" t="s">
        <v>184</v>
      </c>
      <c r="R123" s="190" t="s">
        <v>185</v>
      </c>
      <c r="S123" s="190" t="s">
        <v>186</v>
      </c>
      <c r="T123" s="190" t="s">
        <v>187</v>
      </c>
      <c r="U123" s="190" t="s">
        <v>188</v>
      </c>
      <c r="V123" s="190" t="s">
        <v>189</v>
      </c>
      <c r="W123" s="190" t="s">
        <v>190</v>
      </c>
      <c r="X123" s="190" t="s">
        <v>191</v>
      </c>
      <c r="Y123" s="190" t="s">
        <v>192</v>
      </c>
      <c r="Z123" s="190" t="s">
        <v>193</v>
      </c>
      <c r="AA123" s="190" t="s">
        <v>194</v>
      </c>
      <c r="AB123" s="191" t="s">
        <v>195</v>
      </c>
      <c r="AC123" s="192" t="s">
        <v>58</v>
      </c>
    </row>
    <row r="124" spans="1:29" x14ac:dyDescent="0.2">
      <c r="I124" s="311" t="s">
        <v>111</v>
      </c>
      <c r="J124" s="311">
        <f>SUM(J125:J129)</f>
        <v>5382</v>
      </c>
      <c r="K124" s="311"/>
      <c r="L124" s="311"/>
      <c r="M124" s="311"/>
      <c r="N124" s="311"/>
      <c r="O124" s="311"/>
      <c r="P124" s="311"/>
      <c r="Q124" s="311"/>
      <c r="R124" s="311"/>
      <c r="S124" s="311"/>
      <c r="T124" s="311"/>
      <c r="U124" s="311"/>
      <c r="V124" s="311"/>
      <c r="W124" s="311"/>
      <c r="X124" s="311"/>
      <c r="Y124" s="311"/>
      <c r="Z124" s="311"/>
      <c r="AA124" s="311"/>
      <c r="AB124" s="311"/>
      <c r="AC124" s="311"/>
    </row>
    <row r="125" spans="1:29" ht="13.5" thickBot="1" x14ac:dyDescent="0.25">
      <c r="I125" s="313" t="s">
        <v>242</v>
      </c>
      <c r="J125" s="312">
        <f>SUM(K125:AC125)</f>
        <v>1005</v>
      </c>
      <c r="K125" s="312">
        <v>62</v>
      </c>
      <c r="L125" s="312">
        <v>72</v>
      </c>
      <c r="M125" s="312">
        <v>63</v>
      </c>
      <c r="N125" s="312">
        <v>51</v>
      </c>
      <c r="O125" s="312">
        <v>52</v>
      </c>
      <c r="P125" s="312">
        <v>52</v>
      </c>
      <c r="Q125" s="312">
        <v>49</v>
      </c>
      <c r="R125" s="312">
        <v>48</v>
      </c>
      <c r="S125" s="312">
        <v>54</v>
      </c>
      <c r="T125" s="312">
        <v>55</v>
      </c>
      <c r="U125" s="312">
        <v>53</v>
      </c>
      <c r="V125" s="312">
        <v>56</v>
      </c>
      <c r="W125" s="312">
        <v>62</v>
      </c>
      <c r="X125" s="312">
        <v>53</v>
      </c>
      <c r="Y125" s="312">
        <v>62</v>
      </c>
      <c r="Z125" s="312">
        <v>59</v>
      </c>
      <c r="AA125" s="312">
        <v>68</v>
      </c>
      <c r="AB125" s="312">
        <v>34</v>
      </c>
      <c r="AC125" s="312"/>
    </row>
    <row r="126" spans="1:29" ht="12.75" x14ac:dyDescent="0.2">
      <c r="A126" s="394" t="s">
        <v>147</v>
      </c>
      <c r="B126" s="620"/>
      <c r="C126" s="176" t="s">
        <v>111</v>
      </c>
      <c r="D126" s="183" t="s">
        <v>111</v>
      </c>
      <c r="E126" s="183" t="s">
        <v>111</v>
      </c>
      <c r="F126" s="184" t="s">
        <v>111</v>
      </c>
      <c r="I126" s="313" t="s">
        <v>243</v>
      </c>
      <c r="J126" s="312">
        <f t="shared" ref="J126:J129" si="38">SUM(K126:AC126)</f>
        <v>1540</v>
      </c>
      <c r="K126" s="312">
        <v>83</v>
      </c>
      <c r="L126" s="312">
        <v>92</v>
      </c>
      <c r="M126" s="312">
        <v>84</v>
      </c>
      <c r="N126" s="312">
        <v>91</v>
      </c>
      <c r="O126" s="312">
        <v>105</v>
      </c>
      <c r="P126" s="312">
        <v>84</v>
      </c>
      <c r="Q126" s="312">
        <v>109</v>
      </c>
      <c r="R126" s="312">
        <v>89</v>
      </c>
      <c r="S126" s="312">
        <v>94</v>
      </c>
      <c r="T126" s="312">
        <v>87</v>
      </c>
      <c r="U126" s="312">
        <v>86</v>
      </c>
      <c r="V126" s="312">
        <v>87</v>
      </c>
      <c r="W126" s="312">
        <v>76</v>
      </c>
      <c r="X126" s="312">
        <v>75</v>
      </c>
      <c r="Y126" s="312">
        <v>73</v>
      </c>
      <c r="Z126" s="312">
        <v>72</v>
      </c>
      <c r="AA126" s="312">
        <v>82</v>
      </c>
      <c r="AB126" s="312">
        <v>70</v>
      </c>
      <c r="AC126" s="312">
        <v>1</v>
      </c>
    </row>
    <row r="127" spans="1:29" ht="14.25" x14ac:dyDescent="0.25">
      <c r="A127" s="118"/>
      <c r="B127" s="118" t="s">
        <v>132</v>
      </c>
      <c r="C127" s="169" t="s">
        <v>242</v>
      </c>
      <c r="D127" s="165" t="s">
        <v>243</v>
      </c>
      <c r="E127" s="165" t="s">
        <v>244</v>
      </c>
      <c r="F127" s="170" t="s">
        <v>245</v>
      </c>
      <c r="G127" s="118"/>
      <c r="I127" s="313" t="s">
        <v>244</v>
      </c>
      <c r="J127" s="312">
        <f t="shared" si="38"/>
        <v>1324</v>
      </c>
      <c r="K127" s="312">
        <v>84</v>
      </c>
      <c r="L127" s="312">
        <v>83</v>
      </c>
      <c r="M127" s="312">
        <v>85</v>
      </c>
      <c r="N127" s="312">
        <v>67</v>
      </c>
      <c r="O127" s="312">
        <v>66</v>
      </c>
      <c r="P127" s="312">
        <v>81</v>
      </c>
      <c r="Q127" s="312">
        <v>68</v>
      </c>
      <c r="R127" s="312">
        <v>63</v>
      </c>
      <c r="S127" s="312">
        <v>69</v>
      </c>
      <c r="T127" s="312">
        <v>87</v>
      </c>
      <c r="U127" s="312">
        <v>64</v>
      </c>
      <c r="V127" s="312">
        <v>79</v>
      </c>
      <c r="W127" s="312">
        <v>81</v>
      </c>
      <c r="X127" s="312">
        <v>74</v>
      </c>
      <c r="Y127" s="312">
        <v>65</v>
      </c>
      <c r="Z127" s="312">
        <v>66</v>
      </c>
      <c r="AA127" s="312">
        <v>81</v>
      </c>
      <c r="AB127" s="312">
        <v>61</v>
      </c>
      <c r="AC127" s="312"/>
    </row>
    <row r="128" spans="1:29" ht="14.25" x14ac:dyDescent="0.25">
      <c r="A128" s="118" t="s">
        <v>61</v>
      </c>
      <c r="B128" s="119">
        <f>C128+D128+E128+F128+G128</f>
        <v>215</v>
      </c>
      <c r="C128" s="148">
        <v>71</v>
      </c>
      <c r="D128" s="167">
        <v>68</v>
      </c>
      <c r="E128" s="167">
        <v>13</v>
      </c>
      <c r="F128" s="149">
        <v>63</v>
      </c>
      <c r="G128" s="118"/>
      <c r="I128" s="313" t="s">
        <v>245</v>
      </c>
      <c r="J128" s="312">
        <f t="shared" si="38"/>
        <v>1505</v>
      </c>
      <c r="K128" s="312">
        <v>87</v>
      </c>
      <c r="L128" s="312">
        <v>102</v>
      </c>
      <c r="M128" s="312">
        <v>85</v>
      </c>
      <c r="N128" s="312">
        <v>102</v>
      </c>
      <c r="O128" s="312">
        <v>83</v>
      </c>
      <c r="P128" s="312">
        <v>91</v>
      </c>
      <c r="Q128" s="312">
        <v>94</v>
      </c>
      <c r="R128" s="312">
        <v>87</v>
      </c>
      <c r="S128" s="312">
        <v>81</v>
      </c>
      <c r="T128" s="312">
        <v>94</v>
      </c>
      <c r="U128" s="312">
        <v>92</v>
      </c>
      <c r="V128" s="312">
        <v>76</v>
      </c>
      <c r="W128" s="312">
        <v>72</v>
      </c>
      <c r="X128" s="312">
        <v>69</v>
      </c>
      <c r="Y128" s="312">
        <v>66</v>
      </c>
      <c r="Z128" s="312">
        <v>87</v>
      </c>
      <c r="AA128" s="312">
        <v>78</v>
      </c>
      <c r="AB128" s="312">
        <v>57</v>
      </c>
      <c r="AC128" s="312">
        <v>2</v>
      </c>
    </row>
    <row r="129" spans="1:29" ht="14.25" x14ac:dyDescent="0.25">
      <c r="A129" s="118" t="s">
        <v>145</v>
      </c>
      <c r="B129" s="119">
        <f t="shared" ref="B129:B130" si="39">C129+D129+E129+F129+G129</f>
        <v>645</v>
      </c>
      <c r="C129" s="148">
        <f>1+156</f>
        <v>157</v>
      </c>
      <c r="D129" s="167">
        <v>131</v>
      </c>
      <c r="E129" s="167">
        <v>175</v>
      </c>
      <c r="F129" s="149">
        <v>182</v>
      </c>
      <c r="G129" s="118"/>
      <c r="I129" s="165" t="s">
        <v>250</v>
      </c>
      <c r="J129" s="312">
        <f t="shared" si="38"/>
        <v>8</v>
      </c>
      <c r="K129" s="165"/>
      <c r="L129" s="165">
        <v>1</v>
      </c>
      <c r="M129" s="165">
        <v>2</v>
      </c>
      <c r="N129" s="165">
        <v>1</v>
      </c>
      <c r="O129" s="165">
        <v>1</v>
      </c>
      <c r="P129" s="165">
        <v>1</v>
      </c>
      <c r="Q129" s="165"/>
      <c r="R129" s="165">
        <v>1</v>
      </c>
      <c r="S129" s="165"/>
      <c r="T129" s="165"/>
      <c r="U129" s="165"/>
      <c r="V129" s="165"/>
      <c r="W129" s="165"/>
      <c r="X129" s="165"/>
      <c r="Y129" s="165"/>
      <c r="Z129" s="165">
        <v>1</v>
      </c>
      <c r="AA129" s="165"/>
      <c r="AB129" s="165"/>
      <c r="AC129" s="165"/>
    </row>
    <row r="130" spans="1:29" ht="15" thickBot="1" x14ac:dyDescent="0.3">
      <c r="A130" s="118" t="s">
        <v>132</v>
      </c>
      <c r="B130" s="119">
        <f t="shared" si="39"/>
        <v>860</v>
      </c>
      <c r="C130" s="416">
        <f>SUM(C128:C129)</f>
        <v>228</v>
      </c>
      <c r="D130" s="416">
        <f t="shared" ref="D130:F130" si="40">SUM(D128:D129)</f>
        <v>199</v>
      </c>
      <c r="E130" s="416">
        <f t="shared" si="40"/>
        <v>188</v>
      </c>
      <c r="F130" s="416">
        <f t="shared" si="40"/>
        <v>245</v>
      </c>
      <c r="G130" s="118"/>
      <c r="I130" s="310"/>
      <c r="J130" s="309"/>
      <c r="K130" s="310"/>
      <c r="L130" s="310"/>
      <c r="M130" s="310"/>
      <c r="N130" s="310"/>
      <c r="O130" s="310"/>
      <c r="P130" s="310"/>
      <c r="Q130" s="310"/>
      <c r="R130" s="310"/>
      <c r="S130" s="309"/>
      <c r="T130" s="309"/>
      <c r="U130" s="309"/>
      <c r="V130" s="309"/>
      <c r="W130" s="309"/>
      <c r="X130" s="309"/>
      <c r="Y130" s="309"/>
      <c r="Z130" s="309"/>
      <c r="AA130" s="309"/>
      <c r="AB130" s="309"/>
      <c r="AC130" s="309"/>
    </row>
    <row r="131" spans="1:29" ht="12.75" thickBot="1" x14ac:dyDescent="0.25">
      <c r="I131" s="397" t="s">
        <v>249</v>
      </c>
      <c r="J131" s="396"/>
      <c r="K131" s="396"/>
      <c r="L131" s="620"/>
    </row>
    <row r="132" spans="1:29" ht="14.25" x14ac:dyDescent="0.25">
      <c r="J132" s="141" t="s">
        <v>132</v>
      </c>
      <c r="K132" s="142" t="s">
        <v>168</v>
      </c>
      <c r="L132" s="157" t="s">
        <v>169</v>
      </c>
      <c r="M132" s="463" t="s">
        <v>170</v>
      </c>
      <c r="N132" s="463" t="s">
        <v>296</v>
      </c>
      <c r="O132" s="463" t="s">
        <v>37</v>
      </c>
      <c r="P132" s="142" t="s">
        <v>172</v>
      </c>
      <c r="Q132" s="157" t="s">
        <v>29</v>
      </c>
      <c r="R132" s="815" t="s">
        <v>173</v>
      </c>
      <c r="S132" s="461" t="s">
        <v>174</v>
      </c>
      <c r="T132" s="461" t="s">
        <v>175</v>
      </c>
      <c r="U132" s="184"/>
      <c r="V132" s="118"/>
    </row>
    <row r="133" spans="1:29" x14ac:dyDescent="0.2">
      <c r="I133" s="338" t="s">
        <v>111</v>
      </c>
      <c r="J133" s="169">
        <f>SUM(K133:U133)</f>
        <v>5382</v>
      </c>
      <c r="K133" s="165">
        <v>13</v>
      </c>
      <c r="L133" s="358">
        <v>137</v>
      </c>
      <c r="M133" s="399">
        <v>4</v>
      </c>
      <c r="N133" s="399">
        <v>194</v>
      </c>
      <c r="O133" s="399">
        <v>35</v>
      </c>
      <c r="P133" s="165"/>
      <c r="Q133" s="358">
        <v>4950</v>
      </c>
      <c r="R133" s="815">
        <v>49</v>
      </c>
      <c r="S133" s="358"/>
      <c r="T133" s="358"/>
      <c r="U133" s="170"/>
    </row>
    <row r="134" spans="1:29" ht="13.5" thickBot="1" x14ac:dyDescent="0.25">
      <c r="B134" s="620"/>
      <c r="I134" s="425" t="s">
        <v>242</v>
      </c>
      <c r="J134" s="169">
        <f>SUM(K134:U134)</f>
        <v>1005</v>
      </c>
      <c r="K134" s="165">
        <v>6</v>
      </c>
      <c r="L134" s="358">
        <v>19</v>
      </c>
      <c r="M134" s="399"/>
      <c r="N134" s="399">
        <v>47</v>
      </c>
      <c r="O134" s="399">
        <v>8</v>
      </c>
      <c r="P134" s="165"/>
      <c r="Q134" s="358">
        <v>915</v>
      </c>
      <c r="R134" s="815">
        <v>10</v>
      </c>
      <c r="S134" s="358"/>
      <c r="T134" s="358"/>
      <c r="U134" s="170"/>
    </row>
    <row r="135" spans="1:29" ht="14.25" x14ac:dyDescent="0.25">
      <c r="B135" s="196" t="s">
        <v>235</v>
      </c>
      <c r="C135" s="197" t="s">
        <v>236</v>
      </c>
      <c r="D135" s="197" t="s">
        <v>237</v>
      </c>
      <c r="E135" s="198" t="s">
        <v>232</v>
      </c>
      <c r="I135" s="425" t="s">
        <v>243</v>
      </c>
      <c r="J135" s="169">
        <f>SUM(K135:U135)</f>
        <v>1540</v>
      </c>
      <c r="K135" s="167">
        <v>5</v>
      </c>
      <c r="L135" s="140">
        <v>71</v>
      </c>
      <c r="M135" s="439">
        <v>3</v>
      </c>
      <c r="N135" s="439">
        <v>56</v>
      </c>
      <c r="O135" s="439">
        <v>1</v>
      </c>
      <c r="P135" s="167"/>
      <c r="Q135" s="140">
        <v>1391</v>
      </c>
      <c r="R135" s="815">
        <v>13</v>
      </c>
      <c r="S135" s="140"/>
      <c r="T135" s="358"/>
      <c r="U135" s="179"/>
    </row>
    <row r="136" spans="1:29" ht="12.75" x14ac:dyDescent="0.2">
      <c r="B136" s="169" t="s">
        <v>111</v>
      </c>
      <c r="C136" s="358">
        <f>SUM(C137:C140)</f>
        <v>60</v>
      </c>
      <c r="D136" s="358">
        <f>SUM(D137:D140)</f>
        <v>43</v>
      </c>
      <c r="E136" s="406">
        <f>C136+D136</f>
        <v>103</v>
      </c>
      <c r="I136" s="425" t="s">
        <v>244</v>
      </c>
      <c r="J136" s="169">
        <f>SUM(K136:U136)</f>
        <v>1324</v>
      </c>
      <c r="K136" s="165">
        <v>2</v>
      </c>
      <c r="L136" s="358">
        <v>27</v>
      </c>
      <c r="M136" s="399"/>
      <c r="N136" s="399">
        <v>37</v>
      </c>
      <c r="O136" s="399">
        <v>4</v>
      </c>
      <c r="P136" s="165"/>
      <c r="Q136" s="358">
        <v>1245</v>
      </c>
      <c r="R136" s="815">
        <v>9</v>
      </c>
      <c r="S136" s="358"/>
      <c r="T136" s="358"/>
      <c r="U136" s="170"/>
    </row>
    <row r="137" spans="1:29" ht="13.5" thickBot="1" x14ac:dyDescent="0.25">
      <c r="B137" s="169" t="s">
        <v>242</v>
      </c>
      <c r="C137" s="165">
        <v>29</v>
      </c>
      <c r="D137" s="165">
        <v>12</v>
      </c>
      <c r="E137" s="406">
        <f t="shared" ref="E137:E140" si="41">C137+D137</f>
        <v>41</v>
      </c>
      <c r="I137" s="425" t="s">
        <v>245</v>
      </c>
      <c r="J137" s="155">
        <f>SUM(K137:U137)</f>
        <v>1505</v>
      </c>
      <c r="K137" s="292"/>
      <c r="L137" s="360">
        <v>20</v>
      </c>
      <c r="M137" s="398">
        <v>1</v>
      </c>
      <c r="N137" s="398">
        <v>54</v>
      </c>
      <c r="O137" s="398">
        <v>22</v>
      </c>
      <c r="P137" s="292"/>
      <c r="Q137" s="360">
        <v>1391</v>
      </c>
      <c r="R137" s="815">
        <v>17</v>
      </c>
      <c r="S137" s="360"/>
      <c r="T137" s="360"/>
      <c r="U137" s="293"/>
    </row>
    <row r="138" spans="1:29" x14ac:dyDescent="0.2">
      <c r="B138" s="169" t="s">
        <v>243</v>
      </c>
      <c r="C138" s="165">
        <v>14</v>
      </c>
      <c r="D138" s="165">
        <v>8</v>
      </c>
      <c r="E138" s="406">
        <f t="shared" si="41"/>
        <v>22</v>
      </c>
      <c r="I138" s="156"/>
      <c r="J138" s="156"/>
      <c r="K138" s="156"/>
      <c r="L138" s="156"/>
      <c r="M138" s="156"/>
      <c r="N138" s="156"/>
      <c r="O138" s="156"/>
      <c r="P138" s="156"/>
      <c r="Q138" s="156">
        <v>8</v>
      </c>
      <c r="R138" s="156"/>
      <c r="S138" s="156"/>
      <c r="T138" s="156"/>
      <c r="U138" s="156"/>
    </row>
    <row r="139" spans="1:29" ht="14.25" x14ac:dyDescent="0.25">
      <c r="B139" s="169" t="s">
        <v>244</v>
      </c>
      <c r="C139" s="165"/>
      <c r="D139" s="165">
        <v>8</v>
      </c>
      <c r="E139" s="406">
        <f t="shared" si="41"/>
        <v>8</v>
      </c>
      <c r="I139" s="118"/>
      <c r="J139" s="156"/>
      <c r="K139" s="156"/>
      <c r="L139" s="156"/>
      <c r="M139" s="156"/>
      <c r="N139" s="156"/>
      <c r="O139" s="156"/>
      <c r="P139" s="156"/>
      <c r="Q139" s="156"/>
      <c r="R139" s="156"/>
      <c r="S139" s="156"/>
      <c r="T139" s="156"/>
      <c r="U139" s="156"/>
    </row>
    <row r="140" spans="1:29" ht="14.25" x14ac:dyDescent="0.25">
      <c r="B140" s="169" t="s">
        <v>245</v>
      </c>
      <c r="C140" s="165">
        <v>17</v>
      </c>
      <c r="D140" s="165">
        <v>15</v>
      </c>
      <c r="E140" s="406">
        <f t="shared" si="41"/>
        <v>32</v>
      </c>
      <c r="I140" s="310"/>
      <c r="J140" s="156"/>
      <c r="K140" s="118"/>
      <c r="L140" s="118"/>
      <c r="M140" s="118"/>
      <c r="N140" s="118"/>
      <c r="O140" s="118"/>
      <c r="P140" s="118"/>
      <c r="Q140" s="118"/>
      <c r="R140" s="118"/>
      <c r="S140" s="118"/>
      <c r="T140" s="118"/>
      <c r="U140" s="156"/>
    </row>
    <row r="141" spans="1:29" ht="12.75" thickBot="1" x14ac:dyDescent="0.25">
      <c r="B141" s="155" t="s">
        <v>232</v>
      </c>
      <c r="C141" s="360">
        <f>SUM(C137:C140)</f>
        <v>60</v>
      </c>
      <c r="D141" s="360">
        <f t="shared" ref="D141:E141" si="42">SUM(D137:D140)</f>
        <v>43</v>
      </c>
      <c r="E141" s="360">
        <f t="shared" si="42"/>
        <v>103</v>
      </c>
      <c r="U141" s="156"/>
    </row>
    <row r="142" spans="1:29" x14ac:dyDescent="0.2">
      <c r="A142" s="291"/>
      <c r="U142" s="156"/>
    </row>
    <row r="143" spans="1:29" x14ac:dyDescent="0.2">
      <c r="A143" s="291"/>
      <c r="U143" s="156"/>
    </row>
    <row r="144" spans="1:29" ht="14.25" x14ac:dyDescent="0.25">
      <c r="A144" s="291"/>
      <c r="B144" s="343" t="s">
        <v>382</v>
      </c>
      <c r="C144" s="118"/>
      <c r="U144" s="118"/>
    </row>
    <row r="145" spans="1:6" ht="14.25" x14ac:dyDescent="0.25">
      <c r="A145" s="291"/>
      <c r="B145" s="118"/>
      <c r="C145" s="118"/>
    </row>
    <row r="146" spans="1:6" ht="14.25" x14ac:dyDescent="0.25">
      <c r="A146" s="291"/>
      <c r="B146" s="118"/>
      <c r="C146" s="469" t="s">
        <v>417</v>
      </c>
      <c r="D146" s="421">
        <f>D92</f>
        <v>42736</v>
      </c>
      <c r="E146" s="421">
        <f t="shared" ref="E146:F146" si="43">E92</f>
        <v>42767</v>
      </c>
      <c r="F146" s="421">
        <f t="shared" si="43"/>
        <v>42795</v>
      </c>
    </row>
    <row r="147" spans="1:6" ht="14.25" x14ac:dyDescent="0.25">
      <c r="B147" s="165" t="s">
        <v>111</v>
      </c>
      <c r="C147" s="140">
        <f>SUM(D147:F147)</f>
        <v>181</v>
      </c>
      <c r="D147" s="358">
        <f>SUM(D148:D151)</f>
        <v>67</v>
      </c>
      <c r="E147" s="358">
        <f t="shared" ref="E147:F147" si="44">SUM(E148:E151)</f>
        <v>52</v>
      </c>
      <c r="F147" s="358">
        <f t="shared" si="44"/>
        <v>62</v>
      </c>
    </row>
    <row r="148" spans="1:6" ht="14.25" x14ac:dyDescent="0.25">
      <c r="B148" s="165" t="s">
        <v>242</v>
      </c>
      <c r="C148" s="1025">
        <f t="shared" ref="C148:C151" si="45">SUM(D148:F148)</f>
        <v>38</v>
      </c>
      <c r="D148" s="980">
        <v>16</v>
      </c>
      <c r="E148" s="980">
        <v>10</v>
      </c>
      <c r="F148" s="980">
        <v>12</v>
      </c>
    </row>
    <row r="149" spans="1:6" ht="14.25" x14ac:dyDescent="0.25">
      <c r="B149" s="165" t="s">
        <v>243</v>
      </c>
      <c r="C149" s="140">
        <f t="shared" si="45"/>
        <v>27</v>
      </c>
      <c r="D149" s="165">
        <v>9</v>
      </c>
      <c r="E149" s="165">
        <v>8</v>
      </c>
      <c r="F149" s="165">
        <v>10</v>
      </c>
    </row>
    <row r="150" spans="1:6" ht="14.25" x14ac:dyDescent="0.25">
      <c r="B150" s="165" t="s">
        <v>244</v>
      </c>
      <c r="C150" s="140">
        <f t="shared" si="45"/>
        <v>87</v>
      </c>
      <c r="D150" s="165">
        <v>34</v>
      </c>
      <c r="E150" s="165">
        <v>23</v>
      </c>
      <c r="F150" s="165">
        <v>30</v>
      </c>
    </row>
    <row r="151" spans="1:6" ht="14.25" x14ac:dyDescent="0.25">
      <c r="B151" s="165" t="s">
        <v>245</v>
      </c>
      <c r="C151" s="140">
        <f t="shared" si="45"/>
        <v>29</v>
      </c>
      <c r="D151" s="165">
        <v>8</v>
      </c>
      <c r="E151" s="165">
        <v>11</v>
      </c>
      <c r="F151" s="165">
        <v>10</v>
      </c>
    </row>
    <row r="152" spans="1:6" ht="14.25" x14ac:dyDescent="0.25">
      <c r="B152" s="319"/>
      <c r="C152" s="123"/>
    </row>
    <row r="153" spans="1:6" ht="14.25" x14ac:dyDescent="0.25">
      <c r="B153" s="641" t="s">
        <v>369</v>
      </c>
      <c r="C153" s="123"/>
    </row>
    <row r="154" spans="1:6" ht="14.25" x14ac:dyDescent="0.25">
      <c r="B154" s="118"/>
      <c r="C154" s="469" t="s">
        <v>417</v>
      </c>
      <c r="D154" s="421">
        <f>D92</f>
        <v>42736</v>
      </c>
      <c r="E154" s="421">
        <f>E92</f>
        <v>42767</v>
      </c>
      <c r="F154" s="421">
        <f>F92</f>
        <v>42795</v>
      </c>
    </row>
    <row r="155" spans="1:6" ht="14.25" x14ac:dyDescent="0.25">
      <c r="B155" s="659" t="s">
        <v>111</v>
      </c>
      <c r="C155" s="660">
        <f>SUM(D155:F155)</f>
        <v>181</v>
      </c>
      <c r="D155" s="659">
        <f>D147+D69+D58</f>
        <v>67</v>
      </c>
      <c r="E155" s="659">
        <f>E147+E69+E58</f>
        <v>52</v>
      </c>
      <c r="F155" s="659">
        <f>F147+F69+F58</f>
        <v>62</v>
      </c>
    </row>
    <row r="156" spans="1:6" ht="14.25" x14ac:dyDescent="0.25">
      <c r="B156" s="659" t="s">
        <v>242</v>
      </c>
      <c r="C156" s="660">
        <f>SUM(D156:F156)</f>
        <v>294</v>
      </c>
      <c r="D156" s="659">
        <f t="shared" ref="D156:F156" si="46">D148+D70+D59</f>
        <v>89</v>
      </c>
      <c r="E156" s="659">
        <f t="shared" si="46"/>
        <v>96</v>
      </c>
      <c r="F156" s="659">
        <f t="shared" si="46"/>
        <v>109</v>
      </c>
    </row>
    <row r="157" spans="1:6" ht="14.25" x14ac:dyDescent="0.25">
      <c r="B157" s="659" t="s">
        <v>243</v>
      </c>
      <c r="C157" s="660">
        <f t="shared" ref="C157:C159" si="47">SUM(D157:F157)</f>
        <v>278</v>
      </c>
      <c r="D157" s="659">
        <f t="shared" ref="D157:F157" si="48">D149+D71+D60</f>
        <v>85</v>
      </c>
      <c r="E157" s="659">
        <f t="shared" si="48"/>
        <v>101</v>
      </c>
      <c r="F157" s="659">
        <f t="shared" si="48"/>
        <v>92</v>
      </c>
    </row>
    <row r="158" spans="1:6" ht="14.25" x14ac:dyDescent="0.25">
      <c r="B158" s="659" t="s">
        <v>244</v>
      </c>
      <c r="C158" s="660">
        <f t="shared" si="47"/>
        <v>326</v>
      </c>
      <c r="D158" s="659">
        <f t="shared" ref="D158:F158" si="49">D150+D72+D61</f>
        <v>130</v>
      </c>
      <c r="E158" s="659">
        <f t="shared" si="49"/>
        <v>82</v>
      </c>
      <c r="F158" s="659">
        <f t="shared" si="49"/>
        <v>114</v>
      </c>
    </row>
    <row r="159" spans="1:6" ht="14.25" x14ac:dyDescent="0.25">
      <c r="B159" s="659" t="s">
        <v>245</v>
      </c>
      <c r="C159" s="660">
        <f t="shared" si="47"/>
        <v>295</v>
      </c>
      <c r="D159" s="659">
        <f t="shared" ref="D159:F159" si="50">D151+D73+D62</f>
        <v>104</v>
      </c>
      <c r="E159" s="659">
        <f t="shared" si="50"/>
        <v>96</v>
      </c>
      <c r="F159" s="659">
        <f t="shared" si="50"/>
        <v>95</v>
      </c>
    </row>
  </sheetData>
  <pageMargins left="0.7" right="0.7" top="0.75" bottom="0.75" header="0.3" footer="0.3"/>
  <pageSetup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N86"/>
  <sheetViews>
    <sheetView view="pageBreakPreview" zoomScaleNormal="100" zoomScaleSheetLayoutView="100" workbookViewId="0">
      <selection activeCell="C42" sqref="C42"/>
    </sheetView>
  </sheetViews>
  <sheetFormatPr defaultColWidth="9.140625" defaultRowHeight="12.75" x14ac:dyDescent="0.2"/>
  <cols>
    <col min="1" max="1" width="1.42578125" style="283" customWidth="1"/>
    <col min="2" max="2" width="5.28515625" style="282" customWidth="1"/>
    <col min="3" max="3" width="47.28515625" style="282" customWidth="1"/>
    <col min="4" max="4" width="6.5703125" style="283" customWidth="1"/>
    <col min="5" max="5" width="7" style="283" customWidth="1"/>
    <col min="6" max="6" width="2.140625" style="283" customWidth="1"/>
    <col min="7" max="7" width="4.140625" style="282" customWidth="1"/>
    <col min="8" max="8" width="25.7109375" style="282" customWidth="1"/>
    <col min="9" max="9" width="20.42578125" style="282" customWidth="1"/>
    <col min="10" max="11" width="7" style="283" customWidth="1"/>
    <col min="12" max="12" width="1.42578125" style="283" customWidth="1"/>
    <col min="13" max="16384" width="9.140625" style="204"/>
  </cols>
  <sheetData>
    <row r="1" spans="1:14" ht="16.5" customHeight="1" x14ac:dyDescent="0.2">
      <c r="A1" s="201"/>
      <c r="B1" s="318"/>
      <c r="C1" s="284" t="s">
        <v>75</v>
      </c>
      <c r="D1" s="285"/>
      <c r="E1" s="202"/>
      <c r="F1" s="286"/>
      <c r="G1" s="287"/>
      <c r="H1" s="284"/>
      <c r="I1" s="288" t="s">
        <v>79</v>
      </c>
      <c r="J1" s="202"/>
      <c r="K1" s="202"/>
      <c r="L1" s="203"/>
    </row>
    <row r="2" spans="1:14" ht="15.75" hidden="1" x14ac:dyDescent="0.2">
      <c r="A2" s="205"/>
      <c r="B2" s="206"/>
      <c r="C2" s="206"/>
      <c r="D2" s="207"/>
      <c r="E2" s="208"/>
      <c r="F2" s="208"/>
      <c r="G2" s="206"/>
      <c r="H2" s="206" t="s">
        <v>0</v>
      </c>
      <c r="I2" s="206"/>
      <c r="J2" s="208"/>
      <c r="K2" s="207" t="s">
        <v>1</v>
      </c>
      <c r="L2" s="209"/>
    </row>
    <row r="3" spans="1:14" ht="5.0999999999999996" customHeight="1" x14ac:dyDescent="0.2">
      <c r="A3" s="210"/>
      <c r="B3" s="211"/>
      <c r="C3" s="211"/>
      <c r="D3" s="212"/>
      <c r="E3" s="212"/>
      <c r="F3" s="212"/>
      <c r="G3" s="211"/>
      <c r="H3" s="211"/>
      <c r="I3" s="211"/>
      <c r="J3" s="212"/>
      <c r="K3" s="212"/>
      <c r="L3" s="213"/>
    </row>
    <row r="4" spans="1:14" s="200" customFormat="1" ht="12" customHeight="1" x14ac:dyDescent="0.2">
      <c r="A4" s="214"/>
      <c r="B4" s="215" t="str">
        <f>Data!B4</f>
        <v>51A Reports (Q3, FY'2017)</v>
      </c>
      <c r="C4" s="215"/>
      <c r="D4" s="21">
        <f>WesternRegionCalculations!C8</f>
        <v>886</v>
      </c>
      <c r="E4" s="216"/>
      <c r="F4" s="216"/>
      <c r="G4" s="217"/>
      <c r="H4" s="215" t="str">
        <f>Data!H4</f>
        <v>Children &lt;18 Pending Response (03/31/2017)</v>
      </c>
      <c r="I4" s="215"/>
      <c r="J4" s="551">
        <f>VLOOKUP(I1,ChildrenPendingResponse!$A$1:$C$41,3,FALSE)</f>
        <v>105</v>
      </c>
      <c r="K4" s="218"/>
      <c r="L4" s="219"/>
      <c r="M4" s="116"/>
    </row>
    <row r="5" spans="1:14" s="200" customFormat="1" ht="12" customHeight="1" x14ac:dyDescent="0.2">
      <c r="A5" s="214"/>
      <c r="B5" s="215" t="str">
        <f>Data!B5</f>
        <v>% Screened-In for Response (Q3, FY'2017)</v>
      </c>
      <c r="C5" s="220"/>
      <c r="D5" s="28">
        <f>(WesternRegionCalculations!C28+WesternRegionCalculations!C18)/WesternRegionCalculations!C8</f>
        <v>0.48645598194130923</v>
      </c>
      <c r="E5" s="216"/>
      <c r="F5" s="216"/>
      <c r="G5" s="217"/>
      <c r="H5" s="215" t="str">
        <f>Data!H5</f>
        <v>Children Under 18 in Caseload (03/31/2017)</v>
      </c>
      <c r="I5" s="215"/>
      <c r="J5" s="551">
        <f>WesternRegionCalculations!E84</f>
        <v>1562</v>
      </c>
      <c r="K5" s="218"/>
      <c r="L5" s="219"/>
    </row>
    <row r="6" spans="1:14" s="200" customFormat="1" ht="12" customHeight="1" x14ac:dyDescent="0.2">
      <c r="A6" s="214"/>
      <c r="B6" s="215"/>
      <c r="C6" s="215"/>
      <c r="D6" s="28"/>
      <c r="E6" s="221"/>
      <c r="F6" s="221"/>
      <c r="G6" s="217"/>
      <c r="H6" s="215" t="str">
        <f>Data!H6</f>
        <v>Children Under 18 in Placement (03/31/2017)</v>
      </c>
      <c r="I6" s="215"/>
      <c r="J6" s="551">
        <f>WesternRegionCalculations!E84-WesternRegionCalculations!E90</f>
        <v>364</v>
      </c>
      <c r="K6" s="218"/>
      <c r="L6" s="219"/>
    </row>
    <row r="7" spans="1:14" s="200" customFormat="1" ht="3" customHeight="1" x14ac:dyDescent="0.2">
      <c r="A7" s="214"/>
      <c r="B7" s="217"/>
      <c r="C7" s="217"/>
      <c r="D7" s="199"/>
      <c r="E7" s="221"/>
      <c r="F7" s="221"/>
      <c r="G7" s="217"/>
      <c r="H7" s="215">
        <f>Data!H7</f>
        <v>0</v>
      </c>
      <c r="I7" s="215"/>
      <c r="J7" s="837"/>
      <c r="K7" s="218"/>
      <c r="L7" s="219"/>
    </row>
    <row r="8" spans="1:14" s="200" customFormat="1" ht="12" customHeight="1" x14ac:dyDescent="0.2">
      <c r="A8" s="214"/>
      <c r="B8" s="215" t="str">
        <f>Data!B8</f>
        <v>Responses (Q3, FY'2017) (includes Hotline)</v>
      </c>
      <c r="C8" s="215"/>
      <c r="D8" s="21">
        <f>WesternRegionCalculations!C138</f>
        <v>302</v>
      </c>
      <c r="E8" s="221"/>
      <c r="F8" s="221"/>
      <c r="G8" s="217"/>
      <c r="H8" s="215" t="str">
        <f>Data!H8</f>
        <v>% of Child Caseload in Placement</v>
      </c>
      <c r="I8" s="215"/>
      <c r="J8" s="838">
        <f>J6/J5</f>
        <v>0.23303457106274009</v>
      </c>
      <c r="K8" s="218"/>
      <c r="L8" s="219"/>
      <c r="N8" s="290"/>
    </row>
    <row r="9" spans="1:14" s="200" customFormat="1" ht="12" customHeight="1" x14ac:dyDescent="0.2">
      <c r="A9" s="214"/>
      <c r="B9" s="215" t="str">
        <f>Data!B9</f>
        <v>% Supported Responses (Q3, FY'2017)</v>
      </c>
      <c r="C9" s="215"/>
      <c r="D9" s="28">
        <f>WesternRegionCalculations!C57/D4</f>
        <v>8.2392776523702027E-2</v>
      </c>
      <c r="E9" s="221"/>
      <c r="F9" s="221"/>
      <c r="G9" s="217"/>
      <c r="H9" s="215" t="str">
        <f>Data!H9</f>
        <v>Clinical Cases (03/31/2017)</v>
      </c>
      <c r="I9" s="215"/>
      <c r="J9" s="551">
        <f>WesternRegionCalculations!E100+WesternRegionCalculations!E101</f>
        <v>840</v>
      </c>
      <c r="K9" s="218"/>
      <c r="L9" s="219"/>
    </row>
    <row r="10" spans="1:14" s="200" customFormat="1" ht="3" customHeight="1" x14ac:dyDescent="0.2">
      <c r="A10" s="214"/>
      <c r="E10" s="221"/>
      <c r="F10" s="221"/>
      <c r="G10" s="217"/>
      <c r="H10" s="215"/>
      <c r="I10" s="215"/>
      <c r="J10" s="839"/>
      <c r="K10" s="218"/>
      <c r="L10" s="219"/>
    </row>
    <row r="11" spans="1:14" s="200" customFormat="1" ht="12" customHeight="1" x14ac:dyDescent="0.2">
      <c r="A11" s="214"/>
      <c r="B11" s="215" t="str">
        <f>Data!B11</f>
        <v>Substantiated Concern (Q3, FY'2017)</v>
      </c>
      <c r="C11" s="215"/>
      <c r="D11" s="21">
        <f>WesternRegionCalculations!C129</f>
        <v>72</v>
      </c>
      <c r="E11" s="221"/>
      <c r="F11" s="221"/>
      <c r="G11" s="217"/>
      <c r="H11" s="215" t="str">
        <f>Data!H11</f>
        <v>Adoption Cases (03/31/2017)</v>
      </c>
      <c r="I11" s="215"/>
      <c r="J11" s="551">
        <f>WesternRegionCalculations!E99</f>
        <v>88</v>
      </c>
      <c r="K11" s="218"/>
      <c r="L11" s="219"/>
    </row>
    <row r="12" spans="1:14" s="200" customFormat="1" ht="12" customHeight="1" x14ac:dyDescent="0.2">
      <c r="A12" s="214"/>
      <c r="B12" s="253"/>
      <c r="C12" s="215"/>
      <c r="D12" s="28"/>
      <c r="E12" s="221"/>
      <c r="F12" s="221"/>
      <c r="G12" s="217"/>
      <c r="H12" s="215" t="str">
        <f>Data!H12</f>
        <v>Clinical Cases w/Child &lt;18 in Plcme (03/31/2017)</v>
      </c>
      <c r="I12" s="215"/>
      <c r="J12" s="551">
        <f>WesternRegionCalculations!E108</f>
        <v>179</v>
      </c>
      <c r="K12" s="218"/>
      <c r="L12" s="219"/>
    </row>
    <row r="13" spans="1:14" s="200" customFormat="1" ht="12" customHeight="1" x14ac:dyDescent="0.2">
      <c r="A13" s="214"/>
      <c r="E13" s="221"/>
      <c r="F13" s="221"/>
      <c r="G13" s="217"/>
      <c r="H13" s="215" t="str">
        <f>Data!H13</f>
        <v>% Clinical Cases that are Placement Cases</v>
      </c>
      <c r="I13" s="215"/>
      <c r="J13" s="838">
        <f>J12/J9</f>
        <v>0.21309523809523809</v>
      </c>
      <c r="K13" s="218"/>
      <c r="L13" s="219"/>
    </row>
    <row r="14" spans="1:14" s="200" customFormat="1" ht="3" customHeight="1" x14ac:dyDescent="0.2">
      <c r="A14" s="214"/>
      <c r="B14" s="215"/>
      <c r="C14" s="215"/>
      <c r="D14" s="34"/>
      <c r="E14" s="221"/>
      <c r="F14" s="221"/>
      <c r="G14" s="217"/>
      <c r="H14" s="215"/>
      <c r="I14" s="215"/>
      <c r="J14" s="838"/>
      <c r="K14" s="218"/>
      <c r="L14" s="219"/>
    </row>
    <row r="15" spans="1:14" s="200" customFormat="1" ht="12" customHeight="1" x14ac:dyDescent="0.2">
      <c r="A15" s="214"/>
      <c r="B15" s="215" t="str">
        <f>Data!B15</f>
        <v>Ave. Clinical Cases Opened per Month (Jan - Mar 2017)</v>
      </c>
      <c r="C15" s="215"/>
      <c r="D15" s="21">
        <f>WesternRegionCalculations!C77</f>
        <v>44.666666666666664</v>
      </c>
      <c r="E15" s="221"/>
      <c r="F15" s="221"/>
      <c r="G15" s="217"/>
      <c r="H15" s="215" t="str">
        <f>Data!H15</f>
        <v>Adoptions Legalized (Q3, FY'2017)</v>
      </c>
      <c r="I15" s="215"/>
      <c r="J15" s="551">
        <f>WesternRegionCalculations!C116</f>
        <v>27</v>
      </c>
      <c r="K15" s="218"/>
      <c r="L15" s="219"/>
    </row>
    <row r="16" spans="1:14" s="200" customFormat="1" ht="12" customHeight="1" x14ac:dyDescent="0.2">
      <c r="A16" s="214"/>
      <c r="B16" s="215" t="str">
        <f>Data!B16</f>
        <v>Ave. Clinical Cases Closed Per Month (Jan - Mar 2017)</v>
      </c>
      <c r="C16" s="215"/>
      <c r="D16" s="21">
        <f>WesternRegionCalculations!C67</f>
        <v>58.333333333333336</v>
      </c>
      <c r="E16" s="221"/>
      <c r="F16" s="221"/>
      <c r="G16" s="217"/>
      <c r="H16" s="215" t="str">
        <f>Data!H16</f>
        <v>Guardianships Legalized (Q3, FY'2017)</v>
      </c>
      <c r="I16" s="215"/>
      <c r="J16" s="551">
        <f>WesternRegionCalculations!D116</f>
        <v>22</v>
      </c>
      <c r="K16" s="218"/>
      <c r="L16" s="219"/>
    </row>
    <row r="17" spans="1:12" ht="6" customHeight="1" x14ac:dyDescent="0.2">
      <c r="A17" s="223"/>
      <c r="B17" s="206"/>
      <c r="C17" s="206"/>
      <c r="D17" s="207"/>
      <c r="E17" s="208"/>
      <c r="F17" s="208"/>
      <c r="G17" s="206"/>
      <c r="H17" s="206"/>
      <c r="I17" s="206"/>
      <c r="J17" s="208"/>
      <c r="K17" s="208"/>
      <c r="L17" s="224"/>
    </row>
    <row r="18" spans="1:12" s="227" customFormat="1" ht="15.75" customHeight="1" x14ac:dyDescent="0.2">
      <c r="A18" s="225"/>
      <c r="B18" s="1079" t="s">
        <v>4</v>
      </c>
      <c r="C18" s="1079"/>
      <c r="D18" s="1079"/>
      <c r="E18" s="1079"/>
      <c r="F18" s="1079"/>
      <c r="G18" s="1079"/>
      <c r="H18" s="1079"/>
      <c r="I18" s="1079"/>
      <c r="J18" s="1079"/>
      <c r="K18" s="1079"/>
      <c r="L18" s="226"/>
    </row>
    <row r="19" spans="1:12" ht="15" customHeight="1" x14ac:dyDescent="0.2">
      <c r="A19" s="210"/>
      <c r="B19" s="228" t="str">
        <f>Data!B19</f>
        <v>Race (03/31/2017)</v>
      </c>
      <c r="C19" s="229"/>
      <c r="D19" s="230"/>
      <c r="E19" s="231"/>
      <c r="F19" s="232"/>
      <c r="G19" s="228" t="str">
        <f>Data!G19</f>
        <v>Primary Language  (03/31/2017)</v>
      </c>
      <c r="H19" s="229"/>
      <c r="I19" s="229"/>
      <c r="J19" s="233"/>
      <c r="K19" s="233"/>
      <c r="L19" s="213"/>
    </row>
    <row r="20" spans="1:12" s="200" customFormat="1" ht="13.5" customHeight="1" x14ac:dyDescent="0.2">
      <c r="A20" s="234"/>
      <c r="B20" s="235"/>
      <c r="C20" s="215" t="s">
        <v>5</v>
      </c>
      <c r="D20" s="21">
        <f>WesternRegionCalculations!R14</f>
        <v>2074</v>
      </c>
      <c r="E20" s="28">
        <f>IF(D20/$D$29&lt;0.01,"*",D20/$D$29)</f>
        <v>0.62432269717037925</v>
      </c>
      <c r="F20" s="236"/>
      <c r="G20" s="235"/>
      <c r="H20" s="215" t="str">
        <f>Data!H20</f>
        <v>Spanish</v>
      </c>
      <c r="I20" s="215"/>
      <c r="J20" s="21">
        <f>WesternRegionCalculations!R35</f>
        <v>43</v>
      </c>
      <c r="K20" s="49">
        <f>IF(J20/$J$31&lt;0.01,"*",J20/$J$31)</f>
        <v>1.2944009632751354E-2</v>
      </c>
      <c r="L20" s="237"/>
    </row>
    <row r="21" spans="1:12" s="200" customFormat="1" ht="14.45" customHeight="1" x14ac:dyDescent="0.2">
      <c r="A21" s="234"/>
      <c r="B21" s="235"/>
      <c r="C21" s="238" t="s">
        <v>7</v>
      </c>
      <c r="D21" s="21">
        <f>WesternRegionCalculations!R10</f>
        <v>262</v>
      </c>
      <c r="E21" s="28">
        <f t="shared" ref="E21:E28" si="0">IF(D21/$D$29&lt;0.01,"*",D21/$D$29)</f>
        <v>7.8868151715833834E-2</v>
      </c>
      <c r="F21" s="236"/>
      <c r="G21" s="235"/>
      <c r="H21" s="215" t="str">
        <f>Data!H21</f>
        <v>Khmer (Cambodian)</v>
      </c>
      <c r="I21" s="215"/>
      <c r="J21" s="21">
        <f>WesternRegionCalculations!R29</f>
        <v>0</v>
      </c>
      <c r="K21" s="49" t="str">
        <f t="shared" ref="K21:K31" si="1">IF(J21/$J$31&lt;0.01,"*",J21/$J$31)</f>
        <v>*</v>
      </c>
      <c r="L21" s="237"/>
    </row>
    <row r="22" spans="1:12" s="200" customFormat="1" ht="13.5" customHeight="1" x14ac:dyDescent="0.2">
      <c r="A22" s="234"/>
      <c r="B22" s="235"/>
      <c r="C22" s="215" t="s">
        <v>9</v>
      </c>
      <c r="D22" s="21">
        <f>WesternRegionCalculations!R8</f>
        <v>202</v>
      </c>
      <c r="E22" s="28">
        <f t="shared" si="0"/>
        <v>6.0806742925948225E-2</v>
      </c>
      <c r="F22" s="236"/>
      <c r="G22" s="235"/>
      <c r="H22" s="52" t="str">
        <f>Data!H22</f>
        <v xml:space="preserve">Portuguese                                                                      </v>
      </c>
      <c r="I22" s="215"/>
      <c r="J22" s="21">
        <f>WesternRegionCalculations!R33</f>
        <v>1</v>
      </c>
      <c r="K22" s="28" t="str">
        <f t="shared" si="1"/>
        <v>*</v>
      </c>
      <c r="L22" s="237"/>
    </row>
    <row r="23" spans="1:12" s="200" customFormat="1" ht="13.5" customHeight="1" x14ac:dyDescent="0.2">
      <c r="A23" s="234"/>
      <c r="B23" s="235"/>
      <c r="C23" s="215" t="s">
        <v>11</v>
      </c>
      <c r="D23" s="21">
        <f>WesternRegionCalculations!R7</f>
        <v>0</v>
      </c>
      <c r="E23" s="28" t="str">
        <f t="shared" si="0"/>
        <v>*</v>
      </c>
      <c r="F23" s="236"/>
      <c r="G23" s="235"/>
      <c r="H23" s="215" t="str">
        <f>Data!H23</f>
        <v>Haitian Creole</v>
      </c>
      <c r="I23" s="215"/>
      <c r="J23" s="21">
        <f>WesternRegionCalculations!R27</f>
        <v>1</v>
      </c>
      <c r="K23" s="49" t="str">
        <f t="shared" si="1"/>
        <v>*</v>
      </c>
      <c r="L23" s="237"/>
    </row>
    <row r="24" spans="1:12" s="200" customFormat="1" ht="13.5" customHeight="1" x14ac:dyDescent="0.2">
      <c r="A24" s="234"/>
      <c r="B24" s="235"/>
      <c r="C24" s="215" t="s">
        <v>13</v>
      </c>
      <c r="D24" s="21">
        <f>WesternRegionCalculations!R6</f>
        <v>2</v>
      </c>
      <c r="E24" s="28" t="str">
        <f t="shared" si="0"/>
        <v>*</v>
      </c>
      <c r="F24" s="236"/>
      <c r="G24" s="235"/>
      <c r="H24" s="238" t="str">
        <f>Data!H24</f>
        <v>Cape Verdean Creole</v>
      </c>
      <c r="I24" s="238"/>
      <c r="J24" s="21">
        <f>WesternRegionCalculations!R22</f>
        <v>0</v>
      </c>
      <c r="K24" s="49" t="str">
        <f t="shared" si="1"/>
        <v>*</v>
      </c>
      <c r="L24" s="237"/>
    </row>
    <row r="25" spans="1:12" s="200" customFormat="1" ht="13.5" customHeight="1" x14ac:dyDescent="0.2">
      <c r="A25" s="234"/>
      <c r="B25" s="235"/>
      <c r="C25" s="215" t="s">
        <v>15</v>
      </c>
      <c r="D25" s="21">
        <f>WesternRegionCalculations!R12</f>
        <v>2</v>
      </c>
      <c r="E25" s="28" t="str">
        <f t="shared" si="0"/>
        <v>*</v>
      </c>
      <c r="F25" s="236"/>
      <c r="G25" s="235"/>
      <c r="H25" s="238" t="str">
        <f>Data!H25</f>
        <v>Vietnamese</v>
      </c>
      <c r="I25" s="238"/>
      <c r="J25" s="21">
        <f>WesternRegionCalculations!R38</f>
        <v>0</v>
      </c>
      <c r="K25" s="49" t="str">
        <f t="shared" si="1"/>
        <v>*</v>
      </c>
      <c r="L25" s="237"/>
    </row>
    <row r="26" spans="1:12" s="200" customFormat="1" ht="13.5" customHeight="1" x14ac:dyDescent="0.2">
      <c r="A26" s="239"/>
      <c r="B26" s="235"/>
      <c r="C26" s="215" t="s">
        <v>17</v>
      </c>
      <c r="D26" s="21">
        <f>WesternRegionCalculations!R11</f>
        <v>229</v>
      </c>
      <c r="E26" s="28">
        <f t="shared" si="0"/>
        <v>6.8934376881396753E-2</v>
      </c>
      <c r="F26" s="236"/>
      <c r="G26" s="235"/>
      <c r="H26" s="238" t="str">
        <f>Data!H26</f>
        <v>Chinese</v>
      </c>
      <c r="I26" s="238"/>
      <c r="J26" s="21">
        <f>WesternRegionCalculations!R23</f>
        <v>0</v>
      </c>
      <c r="K26" s="28" t="str">
        <f t="shared" si="1"/>
        <v>*</v>
      </c>
      <c r="L26" s="240"/>
    </row>
    <row r="27" spans="1:12" s="200" customFormat="1" ht="12" customHeight="1" x14ac:dyDescent="0.2">
      <c r="A27" s="239"/>
      <c r="B27" s="235"/>
      <c r="C27" s="215" t="str">
        <f>Data!C27</f>
        <v>Unable to Determine</v>
      </c>
      <c r="D27" s="21">
        <f>WesternRegionCalculations!R13</f>
        <v>92</v>
      </c>
      <c r="E27" s="28">
        <f t="shared" si="0"/>
        <v>2.7694160144491272E-2</v>
      </c>
      <c r="F27" s="236"/>
      <c r="G27" s="235"/>
      <c r="H27" s="238" t="str">
        <f>Data!H27</f>
        <v>Lao</v>
      </c>
      <c r="I27" s="238"/>
      <c r="J27" s="21">
        <f>WesternRegionCalculations!R30</f>
        <v>0</v>
      </c>
      <c r="K27" s="49" t="str">
        <f t="shared" si="1"/>
        <v>*</v>
      </c>
      <c r="L27" s="240"/>
    </row>
    <row r="28" spans="1:12" s="200" customFormat="1" ht="12" customHeight="1" x14ac:dyDescent="0.2">
      <c r="A28" s="241"/>
      <c r="B28" s="235"/>
      <c r="C28" s="215" t="str">
        <f>Data!C28</f>
        <v>Missing</v>
      </c>
      <c r="D28" s="21">
        <f>WesternRegionCalculations!R15+WesternRegionCalculations!R9</f>
        <v>459</v>
      </c>
      <c r="E28" s="28">
        <f t="shared" si="0"/>
        <v>0.13816977724262491</v>
      </c>
      <c r="F28" s="242"/>
      <c r="G28" s="235"/>
      <c r="H28" s="238" t="str">
        <f>Data!H28</f>
        <v>American Sign Language</v>
      </c>
      <c r="I28" s="238"/>
      <c r="J28" s="21">
        <f>WesternRegionCalculations!R21</f>
        <v>2</v>
      </c>
      <c r="K28" s="28" t="str">
        <f t="shared" si="1"/>
        <v>*</v>
      </c>
      <c r="L28" s="243"/>
    </row>
    <row r="29" spans="1:12" s="200" customFormat="1" ht="15" customHeight="1" x14ac:dyDescent="0.2">
      <c r="A29" s="214"/>
      <c r="B29" s="228"/>
      <c r="C29" s="244" t="s">
        <v>23</v>
      </c>
      <c r="D29" s="67">
        <f>SUM(D20:D28)</f>
        <v>3322</v>
      </c>
      <c r="E29" s="61">
        <f>IF(D29/$D$29&lt;0.01,"*",D29/$D$29)</f>
        <v>1</v>
      </c>
      <c r="F29" s="217"/>
      <c r="G29" s="235"/>
      <c r="H29" s="215" t="str">
        <f>Data!H29</f>
        <v>Other</v>
      </c>
      <c r="I29" s="215"/>
      <c r="J29" s="21">
        <f>WesternRegionCalculations!R25+WesternRegionCalculations!R26+WesternRegionCalculations!R28+WesternRegionCalculations!R31+WesternRegionCalculations!R32+WesternRegionCalculations!R34+WesternRegionCalculations!R36+WesternRegionCalculations!R39</f>
        <v>38</v>
      </c>
      <c r="K29" s="49">
        <f t="shared" si="1"/>
        <v>1.1438892233594221E-2</v>
      </c>
      <c r="L29" s="219"/>
    </row>
    <row r="30" spans="1:12" ht="12" customHeight="1" x14ac:dyDescent="0.2">
      <c r="A30" s="245"/>
      <c r="B30" s="228"/>
      <c r="C30" s="246" t="s">
        <v>239</v>
      </c>
      <c r="D30" s="34"/>
      <c r="E30" s="64"/>
      <c r="F30" s="242"/>
      <c r="G30" s="215"/>
      <c r="H30" s="215" t="str">
        <f>Data!H30</f>
        <v>English/Unspecified</v>
      </c>
      <c r="I30" s="215"/>
      <c r="J30" s="21">
        <f>WesternRegionCalculations!R24+WesternRegionCalculations!R37</f>
        <v>3237</v>
      </c>
      <c r="K30" s="49">
        <f t="shared" si="1"/>
        <v>0.97441300421432875</v>
      </c>
      <c r="L30" s="247"/>
    </row>
    <row r="31" spans="1:12" ht="12" customHeight="1" x14ac:dyDescent="0.2">
      <c r="A31" s="245"/>
      <c r="B31" s="228"/>
      <c r="C31" s="66" t="s">
        <v>240</v>
      </c>
      <c r="D31" s="34"/>
      <c r="E31" s="64"/>
      <c r="F31" s="242"/>
      <c r="G31" s="215"/>
      <c r="H31" s="220" t="s">
        <v>23</v>
      </c>
      <c r="I31" s="220"/>
      <c r="J31" s="67">
        <f>SUM(J20:J30)</f>
        <v>3322</v>
      </c>
      <c r="K31" s="68">
        <f t="shared" si="1"/>
        <v>1</v>
      </c>
      <c r="L31" s="247"/>
    </row>
    <row r="32" spans="1:12" ht="6" customHeight="1" x14ac:dyDescent="0.2">
      <c r="A32" s="248"/>
      <c r="B32" s="249"/>
      <c r="C32" s="229"/>
      <c r="D32" s="250"/>
      <c r="E32" s="242"/>
      <c r="F32" s="242"/>
      <c r="G32" s="215"/>
      <c r="H32" s="215"/>
      <c r="I32" s="215"/>
      <c r="J32" s="251"/>
      <c r="K32" s="251"/>
      <c r="L32" s="252"/>
    </row>
    <row r="33" spans="1:12" s="227" customFormat="1" ht="14.25" customHeight="1" x14ac:dyDescent="0.2">
      <c r="A33" s="225"/>
      <c r="B33" s="1080" t="s">
        <v>28</v>
      </c>
      <c r="C33" s="1079"/>
      <c r="D33" s="1079"/>
      <c r="E33" s="1079"/>
      <c r="F33" s="1079"/>
      <c r="G33" s="1079"/>
      <c r="H33" s="1079"/>
      <c r="I33" s="1079"/>
      <c r="J33" s="1079"/>
      <c r="K33" s="1079"/>
      <c r="L33" s="226"/>
    </row>
    <row r="34" spans="1:12" s="253" customFormat="1" ht="15" customHeight="1" x14ac:dyDescent="0.2">
      <c r="A34" s="245"/>
      <c r="B34" s="228" t="str">
        <f>Data!B34</f>
        <v>Most Recent Intake  (03/31/2017)</v>
      </c>
      <c r="C34" s="229"/>
      <c r="D34" s="231"/>
      <c r="E34" s="218"/>
      <c r="F34" s="218"/>
      <c r="G34" s="228" t="str">
        <f>Data!G34</f>
        <v>Age Groups  (03/31/2017)</v>
      </c>
      <c r="H34" s="215"/>
      <c r="I34" s="215"/>
      <c r="J34" s="251"/>
      <c r="K34" s="251"/>
      <c r="L34" s="247"/>
    </row>
    <row r="35" spans="1:12" s="200" customFormat="1" ht="12" customHeight="1" x14ac:dyDescent="0.2">
      <c r="A35" s="234"/>
      <c r="B35" s="217"/>
      <c r="C35" s="215" t="str">
        <f>Data!C35</f>
        <v>Protective</v>
      </c>
      <c r="D35" s="21">
        <f>WesternRegionCalculations!O60+WesternRegionCalculations!U60</f>
        <v>326</v>
      </c>
      <c r="E35" s="49">
        <f>IF(D35/$D$41&lt;0.01,"*",D35/$D$41)</f>
        <v>0.89560439560439564</v>
      </c>
      <c r="F35" s="254"/>
      <c r="G35" s="217"/>
      <c r="H35" s="215" t="str">
        <f>Data!H35</f>
        <v>0 - 2 Years Old</v>
      </c>
      <c r="I35" s="215"/>
      <c r="J35" s="21">
        <f>WesternRegionCalculations!O74</f>
        <v>82</v>
      </c>
      <c r="K35" s="49">
        <f>IF(J35/$J$39&lt;0.01,"*",J35/$J$39)</f>
        <v>0.22527472527472528</v>
      </c>
      <c r="L35" s="237"/>
    </row>
    <row r="36" spans="1:12" s="200" customFormat="1" ht="12" customHeight="1" x14ac:dyDescent="0.2">
      <c r="A36" s="234"/>
      <c r="B36" s="229"/>
      <c r="C36" s="215" t="str">
        <f>Data!C36</f>
        <v>Alternative Response</v>
      </c>
      <c r="D36" s="21">
        <f>WesternRegionCalculations!P60</f>
        <v>12</v>
      </c>
      <c r="E36" s="49">
        <f t="shared" ref="E36:E41" si="2">IF(D36/$D$41&lt;0.01,"*",D36/$D$41)</f>
        <v>3.2967032967032968E-2</v>
      </c>
      <c r="F36" s="254"/>
      <c r="G36" s="217"/>
      <c r="H36" s="215" t="str">
        <f>Data!H36</f>
        <v>3 - 5 Years Old</v>
      </c>
      <c r="I36" s="215"/>
      <c r="J36" s="21">
        <f>WesternRegionCalculations!P74</f>
        <v>67</v>
      </c>
      <c r="K36" s="49">
        <f t="shared" ref="K36:K39" si="3">IF(J36/$J$39&lt;0.01,"*",J36/$J$39)</f>
        <v>0.18406593406593408</v>
      </c>
      <c r="L36" s="237"/>
    </row>
    <row r="37" spans="1:12" s="200" customFormat="1" ht="12" customHeight="1" x14ac:dyDescent="0.2">
      <c r="A37" s="234"/>
      <c r="B37" s="229"/>
      <c r="C37" s="215" t="str">
        <f>Data!C37</f>
        <v>Voluntary Request</v>
      </c>
      <c r="D37" s="21">
        <f>WesternRegionCalculations!W60+WesternRegionCalculations!X60</f>
        <v>8</v>
      </c>
      <c r="E37" s="49">
        <f t="shared" si="2"/>
        <v>2.197802197802198E-2</v>
      </c>
      <c r="F37" s="254"/>
      <c r="G37" s="217"/>
      <c r="H37" s="215" t="str">
        <f>Data!H37</f>
        <v>6 - 11 Years Old</v>
      </c>
      <c r="I37" s="215"/>
      <c r="J37" s="21">
        <f>WesternRegionCalculations!Q74</f>
        <v>98</v>
      </c>
      <c r="K37" s="49">
        <f t="shared" si="3"/>
        <v>0.26923076923076922</v>
      </c>
      <c r="L37" s="237"/>
    </row>
    <row r="38" spans="1:12" s="200" customFormat="1" ht="12" customHeight="1" x14ac:dyDescent="0.2">
      <c r="A38" s="234"/>
      <c r="B38" s="229"/>
      <c r="C38" s="215" t="str">
        <f>Data!C38</f>
        <v>CRA Referral (Children Requiring Assistance)</v>
      </c>
      <c r="D38" s="21">
        <f>WesternRegionCalculations!Q60+WesternRegionCalculations!R60</f>
        <v>10</v>
      </c>
      <c r="E38" s="49">
        <f t="shared" si="2"/>
        <v>2.7472527472527472E-2</v>
      </c>
      <c r="F38" s="254"/>
      <c r="G38" s="217"/>
      <c r="H38" s="215" t="str">
        <f>Data!H38</f>
        <v>12 - 17 Years Old</v>
      </c>
      <c r="I38" s="215"/>
      <c r="J38" s="21">
        <f>WesternRegionCalculations!R74</f>
        <v>117</v>
      </c>
      <c r="K38" s="49">
        <f t="shared" si="3"/>
        <v>0.32142857142857145</v>
      </c>
      <c r="L38" s="237"/>
    </row>
    <row r="39" spans="1:12" s="200" customFormat="1" ht="12" customHeight="1" x14ac:dyDescent="0.2">
      <c r="A39" s="239"/>
      <c r="B39" s="229"/>
      <c r="C39" s="215" t="str">
        <f>Data!C39</f>
        <v>Court Referral</v>
      </c>
      <c r="D39" s="21">
        <f>WesternRegionCalculations!S60</f>
        <v>7</v>
      </c>
      <c r="E39" s="49">
        <f t="shared" si="2"/>
        <v>1.9230769230769232E-2</v>
      </c>
      <c r="F39" s="254"/>
      <c r="G39" s="217"/>
      <c r="H39" s="244" t="s">
        <v>38</v>
      </c>
      <c r="I39" s="244"/>
      <c r="J39" s="67">
        <f>SUM(J35:J38)</f>
        <v>364</v>
      </c>
      <c r="K39" s="68">
        <f t="shared" si="3"/>
        <v>1</v>
      </c>
      <c r="L39" s="240"/>
    </row>
    <row r="40" spans="1:12" s="200" customFormat="1" ht="12" customHeight="1" x14ac:dyDescent="0.2">
      <c r="A40" s="241"/>
      <c r="B40" s="217"/>
      <c r="C40" s="215" t="str">
        <f>Data!C40</f>
        <v>Other/Unspecified</v>
      </c>
      <c r="D40" s="21">
        <f>WesternRegionCalculations!T60+WesternRegionCalculations!V60+WesternRegionCalculations!Y60</f>
        <v>1</v>
      </c>
      <c r="E40" s="49" t="str">
        <f t="shared" si="2"/>
        <v>*</v>
      </c>
      <c r="F40" s="255"/>
      <c r="G40" s="217"/>
      <c r="H40" s="244"/>
      <c r="I40" s="244"/>
      <c r="J40" s="76"/>
      <c r="K40" s="77"/>
      <c r="L40" s="243"/>
    </row>
    <row r="41" spans="1:12" s="200" customFormat="1" ht="12" customHeight="1" x14ac:dyDescent="0.2">
      <c r="A41" s="241"/>
      <c r="B41" s="217"/>
      <c r="C41" s="244" t="s">
        <v>38</v>
      </c>
      <c r="D41" s="67">
        <f>SUM(D35:D40)</f>
        <v>364</v>
      </c>
      <c r="E41" s="68">
        <f t="shared" si="2"/>
        <v>1</v>
      </c>
      <c r="F41" s="255"/>
      <c r="G41" s="217"/>
      <c r="H41" s="217"/>
      <c r="I41" s="217"/>
      <c r="J41" s="217"/>
      <c r="K41" s="217"/>
      <c r="L41" s="243"/>
    </row>
    <row r="42" spans="1:12" s="200" customFormat="1" ht="12" customHeight="1" x14ac:dyDescent="0.2">
      <c r="A42" s="241"/>
      <c r="B42" s="217"/>
      <c r="C42" s="244"/>
      <c r="D42" s="67"/>
      <c r="E42" s="68"/>
      <c r="F42" s="255"/>
      <c r="G42" s="217"/>
      <c r="H42" s="217"/>
      <c r="I42" s="217"/>
      <c r="J42" s="217"/>
      <c r="K42" s="217"/>
      <c r="L42" s="243"/>
    </row>
    <row r="43" spans="1:12" s="253" customFormat="1" ht="15" customHeight="1" x14ac:dyDescent="0.2">
      <c r="A43" s="210"/>
      <c r="B43" s="228" t="str">
        <f>Data!B43</f>
        <v>Placement Type  (03/31/2017)</v>
      </c>
      <c r="C43" s="215"/>
      <c r="D43" s="233"/>
      <c r="E43" s="233"/>
      <c r="F43" s="233"/>
      <c r="G43" s="228" t="str">
        <f>Data!G43</f>
        <v>Continuous Time in Placement  (03/31/2017)</v>
      </c>
      <c r="H43" s="229"/>
      <c r="I43" s="229"/>
      <c r="J43" s="233"/>
      <c r="K43" s="233"/>
      <c r="L43" s="213"/>
    </row>
    <row r="44" spans="1:12" s="200" customFormat="1" ht="12" customHeight="1" x14ac:dyDescent="0.2">
      <c r="A44" s="234"/>
      <c r="B44" s="217"/>
      <c r="C44" s="215" t="str">
        <f>Data!C44</f>
        <v>Foster Care - Kinship</v>
      </c>
      <c r="D44" s="21">
        <f>WesternRegionCalculations!AP102</f>
        <v>111</v>
      </c>
      <c r="E44" s="49">
        <f>IF(D44/$D$57&lt;0.01,"*",D44/$D$57)</f>
        <v>0.30494505494505497</v>
      </c>
      <c r="F44" s="254"/>
      <c r="G44" s="217"/>
      <c r="H44" s="215" t="str">
        <f>Data!H44</f>
        <v>.5 Years or Less</v>
      </c>
      <c r="I44" s="215"/>
      <c r="J44" s="21">
        <f>WesternRegionCalculations!O87</f>
        <v>95</v>
      </c>
      <c r="K44" s="49">
        <f>IF(J44/$J$49&lt;0.01,"*",J44/$J$49)</f>
        <v>0.26098901098901101</v>
      </c>
      <c r="L44" s="237"/>
    </row>
    <row r="45" spans="1:12" s="200" customFormat="1" ht="12" customHeight="1" x14ac:dyDescent="0.2">
      <c r="A45" s="234"/>
      <c r="B45" s="217"/>
      <c r="C45" s="215" t="str">
        <f>Data!C45</f>
        <v>Foster Care - Child-Specific</v>
      </c>
      <c r="D45" s="21">
        <f>WesternRegionCalculations!AN102</f>
        <v>38</v>
      </c>
      <c r="E45" s="49">
        <f t="shared" ref="E45:E57" si="4">IF(D45/$D$57&lt;0.01,"*",D45/$D$57)</f>
        <v>0.1043956043956044</v>
      </c>
      <c r="F45" s="254"/>
      <c r="G45" s="217"/>
      <c r="H45" s="215" t="str">
        <f>Data!H45</f>
        <v>&gt;.5 Years - 1 Year</v>
      </c>
      <c r="I45" s="215"/>
      <c r="J45" s="21">
        <f>WesternRegionCalculations!P87</f>
        <v>65</v>
      </c>
      <c r="K45" s="49">
        <f t="shared" ref="K45:K49" si="5">IF(J45/$J$49&lt;0.01,"*",J45/$J$49)</f>
        <v>0.17857142857142858</v>
      </c>
      <c r="L45" s="237"/>
    </row>
    <row r="46" spans="1:12" s="200" customFormat="1" ht="12" customHeight="1" x14ac:dyDescent="0.2">
      <c r="A46" s="234"/>
      <c r="B46" s="217"/>
      <c r="C46" s="215" t="str">
        <f>Data!C46</f>
        <v>Foster Care - Unrestricted</v>
      </c>
      <c r="D46" s="21">
        <f>WesternRegionCalculations!AR102</f>
        <v>118</v>
      </c>
      <c r="E46" s="49">
        <f t="shared" si="4"/>
        <v>0.32417582417582419</v>
      </c>
      <c r="F46" s="254"/>
      <c r="G46" s="217"/>
      <c r="H46" s="215" t="str">
        <f>Data!H46</f>
        <v>&gt;1 Year - 2 Years</v>
      </c>
      <c r="I46" s="215"/>
      <c r="J46" s="21">
        <f>WesternRegionCalculations!Q87+WesternRegionCalculations!R87</f>
        <v>93</v>
      </c>
      <c r="K46" s="49">
        <f t="shared" si="5"/>
        <v>0.25549450549450547</v>
      </c>
      <c r="L46" s="237"/>
    </row>
    <row r="47" spans="1:12" s="200" customFormat="1" ht="12" customHeight="1" x14ac:dyDescent="0.2">
      <c r="A47" s="234"/>
      <c r="B47" s="217"/>
      <c r="C47" s="215" t="str">
        <f>Data!C47</f>
        <v>Foster Care - Pre-adoptive</v>
      </c>
      <c r="D47" s="21">
        <f>WesternRegionCalculations!AQ102</f>
        <v>5</v>
      </c>
      <c r="E47" s="49">
        <f t="shared" si="4"/>
        <v>1.3736263736263736E-2</v>
      </c>
      <c r="F47" s="254"/>
      <c r="G47" s="217"/>
      <c r="H47" s="215" t="str">
        <f>Data!H47</f>
        <v>&gt;2 Years - 4 Years</v>
      </c>
      <c r="I47" s="215"/>
      <c r="J47" s="21">
        <f>WesternRegionCalculations!S87</f>
        <v>73</v>
      </c>
      <c r="K47" s="49">
        <f t="shared" si="5"/>
        <v>0.20054945054945056</v>
      </c>
      <c r="L47" s="237"/>
    </row>
    <row r="48" spans="1:12" s="200" customFormat="1" ht="12" customHeight="1" x14ac:dyDescent="0.2">
      <c r="A48" s="234"/>
      <c r="B48" s="217"/>
      <c r="C48" s="215" t="str">
        <f>Data!C48</f>
        <v>Foster Care - Independent Living</v>
      </c>
      <c r="D48" s="21">
        <f>WesternRegionCalculations!AO102</f>
        <v>0</v>
      </c>
      <c r="E48" s="28" t="str">
        <f t="shared" si="4"/>
        <v>*</v>
      </c>
      <c r="F48" s="254"/>
      <c r="G48" s="217"/>
      <c r="H48" s="215" t="str">
        <f>Data!H48</f>
        <v>&gt;4 Years</v>
      </c>
      <c r="I48" s="215"/>
      <c r="J48" s="21">
        <f>WesternRegionCalculations!T87</f>
        <v>38</v>
      </c>
      <c r="K48" s="49">
        <f t="shared" si="5"/>
        <v>0.1043956043956044</v>
      </c>
      <c r="L48" s="237"/>
    </row>
    <row r="49" spans="1:14" s="200" customFormat="1" ht="12" customHeight="1" x14ac:dyDescent="0.2">
      <c r="A49" s="234"/>
      <c r="B49" s="217"/>
      <c r="C49" s="215" t="str">
        <f>Data!C49</f>
        <v>Foster Care - IFC (Contracted)</v>
      </c>
      <c r="D49" s="21">
        <f>SUM(WesternRegionCalculations!AC102:AM102)</f>
        <v>29</v>
      </c>
      <c r="E49" s="49">
        <f t="shared" si="4"/>
        <v>7.9670329670329665E-2</v>
      </c>
      <c r="F49" s="254"/>
      <c r="G49" s="217"/>
      <c r="H49" s="244" t="s">
        <v>38</v>
      </c>
      <c r="I49" s="215"/>
      <c r="J49" s="67">
        <f>SUM(J44:J48)</f>
        <v>364</v>
      </c>
      <c r="K49" s="68">
        <f t="shared" si="5"/>
        <v>1</v>
      </c>
      <c r="L49" s="237"/>
    </row>
    <row r="50" spans="1:14" s="200" customFormat="1" ht="12" customHeight="1" x14ac:dyDescent="0.2">
      <c r="A50" s="234"/>
      <c r="B50" s="217"/>
      <c r="C50" s="215" t="str">
        <f>Data!C50</f>
        <v>Congregate Care - Group Home</v>
      </c>
      <c r="D50" s="21">
        <f>SUM(WesternRegionCalculations!N102:T102)</f>
        <v>32</v>
      </c>
      <c r="E50" s="49">
        <f t="shared" si="4"/>
        <v>8.7912087912087919E-2</v>
      </c>
      <c r="F50" s="180"/>
      <c r="G50" s="180"/>
      <c r="H50" s="180"/>
      <c r="I50" s="180"/>
      <c r="J50" s="180"/>
      <c r="K50" s="180"/>
      <c r="L50" s="237"/>
    </row>
    <row r="51" spans="1:14" s="200" customFormat="1" ht="12" customHeight="1" x14ac:dyDescent="0.2">
      <c r="A51" s="256"/>
      <c r="B51" s="217"/>
      <c r="C51" s="215" t="str">
        <f>Data!C51</f>
        <v>Congregate Care - Continuum</v>
      </c>
      <c r="D51" s="21">
        <f>SUM(WesternRegionCalculations!Z102:AB102)</f>
        <v>0</v>
      </c>
      <c r="E51" s="49" t="str">
        <f t="shared" si="4"/>
        <v>*</v>
      </c>
      <c r="F51" s="254"/>
      <c r="G51" s="228" t="str">
        <f>Data!G51</f>
        <v>Gender  (03/31/2017)</v>
      </c>
      <c r="H51" s="235"/>
      <c r="I51" s="235"/>
      <c r="J51" s="257"/>
      <c r="K51" s="257"/>
      <c r="L51" s="258"/>
    </row>
    <row r="52" spans="1:14" s="200" customFormat="1" ht="12" customHeight="1" x14ac:dyDescent="0.2">
      <c r="A52" s="259"/>
      <c r="B52" s="217"/>
      <c r="C52" s="215" t="str">
        <f>Data!C52</f>
        <v>Congregate Care - Residential</v>
      </c>
      <c r="D52" s="21">
        <f>WesternRegionCalculations!U102</f>
        <v>11</v>
      </c>
      <c r="E52" s="49">
        <f>IF(D52/$D$57&lt;0.01,"*",D52/$D$57)</f>
        <v>3.021978021978022E-2</v>
      </c>
      <c r="F52" s="254"/>
      <c r="G52" s="217"/>
      <c r="H52" s="215" t="str">
        <f>Data!H52</f>
        <v>Male</v>
      </c>
      <c r="I52" s="244"/>
      <c r="J52" s="21">
        <f>WesternRegionCalculations!P118</f>
        <v>187</v>
      </c>
      <c r="K52" s="49">
        <f>IF(J52/$J$55&lt;0.01,"*",J52/$J$55)</f>
        <v>0.51373626373626369</v>
      </c>
      <c r="L52" s="260"/>
      <c r="M52" s="215"/>
    </row>
    <row r="53" spans="1:14" s="200" customFormat="1" ht="12" customHeight="1" x14ac:dyDescent="0.2">
      <c r="A53" s="261"/>
      <c r="B53" s="217"/>
      <c r="C53" s="215" t="str">
        <f>Data!C53</f>
        <v>Congregate  Care - STARR (short-term residential)</v>
      </c>
      <c r="D53" s="21">
        <f>WesternRegionCalculations!V102</f>
        <v>13</v>
      </c>
      <c r="E53" s="49">
        <f t="shared" si="4"/>
        <v>3.5714285714285712E-2</v>
      </c>
      <c r="F53" s="254"/>
      <c r="G53" s="217"/>
      <c r="H53" s="215" t="str">
        <f>Data!H53</f>
        <v>Female</v>
      </c>
      <c r="I53" s="244"/>
      <c r="J53" s="21">
        <f>WesternRegionCalculations!O118</f>
        <v>177</v>
      </c>
      <c r="K53" s="49">
        <f t="shared" ref="K53:K55" si="6">IF(J53/$J$55&lt;0.01,"*",J53/$J$55)</f>
        <v>0.48626373626373626</v>
      </c>
      <c r="L53" s="262"/>
    </row>
    <row r="54" spans="1:14" s="200" customFormat="1" ht="12" customHeight="1" x14ac:dyDescent="0.2">
      <c r="A54" s="214"/>
      <c r="B54" s="217"/>
      <c r="C54" s="215" t="str">
        <f>Data!C54</f>
        <v>Congregate Care - Teen Parenting</v>
      </c>
      <c r="D54" s="21">
        <f>SUM(WesternRegionCalculations!W102:Y102)</f>
        <v>0</v>
      </c>
      <c r="E54" s="49" t="str">
        <f t="shared" si="4"/>
        <v>*</v>
      </c>
      <c r="F54" s="254"/>
      <c r="G54" s="180"/>
      <c r="H54" s="253" t="str">
        <f>Data!H54</f>
        <v>Intersex</v>
      </c>
      <c r="J54" s="21">
        <f>WesternRegionCalculations!Q120</f>
        <v>0</v>
      </c>
      <c r="K54" s="49" t="str">
        <f t="shared" si="6"/>
        <v>*</v>
      </c>
      <c r="L54" s="219"/>
    </row>
    <row r="55" spans="1:14" s="200" customFormat="1" ht="12" customHeight="1" x14ac:dyDescent="0.2">
      <c r="A55" s="263"/>
      <c r="B55" s="217"/>
      <c r="C55" s="215" t="str">
        <f>Data!C55</f>
        <v>Non-Referral Location</v>
      </c>
      <c r="D55" s="21">
        <f>SUM(WesternRegionCalculations!AS102:AW102)</f>
        <v>7</v>
      </c>
      <c r="E55" s="49">
        <f t="shared" si="4"/>
        <v>1.9230769230769232E-2</v>
      </c>
      <c r="F55" s="264"/>
      <c r="G55" s="180"/>
      <c r="H55" s="244" t="s">
        <v>38</v>
      </c>
      <c r="I55" s="180"/>
      <c r="J55" s="67">
        <f>SUM(J52:J54)</f>
        <v>364</v>
      </c>
      <c r="K55" s="68">
        <f t="shared" si="6"/>
        <v>1</v>
      </c>
      <c r="L55" s="265"/>
    </row>
    <row r="56" spans="1:14" s="200" customFormat="1" ht="12" customHeight="1" x14ac:dyDescent="0.2">
      <c r="A56" s="263"/>
      <c r="B56" s="217"/>
      <c r="C56" s="238" t="str">
        <f>Data!C56</f>
        <v>Missing/Absent from Approved Placement</v>
      </c>
      <c r="D56" s="21">
        <f>WesternRegionCalculations!AX102</f>
        <v>0</v>
      </c>
      <c r="E56" s="49" t="str">
        <f t="shared" si="4"/>
        <v>*</v>
      </c>
      <c r="F56" s="266"/>
      <c r="G56" s="180"/>
      <c r="H56" s="180"/>
      <c r="I56" s="180"/>
      <c r="J56" s="180"/>
      <c r="K56" s="180"/>
      <c r="L56" s="265"/>
    </row>
    <row r="57" spans="1:14" ht="15" customHeight="1" x14ac:dyDescent="0.2">
      <c r="A57" s="267"/>
      <c r="B57" s="180"/>
      <c r="C57" s="244" t="s">
        <v>38</v>
      </c>
      <c r="D57" s="67">
        <f>SUM(D44:D56)</f>
        <v>364</v>
      </c>
      <c r="E57" s="68">
        <f t="shared" si="4"/>
        <v>1</v>
      </c>
      <c r="F57" s="266"/>
      <c r="G57" s="228" t="str">
        <f>Data!G57</f>
        <v>Service Plan Goal  (03/31/2017)</v>
      </c>
      <c r="H57" s="229"/>
      <c r="I57" s="235"/>
      <c r="J57" s="181"/>
      <c r="K57" s="216"/>
      <c r="L57" s="268"/>
    </row>
    <row r="58" spans="1:14" s="200" customFormat="1" ht="12" customHeight="1" x14ac:dyDescent="0.2">
      <c r="A58" s="234"/>
      <c r="B58" s="228"/>
      <c r="C58" s="180"/>
      <c r="D58" s="180"/>
      <c r="E58" s="180"/>
      <c r="F58" s="254"/>
      <c r="G58" s="228"/>
      <c r="H58" s="215" t="str">
        <f>Data!H58</f>
        <v>Family Reunification</v>
      </c>
      <c r="I58" s="215"/>
      <c r="J58" s="21">
        <f>WesternRegionCalculations!S147</f>
        <v>134</v>
      </c>
      <c r="K58" s="49">
        <f>IF(J58/$J$65&lt;0.01,"*",J58/$J$65)</f>
        <v>0.36813186813186816</v>
      </c>
      <c r="L58" s="237"/>
      <c r="N58" s="215"/>
    </row>
    <row r="59" spans="1:14" s="200" customFormat="1" ht="12" customHeight="1" x14ac:dyDescent="0.2">
      <c r="A59" s="234"/>
      <c r="B59" s="228" t="str">
        <f>Data!B59</f>
        <v>Race  (03/31/2017)</v>
      </c>
      <c r="C59" s="215"/>
      <c r="D59" s="230"/>
      <c r="E59" s="231"/>
      <c r="F59" s="254"/>
      <c r="G59" s="235"/>
      <c r="H59" s="215" t="str">
        <f>Data!H59</f>
        <v>Adoption</v>
      </c>
      <c r="I59" s="215"/>
      <c r="J59" s="21">
        <f>WesternRegionCalculations!P147</f>
        <v>115</v>
      </c>
      <c r="K59" s="49">
        <f t="shared" ref="K59:K65" si="7">IF(J59/$J$65&lt;0.01,"*",J59/$J$65)</f>
        <v>0.31593406593406592</v>
      </c>
      <c r="L59" s="237"/>
    </row>
    <row r="60" spans="1:14" s="200" customFormat="1" ht="13.5" customHeight="1" x14ac:dyDescent="0.2">
      <c r="A60" s="234"/>
      <c r="B60" s="235"/>
      <c r="C60" s="215" t="s">
        <v>5</v>
      </c>
      <c r="D60" s="21">
        <f>WesternRegionCalculations!W133</f>
        <v>214</v>
      </c>
      <c r="E60" s="28">
        <f>IF(D60/$D$68&lt;0.01,"*",D60/$D$68)</f>
        <v>0.58791208791208793</v>
      </c>
      <c r="F60" s="254"/>
      <c r="G60" s="217"/>
      <c r="H60" s="215" t="str">
        <f>Data!H60</f>
        <v>Guardianship</v>
      </c>
      <c r="I60" s="215"/>
      <c r="J60" s="21">
        <f>WesternRegionCalculations!R147</f>
        <v>18</v>
      </c>
      <c r="K60" s="49">
        <f t="shared" si="7"/>
        <v>4.9450549450549448E-2</v>
      </c>
      <c r="L60" s="237"/>
      <c r="N60" s="215"/>
    </row>
    <row r="61" spans="1:14" s="200" customFormat="1" ht="14.45" customHeight="1" x14ac:dyDescent="0.2">
      <c r="A61" s="234"/>
      <c r="C61" s="238" t="s">
        <v>7</v>
      </c>
      <c r="D61" s="21">
        <f>WesternRegionCalculations!S133</f>
        <v>43</v>
      </c>
      <c r="E61" s="28">
        <f t="shared" ref="E61:E68" si="8">IF(D61/$D$68&lt;0.01,"*",D61/$D$68)</f>
        <v>0.11813186813186813</v>
      </c>
      <c r="F61" s="254"/>
      <c r="G61" s="217"/>
      <c r="H61" s="215" t="s">
        <v>63</v>
      </c>
      <c r="I61" s="215"/>
      <c r="J61" s="21">
        <f>WesternRegionCalculations!O147</f>
        <v>21</v>
      </c>
      <c r="K61" s="49">
        <f t="shared" si="7"/>
        <v>5.7692307692307696E-2</v>
      </c>
      <c r="L61" s="237"/>
      <c r="N61" s="215"/>
    </row>
    <row r="62" spans="1:14" s="200" customFormat="1" ht="13.5" customHeight="1" x14ac:dyDescent="0.2">
      <c r="A62" s="234"/>
      <c r="C62" s="215" t="s">
        <v>376</v>
      </c>
      <c r="D62" s="21">
        <f>WesternRegionCalculations!Q133</f>
        <v>20</v>
      </c>
      <c r="E62" s="28">
        <f t="shared" si="8"/>
        <v>5.4945054945054944E-2</v>
      </c>
      <c r="F62" s="254"/>
      <c r="G62" s="217"/>
      <c r="H62" s="215" t="str">
        <f>Data!H62</f>
        <v>Permanent Care with Kin</v>
      </c>
      <c r="I62" s="215"/>
      <c r="J62" s="21">
        <f>WesternRegionCalculations!Q147</f>
        <v>22</v>
      </c>
      <c r="K62" s="49">
        <f t="shared" si="7"/>
        <v>6.043956043956044E-2</v>
      </c>
      <c r="L62" s="237"/>
      <c r="N62" s="215"/>
    </row>
    <row r="63" spans="1:14" s="200" customFormat="1" ht="13.5" customHeight="1" x14ac:dyDescent="0.2">
      <c r="A63" s="234"/>
      <c r="B63" s="235"/>
      <c r="C63" s="215" t="s">
        <v>11</v>
      </c>
      <c r="D63" s="21">
        <f>WesternRegionCalculations!P133</f>
        <v>0</v>
      </c>
      <c r="E63" s="28" t="str">
        <f t="shared" si="8"/>
        <v>*</v>
      </c>
      <c r="F63" s="254"/>
      <c r="G63" s="217"/>
      <c r="H63" s="215" t="str">
        <f>Data!H63</f>
        <v>Stabilize Intact Family</v>
      </c>
      <c r="I63" s="215"/>
      <c r="J63" s="21">
        <f>WesternRegionCalculations!T147</f>
        <v>39</v>
      </c>
      <c r="K63" s="49">
        <f t="shared" si="7"/>
        <v>0.10714285714285714</v>
      </c>
      <c r="L63" s="237"/>
      <c r="N63" s="215"/>
    </row>
    <row r="64" spans="1:14" s="200" customFormat="1" ht="13.5" customHeight="1" x14ac:dyDescent="0.2">
      <c r="A64" s="234"/>
      <c r="B64" s="235"/>
      <c r="C64" s="215" t="s">
        <v>13</v>
      </c>
      <c r="D64" s="21">
        <f>WesternRegionCalculations!O133</f>
        <v>0</v>
      </c>
      <c r="E64" s="28" t="str">
        <f t="shared" si="8"/>
        <v>*</v>
      </c>
      <c r="F64" s="254"/>
      <c r="G64" s="217"/>
      <c r="H64" s="215" t="str">
        <f>Data!H64</f>
        <v>Unspecified as of run-date</v>
      </c>
      <c r="I64" s="215"/>
      <c r="J64" s="21">
        <f>WesternRegionCalculations!U147</f>
        <v>15</v>
      </c>
      <c r="K64" s="49">
        <f t="shared" si="7"/>
        <v>4.1208791208791208E-2</v>
      </c>
      <c r="L64" s="237"/>
      <c r="N64" s="215"/>
    </row>
    <row r="65" spans="1:14" s="200" customFormat="1" ht="13.5" customHeight="1" x14ac:dyDescent="0.2">
      <c r="A65" s="234"/>
      <c r="B65" s="235"/>
      <c r="C65" s="215" t="s">
        <v>15</v>
      </c>
      <c r="D65" s="21">
        <f>WesternRegionCalculations!U133</f>
        <v>0</v>
      </c>
      <c r="E65" s="28" t="str">
        <f t="shared" si="8"/>
        <v>*</v>
      </c>
      <c r="F65" s="254"/>
      <c r="G65" s="217"/>
      <c r="H65" s="244" t="s">
        <v>38</v>
      </c>
      <c r="I65" s="215"/>
      <c r="J65" s="67">
        <f>SUM(J58:J64)</f>
        <v>364</v>
      </c>
      <c r="K65" s="68">
        <f t="shared" si="7"/>
        <v>1</v>
      </c>
      <c r="L65" s="237"/>
      <c r="N65" s="215"/>
    </row>
    <row r="66" spans="1:14" s="200" customFormat="1" ht="13.5" customHeight="1" x14ac:dyDescent="0.2">
      <c r="A66" s="234"/>
      <c r="B66" s="235"/>
      <c r="C66" s="215" t="s">
        <v>17</v>
      </c>
      <c r="D66" s="21">
        <f>WesternRegionCalculations!T133</f>
        <v>70</v>
      </c>
      <c r="E66" s="28">
        <f t="shared" si="8"/>
        <v>0.19230769230769232</v>
      </c>
      <c r="F66" s="254"/>
      <c r="G66" s="217"/>
      <c r="H66" s="269" t="s">
        <v>241</v>
      </c>
      <c r="L66" s="237"/>
      <c r="N66" s="215"/>
    </row>
    <row r="67" spans="1:14" s="200" customFormat="1" ht="12" customHeight="1" x14ac:dyDescent="0.2">
      <c r="A67" s="234"/>
      <c r="B67" s="235"/>
      <c r="C67" s="215" t="str">
        <f>Data!C67</f>
        <v>Unable to Determine</v>
      </c>
      <c r="D67" s="21">
        <f>WesternRegionCalculations!R133+WesternRegionCalculations!V133+WesternRegionCalculations!X133</f>
        <v>17</v>
      </c>
      <c r="E67" s="28">
        <f t="shared" si="8"/>
        <v>4.6703296703296704E-2</v>
      </c>
      <c r="F67" s="254"/>
      <c r="G67" s="217"/>
      <c r="H67" s="269"/>
      <c r="I67" s="180"/>
      <c r="J67" s="180"/>
      <c r="K67" s="180"/>
      <c r="L67" s="237"/>
      <c r="M67" s="215"/>
      <c r="N67" s="215"/>
    </row>
    <row r="68" spans="1:14" s="200" customFormat="1" ht="12" customHeight="1" x14ac:dyDescent="0.2">
      <c r="A68" s="234"/>
      <c r="B68" s="235"/>
      <c r="C68" s="244" t="s">
        <v>38</v>
      </c>
      <c r="D68" s="67">
        <f>SUM(D60:D67)</f>
        <v>364</v>
      </c>
      <c r="E68" s="61">
        <f t="shared" si="8"/>
        <v>1</v>
      </c>
      <c r="F68" s="254"/>
      <c r="G68" s="270" t="s">
        <v>68</v>
      </c>
      <c r="I68" s="180"/>
      <c r="J68" s="180"/>
      <c r="K68" s="180"/>
      <c r="L68" s="237"/>
      <c r="M68" s="215"/>
      <c r="N68" s="215"/>
    </row>
    <row r="69" spans="1:14" s="200" customFormat="1" ht="12" customHeight="1" x14ac:dyDescent="0.2">
      <c r="A69" s="234"/>
      <c r="B69" s="235"/>
      <c r="C69" s="246" t="s">
        <v>239</v>
      </c>
      <c r="D69" s="95"/>
      <c r="E69" s="96"/>
      <c r="F69" s="254"/>
      <c r="G69" s="271" t="s">
        <v>69</v>
      </c>
      <c r="I69" s="180"/>
      <c r="J69" s="180"/>
      <c r="K69" s="180"/>
      <c r="L69" s="237"/>
      <c r="M69" s="215"/>
      <c r="N69" s="215"/>
    </row>
    <row r="70" spans="1:14" s="200" customFormat="1" ht="12" customHeight="1" x14ac:dyDescent="0.2">
      <c r="A70" s="241"/>
      <c r="B70" s="228"/>
      <c r="C70" s="66" t="s">
        <v>240</v>
      </c>
      <c r="D70" s="34"/>
      <c r="E70" s="64"/>
      <c r="F70" s="254"/>
      <c r="G70" s="270" t="s">
        <v>70</v>
      </c>
      <c r="I70" s="180"/>
      <c r="J70" s="180"/>
      <c r="K70" s="180"/>
      <c r="L70" s="237"/>
    </row>
    <row r="71" spans="1:14" s="200" customFormat="1" ht="6" customHeight="1" x14ac:dyDescent="0.2">
      <c r="A71" s="272"/>
      <c r="B71" s="273"/>
      <c r="C71" s="100"/>
      <c r="D71" s="101"/>
      <c r="E71" s="102"/>
      <c r="F71" s="274"/>
      <c r="G71" s="275"/>
      <c r="H71" s="276"/>
      <c r="I71" s="275"/>
      <c r="J71" s="275"/>
      <c r="K71" s="275"/>
      <c r="L71" s="277"/>
    </row>
    <row r="72" spans="1:14" s="200" customFormat="1" ht="15.75" x14ac:dyDescent="0.2">
      <c r="A72" s="205"/>
      <c r="B72" s="1080" t="s">
        <v>71</v>
      </c>
      <c r="C72" s="1080"/>
      <c r="D72" s="1080"/>
      <c r="E72" s="1080"/>
      <c r="F72" s="1080"/>
      <c r="G72" s="1080"/>
      <c r="H72" s="1080"/>
      <c r="I72" s="1080"/>
      <c r="J72" s="1080"/>
      <c r="K72" s="1080"/>
      <c r="L72" s="1081"/>
    </row>
    <row r="73" spans="1:14" s="200" customFormat="1" ht="14.25" customHeight="1" x14ac:dyDescent="0.2">
      <c r="A73" s="234"/>
      <c r="B73" s="228" t="str">
        <f>Data!B73</f>
        <v>Most Recent Intake  (03/31/2017)</v>
      </c>
      <c r="C73" s="278"/>
      <c r="D73" s="231"/>
      <c r="E73" s="218"/>
      <c r="F73" s="218"/>
      <c r="G73" s="244" t="str">
        <f>Data!G73</f>
        <v>Age Groups  (03/31/2017)</v>
      </c>
      <c r="H73" s="215"/>
      <c r="I73" s="217"/>
      <c r="J73" s="217"/>
      <c r="K73" s="233"/>
      <c r="L73" s="213"/>
    </row>
    <row r="74" spans="1:14" ht="12" customHeight="1" x14ac:dyDescent="0.2">
      <c r="A74" s="234"/>
      <c r="B74" s="229"/>
      <c r="C74" s="215" t="str">
        <f>Data!C74</f>
        <v>Protective</v>
      </c>
      <c r="D74" s="21">
        <f>WesternRegionCalculations!O179+WesternRegionCalculations!U179</f>
        <v>1109</v>
      </c>
      <c r="E74" s="49">
        <f>IF(D74/$D$80&lt;0.01,"*",D74/$D$80)</f>
        <v>0.92570951585976624</v>
      </c>
      <c r="F74" s="254"/>
      <c r="G74" s="217"/>
      <c r="H74" s="215" t="str">
        <f>Data!H74</f>
        <v>0 - 2 Years Old</v>
      </c>
      <c r="I74" s="215"/>
      <c r="J74" s="21">
        <f>SUM(WesternRegionCalculations!O164:Q164)</f>
        <v>276</v>
      </c>
      <c r="K74" s="49">
        <f>IF(J74/$J$79&lt;0.01,"*",J74/$J$79)</f>
        <v>0.23038397328881469</v>
      </c>
      <c r="L74" s="237"/>
    </row>
    <row r="75" spans="1:14" ht="12" customHeight="1" x14ac:dyDescent="0.2">
      <c r="A75" s="234"/>
      <c r="B75" s="229"/>
      <c r="C75" s="215" t="str">
        <f>Data!C75</f>
        <v>Alternative Response</v>
      </c>
      <c r="D75" s="21">
        <f>WesternRegionCalculations!P179</f>
        <v>43</v>
      </c>
      <c r="E75" s="49">
        <f t="shared" ref="E75:E80" si="9">IF(D75/$D$80&lt;0.01,"*",D75/$D$80)</f>
        <v>3.589315525876461E-2</v>
      </c>
      <c r="F75" s="254"/>
      <c r="G75" s="229"/>
      <c r="H75" s="215" t="str">
        <f>Data!H75</f>
        <v>3 - 5 Years Old</v>
      </c>
      <c r="I75" s="215"/>
      <c r="J75" s="21">
        <f>SUM(WesternRegionCalculations!R164:T164)</f>
        <v>227</v>
      </c>
      <c r="K75" s="49">
        <f t="shared" ref="K75:K79" si="10">IF(J75/$J$79&lt;0.01,"*",J75/$J$79)</f>
        <v>0.18948247078464106</v>
      </c>
      <c r="L75" s="237"/>
    </row>
    <row r="76" spans="1:14" ht="12" customHeight="1" x14ac:dyDescent="0.2">
      <c r="A76" s="234"/>
      <c r="B76" s="229"/>
      <c r="C76" s="215" t="str">
        <f>Data!C76</f>
        <v>Voluntary Request</v>
      </c>
      <c r="D76" s="21">
        <f>WesternRegionCalculations!W179+WesternRegionCalculations!V179</f>
        <v>10</v>
      </c>
      <c r="E76" s="28" t="str">
        <f t="shared" si="9"/>
        <v>*</v>
      </c>
      <c r="F76" s="254"/>
      <c r="G76" s="215"/>
      <c r="H76" s="215" t="str">
        <f>Data!H76</f>
        <v>6 - 11 Years Old</v>
      </c>
      <c r="I76" s="215"/>
      <c r="J76" s="21">
        <f>SUM(WesternRegionCalculations!U164:Z164)</f>
        <v>410</v>
      </c>
      <c r="K76" s="49">
        <f t="shared" si="10"/>
        <v>0.34223706176961605</v>
      </c>
      <c r="L76" s="237"/>
    </row>
    <row r="77" spans="1:14" s="200" customFormat="1" ht="12" customHeight="1" x14ac:dyDescent="0.2">
      <c r="A77" s="234"/>
      <c r="B77" s="217"/>
      <c r="C77" s="215" t="str">
        <f>Data!C77</f>
        <v>CRA Referral (Children Requiring Assistance)</v>
      </c>
      <c r="D77" s="21">
        <f>WesternRegionCalculations!Q179+WesternRegionCalculations!R179</f>
        <v>30</v>
      </c>
      <c r="E77" s="49">
        <f t="shared" si="9"/>
        <v>2.5041736227045076E-2</v>
      </c>
      <c r="F77" s="254"/>
      <c r="G77" s="229"/>
      <c r="H77" s="215" t="str">
        <f>Data!H77</f>
        <v>12 - 17 Years Old</v>
      </c>
      <c r="I77" s="215"/>
      <c r="J77" s="21">
        <f>SUM(WesternRegionCalculations!AA164:AF164)</f>
        <v>285</v>
      </c>
      <c r="K77" s="49">
        <f t="shared" si="10"/>
        <v>0.23789649415692821</v>
      </c>
      <c r="L77" s="237"/>
    </row>
    <row r="78" spans="1:14" s="200" customFormat="1" ht="12" customHeight="1" x14ac:dyDescent="0.2">
      <c r="A78" s="239"/>
      <c r="B78" s="217"/>
      <c r="C78" s="215" t="str">
        <f>Data!C78</f>
        <v>Court Referral</v>
      </c>
      <c r="D78" s="21">
        <f>WesternRegionCalculations!S179</f>
        <v>3</v>
      </c>
      <c r="E78" s="49" t="str">
        <f t="shared" si="9"/>
        <v>*</v>
      </c>
      <c r="F78" s="254"/>
      <c r="G78" s="217"/>
      <c r="H78" s="215" t="str">
        <f>Data!H78</f>
        <v>Unspecified</v>
      </c>
      <c r="I78" s="215"/>
      <c r="J78" s="21">
        <f>WesternRegionCalculations!AG164</f>
        <v>0</v>
      </c>
      <c r="K78" s="49" t="str">
        <f t="shared" si="10"/>
        <v>*</v>
      </c>
      <c r="L78" s="237"/>
    </row>
    <row r="79" spans="1:14" s="200" customFormat="1" ht="12" customHeight="1" x14ac:dyDescent="0.2">
      <c r="A79" s="239"/>
      <c r="B79" s="217"/>
      <c r="C79" s="215" t="str">
        <f>Data!C79</f>
        <v>Other/Unspecified</v>
      </c>
      <c r="D79" s="21">
        <f>WesternRegionCalculations!T179+WesternRegionCalculations!X179++WesternRegionCalculations!Y179</f>
        <v>3</v>
      </c>
      <c r="E79" s="49" t="str">
        <f t="shared" si="9"/>
        <v>*</v>
      </c>
      <c r="F79" s="255"/>
      <c r="G79" s="217"/>
      <c r="H79" s="244" t="s">
        <v>72</v>
      </c>
      <c r="I79" s="244"/>
      <c r="J79" s="67">
        <f>SUM(J74:J78)</f>
        <v>1198</v>
      </c>
      <c r="K79" s="68">
        <f t="shared" si="10"/>
        <v>1</v>
      </c>
      <c r="L79" s="240"/>
    </row>
    <row r="80" spans="1:14" s="200" customFormat="1" ht="12" customHeight="1" x14ac:dyDescent="0.2">
      <c r="A80" s="214"/>
      <c r="B80" s="229"/>
      <c r="C80" s="244" t="s">
        <v>72</v>
      </c>
      <c r="D80" s="67">
        <f>SUM(D74:D79)</f>
        <v>1198</v>
      </c>
      <c r="E80" s="68">
        <f t="shared" si="9"/>
        <v>1</v>
      </c>
      <c r="F80" s="255"/>
      <c r="G80" s="217"/>
      <c r="H80" s="244"/>
      <c r="I80" s="244"/>
      <c r="J80" s="108"/>
      <c r="K80" s="109"/>
      <c r="L80" s="240"/>
    </row>
    <row r="81" spans="1:12" s="200" customFormat="1" ht="4.9000000000000004" customHeight="1" x14ac:dyDescent="0.2">
      <c r="A81" s="214"/>
      <c r="B81" s="229"/>
      <c r="C81" s="244"/>
      <c r="D81" s="67"/>
      <c r="E81" s="68"/>
      <c r="F81" s="255"/>
      <c r="G81" s="217"/>
      <c r="H81" s="244"/>
      <c r="I81" s="244"/>
      <c r="J81" s="108"/>
      <c r="K81" s="109"/>
      <c r="L81" s="240"/>
    </row>
    <row r="82" spans="1:12" s="200" customFormat="1" ht="14.45" customHeight="1" x14ac:dyDescent="0.2">
      <c r="A82" s="272"/>
      <c r="B82" s="366"/>
      <c r="C82" s="275"/>
      <c r="D82" s="279"/>
      <c r="E82" s="275"/>
      <c r="F82" s="275"/>
      <c r="G82" s="280"/>
      <c r="H82" s="275"/>
      <c r="I82" s="275"/>
      <c r="J82" s="275"/>
      <c r="K82" s="279"/>
      <c r="L82" s="281"/>
    </row>
    <row r="83" spans="1:12" s="200" customFormat="1" x14ac:dyDescent="0.2">
      <c r="A83" s="180"/>
      <c r="B83" s="217"/>
      <c r="C83" s="282"/>
      <c r="D83" s="283"/>
      <c r="E83" s="283"/>
      <c r="F83" s="283"/>
      <c r="G83" s="282"/>
      <c r="H83" s="229"/>
      <c r="I83" s="229"/>
      <c r="J83" s="233"/>
      <c r="K83" s="180"/>
      <c r="L83" s="180"/>
    </row>
    <row r="84" spans="1:12" s="200" customFormat="1" ht="6" customHeight="1" x14ac:dyDescent="0.2">
      <c r="A84" s="180"/>
      <c r="B84" s="217"/>
      <c r="C84" s="282"/>
      <c r="D84" s="283"/>
      <c r="E84" s="283"/>
      <c r="F84" s="283"/>
      <c r="G84" s="282"/>
      <c r="H84" s="282"/>
      <c r="I84" s="282"/>
      <c r="J84" s="283"/>
      <c r="K84" s="180"/>
      <c r="L84" s="180"/>
    </row>
    <row r="85" spans="1:12" x14ac:dyDescent="0.2">
      <c r="A85" s="180"/>
      <c r="K85" s="180"/>
      <c r="L85" s="180"/>
    </row>
    <row r="86" spans="1:12" x14ac:dyDescent="0.2">
      <c r="K86" s="180"/>
      <c r="L86" s="180"/>
    </row>
  </sheetData>
  <mergeCells count="3">
    <mergeCell ref="B18:K18"/>
    <mergeCell ref="B33:K33"/>
    <mergeCell ref="B72:L72"/>
  </mergeCells>
  <printOptions horizontalCentered="1" verticalCentered="1"/>
  <pageMargins left="0.04" right="0.04" top="0.04" bottom="0.03" header="0.04" footer="0.03"/>
  <pageSetup scale="75" orientation="portrait" r:id="rId1"/>
  <headerFooter alignWithMargins="0">
    <oddHeader>&amp;C&amp;"Arial,Bold"&amp;12MASSACHUSETTS DEPARTMENT OF CHILDREN AND FAMILIES QUARTERLY PROFILE
FY 2017, Quarter 3 (January 1, 2017 – March 31, 2017)</oddHeader>
    <oddFooter>&amp;L&amp;"Arial,Italic"MA DCF: CQI/OMPA&amp;R
&amp;"Arial,Italic"Source: FamilyNet</oddFooter>
  </headerFooter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N86"/>
  <sheetViews>
    <sheetView view="pageBreakPreview" zoomScaleNormal="100" zoomScaleSheetLayoutView="100" workbookViewId="0">
      <selection activeCell="C42" sqref="C42"/>
    </sheetView>
  </sheetViews>
  <sheetFormatPr defaultColWidth="9.140625" defaultRowHeight="12.75" x14ac:dyDescent="0.2"/>
  <cols>
    <col min="1" max="1" width="1.42578125" style="283" customWidth="1"/>
    <col min="2" max="2" width="5.28515625" style="282" customWidth="1"/>
    <col min="3" max="3" width="48.140625" style="282" customWidth="1"/>
    <col min="4" max="4" width="6.5703125" style="283" customWidth="1"/>
    <col min="5" max="5" width="7" style="283" customWidth="1"/>
    <col min="6" max="6" width="2.140625" style="283" customWidth="1"/>
    <col min="7" max="7" width="4.140625" style="282" customWidth="1"/>
    <col min="8" max="8" width="25.7109375" style="282" customWidth="1"/>
    <col min="9" max="9" width="20.5703125" style="282" customWidth="1"/>
    <col min="10" max="11" width="7" style="283" customWidth="1"/>
    <col min="12" max="12" width="1.42578125" style="283" customWidth="1"/>
    <col min="13" max="16384" width="9.140625" style="204"/>
  </cols>
  <sheetData>
    <row r="1" spans="1:13" ht="16.5" customHeight="1" x14ac:dyDescent="0.2">
      <c r="A1" s="201"/>
      <c r="B1" s="318"/>
      <c r="C1" s="284" t="s">
        <v>75</v>
      </c>
      <c r="D1" s="285"/>
      <c r="E1" s="202"/>
      <c r="F1" s="286"/>
      <c r="G1" s="287"/>
      <c r="H1" s="284"/>
      <c r="I1" s="288" t="s">
        <v>80</v>
      </c>
      <c r="J1" s="202"/>
      <c r="K1" s="202"/>
      <c r="L1" s="203"/>
    </row>
    <row r="2" spans="1:13" ht="15.75" hidden="1" x14ac:dyDescent="0.2">
      <c r="A2" s="205"/>
      <c r="B2" s="206"/>
      <c r="C2" s="206"/>
      <c r="D2" s="207"/>
      <c r="E2" s="208"/>
      <c r="F2" s="208"/>
      <c r="G2" s="206"/>
      <c r="H2" s="206" t="s">
        <v>0</v>
      </c>
      <c r="I2" s="206"/>
      <c r="J2" s="208"/>
      <c r="K2" s="207" t="s">
        <v>1</v>
      </c>
      <c r="L2" s="209"/>
    </row>
    <row r="3" spans="1:13" ht="5.0999999999999996" customHeight="1" x14ac:dyDescent="0.2">
      <c r="A3" s="210"/>
      <c r="B3" s="211"/>
      <c r="C3" s="211"/>
      <c r="D3" s="212"/>
      <c r="E3" s="212"/>
      <c r="F3" s="212"/>
      <c r="G3" s="211"/>
      <c r="H3" s="211"/>
      <c r="I3" s="211"/>
      <c r="J3" s="212"/>
      <c r="K3" s="212"/>
      <c r="L3" s="213"/>
    </row>
    <row r="4" spans="1:13" s="200" customFormat="1" ht="12" customHeight="1" x14ac:dyDescent="0.2">
      <c r="A4" s="214"/>
      <c r="B4" s="215" t="str">
        <f>Data!B4</f>
        <v>51A Reports (Q3, FY'2017)</v>
      </c>
      <c r="C4" s="215"/>
      <c r="D4" s="21">
        <f>WesternRegionCalculations!C9</f>
        <v>1056</v>
      </c>
      <c r="E4" s="216"/>
      <c r="F4" s="216"/>
      <c r="G4" s="217"/>
      <c r="H4" s="215" t="str">
        <f>Data!H4</f>
        <v>Children &lt;18 Pending Response (03/31/2017)</v>
      </c>
      <c r="I4" s="215"/>
      <c r="J4" s="551">
        <f>VLOOKUP(I1,ChildrenPendingResponse!$A$1:$C$41,3,FALSE)</f>
        <v>212</v>
      </c>
      <c r="K4" s="218"/>
      <c r="L4" s="219"/>
      <c r="M4" s="116"/>
    </row>
    <row r="5" spans="1:13" s="200" customFormat="1" ht="12" customHeight="1" x14ac:dyDescent="0.2">
      <c r="A5" s="214"/>
      <c r="B5" s="215" t="str">
        <f>Data!B5</f>
        <v>% Screened-In for Response (Q3, FY'2017)</v>
      </c>
      <c r="C5" s="220"/>
      <c r="D5" s="28">
        <f>(WesternRegionCalculations!C29+WesternRegionCalculations!C19)/WesternRegionCalculations!C9</f>
        <v>0.60890151515151514</v>
      </c>
      <c r="E5" s="216"/>
      <c r="F5" s="216"/>
      <c r="G5" s="217"/>
      <c r="H5" s="215" t="str">
        <f>Data!H5</f>
        <v>Children Under 18 in Caseload (03/31/2017)</v>
      </c>
      <c r="I5" s="215"/>
      <c r="J5" s="551">
        <f>WesternRegionCalculations!F84</f>
        <v>2868</v>
      </c>
      <c r="K5" s="218"/>
      <c r="L5" s="219"/>
    </row>
    <row r="6" spans="1:13" s="200" customFormat="1" ht="12" customHeight="1" x14ac:dyDescent="0.2">
      <c r="A6" s="214"/>
      <c r="B6" s="215"/>
      <c r="C6" s="215"/>
      <c r="D6" s="28"/>
      <c r="E6" s="221"/>
      <c r="F6" s="221"/>
      <c r="G6" s="217"/>
      <c r="H6" s="215" t="str">
        <f>Data!H6</f>
        <v>Children Under 18 in Placement (03/31/2017)</v>
      </c>
      <c r="I6" s="215"/>
      <c r="J6" s="551">
        <f>WesternRegionCalculations!F84-WesternRegionCalculations!F90</f>
        <v>395</v>
      </c>
      <c r="K6" s="218"/>
      <c r="L6" s="219"/>
    </row>
    <row r="7" spans="1:13" s="200" customFormat="1" ht="3" customHeight="1" x14ac:dyDescent="0.2">
      <c r="A7" s="214"/>
      <c r="B7" s="217"/>
      <c r="C7" s="217"/>
      <c r="D7" s="199"/>
      <c r="E7" s="221"/>
      <c r="F7" s="221"/>
      <c r="G7" s="217"/>
      <c r="H7" s="215">
        <f>Data!H7</f>
        <v>0</v>
      </c>
      <c r="I7" s="215"/>
      <c r="J7" s="837"/>
      <c r="K7" s="218"/>
      <c r="L7" s="219"/>
    </row>
    <row r="8" spans="1:13" s="200" customFormat="1" ht="12" customHeight="1" x14ac:dyDescent="0.2">
      <c r="A8" s="214"/>
      <c r="B8" s="215" t="str">
        <f>Data!B8</f>
        <v>Responses (Q3, FY'2017) (includes Hotline)</v>
      </c>
      <c r="C8" s="215"/>
      <c r="D8" s="21">
        <f>WesternRegionCalculations!C139</f>
        <v>473</v>
      </c>
      <c r="E8" s="221"/>
      <c r="F8" s="221"/>
      <c r="G8" s="217"/>
      <c r="H8" s="215" t="str">
        <f>Data!H8</f>
        <v>% of Child Caseload in Placement</v>
      </c>
      <c r="I8" s="215"/>
      <c r="J8" s="838">
        <f>J6/J5</f>
        <v>0.13772663877266389</v>
      </c>
      <c r="K8" s="218"/>
      <c r="L8" s="219"/>
    </row>
    <row r="9" spans="1:13" s="200" customFormat="1" ht="12" customHeight="1" x14ac:dyDescent="0.2">
      <c r="A9" s="214"/>
      <c r="B9" s="215" t="str">
        <f>Data!B9</f>
        <v>% Supported Responses (Q3, FY'2017)</v>
      </c>
      <c r="C9" s="215"/>
      <c r="D9" s="28">
        <f>WesternRegionCalculations!C58/D4</f>
        <v>0.23768939393939395</v>
      </c>
      <c r="E9" s="221"/>
      <c r="F9" s="221"/>
      <c r="G9" s="217"/>
      <c r="H9" s="215" t="str">
        <f>Data!H9</f>
        <v>Clinical Cases (03/31/2017)</v>
      </c>
      <c r="I9" s="215"/>
      <c r="J9" s="551">
        <f>WesternRegionCalculations!F100+WesternRegionCalculations!F101</f>
        <v>1477</v>
      </c>
      <c r="K9" s="218"/>
      <c r="L9" s="219"/>
    </row>
    <row r="10" spans="1:13" s="200" customFormat="1" ht="3" customHeight="1" x14ac:dyDescent="0.2">
      <c r="A10" s="214"/>
      <c r="E10" s="221"/>
      <c r="F10" s="221"/>
      <c r="G10" s="217"/>
      <c r="H10" s="215"/>
      <c r="I10" s="215"/>
      <c r="J10" s="839"/>
      <c r="K10" s="218"/>
      <c r="L10" s="219"/>
    </row>
    <row r="11" spans="1:13" s="200" customFormat="1" ht="12" customHeight="1" x14ac:dyDescent="0.2">
      <c r="A11" s="214"/>
      <c r="B11" s="215" t="str">
        <f>Data!B11</f>
        <v>Substantiated Concern (Q3, FY'2017)</v>
      </c>
      <c r="C11" s="215"/>
      <c r="D11" s="21">
        <f>WesternRegionCalculations!C130</f>
        <v>94</v>
      </c>
      <c r="E11" s="221"/>
      <c r="F11" s="221"/>
      <c r="G11" s="217"/>
      <c r="H11" s="215" t="str">
        <f>Data!H11</f>
        <v>Adoption Cases (03/31/2017)</v>
      </c>
      <c r="I11" s="215"/>
      <c r="J11" s="551">
        <f>WesternRegionCalculations!F99</f>
        <v>94</v>
      </c>
      <c r="K11" s="218"/>
      <c r="L11" s="219"/>
    </row>
    <row r="12" spans="1:13" s="200" customFormat="1" ht="12" customHeight="1" x14ac:dyDescent="0.2">
      <c r="A12" s="214"/>
      <c r="B12" s="253"/>
      <c r="C12" s="215"/>
      <c r="D12" s="28"/>
      <c r="E12" s="221"/>
      <c r="F12" s="221"/>
      <c r="G12" s="217"/>
      <c r="H12" s="215" t="str">
        <f>Data!H12</f>
        <v>Clinical Cases w/Child &lt;18 in Plcme (03/31/2017)</v>
      </c>
      <c r="I12" s="215"/>
      <c r="J12" s="551">
        <f>WesternRegionCalculations!F108</f>
        <v>190</v>
      </c>
      <c r="K12" s="218"/>
      <c r="L12" s="219"/>
    </row>
    <row r="13" spans="1:13" s="200" customFormat="1" ht="12" customHeight="1" x14ac:dyDescent="0.2">
      <c r="A13" s="214"/>
      <c r="E13" s="221"/>
      <c r="F13" s="221"/>
      <c r="G13" s="217"/>
      <c r="H13" s="215" t="str">
        <f>Data!H13</f>
        <v>% Clinical Cases that are Placement Cases</v>
      </c>
      <c r="I13" s="215"/>
      <c r="J13" s="838">
        <f>J12/J9</f>
        <v>0.12863913337846988</v>
      </c>
      <c r="K13" s="218"/>
      <c r="L13" s="219"/>
    </row>
    <row r="14" spans="1:13" s="200" customFormat="1" ht="3" customHeight="1" x14ac:dyDescent="0.2">
      <c r="A14" s="214"/>
      <c r="B14" s="215"/>
      <c r="C14" s="215"/>
      <c r="D14" s="34"/>
      <c r="E14" s="221"/>
      <c r="F14" s="221"/>
      <c r="G14" s="217"/>
      <c r="H14" s="215"/>
      <c r="I14" s="215"/>
      <c r="J14" s="838"/>
      <c r="K14" s="218"/>
      <c r="L14" s="219"/>
    </row>
    <row r="15" spans="1:13" s="200" customFormat="1" ht="12" customHeight="1" x14ac:dyDescent="0.2">
      <c r="A15" s="214"/>
      <c r="B15" s="215" t="str">
        <f>Data!B15</f>
        <v>Ave. Clinical Cases Opened per Month (Jan - Mar 2017)</v>
      </c>
      <c r="C15" s="215"/>
      <c r="D15" s="21">
        <f>WesternRegionCalculations!C78</f>
        <v>78.666666666666671</v>
      </c>
      <c r="E15" s="221"/>
      <c r="F15" s="221"/>
      <c r="G15" s="217"/>
      <c r="H15" s="215" t="str">
        <f>Data!H15</f>
        <v>Adoptions Legalized (Q3, FY'2017)</v>
      </c>
      <c r="I15" s="215"/>
      <c r="J15" s="551">
        <f>WesternRegionCalculations!C117</f>
        <v>9</v>
      </c>
      <c r="K15" s="218"/>
      <c r="L15" s="219"/>
    </row>
    <row r="16" spans="1:13" s="200" customFormat="1" ht="12" customHeight="1" x14ac:dyDescent="0.2">
      <c r="A16" s="214"/>
      <c r="B16" s="215" t="str">
        <f>Data!B16</f>
        <v>Ave. Clinical Cases Closed Per Month (Jan - Mar 2017)</v>
      </c>
      <c r="C16" s="215"/>
      <c r="D16" s="21">
        <f>WesternRegionCalculations!C68</f>
        <v>83.666666666666671</v>
      </c>
      <c r="E16" s="221"/>
      <c r="F16" s="221"/>
      <c r="G16" s="217"/>
      <c r="H16" s="215" t="str">
        <f>Data!H16</f>
        <v>Guardianships Legalized (Q3, FY'2017)</v>
      </c>
      <c r="I16" s="215"/>
      <c r="J16" s="551">
        <f>WesternRegionCalculations!D117</f>
        <v>10</v>
      </c>
      <c r="K16" s="218"/>
      <c r="L16" s="219"/>
    </row>
    <row r="17" spans="1:12" ht="6" customHeight="1" x14ac:dyDescent="0.2">
      <c r="A17" s="223"/>
      <c r="B17" s="206"/>
      <c r="C17" s="206"/>
      <c r="D17" s="207"/>
      <c r="E17" s="208"/>
      <c r="F17" s="208"/>
      <c r="G17" s="206"/>
      <c r="H17" s="206"/>
      <c r="I17" s="206"/>
      <c r="J17" s="208"/>
      <c r="K17" s="208"/>
      <c r="L17" s="224"/>
    </row>
    <row r="18" spans="1:12" s="227" customFormat="1" ht="15.75" customHeight="1" x14ac:dyDescent="0.2">
      <c r="A18" s="225"/>
      <c r="B18" s="1079" t="s">
        <v>4</v>
      </c>
      <c r="C18" s="1079"/>
      <c r="D18" s="1079"/>
      <c r="E18" s="1079"/>
      <c r="F18" s="1079"/>
      <c r="G18" s="1079"/>
      <c r="H18" s="1079"/>
      <c r="I18" s="1079"/>
      <c r="J18" s="1079"/>
      <c r="K18" s="1079"/>
      <c r="L18" s="226"/>
    </row>
    <row r="19" spans="1:12" ht="15" customHeight="1" x14ac:dyDescent="0.2">
      <c r="A19" s="210"/>
      <c r="B19" s="228" t="str">
        <f>Data!B19</f>
        <v>Race (03/31/2017)</v>
      </c>
      <c r="C19" s="229"/>
      <c r="D19" s="230"/>
      <c r="E19" s="231"/>
      <c r="F19" s="232"/>
      <c r="G19" s="228" t="str">
        <f>Data!G19</f>
        <v>Primary Language  (03/31/2017)</v>
      </c>
      <c r="H19" s="229"/>
      <c r="I19" s="229"/>
      <c r="J19" s="233"/>
      <c r="K19" s="233"/>
      <c r="L19" s="213"/>
    </row>
    <row r="20" spans="1:12" s="200" customFormat="1" ht="13.5" customHeight="1" x14ac:dyDescent="0.2">
      <c r="A20" s="234"/>
      <c r="B20" s="235"/>
      <c r="C20" s="215" t="s">
        <v>5</v>
      </c>
      <c r="D20" s="21">
        <f>WesternRegionCalculations!S14</f>
        <v>2345</v>
      </c>
      <c r="E20" s="28">
        <f>IF(D20/$D$29&lt;0.01,"*",D20/$D$29)</f>
        <v>0.3922060545241679</v>
      </c>
      <c r="F20" s="236"/>
      <c r="G20" s="235"/>
      <c r="H20" s="215" t="str">
        <f>Data!H20</f>
        <v>Spanish</v>
      </c>
      <c r="I20" s="215"/>
      <c r="J20" s="21">
        <f>WesternRegionCalculations!S35</f>
        <v>285</v>
      </c>
      <c r="K20" s="49">
        <f>IF(J20/$J$31&lt;0.01,"*",J20/$J$31)</f>
        <v>4.7666833918715505E-2</v>
      </c>
      <c r="L20" s="237"/>
    </row>
    <row r="21" spans="1:12" s="200" customFormat="1" ht="14.45" customHeight="1" x14ac:dyDescent="0.2">
      <c r="A21" s="234"/>
      <c r="B21" s="235"/>
      <c r="C21" s="238" t="s">
        <v>7</v>
      </c>
      <c r="D21" s="21">
        <f>WesternRegionCalculations!S10</f>
        <v>1874</v>
      </c>
      <c r="E21" s="28">
        <f t="shared" ref="E21:E28" si="0">IF(D21/$D$29&lt;0.01,"*",D21/$D$29)</f>
        <v>0.31343033952165916</v>
      </c>
      <c r="F21" s="236"/>
      <c r="G21" s="235"/>
      <c r="H21" s="215" t="str">
        <f>Data!H21</f>
        <v>Khmer (Cambodian)</v>
      </c>
      <c r="I21" s="215"/>
      <c r="J21" s="21">
        <f>WesternRegionCalculations!S29</f>
        <v>0</v>
      </c>
      <c r="K21" s="49" t="str">
        <f t="shared" ref="K21:K31" si="1">IF(J21/$J$31&lt;0.01,"*",J21/$J$31)</f>
        <v>*</v>
      </c>
      <c r="L21" s="237"/>
    </row>
    <row r="22" spans="1:12" s="200" customFormat="1" ht="13.5" customHeight="1" x14ac:dyDescent="0.2">
      <c r="A22" s="234"/>
      <c r="B22" s="235"/>
      <c r="C22" s="215" t="s">
        <v>9</v>
      </c>
      <c r="D22" s="21">
        <f>WesternRegionCalculations!S8</f>
        <v>567</v>
      </c>
      <c r="E22" s="28">
        <f t="shared" si="0"/>
        <v>9.4831911690918216E-2</v>
      </c>
      <c r="F22" s="236"/>
      <c r="G22" s="235"/>
      <c r="H22" s="52" t="str">
        <f>Data!H22</f>
        <v xml:space="preserve">Portuguese                                                                      </v>
      </c>
      <c r="I22" s="215"/>
      <c r="J22" s="21">
        <f>WesternRegionCalculations!S33</f>
        <v>0</v>
      </c>
      <c r="K22" s="28" t="str">
        <f t="shared" si="1"/>
        <v>*</v>
      </c>
      <c r="L22" s="237"/>
    </row>
    <row r="23" spans="1:12" s="200" customFormat="1" ht="13.5" customHeight="1" x14ac:dyDescent="0.2">
      <c r="A23" s="234"/>
      <c r="B23" s="235"/>
      <c r="C23" s="215" t="s">
        <v>11</v>
      </c>
      <c r="D23" s="21">
        <f>WesternRegionCalculations!S7</f>
        <v>13</v>
      </c>
      <c r="E23" s="28" t="str">
        <f t="shared" si="0"/>
        <v>*</v>
      </c>
      <c r="F23" s="236"/>
      <c r="G23" s="235"/>
      <c r="H23" s="215" t="str">
        <f>Data!H23</f>
        <v>Haitian Creole</v>
      </c>
      <c r="I23" s="215"/>
      <c r="J23" s="21">
        <f>WesternRegionCalculations!S27</f>
        <v>2</v>
      </c>
      <c r="K23" s="49" t="str">
        <f t="shared" si="1"/>
        <v>*</v>
      </c>
      <c r="L23" s="237"/>
    </row>
    <row r="24" spans="1:12" s="200" customFormat="1" ht="13.5" customHeight="1" x14ac:dyDescent="0.2">
      <c r="A24" s="234"/>
      <c r="B24" s="235"/>
      <c r="C24" s="215" t="s">
        <v>13</v>
      </c>
      <c r="D24" s="21">
        <f>WesternRegionCalculations!S6</f>
        <v>9</v>
      </c>
      <c r="E24" s="28" t="str">
        <f t="shared" si="0"/>
        <v>*</v>
      </c>
      <c r="F24" s="236"/>
      <c r="G24" s="235"/>
      <c r="H24" s="238" t="str">
        <f>Data!H24</f>
        <v>Cape Verdean Creole</v>
      </c>
      <c r="I24" s="238"/>
      <c r="J24" s="21">
        <f>WesternRegionCalculations!S22</f>
        <v>0</v>
      </c>
      <c r="K24" s="49" t="str">
        <f t="shared" si="1"/>
        <v>*</v>
      </c>
      <c r="L24" s="237"/>
    </row>
    <row r="25" spans="1:12" s="200" customFormat="1" ht="13.5" customHeight="1" x14ac:dyDescent="0.2">
      <c r="A25" s="234"/>
      <c r="B25" s="235"/>
      <c r="C25" s="215" t="s">
        <v>15</v>
      </c>
      <c r="D25" s="21">
        <f>WesternRegionCalculations!S12</f>
        <v>1</v>
      </c>
      <c r="E25" s="28" t="str">
        <f t="shared" si="0"/>
        <v>*</v>
      </c>
      <c r="F25" s="236"/>
      <c r="G25" s="235"/>
      <c r="H25" s="238" t="str">
        <f>Data!H25</f>
        <v>Vietnamese</v>
      </c>
      <c r="I25" s="238"/>
      <c r="J25" s="21">
        <f>WesternRegionCalculations!S38</f>
        <v>3</v>
      </c>
      <c r="K25" s="49" t="str">
        <f t="shared" si="1"/>
        <v>*</v>
      </c>
      <c r="L25" s="237"/>
    </row>
    <row r="26" spans="1:12" s="200" customFormat="1" ht="13.5" customHeight="1" x14ac:dyDescent="0.2">
      <c r="A26" s="239"/>
      <c r="B26" s="235"/>
      <c r="C26" s="215" t="s">
        <v>17</v>
      </c>
      <c r="D26" s="21">
        <f>WesternRegionCalculations!S11</f>
        <v>173</v>
      </c>
      <c r="E26" s="28">
        <f t="shared" si="0"/>
        <v>2.89346044489045E-2</v>
      </c>
      <c r="F26" s="236"/>
      <c r="G26" s="235"/>
      <c r="H26" s="238" t="str">
        <f>Data!H26</f>
        <v>Chinese</v>
      </c>
      <c r="I26" s="238"/>
      <c r="J26" s="21">
        <f>WesternRegionCalculations!S23</f>
        <v>1</v>
      </c>
      <c r="K26" s="28" t="str">
        <f t="shared" si="1"/>
        <v>*</v>
      </c>
      <c r="L26" s="240"/>
    </row>
    <row r="27" spans="1:12" s="200" customFormat="1" ht="12" customHeight="1" x14ac:dyDescent="0.2">
      <c r="A27" s="239"/>
      <c r="B27" s="235"/>
      <c r="C27" s="215" t="str">
        <f>Data!C27</f>
        <v>Unable to Determine</v>
      </c>
      <c r="D27" s="21">
        <f>WesternRegionCalculations!S13</f>
        <v>264</v>
      </c>
      <c r="E27" s="28">
        <f t="shared" si="0"/>
        <v>4.415454089312594E-2</v>
      </c>
      <c r="F27" s="236"/>
      <c r="G27" s="235"/>
      <c r="H27" s="238" t="str">
        <f>Data!H27</f>
        <v>Lao</v>
      </c>
      <c r="I27" s="238"/>
      <c r="J27" s="21">
        <f>WesternRegionCalculations!S30</f>
        <v>0</v>
      </c>
      <c r="K27" s="49" t="str">
        <f t="shared" si="1"/>
        <v>*</v>
      </c>
      <c r="L27" s="240"/>
    </row>
    <row r="28" spans="1:12" s="200" customFormat="1" ht="12" customHeight="1" x14ac:dyDescent="0.2">
      <c r="A28" s="241"/>
      <c r="B28" s="235"/>
      <c r="C28" s="215" t="str">
        <f>Data!C28</f>
        <v>Missing</v>
      </c>
      <c r="D28" s="21">
        <f>WesternRegionCalculations!S15+WesternRegionCalculations!S9</f>
        <v>733</v>
      </c>
      <c r="E28" s="28">
        <f t="shared" si="0"/>
        <v>0.12259575179795952</v>
      </c>
      <c r="F28" s="242"/>
      <c r="G28" s="235"/>
      <c r="H28" s="238" t="str">
        <f>Data!H28</f>
        <v>American Sign Language</v>
      </c>
      <c r="I28" s="238"/>
      <c r="J28" s="21">
        <f>WesternRegionCalculations!S21</f>
        <v>4</v>
      </c>
      <c r="K28" s="28" t="str">
        <f t="shared" si="1"/>
        <v>*</v>
      </c>
      <c r="L28" s="243"/>
    </row>
    <row r="29" spans="1:12" s="200" customFormat="1" ht="15" customHeight="1" x14ac:dyDescent="0.2">
      <c r="A29" s="214"/>
      <c r="B29" s="228"/>
      <c r="C29" s="244" t="s">
        <v>23</v>
      </c>
      <c r="D29" s="67">
        <f>SUM(D20:D28)</f>
        <v>5979</v>
      </c>
      <c r="E29" s="61">
        <f>IF(D29/$D$29&lt;0.01,"*",D29/$D$29)</f>
        <v>1</v>
      </c>
      <c r="F29" s="217"/>
      <c r="G29" s="235"/>
      <c r="H29" s="215" t="str">
        <f>Data!H29</f>
        <v>Other</v>
      </c>
      <c r="I29" s="215"/>
      <c r="J29" s="21">
        <f>WesternRegionCalculations!S25+WesternRegionCalculations!S26+WesternRegionCalculations!S28+WesternRegionCalculations!S31+WesternRegionCalculations!S32+WesternRegionCalculations!S34+WesternRegionCalculations!S36+WesternRegionCalculations!S39</f>
        <v>70</v>
      </c>
      <c r="K29" s="49">
        <f t="shared" si="1"/>
        <v>1.1707643418631878E-2</v>
      </c>
      <c r="L29" s="219"/>
    </row>
    <row r="30" spans="1:12" ht="12" customHeight="1" x14ac:dyDescent="0.2">
      <c r="A30" s="245"/>
      <c r="B30" s="228"/>
      <c r="C30" s="246" t="s">
        <v>239</v>
      </c>
      <c r="D30" s="34"/>
      <c r="E30" s="64"/>
      <c r="F30" s="242"/>
      <c r="G30" s="215"/>
      <c r="H30" s="215" t="str">
        <f>Data!H30</f>
        <v>English/Unspecified</v>
      </c>
      <c r="I30" s="215"/>
      <c r="J30" s="21">
        <f>WesternRegionCalculations!S24+WesternRegionCalculations!S37</f>
        <v>5614</v>
      </c>
      <c r="K30" s="49">
        <f t="shared" si="1"/>
        <v>0.93895300217427669</v>
      </c>
      <c r="L30" s="247"/>
    </row>
    <row r="31" spans="1:12" ht="12" customHeight="1" x14ac:dyDescent="0.2">
      <c r="A31" s="245"/>
      <c r="B31" s="228"/>
      <c r="C31" s="66" t="s">
        <v>240</v>
      </c>
      <c r="D31" s="34"/>
      <c r="E31" s="64"/>
      <c r="F31" s="242"/>
      <c r="G31" s="215"/>
      <c r="H31" s="220" t="s">
        <v>23</v>
      </c>
      <c r="I31" s="220"/>
      <c r="J31" s="67">
        <f>SUM(J20:J30)</f>
        <v>5979</v>
      </c>
      <c r="K31" s="68">
        <f t="shared" si="1"/>
        <v>1</v>
      </c>
      <c r="L31" s="247"/>
    </row>
    <row r="32" spans="1:12" ht="6" customHeight="1" x14ac:dyDescent="0.2">
      <c r="A32" s="248"/>
      <c r="B32" s="249"/>
      <c r="C32" s="229"/>
      <c r="D32" s="250"/>
      <c r="E32" s="242"/>
      <c r="F32" s="242"/>
      <c r="G32" s="215"/>
      <c r="H32" s="215"/>
      <c r="I32" s="215"/>
      <c r="J32" s="251"/>
      <c r="K32" s="251"/>
      <c r="L32" s="252"/>
    </row>
    <row r="33" spans="1:12" s="227" customFormat="1" ht="14.25" customHeight="1" x14ac:dyDescent="0.2">
      <c r="A33" s="225"/>
      <c r="B33" s="1080" t="s">
        <v>28</v>
      </c>
      <c r="C33" s="1079"/>
      <c r="D33" s="1079"/>
      <c r="E33" s="1079"/>
      <c r="F33" s="1079"/>
      <c r="G33" s="1079"/>
      <c r="H33" s="1079"/>
      <c r="I33" s="1079"/>
      <c r="J33" s="1079"/>
      <c r="K33" s="1079"/>
      <c r="L33" s="226"/>
    </row>
    <row r="34" spans="1:12" s="253" customFormat="1" ht="15" customHeight="1" x14ac:dyDescent="0.2">
      <c r="A34" s="245"/>
      <c r="B34" s="228" t="str">
        <f>Data!B34</f>
        <v>Most Recent Intake  (03/31/2017)</v>
      </c>
      <c r="C34" s="229"/>
      <c r="D34" s="231"/>
      <c r="E34" s="218"/>
      <c r="F34" s="218"/>
      <c r="G34" s="228" t="str">
        <f>Data!G34</f>
        <v>Age Groups  (03/31/2017)</v>
      </c>
      <c r="H34" s="215"/>
      <c r="I34" s="215"/>
      <c r="J34" s="251"/>
      <c r="K34" s="251"/>
      <c r="L34" s="247"/>
    </row>
    <row r="35" spans="1:12" s="200" customFormat="1" ht="12" customHeight="1" x14ac:dyDescent="0.2">
      <c r="A35" s="234"/>
      <c r="B35" s="217"/>
      <c r="C35" s="215" t="str">
        <f>Data!C35</f>
        <v>Protective</v>
      </c>
      <c r="D35" s="21">
        <f>WesternRegionCalculations!O61+WesternRegionCalculations!U61</f>
        <v>373</v>
      </c>
      <c r="E35" s="49">
        <f>IF(D35/$D$41&lt;0.01,"*",D35/$D$41)</f>
        <v>0.94430379746835447</v>
      </c>
      <c r="F35" s="254"/>
      <c r="G35" s="217"/>
      <c r="H35" s="215" t="str">
        <f>Data!H35</f>
        <v>0 - 2 Years Old</v>
      </c>
      <c r="I35" s="215"/>
      <c r="J35" s="21">
        <f>WesternRegionCalculations!O75</f>
        <v>83</v>
      </c>
      <c r="K35" s="49">
        <f>IF(J35/$J$39&lt;0.01,"*",J35/$J$39)</f>
        <v>0.21012658227848102</v>
      </c>
      <c r="L35" s="237"/>
    </row>
    <row r="36" spans="1:12" s="200" customFormat="1" ht="12" customHeight="1" x14ac:dyDescent="0.2">
      <c r="A36" s="234"/>
      <c r="B36" s="229"/>
      <c r="C36" s="215" t="str">
        <f>Data!C36</f>
        <v>Alternative Response</v>
      </c>
      <c r="D36" s="21">
        <f>WesternRegionCalculations!P61</f>
        <v>9</v>
      </c>
      <c r="E36" s="49">
        <f t="shared" ref="E36:E41" si="2">IF(D36/$D$41&lt;0.01,"*",D36/$D$41)</f>
        <v>2.2784810126582278E-2</v>
      </c>
      <c r="F36" s="254"/>
      <c r="G36" s="217"/>
      <c r="H36" s="215" t="str">
        <f>Data!H36</f>
        <v>3 - 5 Years Old</v>
      </c>
      <c r="I36" s="215"/>
      <c r="J36" s="21">
        <f>WesternRegionCalculations!P75</f>
        <v>67</v>
      </c>
      <c r="K36" s="49">
        <f t="shared" ref="K36:K39" si="3">IF(J36/$J$39&lt;0.01,"*",J36/$J$39)</f>
        <v>0.16962025316455695</v>
      </c>
      <c r="L36" s="237"/>
    </row>
    <row r="37" spans="1:12" s="200" customFormat="1" ht="12" customHeight="1" x14ac:dyDescent="0.2">
      <c r="A37" s="234"/>
      <c r="B37" s="229"/>
      <c r="C37" s="215" t="str">
        <f>Data!C37</f>
        <v>Voluntary Request</v>
      </c>
      <c r="D37" s="21">
        <f>WesternRegionCalculations!W61+WesternRegionCalculations!X61</f>
        <v>4</v>
      </c>
      <c r="E37" s="49">
        <f t="shared" si="2"/>
        <v>1.0126582278481013E-2</v>
      </c>
      <c r="F37" s="254"/>
      <c r="G37" s="217"/>
      <c r="H37" s="215" t="str">
        <f>Data!H37</f>
        <v>6 - 11 Years Old</v>
      </c>
      <c r="I37" s="215"/>
      <c r="J37" s="21">
        <f>WesternRegionCalculations!Q75</f>
        <v>112</v>
      </c>
      <c r="K37" s="49">
        <f t="shared" si="3"/>
        <v>0.28354430379746837</v>
      </c>
      <c r="L37" s="237"/>
    </row>
    <row r="38" spans="1:12" s="200" customFormat="1" ht="12" customHeight="1" x14ac:dyDescent="0.2">
      <c r="A38" s="234"/>
      <c r="B38" s="229"/>
      <c r="C38" s="215" t="str">
        <f>Data!C38</f>
        <v>CRA Referral (Children Requiring Assistance)</v>
      </c>
      <c r="D38" s="21">
        <f>WesternRegionCalculations!Q61+WesternRegionCalculations!R61</f>
        <v>6</v>
      </c>
      <c r="E38" s="49">
        <f t="shared" si="2"/>
        <v>1.5189873417721518E-2</v>
      </c>
      <c r="F38" s="254"/>
      <c r="G38" s="217"/>
      <c r="H38" s="215" t="str">
        <f>Data!H38</f>
        <v>12 - 17 Years Old</v>
      </c>
      <c r="I38" s="215"/>
      <c r="J38" s="21">
        <f>WesternRegionCalculations!R75</f>
        <v>133</v>
      </c>
      <c r="K38" s="49">
        <f t="shared" si="3"/>
        <v>0.33670886075949369</v>
      </c>
      <c r="L38" s="237"/>
    </row>
    <row r="39" spans="1:12" s="200" customFormat="1" ht="12" customHeight="1" x14ac:dyDescent="0.2">
      <c r="A39" s="239"/>
      <c r="B39" s="229"/>
      <c r="C39" s="215" t="str">
        <f>Data!C39</f>
        <v>Court Referral</v>
      </c>
      <c r="D39" s="21">
        <f>WesternRegionCalculations!S61</f>
        <v>2</v>
      </c>
      <c r="E39" s="49" t="str">
        <f t="shared" si="2"/>
        <v>*</v>
      </c>
      <c r="F39" s="254"/>
      <c r="G39" s="217"/>
      <c r="H39" s="244" t="s">
        <v>38</v>
      </c>
      <c r="I39" s="244"/>
      <c r="J39" s="67">
        <f>SUM(J35:J38)</f>
        <v>395</v>
      </c>
      <c r="K39" s="68">
        <f t="shared" si="3"/>
        <v>1</v>
      </c>
      <c r="L39" s="240"/>
    </row>
    <row r="40" spans="1:12" s="200" customFormat="1" ht="12" customHeight="1" x14ac:dyDescent="0.2">
      <c r="A40" s="241"/>
      <c r="B40" s="217"/>
      <c r="C40" s="215" t="str">
        <f>Data!C40</f>
        <v>Other/Unspecified</v>
      </c>
      <c r="D40" s="21">
        <f>WesternRegionCalculations!T61+WesternRegionCalculations!V61+WesternRegionCalculations!Y61</f>
        <v>1</v>
      </c>
      <c r="E40" s="49" t="str">
        <f t="shared" si="2"/>
        <v>*</v>
      </c>
      <c r="F40" s="255"/>
      <c r="G40" s="217"/>
      <c r="H40" s="244"/>
      <c r="I40" s="244"/>
      <c r="J40" s="76"/>
      <c r="K40" s="77"/>
      <c r="L40" s="243"/>
    </row>
    <row r="41" spans="1:12" s="200" customFormat="1" ht="12" customHeight="1" x14ac:dyDescent="0.2">
      <c r="A41" s="241"/>
      <c r="B41" s="217"/>
      <c r="C41" s="244" t="s">
        <v>38</v>
      </c>
      <c r="D41" s="67">
        <f>SUM(D35:D40)</f>
        <v>395</v>
      </c>
      <c r="E41" s="68">
        <f t="shared" si="2"/>
        <v>1</v>
      </c>
      <c r="F41" s="255"/>
      <c r="G41" s="217"/>
      <c r="H41" s="217"/>
      <c r="I41" s="217"/>
      <c r="J41" s="217"/>
      <c r="K41" s="217"/>
      <c r="L41" s="243"/>
    </row>
    <row r="42" spans="1:12" s="200" customFormat="1" ht="12" customHeight="1" x14ac:dyDescent="0.2">
      <c r="A42" s="241"/>
      <c r="B42" s="217"/>
      <c r="C42" s="244"/>
      <c r="D42" s="67"/>
      <c r="E42" s="68"/>
      <c r="F42" s="255"/>
      <c r="G42" s="217"/>
      <c r="H42" s="217"/>
      <c r="I42" s="217"/>
      <c r="J42" s="217"/>
      <c r="K42" s="217"/>
      <c r="L42" s="243"/>
    </row>
    <row r="43" spans="1:12" s="253" customFormat="1" ht="15" customHeight="1" x14ac:dyDescent="0.2">
      <c r="A43" s="210"/>
      <c r="B43" s="228" t="str">
        <f>Data!B43</f>
        <v>Placement Type  (03/31/2017)</v>
      </c>
      <c r="C43" s="215"/>
      <c r="D43" s="233"/>
      <c r="E43" s="233"/>
      <c r="F43" s="233"/>
      <c r="G43" s="228" t="str">
        <f>Data!G43</f>
        <v>Continuous Time in Placement  (03/31/2017)</v>
      </c>
      <c r="H43" s="229"/>
      <c r="I43" s="229"/>
      <c r="J43" s="233"/>
      <c r="K43" s="233"/>
      <c r="L43" s="213"/>
    </row>
    <row r="44" spans="1:12" s="200" customFormat="1" ht="12" customHeight="1" x14ac:dyDescent="0.2">
      <c r="A44" s="234"/>
      <c r="B44" s="217"/>
      <c r="C44" s="215" t="str">
        <f>Data!C44</f>
        <v>Foster Care - Kinship</v>
      </c>
      <c r="D44" s="21">
        <f>WesternRegionCalculations!AP103</f>
        <v>93</v>
      </c>
      <c r="E44" s="49">
        <f>IF(D44/$D$57&lt;0.01,"*",D44/$D$57)</f>
        <v>0.23544303797468355</v>
      </c>
      <c r="F44" s="254"/>
      <c r="G44" s="217"/>
      <c r="H44" s="215" t="str">
        <f>Data!H44</f>
        <v>.5 Years or Less</v>
      </c>
      <c r="I44" s="215"/>
      <c r="J44" s="21">
        <f>WesternRegionCalculations!O88</f>
        <v>116</v>
      </c>
      <c r="K44" s="49">
        <f>IF(J44/$J$49&lt;0.01,"*",J44/$J$49)</f>
        <v>0.29367088607594938</v>
      </c>
      <c r="L44" s="237"/>
    </row>
    <row r="45" spans="1:12" s="200" customFormat="1" ht="12" customHeight="1" x14ac:dyDescent="0.2">
      <c r="A45" s="234"/>
      <c r="B45" s="217"/>
      <c r="C45" s="215" t="str">
        <f>Data!C45</f>
        <v>Foster Care - Child-Specific</v>
      </c>
      <c r="D45" s="21">
        <f>WesternRegionCalculations!AN103</f>
        <v>31</v>
      </c>
      <c r="E45" s="49">
        <f t="shared" ref="E45:E57" si="4">IF(D45/$D$57&lt;0.01,"*",D45/$D$57)</f>
        <v>7.848101265822785E-2</v>
      </c>
      <c r="F45" s="254"/>
      <c r="G45" s="217"/>
      <c r="H45" s="215" t="str">
        <f>Data!H45</f>
        <v>&gt;.5 Years - 1 Year</v>
      </c>
      <c r="I45" s="215"/>
      <c r="J45" s="21">
        <f>WesternRegionCalculations!P88</f>
        <v>78</v>
      </c>
      <c r="K45" s="49">
        <f t="shared" ref="K45:K49" si="5">IF(J45/$J$49&lt;0.01,"*",J45/$J$49)</f>
        <v>0.19746835443037974</v>
      </c>
      <c r="L45" s="237"/>
    </row>
    <row r="46" spans="1:12" s="200" customFormat="1" ht="12" customHeight="1" x14ac:dyDescent="0.2">
      <c r="A46" s="234"/>
      <c r="B46" s="217"/>
      <c r="C46" s="215" t="str">
        <f>Data!C46</f>
        <v>Foster Care - Unrestricted</v>
      </c>
      <c r="D46" s="21">
        <f>WesternRegionCalculations!AR103</f>
        <v>81</v>
      </c>
      <c r="E46" s="49">
        <f t="shared" si="4"/>
        <v>0.20506329113924052</v>
      </c>
      <c r="F46" s="254"/>
      <c r="G46" s="217"/>
      <c r="H46" s="215" t="str">
        <f>Data!H46</f>
        <v>&gt;1 Year - 2 Years</v>
      </c>
      <c r="I46" s="215"/>
      <c r="J46" s="21">
        <f>WesternRegionCalculations!Q88+WesternRegionCalculations!R88</f>
        <v>95</v>
      </c>
      <c r="K46" s="49">
        <f t="shared" si="5"/>
        <v>0.24050632911392406</v>
      </c>
      <c r="L46" s="237"/>
    </row>
    <row r="47" spans="1:12" s="200" customFormat="1" ht="12" customHeight="1" x14ac:dyDescent="0.2">
      <c r="A47" s="234"/>
      <c r="B47" s="217"/>
      <c r="C47" s="215" t="str">
        <f>Data!C47</f>
        <v>Foster Care - Pre-adoptive</v>
      </c>
      <c r="D47" s="21">
        <f>WesternRegionCalculations!AQ103</f>
        <v>30</v>
      </c>
      <c r="E47" s="49">
        <f t="shared" si="4"/>
        <v>7.5949367088607597E-2</v>
      </c>
      <c r="F47" s="254"/>
      <c r="G47" s="217"/>
      <c r="H47" s="215" t="str">
        <f>Data!H47</f>
        <v>&gt;2 Years - 4 Years</v>
      </c>
      <c r="I47" s="215"/>
      <c r="J47" s="21">
        <f>WesternRegionCalculations!S88</f>
        <v>68</v>
      </c>
      <c r="K47" s="49">
        <f t="shared" si="5"/>
        <v>0.17215189873417722</v>
      </c>
      <c r="L47" s="237"/>
    </row>
    <row r="48" spans="1:12" s="200" customFormat="1" ht="12" customHeight="1" x14ac:dyDescent="0.2">
      <c r="A48" s="234"/>
      <c r="B48" s="217"/>
      <c r="C48" s="215" t="str">
        <f>Data!C48</f>
        <v>Foster Care - Independent Living</v>
      </c>
      <c r="D48" s="21">
        <f>WesternRegionCalculations!AO103</f>
        <v>0</v>
      </c>
      <c r="E48" s="28" t="str">
        <f t="shared" si="4"/>
        <v>*</v>
      </c>
      <c r="F48" s="254"/>
      <c r="G48" s="217"/>
      <c r="H48" s="215" t="str">
        <f>Data!H48</f>
        <v>&gt;4 Years</v>
      </c>
      <c r="I48" s="215"/>
      <c r="J48" s="21">
        <f>WesternRegionCalculations!T88</f>
        <v>38</v>
      </c>
      <c r="K48" s="49">
        <f t="shared" si="5"/>
        <v>9.6202531645569619E-2</v>
      </c>
      <c r="L48" s="237"/>
    </row>
    <row r="49" spans="1:14" s="200" customFormat="1" ht="12" customHeight="1" x14ac:dyDescent="0.2">
      <c r="A49" s="234"/>
      <c r="B49" s="217"/>
      <c r="C49" s="215" t="str">
        <f>Data!C49</f>
        <v>Foster Care - IFC (Contracted)</v>
      </c>
      <c r="D49" s="21">
        <f>SUM(WesternRegionCalculations!AC103:AM103)</f>
        <v>78</v>
      </c>
      <c r="E49" s="49">
        <f t="shared" si="4"/>
        <v>0.19746835443037974</v>
      </c>
      <c r="F49" s="254"/>
      <c r="G49" s="217"/>
      <c r="H49" s="244" t="s">
        <v>38</v>
      </c>
      <c r="I49" s="215"/>
      <c r="J49" s="67">
        <f>SUM(J44:J48)</f>
        <v>395</v>
      </c>
      <c r="K49" s="68">
        <f t="shared" si="5"/>
        <v>1</v>
      </c>
      <c r="L49" s="237"/>
    </row>
    <row r="50" spans="1:14" s="200" customFormat="1" ht="12" customHeight="1" x14ac:dyDescent="0.2">
      <c r="A50" s="234"/>
      <c r="B50" s="217"/>
      <c r="C50" s="215" t="str">
        <f>Data!C50</f>
        <v>Congregate Care - Group Home</v>
      </c>
      <c r="D50" s="21">
        <f>SUM(WesternRegionCalculations!N103:T103)</f>
        <v>33</v>
      </c>
      <c r="E50" s="49">
        <f t="shared" si="4"/>
        <v>8.3544303797468356E-2</v>
      </c>
      <c r="F50" s="180"/>
      <c r="G50" s="180"/>
      <c r="H50" s="180"/>
      <c r="I50" s="180"/>
      <c r="J50" s="180"/>
      <c r="K50" s="180"/>
      <c r="L50" s="237"/>
    </row>
    <row r="51" spans="1:14" s="200" customFormat="1" ht="12" customHeight="1" x14ac:dyDescent="0.2">
      <c r="A51" s="256"/>
      <c r="B51" s="217"/>
      <c r="C51" s="215" t="str">
        <f>Data!C51</f>
        <v>Congregate Care - Continuum</v>
      </c>
      <c r="D51" s="21">
        <f>SUM(WesternRegionCalculations!Z103:AB103)</f>
        <v>1</v>
      </c>
      <c r="E51" s="49" t="str">
        <f t="shared" si="4"/>
        <v>*</v>
      </c>
      <c r="F51" s="254"/>
      <c r="G51" s="228" t="str">
        <f>Data!G51</f>
        <v>Gender  (03/31/2017)</v>
      </c>
      <c r="H51" s="235"/>
      <c r="I51" s="235"/>
      <c r="J51" s="257"/>
      <c r="K51" s="257"/>
      <c r="L51" s="258"/>
    </row>
    <row r="52" spans="1:14" s="200" customFormat="1" ht="12" customHeight="1" x14ac:dyDescent="0.2">
      <c r="A52" s="259"/>
      <c r="B52" s="217"/>
      <c r="C52" s="215" t="str">
        <f>Data!C52</f>
        <v>Congregate Care - Residential</v>
      </c>
      <c r="D52" s="21">
        <f>WesternRegionCalculations!U103</f>
        <v>20</v>
      </c>
      <c r="E52" s="49">
        <f>IF(D52/$D$57&lt;0.01,"*",D52/$D$57)</f>
        <v>5.0632911392405063E-2</v>
      </c>
      <c r="F52" s="254"/>
      <c r="G52" s="217"/>
      <c r="H52" s="215" t="str">
        <f>Data!H52</f>
        <v>Male</v>
      </c>
      <c r="I52" s="244"/>
      <c r="J52" s="21">
        <f>WesternRegionCalculations!P119</f>
        <v>191</v>
      </c>
      <c r="K52" s="49">
        <f>IF(J52/$J$55&lt;0.01,"*",J52/$J$55)</f>
        <v>0.48354430379746838</v>
      </c>
      <c r="L52" s="260"/>
      <c r="M52" s="215"/>
    </row>
    <row r="53" spans="1:14" s="200" customFormat="1" ht="12" customHeight="1" x14ac:dyDescent="0.2">
      <c r="A53" s="261"/>
      <c r="B53" s="217"/>
      <c r="C53" s="215" t="str">
        <f>Data!C53</f>
        <v>Congregate  Care - STARR (short-term residential)</v>
      </c>
      <c r="D53" s="21">
        <f>WesternRegionCalculations!V103</f>
        <v>20</v>
      </c>
      <c r="E53" s="49">
        <f t="shared" si="4"/>
        <v>5.0632911392405063E-2</v>
      </c>
      <c r="F53" s="254"/>
      <c r="G53" s="217"/>
      <c r="H53" s="215" t="str">
        <f>Data!H53</f>
        <v>Female</v>
      </c>
      <c r="I53" s="244"/>
      <c r="J53" s="21">
        <f>WesternRegionCalculations!O119</f>
        <v>204</v>
      </c>
      <c r="K53" s="49">
        <f t="shared" ref="K53:K55" si="6">IF(J53/$J$55&lt;0.01,"*",J53/$J$55)</f>
        <v>0.51645569620253162</v>
      </c>
      <c r="L53" s="262"/>
    </row>
    <row r="54" spans="1:14" s="200" customFormat="1" ht="12" customHeight="1" x14ac:dyDescent="0.2">
      <c r="A54" s="214"/>
      <c r="B54" s="217"/>
      <c r="C54" s="215" t="str">
        <f>Data!C54</f>
        <v>Congregate Care - Teen Parenting</v>
      </c>
      <c r="D54" s="21">
        <f>SUM(WesternRegionCalculations!W103:Y103)</f>
        <v>0</v>
      </c>
      <c r="E54" s="49" t="str">
        <f t="shared" si="4"/>
        <v>*</v>
      </c>
      <c r="F54" s="254"/>
      <c r="G54" s="180"/>
      <c r="H54" s="253" t="str">
        <f>Data!H54</f>
        <v>Intersex</v>
      </c>
      <c r="J54" s="21">
        <f>WesternRegionCalculations!Q119</f>
        <v>0</v>
      </c>
      <c r="K54" s="49" t="str">
        <f t="shared" si="6"/>
        <v>*</v>
      </c>
      <c r="L54" s="219"/>
    </row>
    <row r="55" spans="1:14" s="200" customFormat="1" ht="12" customHeight="1" x14ac:dyDescent="0.2">
      <c r="A55" s="263"/>
      <c r="B55" s="217"/>
      <c r="C55" s="215" t="str">
        <f>Data!C55</f>
        <v>Non-Referral Location</v>
      </c>
      <c r="D55" s="21">
        <f>SUM(WesternRegionCalculations!AS103:AW103)</f>
        <v>4</v>
      </c>
      <c r="E55" s="49">
        <f t="shared" si="4"/>
        <v>1.0126582278481013E-2</v>
      </c>
      <c r="F55" s="264"/>
      <c r="G55" s="180"/>
      <c r="H55" s="244" t="s">
        <v>38</v>
      </c>
      <c r="I55" s="180"/>
      <c r="J55" s="67">
        <f>SUM(J52:J54)</f>
        <v>395</v>
      </c>
      <c r="K55" s="68">
        <f t="shared" si="6"/>
        <v>1</v>
      </c>
      <c r="L55" s="265"/>
    </row>
    <row r="56" spans="1:14" s="200" customFormat="1" ht="12" customHeight="1" x14ac:dyDescent="0.2">
      <c r="A56" s="263"/>
      <c r="B56" s="217"/>
      <c r="C56" s="238" t="str">
        <f>Data!C56</f>
        <v>Missing/Absent from Approved Placement</v>
      </c>
      <c r="D56" s="21">
        <f>WesternRegionCalculations!AX103</f>
        <v>4</v>
      </c>
      <c r="E56" s="49">
        <f t="shared" si="4"/>
        <v>1.0126582278481013E-2</v>
      </c>
      <c r="F56" s="266"/>
      <c r="G56" s="180"/>
      <c r="H56" s="180"/>
      <c r="I56" s="180"/>
      <c r="J56" s="180"/>
      <c r="K56" s="180"/>
      <c r="L56" s="265"/>
    </row>
    <row r="57" spans="1:14" ht="15" customHeight="1" x14ac:dyDescent="0.2">
      <c r="A57" s="267"/>
      <c r="B57" s="180"/>
      <c r="C57" s="244" t="s">
        <v>38</v>
      </c>
      <c r="D57" s="67">
        <f>SUM(D44:D56)</f>
        <v>395</v>
      </c>
      <c r="E57" s="68">
        <f t="shared" si="4"/>
        <v>1</v>
      </c>
      <c r="F57" s="266"/>
      <c r="G57" s="228" t="str">
        <f>Data!G57</f>
        <v>Service Plan Goal  (03/31/2017)</v>
      </c>
      <c r="H57" s="229"/>
      <c r="I57" s="235"/>
      <c r="J57" s="181"/>
      <c r="K57" s="216"/>
      <c r="L57" s="268"/>
    </row>
    <row r="58" spans="1:14" s="200" customFormat="1" ht="12" customHeight="1" x14ac:dyDescent="0.2">
      <c r="A58" s="234"/>
      <c r="B58" s="228"/>
      <c r="C58" s="180"/>
      <c r="D58" s="180"/>
      <c r="E58" s="180"/>
      <c r="F58" s="254"/>
      <c r="G58" s="228"/>
      <c r="H58" s="215" t="str">
        <f>Data!H58</f>
        <v>Family Reunification</v>
      </c>
      <c r="I58" s="215"/>
      <c r="J58" s="21">
        <f>WesternRegionCalculations!S148</f>
        <v>168</v>
      </c>
      <c r="K58" s="49">
        <f>IF(J58/$J$65&lt;0.01,"*",J58/$J$65)</f>
        <v>0.42531645569620252</v>
      </c>
      <c r="L58" s="237"/>
      <c r="N58" s="215"/>
    </row>
    <row r="59" spans="1:14" s="200" customFormat="1" ht="12" customHeight="1" x14ac:dyDescent="0.2">
      <c r="A59" s="234"/>
      <c r="B59" s="228" t="str">
        <f>Data!B59</f>
        <v>Race  (03/31/2017)</v>
      </c>
      <c r="C59" s="215"/>
      <c r="D59" s="230"/>
      <c r="E59" s="231"/>
      <c r="F59" s="254"/>
      <c r="G59" s="235"/>
      <c r="H59" s="215" t="str">
        <f>Data!H59</f>
        <v>Adoption</v>
      </c>
      <c r="I59" s="215"/>
      <c r="J59" s="21">
        <f>WesternRegionCalculations!P148</f>
        <v>118</v>
      </c>
      <c r="K59" s="49">
        <f t="shared" ref="K59:K65" si="7">IF(J59/$J$65&lt;0.01,"*",J59/$J$65)</f>
        <v>0.29873417721518986</v>
      </c>
      <c r="L59" s="237"/>
    </row>
    <row r="60" spans="1:14" s="200" customFormat="1" ht="13.5" customHeight="1" x14ac:dyDescent="0.2">
      <c r="A60" s="234"/>
      <c r="B60" s="235"/>
      <c r="C60" s="215" t="s">
        <v>5</v>
      </c>
      <c r="D60" s="21">
        <f>WesternRegionCalculations!W134</f>
        <v>191</v>
      </c>
      <c r="E60" s="28">
        <f>IF(D60/$D$68&lt;0.01,"*",D60/$D$68)</f>
        <v>0.48354430379746838</v>
      </c>
      <c r="F60" s="254"/>
      <c r="G60" s="217"/>
      <c r="H60" s="215" t="str">
        <f>Data!H60</f>
        <v>Guardianship</v>
      </c>
      <c r="I60" s="215"/>
      <c r="J60" s="21">
        <f>WesternRegionCalculations!R148</f>
        <v>35</v>
      </c>
      <c r="K60" s="49">
        <f t="shared" si="7"/>
        <v>8.8607594936708861E-2</v>
      </c>
      <c r="L60" s="237"/>
      <c r="N60" s="215"/>
    </row>
    <row r="61" spans="1:14" s="200" customFormat="1" ht="14.45" customHeight="1" x14ac:dyDescent="0.2">
      <c r="A61" s="234"/>
      <c r="C61" s="238" t="s">
        <v>7</v>
      </c>
      <c r="D61" s="21">
        <f>WesternRegionCalculations!S134</f>
        <v>112</v>
      </c>
      <c r="E61" s="28">
        <f t="shared" ref="E61:E68" si="8">IF(D61/$D$68&lt;0.01,"*",D61/$D$68)</f>
        <v>0.28354430379746837</v>
      </c>
      <c r="F61" s="254"/>
      <c r="G61" s="217"/>
      <c r="H61" s="215" t="s">
        <v>63</v>
      </c>
      <c r="I61" s="215"/>
      <c r="J61" s="21">
        <f>WesternRegionCalculations!O148</f>
        <v>12</v>
      </c>
      <c r="K61" s="49">
        <f t="shared" si="7"/>
        <v>3.0379746835443037E-2</v>
      </c>
      <c r="L61" s="237"/>
      <c r="N61" s="215"/>
    </row>
    <row r="62" spans="1:14" s="200" customFormat="1" ht="13.5" customHeight="1" x14ac:dyDescent="0.2">
      <c r="A62" s="234"/>
      <c r="C62" s="215" t="s">
        <v>376</v>
      </c>
      <c r="D62" s="21">
        <f>WesternRegionCalculations!Q134</f>
        <v>37</v>
      </c>
      <c r="E62" s="28">
        <f t="shared" si="8"/>
        <v>9.3670886075949367E-2</v>
      </c>
      <c r="F62" s="254"/>
      <c r="G62" s="217"/>
      <c r="H62" s="215" t="str">
        <f>Data!H62</f>
        <v>Permanent Care with Kin</v>
      </c>
      <c r="I62" s="215"/>
      <c r="J62" s="21">
        <f>WesternRegionCalculations!Q148</f>
        <v>15</v>
      </c>
      <c r="K62" s="49">
        <f t="shared" si="7"/>
        <v>3.7974683544303799E-2</v>
      </c>
      <c r="L62" s="237"/>
      <c r="N62" s="215"/>
    </row>
    <row r="63" spans="1:14" s="200" customFormat="1" ht="13.5" customHeight="1" x14ac:dyDescent="0.2">
      <c r="A63" s="234"/>
      <c r="B63" s="235"/>
      <c r="C63" s="215" t="s">
        <v>11</v>
      </c>
      <c r="D63" s="21">
        <f>WesternRegionCalculations!P134</f>
        <v>1</v>
      </c>
      <c r="E63" s="28" t="str">
        <f t="shared" si="8"/>
        <v>*</v>
      </c>
      <c r="F63" s="254"/>
      <c r="G63" s="217"/>
      <c r="H63" s="215" t="str">
        <f>Data!H63</f>
        <v>Stabilize Intact Family</v>
      </c>
      <c r="I63" s="215"/>
      <c r="J63" s="21">
        <f>WesternRegionCalculations!T148</f>
        <v>25</v>
      </c>
      <c r="K63" s="49">
        <f t="shared" si="7"/>
        <v>6.3291139240506333E-2</v>
      </c>
      <c r="L63" s="237"/>
      <c r="N63" s="215"/>
    </row>
    <row r="64" spans="1:14" s="200" customFormat="1" ht="13.5" customHeight="1" x14ac:dyDescent="0.2">
      <c r="A64" s="234"/>
      <c r="B64" s="235"/>
      <c r="C64" s="215" t="s">
        <v>13</v>
      </c>
      <c r="D64" s="21">
        <f>WesternRegionCalculations!O134</f>
        <v>1</v>
      </c>
      <c r="E64" s="28" t="str">
        <f t="shared" si="8"/>
        <v>*</v>
      </c>
      <c r="F64" s="254"/>
      <c r="G64" s="217"/>
      <c r="H64" s="215" t="str">
        <f>Data!H64</f>
        <v>Unspecified as of run-date</v>
      </c>
      <c r="I64" s="215"/>
      <c r="J64" s="21">
        <f>WesternRegionCalculations!U148</f>
        <v>22</v>
      </c>
      <c r="K64" s="49">
        <f t="shared" si="7"/>
        <v>5.5696202531645568E-2</v>
      </c>
      <c r="L64" s="237"/>
      <c r="N64" s="215"/>
    </row>
    <row r="65" spans="1:14" s="200" customFormat="1" ht="13.5" customHeight="1" x14ac:dyDescent="0.2">
      <c r="A65" s="234"/>
      <c r="B65" s="235"/>
      <c r="C65" s="215" t="s">
        <v>15</v>
      </c>
      <c r="D65" s="21">
        <f>WesternRegionCalculations!U134</f>
        <v>0</v>
      </c>
      <c r="E65" s="28" t="str">
        <f t="shared" si="8"/>
        <v>*</v>
      </c>
      <c r="F65" s="254"/>
      <c r="G65" s="217"/>
      <c r="H65" s="244" t="s">
        <v>38</v>
      </c>
      <c r="I65" s="215"/>
      <c r="J65" s="67">
        <f>SUM(J58:J64)</f>
        <v>395</v>
      </c>
      <c r="K65" s="68">
        <f t="shared" si="7"/>
        <v>1</v>
      </c>
      <c r="L65" s="237"/>
      <c r="N65" s="215"/>
    </row>
    <row r="66" spans="1:14" s="200" customFormat="1" ht="13.5" customHeight="1" x14ac:dyDescent="0.2">
      <c r="A66" s="234"/>
      <c r="B66" s="235"/>
      <c r="C66" s="215" t="s">
        <v>17</v>
      </c>
      <c r="D66" s="21">
        <f>WesternRegionCalculations!T134</f>
        <v>34</v>
      </c>
      <c r="E66" s="28">
        <f t="shared" si="8"/>
        <v>8.6075949367088608E-2</v>
      </c>
      <c r="F66" s="254"/>
      <c r="G66" s="217"/>
      <c r="H66" s="269" t="s">
        <v>241</v>
      </c>
      <c r="L66" s="237"/>
      <c r="N66" s="215"/>
    </row>
    <row r="67" spans="1:14" s="200" customFormat="1" ht="12" customHeight="1" x14ac:dyDescent="0.2">
      <c r="A67" s="234"/>
      <c r="B67" s="235"/>
      <c r="C67" s="215" t="str">
        <f>Data!C67</f>
        <v>Unable to Determine</v>
      </c>
      <c r="D67" s="21">
        <f>WesternRegionCalculations!R134+WesternRegionCalculations!V134+WesternRegionCalculations!X134</f>
        <v>19</v>
      </c>
      <c r="E67" s="28">
        <f t="shared" si="8"/>
        <v>4.810126582278481E-2</v>
      </c>
      <c r="F67" s="254"/>
      <c r="G67" s="217"/>
      <c r="H67" s="269"/>
      <c r="I67" s="180"/>
      <c r="J67" s="180"/>
      <c r="K67" s="180"/>
      <c r="L67" s="237"/>
      <c r="M67" s="215"/>
      <c r="N67" s="215"/>
    </row>
    <row r="68" spans="1:14" s="200" customFormat="1" ht="12" customHeight="1" x14ac:dyDescent="0.2">
      <c r="A68" s="234"/>
      <c r="B68" s="235"/>
      <c r="C68" s="244" t="s">
        <v>38</v>
      </c>
      <c r="D68" s="67">
        <f>SUM(D60:D67)</f>
        <v>395</v>
      </c>
      <c r="E68" s="61">
        <f t="shared" si="8"/>
        <v>1</v>
      </c>
      <c r="F68" s="254"/>
      <c r="G68" s="270" t="s">
        <v>68</v>
      </c>
      <c r="I68" s="180"/>
      <c r="J68" s="180"/>
      <c r="K68" s="180"/>
      <c r="L68" s="237"/>
      <c r="M68" s="215"/>
      <c r="N68" s="215"/>
    </row>
    <row r="69" spans="1:14" s="200" customFormat="1" ht="12" customHeight="1" x14ac:dyDescent="0.2">
      <c r="A69" s="234"/>
      <c r="B69" s="235"/>
      <c r="C69" s="246" t="s">
        <v>239</v>
      </c>
      <c r="D69" s="95"/>
      <c r="E69" s="96"/>
      <c r="F69" s="254"/>
      <c r="G69" s="271" t="s">
        <v>69</v>
      </c>
      <c r="I69" s="180"/>
      <c r="J69" s="180"/>
      <c r="K69" s="180"/>
      <c r="L69" s="237"/>
      <c r="M69" s="215"/>
      <c r="N69" s="215"/>
    </row>
    <row r="70" spans="1:14" s="200" customFormat="1" ht="12" customHeight="1" x14ac:dyDescent="0.2">
      <c r="A70" s="241"/>
      <c r="B70" s="228"/>
      <c r="C70" s="66" t="s">
        <v>240</v>
      </c>
      <c r="D70" s="34"/>
      <c r="E70" s="64"/>
      <c r="F70" s="254"/>
      <c r="G70" s="270" t="s">
        <v>70</v>
      </c>
      <c r="I70" s="180"/>
      <c r="J70" s="180"/>
      <c r="K70" s="180"/>
      <c r="L70" s="237"/>
    </row>
    <row r="71" spans="1:14" s="200" customFormat="1" ht="6" customHeight="1" x14ac:dyDescent="0.2">
      <c r="A71" s="272"/>
      <c r="B71" s="273"/>
      <c r="C71" s="100"/>
      <c r="D71" s="101"/>
      <c r="E71" s="102"/>
      <c r="F71" s="274"/>
      <c r="G71" s="275"/>
      <c r="H71" s="276"/>
      <c r="I71" s="275"/>
      <c r="J71" s="275"/>
      <c r="K71" s="275"/>
      <c r="L71" s="277"/>
    </row>
    <row r="72" spans="1:14" s="200" customFormat="1" ht="15.75" x14ac:dyDescent="0.2">
      <c r="A72" s="205"/>
      <c r="B72" s="1080" t="s">
        <v>71</v>
      </c>
      <c r="C72" s="1080"/>
      <c r="D72" s="1080"/>
      <c r="E72" s="1080"/>
      <c r="F72" s="1080"/>
      <c r="G72" s="1080"/>
      <c r="H72" s="1080"/>
      <c r="I72" s="1080"/>
      <c r="J72" s="1080"/>
      <c r="K72" s="1080"/>
      <c r="L72" s="1081"/>
    </row>
    <row r="73" spans="1:14" s="200" customFormat="1" ht="14.25" customHeight="1" x14ac:dyDescent="0.2">
      <c r="A73" s="234"/>
      <c r="B73" s="228" t="str">
        <f>Data!B73</f>
        <v>Most Recent Intake  (03/31/2017)</v>
      </c>
      <c r="C73" s="278"/>
      <c r="D73" s="231"/>
      <c r="E73" s="218"/>
      <c r="F73" s="218"/>
      <c r="G73" s="244" t="str">
        <f>Data!G73</f>
        <v>Age Groups  (03/31/2017)</v>
      </c>
      <c r="H73" s="215"/>
      <c r="I73" s="217"/>
      <c r="J73" s="217"/>
      <c r="K73" s="233"/>
      <c r="L73" s="213"/>
    </row>
    <row r="74" spans="1:14" ht="12" customHeight="1" x14ac:dyDescent="0.2">
      <c r="A74" s="234"/>
      <c r="B74" s="229"/>
      <c r="C74" s="215" t="str">
        <f>Data!C74</f>
        <v>Protective</v>
      </c>
      <c r="D74" s="21">
        <f>WesternRegionCalculations!O180+WesternRegionCalculations!U180</f>
        <v>2245</v>
      </c>
      <c r="E74" s="49">
        <f>IF(D74/$D$80&lt;0.01,"*",D74/$D$80)</f>
        <v>0.90780428629195309</v>
      </c>
      <c r="F74" s="254"/>
      <c r="G74" s="217"/>
      <c r="H74" s="215" t="str">
        <f>Data!H74</f>
        <v>0 - 2 Years Old</v>
      </c>
      <c r="I74" s="215"/>
      <c r="J74" s="21">
        <f>SUM(WesternRegionCalculations!O165:Q165)</f>
        <v>440</v>
      </c>
      <c r="K74" s="49">
        <f>IF(J74/$J$79&lt;0.01,"*",J74/$J$79)</f>
        <v>0.17792155276991509</v>
      </c>
      <c r="L74" s="237"/>
    </row>
    <row r="75" spans="1:14" ht="12" customHeight="1" x14ac:dyDescent="0.2">
      <c r="A75" s="234"/>
      <c r="B75" s="229"/>
      <c r="C75" s="215" t="str">
        <f>Data!C75</f>
        <v>Alternative Response</v>
      </c>
      <c r="D75" s="21">
        <f>WesternRegionCalculations!P180</f>
        <v>170</v>
      </c>
      <c r="E75" s="49">
        <f t="shared" ref="E75:E80" si="9">IF(D75/$D$80&lt;0.01,"*",D75/$D$80)</f>
        <v>6.8742418115649004E-2</v>
      </c>
      <c r="F75" s="254"/>
      <c r="G75" s="229"/>
      <c r="H75" s="215" t="str">
        <f>Data!H75</f>
        <v>3 - 5 Years Old</v>
      </c>
      <c r="I75" s="215"/>
      <c r="J75" s="21">
        <f>SUM(WesternRegionCalculations!R165:T165)</f>
        <v>455</v>
      </c>
      <c r="K75" s="49">
        <f t="shared" ref="K75:K79" si="10">IF(J75/$J$79&lt;0.01,"*",J75/$J$79)</f>
        <v>0.18398706025070763</v>
      </c>
      <c r="L75" s="237"/>
    </row>
    <row r="76" spans="1:14" ht="12" customHeight="1" x14ac:dyDescent="0.2">
      <c r="A76" s="234"/>
      <c r="B76" s="229"/>
      <c r="C76" s="215" t="str">
        <f>Data!C76</f>
        <v>Voluntary Request</v>
      </c>
      <c r="D76" s="21">
        <f>WesternRegionCalculations!W180+WesternRegionCalculations!V180</f>
        <v>20</v>
      </c>
      <c r="E76" s="28" t="str">
        <f t="shared" si="9"/>
        <v>*</v>
      </c>
      <c r="F76" s="254"/>
      <c r="G76" s="215"/>
      <c r="H76" s="215" t="str">
        <f>Data!H76</f>
        <v>6 - 11 Years Old</v>
      </c>
      <c r="I76" s="215"/>
      <c r="J76" s="21">
        <f>SUM(WesternRegionCalculations!U165:Z165)</f>
        <v>842</v>
      </c>
      <c r="K76" s="49">
        <f t="shared" si="10"/>
        <v>0.34047715325515571</v>
      </c>
      <c r="L76" s="237"/>
    </row>
    <row r="77" spans="1:14" s="200" customFormat="1" ht="12" customHeight="1" x14ac:dyDescent="0.2">
      <c r="A77" s="234"/>
      <c r="B77" s="217"/>
      <c r="C77" s="215" t="str">
        <f>Data!C77</f>
        <v>CRA Referral (Children Requiring Assistance)</v>
      </c>
      <c r="D77" s="21">
        <f>WesternRegionCalculations!Q180+WesternRegionCalculations!R180</f>
        <v>17</v>
      </c>
      <c r="E77" s="49" t="str">
        <f t="shared" si="9"/>
        <v>*</v>
      </c>
      <c r="F77" s="254"/>
      <c r="G77" s="229"/>
      <c r="H77" s="215" t="str">
        <f>Data!H77</f>
        <v>12 - 17 Years Old</v>
      </c>
      <c r="I77" s="215"/>
      <c r="J77" s="21">
        <f>SUM(WesternRegionCalculations!AA165:AF165)</f>
        <v>735</v>
      </c>
      <c r="K77" s="49">
        <f t="shared" si="10"/>
        <v>0.29720986655883541</v>
      </c>
      <c r="L77" s="237"/>
    </row>
    <row r="78" spans="1:14" s="200" customFormat="1" ht="12" customHeight="1" x14ac:dyDescent="0.2">
      <c r="A78" s="239"/>
      <c r="B78" s="217"/>
      <c r="C78" s="215" t="str">
        <f>Data!C78</f>
        <v>Court Referral</v>
      </c>
      <c r="D78" s="21">
        <f>WesternRegionCalculations!S180</f>
        <v>18</v>
      </c>
      <c r="E78" s="49" t="str">
        <f t="shared" si="9"/>
        <v>*</v>
      </c>
      <c r="F78" s="254"/>
      <c r="G78" s="217"/>
      <c r="H78" s="215" t="str">
        <f>Data!H78</f>
        <v>Unspecified</v>
      </c>
      <c r="I78" s="215"/>
      <c r="J78" s="21">
        <f>WesternRegionCalculations!AG165</f>
        <v>1</v>
      </c>
      <c r="K78" s="49" t="str">
        <f t="shared" si="10"/>
        <v>*</v>
      </c>
      <c r="L78" s="237"/>
    </row>
    <row r="79" spans="1:14" s="200" customFormat="1" ht="12" customHeight="1" x14ac:dyDescent="0.2">
      <c r="A79" s="239"/>
      <c r="B79" s="217"/>
      <c r="C79" s="215" t="str">
        <f>Data!C79</f>
        <v>Other/Unspecified</v>
      </c>
      <c r="D79" s="21">
        <f>WesternRegionCalculations!T180+WesternRegionCalculations!X180+WesternRegionCalculations!Y180</f>
        <v>3</v>
      </c>
      <c r="E79" s="49" t="str">
        <f t="shared" si="9"/>
        <v>*</v>
      </c>
      <c r="F79" s="255"/>
      <c r="G79" s="217"/>
      <c r="H79" s="244" t="s">
        <v>72</v>
      </c>
      <c r="I79" s="244"/>
      <c r="J79" s="67">
        <f>SUM(J74:J78)</f>
        <v>2473</v>
      </c>
      <c r="K79" s="68">
        <f t="shared" si="10"/>
        <v>1</v>
      </c>
      <c r="L79" s="240"/>
    </row>
    <row r="80" spans="1:14" s="200" customFormat="1" ht="12" customHeight="1" x14ac:dyDescent="0.2">
      <c r="A80" s="214"/>
      <c r="B80" s="229"/>
      <c r="C80" s="244" t="s">
        <v>72</v>
      </c>
      <c r="D80" s="67">
        <f>SUM(D74:D79)</f>
        <v>2473</v>
      </c>
      <c r="E80" s="68">
        <f t="shared" si="9"/>
        <v>1</v>
      </c>
      <c r="F80" s="255"/>
      <c r="G80" s="217"/>
      <c r="H80" s="244"/>
      <c r="I80" s="244"/>
      <c r="J80" s="108"/>
      <c r="K80" s="109"/>
      <c r="L80" s="240"/>
    </row>
    <row r="81" spans="1:12" s="200" customFormat="1" ht="2.4500000000000002" customHeight="1" x14ac:dyDescent="0.2">
      <c r="A81" s="214"/>
      <c r="B81" s="229"/>
      <c r="C81" s="244"/>
      <c r="D81" s="67"/>
      <c r="E81" s="68"/>
      <c r="F81" s="255"/>
      <c r="G81" s="217"/>
      <c r="H81" s="244"/>
      <c r="I81" s="244"/>
      <c r="J81" s="108"/>
      <c r="K81" s="109"/>
      <c r="L81" s="240"/>
    </row>
    <row r="82" spans="1:12" s="200" customFormat="1" ht="13.9" customHeight="1" x14ac:dyDescent="0.2">
      <c r="A82" s="272"/>
      <c r="B82" s="367"/>
      <c r="C82" s="275"/>
      <c r="D82" s="279"/>
      <c r="E82" s="275"/>
      <c r="F82" s="275"/>
      <c r="G82" s="280"/>
      <c r="H82" s="275"/>
      <c r="I82" s="275"/>
      <c r="J82" s="275"/>
      <c r="K82" s="279"/>
      <c r="L82" s="281"/>
    </row>
    <row r="83" spans="1:12" s="200" customFormat="1" x14ac:dyDescent="0.2">
      <c r="A83" s="180"/>
      <c r="B83" s="368"/>
      <c r="C83" s="282"/>
      <c r="D83" s="283"/>
      <c r="E83" s="283"/>
      <c r="F83" s="283"/>
      <c r="G83" s="282"/>
      <c r="H83" s="229"/>
      <c r="I83" s="229"/>
      <c r="J83" s="233"/>
      <c r="K83" s="180"/>
      <c r="L83" s="180"/>
    </row>
    <row r="84" spans="1:12" s="200" customFormat="1" ht="6" customHeight="1" x14ac:dyDescent="0.2">
      <c r="A84" s="180"/>
      <c r="B84" s="217"/>
      <c r="C84" s="282"/>
      <c r="D84" s="283"/>
      <c r="E84" s="283"/>
      <c r="F84" s="283"/>
      <c r="G84" s="282"/>
      <c r="H84" s="282"/>
      <c r="I84" s="282"/>
      <c r="J84" s="283"/>
      <c r="K84" s="180"/>
      <c r="L84" s="180"/>
    </row>
    <row r="85" spans="1:12" x14ac:dyDescent="0.2">
      <c r="A85" s="180"/>
      <c r="K85" s="180"/>
      <c r="L85" s="180"/>
    </row>
    <row r="86" spans="1:12" x14ac:dyDescent="0.2">
      <c r="K86" s="180"/>
      <c r="L86" s="180"/>
    </row>
  </sheetData>
  <mergeCells count="3">
    <mergeCell ref="B18:K18"/>
    <mergeCell ref="B33:K33"/>
    <mergeCell ref="B72:L72"/>
  </mergeCells>
  <printOptions horizontalCentered="1" verticalCentered="1"/>
  <pageMargins left="0.04" right="0.04" top="0.04" bottom="0.03" header="0.04" footer="0.03"/>
  <pageSetup scale="75" orientation="portrait" r:id="rId1"/>
  <headerFooter alignWithMargins="0">
    <oddHeader>&amp;C&amp;"Arial,Bold"&amp;12MASSACHUSETTS DEPARTMENT OF CHILDREN AND FAMILIES QUARTERLY PROFILE
FY 2017, Quarter 3 (January 1, 2017 – March 31, 2017)</oddHeader>
    <oddFooter>&amp;L&amp;"Arial,Italic"MA DCF: CQI/OMPA&amp;R
&amp;"Arial,Italic"Source: FamilyNet</oddFooter>
  </headerFooter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N86"/>
  <sheetViews>
    <sheetView view="pageBreakPreview" topLeftCell="A25" zoomScaleNormal="100" zoomScaleSheetLayoutView="100" workbookViewId="0">
      <selection activeCell="C42" sqref="C42"/>
    </sheetView>
  </sheetViews>
  <sheetFormatPr defaultColWidth="9.140625" defaultRowHeight="12.75" x14ac:dyDescent="0.2"/>
  <cols>
    <col min="1" max="1" width="1.42578125" style="283" customWidth="1"/>
    <col min="2" max="2" width="5.28515625" style="282" customWidth="1"/>
    <col min="3" max="3" width="47.28515625" style="282" customWidth="1"/>
    <col min="4" max="4" width="6.5703125" style="283" customWidth="1"/>
    <col min="5" max="5" width="7" style="283" customWidth="1"/>
    <col min="6" max="6" width="2.140625" style="283" customWidth="1"/>
    <col min="7" max="7" width="4.140625" style="282" customWidth="1"/>
    <col min="8" max="8" width="25.7109375" style="282" customWidth="1"/>
    <col min="9" max="9" width="20.42578125" style="282" customWidth="1"/>
    <col min="10" max="11" width="7" style="283" customWidth="1"/>
    <col min="12" max="12" width="1.42578125" style="283" customWidth="1"/>
    <col min="13" max="16384" width="9.140625" style="204"/>
  </cols>
  <sheetData>
    <row r="1" spans="1:13" ht="16.5" customHeight="1" x14ac:dyDescent="0.2">
      <c r="A1" s="201"/>
      <c r="B1" s="318"/>
      <c r="C1" s="284" t="s">
        <v>75</v>
      </c>
      <c r="D1" s="285"/>
      <c r="E1" s="202"/>
      <c r="F1" s="286"/>
      <c r="G1" s="287"/>
      <c r="H1" s="284"/>
      <c r="I1" s="288" t="s">
        <v>109</v>
      </c>
      <c r="J1" s="202"/>
      <c r="K1" s="202"/>
      <c r="L1" s="203"/>
    </row>
    <row r="2" spans="1:13" ht="15.75" hidden="1" x14ac:dyDescent="0.2">
      <c r="A2" s="205"/>
      <c r="B2" s="206"/>
      <c r="C2" s="206"/>
      <c r="D2" s="207"/>
      <c r="E2" s="208"/>
      <c r="F2" s="208"/>
      <c r="G2" s="206"/>
      <c r="H2" s="206" t="s">
        <v>0</v>
      </c>
      <c r="I2" s="206"/>
      <c r="J2" s="208"/>
      <c r="K2" s="207" t="s">
        <v>1</v>
      </c>
      <c r="L2" s="209"/>
    </row>
    <row r="3" spans="1:13" ht="5.0999999999999996" customHeight="1" x14ac:dyDescent="0.2">
      <c r="A3" s="210"/>
      <c r="B3" s="211"/>
      <c r="C3" s="211"/>
      <c r="D3" s="212"/>
      <c r="E3" s="212"/>
      <c r="F3" s="212"/>
      <c r="G3" s="211"/>
      <c r="H3" s="211"/>
      <c r="I3" s="211"/>
      <c r="J3" s="212"/>
      <c r="K3" s="212"/>
      <c r="L3" s="213"/>
    </row>
    <row r="4" spans="1:13" s="200" customFormat="1" ht="12" customHeight="1" x14ac:dyDescent="0.2">
      <c r="A4" s="214"/>
      <c r="B4" s="215" t="str">
        <f>Data!B4</f>
        <v>51A Reports (Q3, FY'2017)</v>
      </c>
      <c r="C4" s="215"/>
      <c r="D4" s="21">
        <f>WesternRegionCalculations!C10</f>
        <v>1175</v>
      </c>
      <c r="E4" s="216"/>
      <c r="F4" s="216"/>
      <c r="G4" s="217"/>
      <c r="H4" s="215" t="str">
        <f>Data!H4</f>
        <v>Children &lt;18 Pending Response (03/31/2017)</v>
      </c>
      <c r="I4" s="215"/>
      <c r="J4" s="551">
        <f>VLOOKUP(I1,ChildrenPendingResponse!$A$1:$C$41,3,FALSE)</f>
        <v>253</v>
      </c>
      <c r="K4" s="218"/>
      <c r="L4" s="219"/>
      <c r="M4" s="116"/>
    </row>
    <row r="5" spans="1:13" s="200" customFormat="1" ht="12" customHeight="1" x14ac:dyDescent="0.2">
      <c r="A5" s="214"/>
      <c r="B5" s="215" t="str">
        <f>Data!B5</f>
        <v>% Screened-In for Response (Q3, FY'2017)</v>
      </c>
      <c r="C5" s="220"/>
      <c r="D5" s="28">
        <f>(WesternRegionCalculations!C30+WesternRegionCalculations!C20)/WesternRegionCalculations!C10</f>
        <v>0.63744680851063829</v>
      </c>
      <c r="E5" s="216"/>
      <c r="F5" s="216"/>
      <c r="G5" s="217"/>
      <c r="H5" s="215" t="str">
        <f>Data!H5</f>
        <v>Children Under 18 in Caseload (03/31/2017)</v>
      </c>
      <c r="I5" s="215"/>
      <c r="J5" s="551">
        <f>WesternRegionCalculations!G84</f>
        <v>2740</v>
      </c>
      <c r="K5" s="218"/>
      <c r="L5" s="219"/>
    </row>
    <row r="6" spans="1:13" s="200" customFormat="1" ht="12" customHeight="1" x14ac:dyDescent="0.2">
      <c r="A6" s="214"/>
      <c r="B6" s="215"/>
      <c r="C6" s="215"/>
      <c r="D6" s="28"/>
      <c r="E6" s="221"/>
      <c r="F6" s="221"/>
      <c r="G6" s="217"/>
      <c r="H6" s="215" t="str">
        <f>Data!H6</f>
        <v>Children Under 18 in Placement (03/31/2017)</v>
      </c>
      <c r="I6" s="215"/>
      <c r="J6" s="551">
        <f>WesternRegionCalculations!G84-WesternRegionCalculations!G90</f>
        <v>521</v>
      </c>
      <c r="K6" s="218"/>
      <c r="L6" s="219"/>
    </row>
    <row r="7" spans="1:13" s="200" customFormat="1" ht="3" customHeight="1" x14ac:dyDescent="0.2">
      <c r="A7" s="214"/>
      <c r="B7" s="217"/>
      <c r="C7" s="217"/>
      <c r="D7" s="199"/>
      <c r="E7" s="221"/>
      <c r="F7" s="221"/>
      <c r="G7" s="217"/>
      <c r="H7" s="215">
        <f>Data!H7</f>
        <v>0</v>
      </c>
      <c r="I7" s="215"/>
      <c r="J7" s="837"/>
      <c r="K7" s="218"/>
      <c r="L7" s="219"/>
    </row>
    <row r="8" spans="1:13" s="200" customFormat="1" ht="12" customHeight="1" x14ac:dyDescent="0.2">
      <c r="A8" s="214"/>
      <c r="B8" s="215" t="str">
        <f>Data!B8</f>
        <v>Responses (Q3, FY'2017) (includes Hotline)</v>
      </c>
      <c r="C8" s="215"/>
      <c r="D8" s="21">
        <f>WesternRegionCalculations!C140</f>
        <v>530</v>
      </c>
      <c r="E8" s="221"/>
      <c r="F8" s="221"/>
      <c r="G8" s="217"/>
      <c r="H8" s="215" t="str">
        <f>Data!H8</f>
        <v>% of Child Caseload in Placement</v>
      </c>
      <c r="I8" s="215"/>
      <c r="J8" s="838">
        <f>J6/J5</f>
        <v>0.19014598540145985</v>
      </c>
      <c r="K8" s="218"/>
      <c r="L8" s="219"/>
    </row>
    <row r="9" spans="1:13" s="200" customFormat="1" ht="12" customHeight="1" x14ac:dyDescent="0.2">
      <c r="A9" s="214"/>
      <c r="B9" s="215" t="str">
        <f>Data!B9</f>
        <v>% Supported Responses (Q3, FY'2017)</v>
      </c>
      <c r="C9" s="215"/>
      <c r="D9" s="28">
        <f>WesternRegionCalculations!C59/D4</f>
        <v>0.25361702127659574</v>
      </c>
      <c r="E9" s="221"/>
      <c r="F9" s="221"/>
      <c r="G9" s="217"/>
      <c r="H9" s="215" t="str">
        <f>Data!H9</f>
        <v>Clinical Cases (03/31/2017)</v>
      </c>
      <c r="I9" s="215"/>
      <c r="J9" s="551">
        <f>WesternRegionCalculations!G100+WesternRegionCalculations!G101</f>
        <v>1188</v>
      </c>
      <c r="K9" s="218"/>
      <c r="L9" s="219"/>
    </row>
    <row r="10" spans="1:13" s="200" customFormat="1" ht="3" customHeight="1" x14ac:dyDescent="0.2">
      <c r="A10" s="214"/>
      <c r="E10" s="221"/>
      <c r="F10" s="221"/>
      <c r="G10" s="217"/>
      <c r="H10" s="215"/>
      <c r="I10" s="215"/>
      <c r="J10" s="839"/>
      <c r="K10" s="218"/>
      <c r="L10" s="219"/>
    </row>
    <row r="11" spans="1:13" s="200" customFormat="1" ht="12" customHeight="1" x14ac:dyDescent="0.2">
      <c r="A11" s="214"/>
      <c r="B11" s="215" t="str">
        <f>Data!B11</f>
        <v>Substantiated Concern (Q3, FY'2017)</v>
      </c>
      <c r="C11" s="215"/>
      <c r="D11" s="21">
        <f>WesternRegionCalculations!C131</f>
        <v>25</v>
      </c>
      <c r="E11" s="221"/>
      <c r="F11" s="221"/>
      <c r="G11" s="217"/>
      <c r="H11" s="215" t="str">
        <f>Data!H11</f>
        <v>Adoption Cases (03/31/2017)</v>
      </c>
      <c r="I11" s="215"/>
      <c r="J11" s="551">
        <f>WesternRegionCalculations!G99</f>
        <v>118</v>
      </c>
      <c r="K11" s="218"/>
      <c r="L11" s="219"/>
    </row>
    <row r="12" spans="1:13" s="200" customFormat="1" ht="12" customHeight="1" x14ac:dyDescent="0.2">
      <c r="A12" s="214"/>
      <c r="B12" s="253"/>
      <c r="C12" s="215"/>
      <c r="D12" s="28"/>
      <c r="E12" s="221"/>
      <c r="F12" s="221"/>
      <c r="G12" s="217"/>
      <c r="H12" s="215" t="str">
        <f>Data!H12</f>
        <v>Clinical Cases w/Child &lt;18 in Plcme (03/31/2017)</v>
      </c>
      <c r="I12" s="215"/>
      <c r="J12" s="551">
        <f>WesternRegionCalculations!G108</f>
        <v>213</v>
      </c>
      <c r="K12" s="218"/>
      <c r="L12" s="219"/>
    </row>
    <row r="13" spans="1:13" s="200" customFormat="1" ht="12" customHeight="1" x14ac:dyDescent="0.2">
      <c r="A13" s="214"/>
      <c r="E13" s="221"/>
      <c r="F13" s="221"/>
      <c r="G13" s="217"/>
      <c r="H13" s="215" t="str">
        <f>Data!H13</f>
        <v>% Clinical Cases that are Placement Cases</v>
      </c>
      <c r="I13" s="215"/>
      <c r="J13" s="838">
        <f>J12/J9</f>
        <v>0.17929292929292928</v>
      </c>
      <c r="K13" s="218"/>
      <c r="L13" s="219"/>
    </row>
    <row r="14" spans="1:13" s="200" customFormat="1" ht="3" customHeight="1" x14ac:dyDescent="0.2">
      <c r="A14" s="214"/>
      <c r="B14" s="215"/>
      <c r="C14" s="215"/>
      <c r="D14" s="34"/>
      <c r="E14" s="221"/>
      <c r="F14" s="221"/>
      <c r="G14" s="217"/>
      <c r="H14" s="215"/>
      <c r="I14" s="215"/>
      <c r="J14" s="838"/>
      <c r="K14" s="218"/>
      <c r="L14" s="219"/>
    </row>
    <row r="15" spans="1:13" s="200" customFormat="1" ht="12" customHeight="1" x14ac:dyDescent="0.2">
      <c r="A15" s="214"/>
      <c r="B15" s="215" t="str">
        <f>Data!B15</f>
        <v>Ave. Clinical Cases Opened per Month (Jan - Mar 2017)</v>
      </c>
      <c r="C15" s="215"/>
      <c r="D15" s="21">
        <f>WesternRegionCalculations!C79</f>
        <v>70</v>
      </c>
      <c r="E15" s="221"/>
      <c r="F15" s="221"/>
      <c r="G15" s="217"/>
      <c r="H15" s="215" t="str">
        <f>Data!H15</f>
        <v>Adoptions Legalized (Q3, FY'2017)</v>
      </c>
      <c r="I15" s="215"/>
      <c r="J15" s="551">
        <f>WesternRegionCalculations!C118</f>
        <v>20</v>
      </c>
      <c r="K15" s="218"/>
      <c r="L15" s="219"/>
    </row>
    <row r="16" spans="1:13" s="200" customFormat="1" ht="12" customHeight="1" x14ac:dyDescent="0.2">
      <c r="A16" s="214"/>
      <c r="B16" s="215" t="str">
        <f>Data!B16</f>
        <v>Ave. Clinical Cases Closed Per Month (Jan - Mar 2017)</v>
      </c>
      <c r="C16" s="215"/>
      <c r="D16" s="21">
        <f>WesternRegionCalculations!C69</f>
        <v>92.333333333333329</v>
      </c>
      <c r="E16" s="221"/>
      <c r="F16" s="221"/>
      <c r="G16" s="217"/>
      <c r="H16" s="215" t="str">
        <f>Data!H16</f>
        <v>Guardianships Legalized (Q3, FY'2017)</v>
      </c>
      <c r="I16" s="215"/>
      <c r="J16" s="551">
        <f>WesternRegionCalculations!D118</f>
        <v>18</v>
      </c>
      <c r="K16" s="218"/>
      <c r="L16" s="219"/>
    </row>
    <row r="17" spans="1:12" ht="6" customHeight="1" x14ac:dyDescent="0.2">
      <c r="A17" s="223"/>
      <c r="B17" s="206"/>
      <c r="C17" s="206"/>
      <c r="D17" s="207"/>
      <c r="E17" s="208"/>
      <c r="F17" s="208"/>
      <c r="G17" s="206"/>
      <c r="H17" s="206"/>
      <c r="I17" s="206"/>
      <c r="J17" s="208"/>
      <c r="K17" s="208"/>
      <c r="L17" s="224"/>
    </row>
    <row r="18" spans="1:12" s="227" customFormat="1" ht="15.75" customHeight="1" x14ac:dyDescent="0.2">
      <c r="A18" s="225"/>
      <c r="B18" s="1079" t="s">
        <v>4</v>
      </c>
      <c r="C18" s="1079"/>
      <c r="D18" s="1079"/>
      <c r="E18" s="1079"/>
      <c r="F18" s="1079"/>
      <c r="G18" s="1079"/>
      <c r="H18" s="1079"/>
      <c r="I18" s="1079"/>
      <c r="J18" s="1079"/>
      <c r="K18" s="1079"/>
      <c r="L18" s="226"/>
    </row>
    <row r="19" spans="1:12" ht="15" customHeight="1" x14ac:dyDescent="0.2">
      <c r="A19" s="210"/>
      <c r="B19" s="228" t="str">
        <f>Data!B19</f>
        <v>Race (03/31/2017)</v>
      </c>
      <c r="C19" s="229"/>
      <c r="D19" s="230"/>
      <c r="E19" s="231"/>
      <c r="F19" s="232"/>
      <c r="G19" s="228" t="str">
        <f>Data!G19</f>
        <v>Primary Language  (03/31/2017)</v>
      </c>
      <c r="H19" s="229"/>
      <c r="I19" s="229"/>
      <c r="J19" s="233"/>
      <c r="K19" s="233"/>
      <c r="L19" s="213"/>
    </row>
    <row r="20" spans="1:12" s="200" customFormat="1" ht="13.5" customHeight="1" x14ac:dyDescent="0.2">
      <c r="A20" s="234"/>
      <c r="B20" s="235"/>
      <c r="C20" s="215" t="s">
        <v>5</v>
      </c>
      <c r="D20" s="21">
        <f>WesternRegionCalculations!T14</f>
        <v>552</v>
      </c>
      <c r="E20" s="28">
        <f>IF(D20/$D$29&lt;0.01,"*",D20/$D$29)</f>
        <v>0.10637887839660821</v>
      </c>
      <c r="F20" s="236"/>
      <c r="G20" s="235"/>
      <c r="H20" s="215" t="str">
        <f>Data!H20</f>
        <v>Spanish</v>
      </c>
      <c r="I20" s="215"/>
      <c r="J20" s="21">
        <f>WesternRegionCalculations!T35</f>
        <v>663</v>
      </c>
      <c r="K20" s="49">
        <f>IF(J20/$J$31&lt;0.01,"*",J20/$J$31)</f>
        <v>0.12777028329157833</v>
      </c>
      <c r="L20" s="237"/>
    </row>
    <row r="21" spans="1:12" s="200" customFormat="1" ht="14.45" customHeight="1" x14ac:dyDescent="0.2">
      <c r="A21" s="234"/>
      <c r="B21" s="235"/>
      <c r="C21" s="238" t="s">
        <v>7</v>
      </c>
      <c r="D21" s="21">
        <f>WesternRegionCalculations!T10</f>
        <v>2826</v>
      </c>
      <c r="E21" s="28">
        <f t="shared" ref="E21:E28" si="0">IF(D21/$D$29&lt;0.01,"*",D21/$D$29)</f>
        <v>0.54461360570437467</v>
      </c>
      <c r="F21" s="236"/>
      <c r="G21" s="235"/>
      <c r="H21" s="215" t="str">
        <f>Data!H21</f>
        <v>Khmer (Cambodian)</v>
      </c>
      <c r="I21" s="215"/>
      <c r="J21" s="21">
        <f>WesternRegionCalculations!T29</f>
        <v>1</v>
      </c>
      <c r="K21" s="49" t="str">
        <f t="shared" ref="K21:K31" si="1">IF(J21/$J$31&lt;0.01,"*",J21/$J$31)</f>
        <v>*</v>
      </c>
      <c r="L21" s="237"/>
    </row>
    <row r="22" spans="1:12" s="200" customFormat="1" ht="13.5" customHeight="1" x14ac:dyDescent="0.2">
      <c r="A22" s="234"/>
      <c r="B22" s="235"/>
      <c r="C22" s="215" t="s">
        <v>9</v>
      </c>
      <c r="D22" s="21">
        <f>WesternRegionCalculations!T8</f>
        <v>895</v>
      </c>
      <c r="E22" s="28">
        <f t="shared" si="0"/>
        <v>0.17248024667566006</v>
      </c>
      <c r="F22" s="236"/>
      <c r="G22" s="235"/>
      <c r="H22" s="52" t="str">
        <f>Data!H22</f>
        <v xml:space="preserve">Portuguese                                                                      </v>
      </c>
      <c r="I22" s="215"/>
      <c r="J22" s="21">
        <f>WesternRegionCalculations!T33</f>
        <v>0</v>
      </c>
      <c r="K22" s="28" t="str">
        <f t="shared" si="1"/>
        <v>*</v>
      </c>
      <c r="L22" s="237"/>
    </row>
    <row r="23" spans="1:12" s="200" customFormat="1" ht="13.5" customHeight="1" x14ac:dyDescent="0.2">
      <c r="A23" s="234"/>
      <c r="B23" s="235"/>
      <c r="C23" s="215" t="s">
        <v>11</v>
      </c>
      <c r="D23" s="21">
        <f>WesternRegionCalculations!T7</f>
        <v>11</v>
      </c>
      <c r="E23" s="28" t="str">
        <f t="shared" si="0"/>
        <v>*</v>
      </c>
      <c r="F23" s="236"/>
      <c r="G23" s="235"/>
      <c r="H23" s="215" t="str">
        <f>Data!H23</f>
        <v>Haitian Creole</v>
      </c>
      <c r="I23" s="215"/>
      <c r="J23" s="21">
        <f>WesternRegionCalculations!T27</f>
        <v>1</v>
      </c>
      <c r="K23" s="49" t="str">
        <f t="shared" si="1"/>
        <v>*</v>
      </c>
      <c r="L23" s="237"/>
    </row>
    <row r="24" spans="1:12" s="200" customFormat="1" ht="13.5" customHeight="1" x14ac:dyDescent="0.2">
      <c r="A24" s="234"/>
      <c r="B24" s="235"/>
      <c r="C24" s="215" t="s">
        <v>13</v>
      </c>
      <c r="D24" s="21">
        <f>WesternRegionCalculations!T6</f>
        <v>12</v>
      </c>
      <c r="E24" s="28" t="str">
        <f t="shared" si="0"/>
        <v>*</v>
      </c>
      <c r="F24" s="236"/>
      <c r="G24" s="235"/>
      <c r="H24" s="238" t="str">
        <f>Data!H24</f>
        <v>Cape Verdean Creole</v>
      </c>
      <c r="I24" s="238"/>
      <c r="J24" s="21">
        <f>WesternRegionCalculations!T22</f>
        <v>1</v>
      </c>
      <c r="K24" s="49" t="str">
        <f t="shared" si="1"/>
        <v>*</v>
      </c>
      <c r="L24" s="237"/>
    </row>
    <row r="25" spans="1:12" s="200" customFormat="1" ht="13.5" customHeight="1" x14ac:dyDescent="0.2">
      <c r="A25" s="234"/>
      <c r="B25" s="235"/>
      <c r="C25" s="215" t="s">
        <v>15</v>
      </c>
      <c r="D25" s="21">
        <f>WesternRegionCalculations!T12</f>
        <v>1</v>
      </c>
      <c r="E25" s="28" t="str">
        <f t="shared" si="0"/>
        <v>*</v>
      </c>
      <c r="F25" s="236"/>
      <c r="G25" s="235"/>
      <c r="H25" s="238" t="str">
        <f>Data!H25</f>
        <v>Vietnamese</v>
      </c>
      <c r="I25" s="238"/>
      <c r="J25" s="21">
        <f>WesternRegionCalculations!T38</f>
        <v>3</v>
      </c>
      <c r="K25" s="49" t="str">
        <f t="shared" si="1"/>
        <v>*</v>
      </c>
      <c r="L25" s="237"/>
    </row>
    <row r="26" spans="1:12" s="200" customFormat="1" ht="13.5" customHeight="1" x14ac:dyDescent="0.2">
      <c r="A26" s="239"/>
      <c r="B26" s="235"/>
      <c r="C26" s="215" t="s">
        <v>17</v>
      </c>
      <c r="D26" s="21">
        <f>WesternRegionCalculations!T11</f>
        <v>114</v>
      </c>
      <c r="E26" s="28">
        <f t="shared" si="0"/>
        <v>2.1969550973212564E-2</v>
      </c>
      <c r="F26" s="236"/>
      <c r="G26" s="235"/>
      <c r="H26" s="238" t="str">
        <f>Data!H26</f>
        <v>Chinese</v>
      </c>
      <c r="I26" s="238"/>
      <c r="J26" s="21">
        <f>WesternRegionCalculations!T23</f>
        <v>0</v>
      </c>
      <c r="K26" s="28" t="str">
        <f t="shared" si="1"/>
        <v>*</v>
      </c>
      <c r="L26" s="240"/>
    </row>
    <row r="27" spans="1:12" s="200" customFormat="1" ht="12" customHeight="1" x14ac:dyDescent="0.2">
      <c r="A27" s="239"/>
      <c r="B27" s="235"/>
      <c r="C27" s="215" t="str">
        <f>Data!C27</f>
        <v>Unable to Determine</v>
      </c>
      <c r="D27" s="21">
        <f>WesternRegionCalculations!T13</f>
        <v>259</v>
      </c>
      <c r="E27" s="28">
        <f t="shared" si="0"/>
        <v>4.9913278088263638E-2</v>
      </c>
      <c r="F27" s="236"/>
      <c r="G27" s="235"/>
      <c r="H27" s="238" t="str">
        <f>Data!H27</f>
        <v>Lao</v>
      </c>
      <c r="I27" s="238"/>
      <c r="J27" s="21">
        <f>WesternRegionCalculations!T30</f>
        <v>0</v>
      </c>
      <c r="K27" s="49" t="str">
        <f t="shared" si="1"/>
        <v>*</v>
      </c>
      <c r="L27" s="240"/>
    </row>
    <row r="28" spans="1:12" s="200" customFormat="1" ht="12" customHeight="1" x14ac:dyDescent="0.2">
      <c r="A28" s="241"/>
      <c r="B28" s="235"/>
      <c r="C28" s="215" t="str">
        <f>Data!C28</f>
        <v>Missing</v>
      </c>
      <c r="D28" s="21">
        <f>WesternRegionCalculations!T15+WesternRegionCalculations!T9</f>
        <v>519</v>
      </c>
      <c r="E28" s="28">
        <f t="shared" si="0"/>
        <v>0.10001927153594141</v>
      </c>
      <c r="F28" s="242"/>
      <c r="G28" s="235"/>
      <c r="H28" s="238" t="str">
        <f>Data!H28</f>
        <v>American Sign Language</v>
      </c>
      <c r="I28" s="238"/>
      <c r="J28" s="21">
        <f>WesternRegionCalculations!T21</f>
        <v>3</v>
      </c>
      <c r="K28" s="28" t="str">
        <f t="shared" si="1"/>
        <v>*</v>
      </c>
      <c r="L28" s="243"/>
    </row>
    <row r="29" spans="1:12" s="200" customFormat="1" ht="15" customHeight="1" x14ac:dyDescent="0.2">
      <c r="A29" s="214"/>
      <c r="B29" s="228"/>
      <c r="C29" s="244" t="s">
        <v>23</v>
      </c>
      <c r="D29" s="67">
        <f>SUM(D20:D28)</f>
        <v>5189</v>
      </c>
      <c r="E29" s="61">
        <f>IF(D29/$D$29&lt;0.01,"*",D29/$D$29)</f>
        <v>1</v>
      </c>
      <c r="F29" s="217"/>
      <c r="G29" s="235"/>
      <c r="H29" s="215" t="str">
        <f>Data!H29</f>
        <v>Other</v>
      </c>
      <c r="I29" s="215"/>
      <c r="J29" s="21">
        <f>WesternRegionCalculations!T25+WesternRegionCalculations!T26+WesternRegionCalculations!T28+WesternRegionCalculations!T31+WesternRegionCalculations!T32+WesternRegionCalculations!T34+WesternRegionCalculations!T36+WesternRegionCalculations!T39</f>
        <v>60</v>
      </c>
      <c r="K29" s="49">
        <f t="shared" si="1"/>
        <v>1.1562921564848718E-2</v>
      </c>
      <c r="L29" s="219"/>
    </row>
    <row r="30" spans="1:12" ht="12" customHeight="1" x14ac:dyDescent="0.2">
      <c r="A30" s="245"/>
      <c r="B30" s="228"/>
      <c r="C30" s="246" t="s">
        <v>239</v>
      </c>
      <c r="D30" s="34"/>
      <c r="E30" s="64"/>
      <c r="F30" s="242"/>
      <c r="G30" s="215"/>
      <c r="H30" s="215" t="str">
        <f>Data!H30</f>
        <v>English/Unspecified</v>
      </c>
      <c r="I30" s="215"/>
      <c r="J30" s="21">
        <f>WesternRegionCalculations!T24+WesternRegionCalculations!T37</f>
        <v>4457</v>
      </c>
      <c r="K30" s="49">
        <f t="shared" si="1"/>
        <v>0.85893235690884562</v>
      </c>
      <c r="L30" s="247"/>
    </row>
    <row r="31" spans="1:12" ht="12" customHeight="1" x14ac:dyDescent="0.2">
      <c r="A31" s="245"/>
      <c r="B31" s="228"/>
      <c r="C31" s="66" t="s">
        <v>240</v>
      </c>
      <c r="D31" s="34"/>
      <c r="E31" s="64"/>
      <c r="F31" s="242"/>
      <c r="G31" s="215"/>
      <c r="H31" s="220" t="s">
        <v>23</v>
      </c>
      <c r="I31" s="220"/>
      <c r="J31" s="67">
        <f>SUM(J20:J30)</f>
        <v>5189</v>
      </c>
      <c r="K31" s="68">
        <f t="shared" si="1"/>
        <v>1</v>
      </c>
      <c r="L31" s="247"/>
    </row>
    <row r="32" spans="1:12" ht="6" customHeight="1" x14ac:dyDescent="0.2">
      <c r="A32" s="248"/>
      <c r="B32" s="249"/>
      <c r="C32" s="229"/>
      <c r="D32" s="250"/>
      <c r="E32" s="242"/>
      <c r="F32" s="242"/>
      <c r="G32" s="215"/>
      <c r="H32" s="215"/>
      <c r="I32" s="215"/>
      <c r="J32" s="251"/>
      <c r="K32" s="251"/>
      <c r="L32" s="252"/>
    </row>
    <row r="33" spans="1:12" s="227" customFormat="1" ht="14.25" customHeight="1" x14ac:dyDescent="0.2">
      <c r="A33" s="225"/>
      <c r="B33" s="1080" t="s">
        <v>28</v>
      </c>
      <c r="C33" s="1079"/>
      <c r="D33" s="1079"/>
      <c r="E33" s="1079"/>
      <c r="F33" s="1079"/>
      <c r="G33" s="1079"/>
      <c r="H33" s="1079"/>
      <c r="I33" s="1079"/>
      <c r="J33" s="1079"/>
      <c r="K33" s="1079"/>
      <c r="L33" s="226"/>
    </row>
    <row r="34" spans="1:12" s="253" customFormat="1" ht="15" customHeight="1" x14ac:dyDescent="0.2">
      <c r="A34" s="245"/>
      <c r="B34" s="228" t="str">
        <f>Data!B34</f>
        <v>Most Recent Intake  (03/31/2017)</v>
      </c>
      <c r="C34" s="229"/>
      <c r="D34" s="231"/>
      <c r="E34" s="218"/>
      <c r="F34" s="218"/>
      <c r="G34" s="228" t="str">
        <f>Data!G34</f>
        <v>Age Groups  (03/31/2017)</v>
      </c>
      <c r="H34" s="215"/>
      <c r="I34" s="215"/>
      <c r="J34" s="251"/>
      <c r="K34" s="251"/>
      <c r="L34" s="247"/>
    </row>
    <row r="35" spans="1:12" s="200" customFormat="1" ht="12" customHeight="1" x14ac:dyDescent="0.2">
      <c r="A35" s="234"/>
      <c r="B35" s="217"/>
      <c r="C35" s="215" t="str">
        <f>Data!C35</f>
        <v>Protective</v>
      </c>
      <c r="D35" s="21">
        <f>WesternRegionCalculations!O62+WesternRegionCalculations!U62</f>
        <v>499</v>
      </c>
      <c r="E35" s="49">
        <f>IF(D35/$D$41&lt;0.01,"*",D35/$D$41)</f>
        <v>0.95777351247600773</v>
      </c>
      <c r="F35" s="254"/>
      <c r="G35" s="217"/>
      <c r="H35" s="215" t="str">
        <f>Data!H35</f>
        <v>0 - 2 Years Old</v>
      </c>
      <c r="I35" s="215"/>
      <c r="J35" s="21">
        <f>WesternRegionCalculations!O76</f>
        <v>115</v>
      </c>
      <c r="K35" s="49">
        <f>IF(J35/$J$39&lt;0.01,"*",J35/$J$39)</f>
        <v>0.22072936660268713</v>
      </c>
      <c r="L35" s="237"/>
    </row>
    <row r="36" spans="1:12" s="200" customFormat="1" ht="12" customHeight="1" x14ac:dyDescent="0.2">
      <c r="A36" s="234"/>
      <c r="B36" s="229"/>
      <c r="C36" s="215" t="str">
        <f>Data!C36</f>
        <v>Alternative Response</v>
      </c>
      <c r="D36" s="21">
        <f>WesternRegionCalculations!P62</f>
        <v>7</v>
      </c>
      <c r="E36" s="49">
        <f t="shared" ref="E36:E41" si="2">IF(D36/$D$41&lt;0.01,"*",D36/$D$41)</f>
        <v>1.3435700575815739E-2</v>
      </c>
      <c r="F36" s="254"/>
      <c r="G36" s="217"/>
      <c r="H36" s="215" t="str">
        <f>Data!H36</f>
        <v>3 - 5 Years Old</v>
      </c>
      <c r="I36" s="215"/>
      <c r="J36" s="21">
        <f>WesternRegionCalculations!P76</f>
        <v>97</v>
      </c>
      <c r="K36" s="49">
        <f t="shared" ref="K36:K39" si="3">IF(J36/$J$39&lt;0.01,"*",J36/$J$39)</f>
        <v>0.18618042226487524</v>
      </c>
      <c r="L36" s="237"/>
    </row>
    <row r="37" spans="1:12" s="200" customFormat="1" ht="12" customHeight="1" x14ac:dyDescent="0.2">
      <c r="A37" s="234"/>
      <c r="B37" s="229"/>
      <c r="C37" s="215" t="str">
        <f>Data!C37</f>
        <v>Voluntary Request</v>
      </c>
      <c r="D37" s="21">
        <f>WesternRegionCalculations!W62+WesternRegionCalculations!X62</f>
        <v>2</v>
      </c>
      <c r="E37" s="49" t="str">
        <f t="shared" si="2"/>
        <v>*</v>
      </c>
      <c r="F37" s="254"/>
      <c r="G37" s="217"/>
      <c r="H37" s="215" t="str">
        <f>Data!H37</f>
        <v>6 - 11 Years Old</v>
      </c>
      <c r="I37" s="215"/>
      <c r="J37" s="21">
        <f>WesternRegionCalculations!Q76</f>
        <v>143</v>
      </c>
      <c r="K37" s="49">
        <f t="shared" si="3"/>
        <v>0.27447216890595011</v>
      </c>
      <c r="L37" s="237"/>
    </row>
    <row r="38" spans="1:12" s="200" customFormat="1" ht="12" customHeight="1" x14ac:dyDescent="0.2">
      <c r="A38" s="234"/>
      <c r="B38" s="229"/>
      <c r="C38" s="215" t="str">
        <f>Data!C38</f>
        <v>CRA Referral (Children Requiring Assistance)</v>
      </c>
      <c r="D38" s="21">
        <f>WesternRegionCalculations!Q62+WesternRegionCalculations!R62</f>
        <v>9</v>
      </c>
      <c r="E38" s="49">
        <f t="shared" si="2"/>
        <v>1.7274472168905951E-2</v>
      </c>
      <c r="F38" s="254"/>
      <c r="G38" s="217"/>
      <c r="H38" s="215" t="str">
        <f>Data!H38</f>
        <v>12 - 17 Years Old</v>
      </c>
      <c r="I38" s="215"/>
      <c r="J38" s="21">
        <f>WesternRegionCalculations!R76</f>
        <v>166</v>
      </c>
      <c r="K38" s="49">
        <f t="shared" si="3"/>
        <v>0.31861804222648754</v>
      </c>
      <c r="L38" s="237"/>
    </row>
    <row r="39" spans="1:12" s="200" customFormat="1" ht="12" customHeight="1" x14ac:dyDescent="0.2">
      <c r="A39" s="239"/>
      <c r="B39" s="229"/>
      <c r="C39" s="215" t="str">
        <f>Data!C39</f>
        <v>Court Referral</v>
      </c>
      <c r="D39" s="21">
        <f>WesternRegionCalculations!S62</f>
        <v>1</v>
      </c>
      <c r="E39" s="49" t="str">
        <f t="shared" si="2"/>
        <v>*</v>
      </c>
      <c r="F39" s="254"/>
      <c r="G39" s="217"/>
      <c r="H39" s="244" t="s">
        <v>38</v>
      </c>
      <c r="I39" s="244"/>
      <c r="J39" s="67">
        <f>SUM(J35:J38)</f>
        <v>521</v>
      </c>
      <c r="K39" s="68">
        <f t="shared" si="3"/>
        <v>1</v>
      </c>
      <c r="L39" s="240"/>
    </row>
    <row r="40" spans="1:12" s="200" customFormat="1" ht="12" customHeight="1" x14ac:dyDescent="0.2">
      <c r="A40" s="241"/>
      <c r="B40" s="217"/>
      <c r="C40" s="215" t="str">
        <f>Data!C40</f>
        <v>Other/Unspecified</v>
      </c>
      <c r="D40" s="21">
        <f>WesternRegionCalculations!T62+WesternRegionCalculations!V62+WesternRegionCalculations!Y62</f>
        <v>3</v>
      </c>
      <c r="E40" s="49" t="str">
        <f t="shared" si="2"/>
        <v>*</v>
      </c>
      <c r="F40" s="255"/>
      <c r="G40" s="217"/>
      <c r="H40" s="244"/>
      <c r="I40" s="244"/>
      <c r="J40" s="76"/>
      <c r="K40" s="77"/>
      <c r="L40" s="243"/>
    </row>
    <row r="41" spans="1:12" s="200" customFormat="1" ht="12" customHeight="1" x14ac:dyDescent="0.2">
      <c r="A41" s="241"/>
      <c r="B41" s="217"/>
      <c r="C41" s="244" t="s">
        <v>38</v>
      </c>
      <c r="D41" s="67">
        <f>SUM(D35:D40)</f>
        <v>521</v>
      </c>
      <c r="E41" s="68">
        <f t="shared" si="2"/>
        <v>1</v>
      </c>
      <c r="F41" s="255"/>
      <c r="G41" s="217"/>
      <c r="H41" s="217"/>
      <c r="I41" s="217"/>
      <c r="J41" s="217"/>
      <c r="K41" s="217"/>
      <c r="L41" s="243"/>
    </row>
    <row r="42" spans="1:12" s="200" customFormat="1" ht="12" customHeight="1" x14ac:dyDescent="0.2">
      <c r="A42" s="241"/>
      <c r="B42" s="217"/>
      <c r="C42" s="244"/>
      <c r="D42" s="67"/>
      <c r="E42" s="68"/>
      <c r="F42" s="255"/>
      <c r="G42" s="217"/>
      <c r="H42" s="217"/>
      <c r="I42" s="217"/>
      <c r="J42" s="217"/>
      <c r="K42" s="217"/>
      <c r="L42" s="243"/>
    </row>
    <row r="43" spans="1:12" s="253" customFormat="1" ht="15" customHeight="1" x14ac:dyDescent="0.2">
      <c r="A43" s="210"/>
      <c r="B43" s="228" t="str">
        <f>Data!B43</f>
        <v>Placement Type  (03/31/2017)</v>
      </c>
      <c r="C43" s="215"/>
      <c r="D43" s="233"/>
      <c r="E43" s="233"/>
      <c r="F43" s="233"/>
      <c r="G43" s="228" t="str">
        <f>Data!G43</f>
        <v>Continuous Time in Placement  (03/31/2017)</v>
      </c>
      <c r="H43" s="229"/>
      <c r="I43" s="229"/>
      <c r="J43" s="233"/>
      <c r="K43" s="233"/>
      <c r="L43" s="213"/>
    </row>
    <row r="44" spans="1:12" s="200" customFormat="1" ht="12" customHeight="1" x14ac:dyDescent="0.2">
      <c r="A44" s="234"/>
      <c r="B44" s="217"/>
      <c r="C44" s="215" t="str">
        <f>Data!C44</f>
        <v>Foster Care - Kinship</v>
      </c>
      <c r="D44" s="21">
        <f>WesternRegionCalculations!AP104</f>
        <v>126</v>
      </c>
      <c r="E44" s="49">
        <f>IF(D44/$D$57&lt;0.01,"*",D44/$D$57)</f>
        <v>0.2418426103646833</v>
      </c>
      <c r="F44" s="254"/>
      <c r="G44" s="217"/>
      <c r="H44" s="215" t="str">
        <f>Data!H44</f>
        <v>.5 Years or Less</v>
      </c>
      <c r="I44" s="215"/>
      <c r="J44" s="21">
        <f>WesternRegionCalculations!O89</f>
        <v>128</v>
      </c>
      <c r="K44" s="49">
        <f>IF(J44/$J$49&lt;0.01,"*",J44/$J$49)</f>
        <v>0.2456813819577735</v>
      </c>
      <c r="L44" s="237"/>
    </row>
    <row r="45" spans="1:12" s="200" customFormat="1" ht="12" customHeight="1" x14ac:dyDescent="0.2">
      <c r="A45" s="234"/>
      <c r="B45" s="217"/>
      <c r="C45" s="215" t="str">
        <f>Data!C45</f>
        <v>Foster Care - Child-Specific</v>
      </c>
      <c r="D45" s="21">
        <f>WesternRegionCalculations!AN104</f>
        <v>28</v>
      </c>
      <c r="E45" s="49">
        <f t="shared" ref="E45:E57" si="4">IF(D45/$D$57&lt;0.01,"*",D45/$D$57)</f>
        <v>5.3742802303262956E-2</v>
      </c>
      <c r="F45" s="254"/>
      <c r="G45" s="217"/>
      <c r="H45" s="215" t="str">
        <f>Data!H45</f>
        <v>&gt;.5 Years - 1 Year</v>
      </c>
      <c r="I45" s="215"/>
      <c r="J45" s="21">
        <f>WesternRegionCalculations!P89</f>
        <v>85</v>
      </c>
      <c r="K45" s="49">
        <f t="shared" ref="K45:K49" si="5">IF(J45/$J$49&lt;0.01,"*",J45/$J$49)</f>
        <v>0.16314779270633398</v>
      </c>
      <c r="L45" s="237"/>
    </row>
    <row r="46" spans="1:12" s="200" customFormat="1" ht="12" customHeight="1" x14ac:dyDescent="0.2">
      <c r="A46" s="234"/>
      <c r="B46" s="217"/>
      <c r="C46" s="215" t="str">
        <f>Data!C46</f>
        <v>Foster Care - Unrestricted</v>
      </c>
      <c r="D46" s="21">
        <f>WesternRegionCalculations!AR104</f>
        <v>122</v>
      </c>
      <c r="E46" s="49">
        <f t="shared" si="4"/>
        <v>0.23416506717850288</v>
      </c>
      <c r="F46" s="254"/>
      <c r="G46" s="217"/>
      <c r="H46" s="215" t="str">
        <f>Data!H46</f>
        <v>&gt;1 Year - 2 Years</v>
      </c>
      <c r="I46" s="215"/>
      <c r="J46" s="21">
        <f>WesternRegionCalculations!Q89+WesternRegionCalculations!R89</f>
        <v>113</v>
      </c>
      <c r="K46" s="49">
        <f t="shared" si="5"/>
        <v>0.21689059500959693</v>
      </c>
      <c r="L46" s="237"/>
    </row>
    <row r="47" spans="1:12" s="200" customFormat="1" ht="12" customHeight="1" x14ac:dyDescent="0.2">
      <c r="A47" s="234"/>
      <c r="B47" s="217"/>
      <c r="C47" s="215" t="str">
        <f>Data!C47</f>
        <v>Foster Care - Pre-adoptive</v>
      </c>
      <c r="D47" s="21">
        <f>WesternRegionCalculations!AQ104</f>
        <v>33</v>
      </c>
      <c r="E47" s="49">
        <f t="shared" si="4"/>
        <v>6.3339731285988479E-2</v>
      </c>
      <c r="F47" s="254"/>
      <c r="G47" s="217"/>
      <c r="H47" s="215" t="str">
        <f>Data!H47</f>
        <v>&gt;2 Years - 4 Years</v>
      </c>
      <c r="I47" s="215"/>
      <c r="J47" s="21">
        <f>WesternRegionCalculations!S89</f>
        <v>122</v>
      </c>
      <c r="K47" s="49">
        <f t="shared" si="5"/>
        <v>0.23416506717850288</v>
      </c>
      <c r="L47" s="237"/>
    </row>
    <row r="48" spans="1:12" s="200" customFormat="1" ht="12" customHeight="1" x14ac:dyDescent="0.2">
      <c r="A48" s="234"/>
      <c r="B48" s="217"/>
      <c r="C48" s="215" t="str">
        <f>Data!C48</f>
        <v>Foster Care - Independent Living</v>
      </c>
      <c r="D48" s="21">
        <f>WesternRegionCalculations!AO104</f>
        <v>0</v>
      </c>
      <c r="E48" s="28" t="str">
        <f t="shared" si="4"/>
        <v>*</v>
      </c>
      <c r="F48" s="254"/>
      <c r="G48" s="217"/>
      <c r="H48" s="215" t="str">
        <f>Data!H48</f>
        <v>&gt;4 Years</v>
      </c>
      <c r="I48" s="215"/>
      <c r="J48" s="21">
        <f>WesternRegionCalculations!T89</f>
        <v>73</v>
      </c>
      <c r="K48" s="49">
        <f t="shared" si="5"/>
        <v>0.14011516314779271</v>
      </c>
      <c r="L48" s="237"/>
    </row>
    <row r="49" spans="1:14" s="200" customFormat="1" ht="12" customHeight="1" x14ac:dyDescent="0.2">
      <c r="A49" s="234"/>
      <c r="B49" s="217"/>
      <c r="C49" s="215" t="str">
        <f>Data!C49</f>
        <v>Foster Care - IFC (Contracted)</v>
      </c>
      <c r="D49" s="21">
        <f>SUM(WesternRegionCalculations!AC104:AM104)</f>
        <v>117</v>
      </c>
      <c r="E49" s="49">
        <f t="shared" si="4"/>
        <v>0.22456813819577734</v>
      </c>
      <c r="F49" s="254"/>
      <c r="G49" s="217"/>
      <c r="H49" s="244" t="s">
        <v>38</v>
      </c>
      <c r="I49" s="215"/>
      <c r="J49" s="67">
        <f>SUM(J44:J48)</f>
        <v>521</v>
      </c>
      <c r="K49" s="68">
        <f t="shared" si="5"/>
        <v>1</v>
      </c>
      <c r="L49" s="237"/>
    </row>
    <row r="50" spans="1:14" s="200" customFormat="1" ht="12" customHeight="1" x14ac:dyDescent="0.2">
      <c r="A50" s="234"/>
      <c r="B50" s="217"/>
      <c r="C50" s="215" t="str">
        <f>Data!C50</f>
        <v>Congregate Care - Group Home</v>
      </c>
      <c r="D50" s="21">
        <f>SUM(WesternRegionCalculations!N104:T104)</f>
        <v>37</v>
      </c>
      <c r="E50" s="49">
        <f t="shared" si="4"/>
        <v>7.1017274472168906E-2</v>
      </c>
      <c r="F50" s="180"/>
      <c r="G50" s="180"/>
      <c r="H50" s="180"/>
      <c r="I50" s="180"/>
      <c r="J50" s="180"/>
      <c r="K50" s="180"/>
      <c r="L50" s="237"/>
    </row>
    <row r="51" spans="1:14" s="200" customFormat="1" ht="12" customHeight="1" x14ac:dyDescent="0.2">
      <c r="A51" s="256"/>
      <c r="B51" s="217"/>
      <c r="C51" s="215" t="str">
        <f>Data!C51</f>
        <v>Congregate Care - Continuum</v>
      </c>
      <c r="D51" s="21">
        <f>SUM(WesternRegionCalculations!Z104:AB104)</f>
        <v>0</v>
      </c>
      <c r="E51" s="49" t="str">
        <f t="shared" si="4"/>
        <v>*</v>
      </c>
      <c r="F51" s="254"/>
      <c r="G51" s="228" t="str">
        <f>Data!G51</f>
        <v>Gender  (03/31/2017)</v>
      </c>
      <c r="H51" s="235"/>
      <c r="I51" s="235"/>
      <c r="J51" s="257"/>
      <c r="K51" s="257"/>
      <c r="L51" s="258"/>
    </row>
    <row r="52" spans="1:14" s="200" customFormat="1" ht="12" customHeight="1" x14ac:dyDescent="0.2">
      <c r="A52" s="259"/>
      <c r="B52" s="217"/>
      <c r="C52" s="215" t="str">
        <f>Data!C52</f>
        <v>Congregate Care - Residential</v>
      </c>
      <c r="D52" s="21">
        <f>WesternRegionCalculations!U104</f>
        <v>22</v>
      </c>
      <c r="E52" s="49">
        <f>IF(D52/$D$57&lt;0.01,"*",D52/$D$57)</f>
        <v>4.2226487523992322E-2</v>
      </c>
      <c r="F52" s="254"/>
      <c r="G52" s="217"/>
      <c r="H52" s="215" t="str">
        <f>Data!H52</f>
        <v>Male</v>
      </c>
      <c r="I52" s="244"/>
      <c r="J52" s="21">
        <f>WesternRegionCalculations!P120</f>
        <v>258</v>
      </c>
      <c r="K52" s="49">
        <f>IF(J52/$J$55&lt;0.01,"*",J52/$J$55)</f>
        <v>0.49520153550863721</v>
      </c>
      <c r="L52" s="260"/>
      <c r="M52" s="215"/>
    </row>
    <row r="53" spans="1:14" s="200" customFormat="1" ht="12" customHeight="1" x14ac:dyDescent="0.2">
      <c r="A53" s="261"/>
      <c r="B53" s="217"/>
      <c r="C53" s="215" t="str">
        <f>Data!C53</f>
        <v>Congregate  Care - STARR (short-term residential)</v>
      </c>
      <c r="D53" s="21">
        <f>WesternRegionCalculations!V104</f>
        <v>24</v>
      </c>
      <c r="E53" s="49">
        <f t="shared" si="4"/>
        <v>4.6065259117082535E-2</v>
      </c>
      <c r="F53" s="254"/>
      <c r="G53" s="217"/>
      <c r="H53" s="215" t="str">
        <f>Data!H53</f>
        <v>Female</v>
      </c>
      <c r="I53" s="244"/>
      <c r="J53" s="21">
        <f>WesternRegionCalculations!O120</f>
        <v>263</v>
      </c>
      <c r="K53" s="49">
        <f t="shared" ref="K53:K55" si="6">IF(J53/$J$55&lt;0.01,"*",J53/$J$55)</f>
        <v>0.50479846449136279</v>
      </c>
      <c r="L53" s="262"/>
    </row>
    <row r="54" spans="1:14" s="200" customFormat="1" ht="12" customHeight="1" x14ac:dyDescent="0.2">
      <c r="A54" s="214"/>
      <c r="B54" s="217"/>
      <c r="C54" s="215" t="str">
        <f>Data!C54</f>
        <v>Congregate Care - Teen Parenting</v>
      </c>
      <c r="D54" s="21">
        <f>SUM(WesternRegionCalculations!W104:Y104)</f>
        <v>2</v>
      </c>
      <c r="E54" s="49" t="str">
        <f t="shared" si="4"/>
        <v>*</v>
      </c>
      <c r="F54" s="254"/>
      <c r="G54" s="180"/>
      <c r="H54" s="253" t="str">
        <f>Data!H54</f>
        <v>Intersex</v>
      </c>
      <c r="J54" s="21">
        <f>WesternRegionCalculations!Q120</f>
        <v>0</v>
      </c>
      <c r="K54" s="49" t="str">
        <f t="shared" si="6"/>
        <v>*</v>
      </c>
      <c r="L54" s="219"/>
    </row>
    <row r="55" spans="1:14" s="200" customFormat="1" ht="12" customHeight="1" x14ac:dyDescent="0.2">
      <c r="A55" s="263"/>
      <c r="B55" s="217"/>
      <c r="C55" s="215" t="str">
        <f>Data!C55</f>
        <v>Non-Referral Location</v>
      </c>
      <c r="D55" s="21">
        <f>SUM(WesternRegionCalculations!AS104:AW104)</f>
        <v>3</v>
      </c>
      <c r="E55" s="49" t="str">
        <f t="shared" si="4"/>
        <v>*</v>
      </c>
      <c r="F55" s="264"/>
      <c r="G55" s="180"/>
      <c r="H55" s="244" t="s">
        <v>38</v>
      </c>
      <c r="I55" s="180"/>
      <c r="J55" s="67">
        <f>SUM(J52:J54)</f>
        <v>521</v>
      </c>
      <c r="K55" s="68">
        <f t="shared" si="6"/>
        <v>1</v>
      </c>
      <c r="L55" s="265"/>
    </row>
    <row r="56" spans="1:14" s="200" customFormat="1" ht="12" customHeight="1" x14ac:dyDescent="0.2">
      <c r="A56" s="263"/>
      <c r="B56" s="217"/>
      <c r="C56" s="238" t="str">
        <f>Data!C56</f>
        <v>Missing/Absent from Approved Placement</v>
      </c>
      <c r="D56" s="21">
        <f>WesternRegionCalculations!AX104</f>
        <v>7</v>
      </c>
      <c r="E56" s="49">
        <f t="shared" si="4"/>
        <v>1.3435700575815739E-2</v>
      </c>
      <c r="F56" s="266"/>
      <c r="G56" s="180"/>
      <c r="H56" s="180"/>
      <c r="I56" s="180"/>
      <c r="J56" s="180"/>
      <c r="K56" s="180"/>
      <c r="L56" s="265"/>
    </row>
    <row r="57" spans="1:14" ht="15" customHeight="1" x14ac:dyDescent="0.2">
      <c r="A57" s="267"/>
      <c r="B57" s="180"/>
      <c r="C57" s="244" t="s">
        <v>38</v>
      </c>
      <c r="D57" s="67">
        <f>SUM(D44:D56)</f>
        <v>521</v>
      </c>
      <c r="E57" s="68">
        <f t="shared" si="4"/>
        <v>1</v>
      </c>
      <c r="F57" s="266"/>
      <c r="G57" s="228" t="str">
        <f>Data!G57</f>
        <v>Service Plan Goal  (03/31/2017)</v>
      </c>
      <c r="H57" s="229"/>
      <c r="I57" s="235"/>
      <c r="J57" s="181"/>
      <c r="K57" s="216"/>
      <c r="L57" s="268"/>
    </row>
    <row r="58" spans="1:14" s="200" customFormat="1" ht="12" customHeight="1" x14ac:dyDescent="0.2">
      <c r="A58" s="234"/>
      <c r="B58" s="228"/>
      <c r="C58" s="180"/>
      <c r="D58" s="180"/>
      <c r="E58" s="180"/>
      <c r="F58" s="254"/>
      <c r="G58" s="228"/>
      <c r="H58" s="215" t="str">
        <f>Data!H58</f>
        <v>Family Reunification</v>
      </c>
      <c r="I58" s="215"/>
      <c r="J58" s="21">
        <f>WesternRegionCalculations!S149</f>
        <v>207</v>
      </c>
      <c r="K58" s="49">
        <f>IF(J58/$J$65&lt;0.01,"*",J58/$J$65)</f>
        <v>0.39731285988483683</v>
      </c>
      <c r="L58" s="237"/>
      <c r="N58" s="215"/>
    </row>
    <row r="59" spans="1:14" s="200" customFormat="1" ht="12" customHeight="1" x14ac:dyDescent="0.2">
      <c r="A59" s="234"/>
      <c r="B59" s="228" t="str">
        <f>Data!B59</f>
        <v>Race  (03/31/2017)</v>
      </c>
      <c r="C59" s="215"/>
      <c r="D59" s="230"/>
      <c r="E59" s="231"/>
      <c r="F59" s="254"/>
      <c r="G59" s="235"/>
      <c r="H59" s="215" t="str">
        <f>Data!H59</f>
        <v>Adoption</v>
      </c>
      <c r="I59" s="215"/>
      <c r="J59" s="21">
        <f>WesternRegionCalculations!P149</f>
        <v>182</v>
      </c>
      <c r="K59" s="49">
        <f t="shared" ref="K59:K65" si="7">IF(J59/$J$65&lt;0.01,"*",J59/$J$65)</f>
        <v>0.34932821497120919</v>
      </c>
      <c r="L59" s="237"/>
    </row>
    <row r="60" spans="1:14" s="200" customFormat="1" ht="13.5" customHeight="1" x14ac:dyDescent="0.2">
      <c r="A60" s="234"/>
      <c r="B60" s="235"/>
      <c r="C60" s="215" t="s">
        <v>5</v>
      </c>
      <c r="D60" s="21">
        <f>WesternRegionCalculations!W135</f>
        <v>69</v>
      </c>
      <c r="E60" s="28">
        <f>IF(D60/$D$68&lt;0.01,"*",D60/$D$68)</f>
        <v>0.1324376199616123</v>
      </c>
      <c r="F60" s="254"/>
      <c r="G60" s="217"/>
      <c r="H60" s="215" t="str">
        <f>Data!H60</f>
        <v>Guardianship</v>
      </c>
      <c r="I60" s="215"/>
      <c r="J60" s="21">
        <f>WesternRegionCalculations!R149</f>
        <v>35</v>
      </c>
      <c r="K60" s="49">
        <f t="shared" si="7"/>
        <v>6.71785028790787E-2</v>
      </c>
      <c r="L60" s="237"/>
      <c r="N60" s="215"/>
    </row>
    <row r="61" spans="1:14" s="200" customFormat="1" ht="14.45" customHeight="1" x14ac:dyDescent="0.2">
      <c r="A61" s="234"/>
      <c r="C61" s="238" t="s">
        <v>7</v>
      </c>
      <c r="D61" s="21">
        <f>WesternRegionCalculations!S135</f>
        <v>267</v>
      </c>
      <c r="E61" s="28">
        <f t="shared" ref="E61:E68" si="8">IF(D61/$D$68&lt;0.01,"*",D61/$D$68)</f>
        <v>0.5124760076775432</v>
      </c>
      <c r="F61" s="254"/>
      <c r="G61" s="217"/>
      <c r="H61" s="215" t="s">
        <v>63</v>
      </c>
      <c r="I61" s="215"/>
      <c r="J61" s="21">
        <f>WesternRegionCalculations!O149</f>
        <v>26</v>
      </c>
      <c r="K61" s="49">
        <f t="shared" si="7"/>
        <v>4.9904030710172742E-2</v>
      </c>
      <c r="L61" s="237"/>
      <c r="N61" s="215"/>
    </row>
    <row r="62" spans="1:14" s="200" customFormat="1" ht="13.5" customHeight="1" x14ac:dyDescent="0.2">
      <c r="A62" s="234"/>
      <c r="C62" s="215" t="s">
        <v>376</v>
      </c>
      <c r="D62" s="21">
        <f>WesternRegionCalculations!Q135</f>
        <v>97</v>
      </c>
      <c r="E62" s="28">
        <f t="shared" si="8"/>
        <v>0.18618042226487524</v>
      </c>
      <c r="F62" s="254"/>
      <c r="G62" s="217"/>
      <c r="H62" s="215" t="str">
        <f>Data!H62</f>
        <v>Permanent Care with Kin</v>
      </c>
      <c r="I62" s="215"/>
      <c r="J62" s="21">
        <f>WesternRegionCalculations!Q149</f>
        <v>15</v>
      </c>
      <c r="K62" s="49">
        <f t="shared" si="7"/>
        <v>2.8790786948176585E-2</v>
      </c>
      <c r="L62" s="237"/>
      <c r="N62" s="215"/>
    </row>
    <row r="63" spans="1:14" s="200" customFormat="1" ht="13.5" customHeight="1" x14ac:dyDescent="0.2">
      <c r="A63" s="234"/>
      <c r="B63" s="235"/>
      <c r="C63" s="215" t="s">
        <v>11</v>
      </c>
      <c r="D63" s="21">
        <f>WesternRegionCalculations!P135</f>
        <v>2</v>
      </c>
      <c r="E63" s="28" t="str">
        <f t="shared" si="8"/>
        <v>*</v>
      </c>
      <c r="F63" s="254"/>
      <c r="G63" s="217"/>
      <c r="H63" s="215" t="str">
        <f>Data!H63</f>
        <v>Stabilize Intact Family</v>
      </c>
      <c r="I63" s="215"/>
      <c r="J63" s="21">
        <f>WesternRegionCalculations!T149</f>
        <v>28</v>
      </c>
      <c r="K63" s="49">
        <f t="shared" si="7"/>
        <v>5.3742802303262956E-2</v>
      </c>
      <c r="L63" s="237"/>
      <c r="N63" s="215"/>
    </row>
    <row r="64" spans="1:14" s="200" customFormat="1" ht="13.5" customHeight="1" x14ac:dyDescent="0.2">
      <c r="A64" s="234"/>
      <c r="B64" s="235"/>
      <c r="C64" s="215" t="s">
        <v>13</v>
      </c>
      <c r="D64" s="21">
        <f>WesternRegionCalculations!O135</f>
        <v>3</v>
      </c>
      <c r="E64" s="28" t="str">
        <f t="shared" si="8"/>
        <v>*</v>
      </c>
      <c r="F64" s="254"/>
      <c r="G64" s="217"/>
      <c r="H64" s="215" t="str">
        <f>Data!H64</f>
        <v>Unspecified as of run-date</v>
      </c>
      <c r="I64" s="215"/>
      <c r="J64" s="21">
        <f>WesternRegionCalculations!U149</f>
        <v>28</v>
      </c>
      <c r="K64" s="49">
        <f t="shared" si="7"/>
        <v>5.3742802303262956E-2</v>
      </c>
      <c r="L64" s="237"/>
      <c r="N64" s="215"/>
    </row>
    <row r="65" spans="1:14" s="200" customFormat="1" ht="13.5" customHeight="1" x14ac:dyDescent="0.2">
      <c r="A65" s="234"/>
      <c r="B65" s="235"/>
      <c r="C65" s="215" t="s">
        <v>15</v>
      </c>
      <c r="D65" s="21">
        <f>WesternRegionCalculations!U135</f>
        <v>0</v>
      </c>
      <c r="E65" s="28" t="str">
        <f t="shared" si="8"/>
        <v>*</v>
      </c>
      <c r="F65" s="254"/>
      <c r="G65" s="217"/>
      <c r="H65" s="244" t="s">
        <v>38</v>
      </c>
      <c r="I65" s="215"/>
      <c r="J65" s="67">
        <f>SUM(J58:J64)</f>
        <v>521</v>
      </c>
      <c r="K65" s="68">
        <f t="shared" si="7"/>
        <v>1</v>
      </c>
      <c r="L65" s="237"/>
      <c r="N65" s="215"/>
    </row>
    <row r="66" spans="1:14" s="200" customFormat="1" ht="13.5" customHeight="1" x14ac:dyDescent="0.2">
      <c r="A66" s="234"/>
      <c r="B66" s="235"/>
      <c r="C66" s="215" t="s">
        <v>17</v>
      </c>
      <c r="D66" s="21">
        <f>WesternRegionCalculations!T135</f>
        <v>40</v>
      </c>
      <c r="E66" s="28">
        <f t="shared" si="8"/>
        <v>7.6775431861804216E-2</v>
      </c>
      <c r="F66" s="254"/>
      <c r="G66" s="217"/>
      <c r="H66" s="269" t="s">
        <v>241</v>
      </c>
      <c r="L66" s="237"/>
      <c r="N66" s="215"/>
    </row>
    <row r="67" spans="1:14" s="200" customFormat="1" ht="12" customHeight="1" x14ac:dyDescent="0.2">
      <c r="A67" s="234"/>
      <c r="B67" s="235"/>
      <c r="C67" s="215" t="str">
        <f>Data!C67</f>
        <v>Unable to Determine</v>
      </c>
      <c r="D67" s="21">
        <f>WesternRegionCalculations!R135+WesternRegionCalculations!V135+WesternRegionCalculations!X135</f>
        <v>43</v>
      </c>
      <c r="E67" s="28">
        <f t="shared" si="8"/>
        <v>8.253358925143954E-2</v>
      </c>
      <c r="F67" s="254"/>
      <c r="G67" s="217"/>
      <c r="H67" s="269"/>
      <c r="I67" s="180"/>
      <c r="J67" s="180"/>
      <c r="K67" s="180"/>
      <c r="L67" s="237"/>
      <c r="M67" s="215"/>
      <c r="N67" s="215"/>
    </row>
    <row r="68" spans="1:14" s="200" customFormat="1" ht="12" customHeight="1" x14ac:dyDescent="0.2">
      <c r="A68" s="234"/>
      <c r="B68" s="235"/>
      <c r="C68" s="244" t="s">
        <v>38</v>
      </c>
      <c r="D68" s="67">
        <f>SUM(D60:D67)</f>
        <v>521</v>
      </c>
      <c r="E68" s="61">
        <f t="shared" si="8"/>
        <v>1</v>
      </c>
      <c r="F68" s="254"/>
      <c r="G68" s="270" t="s">
        <v>68</v>
      </c>
      <c r="I68" s="180"/>
      <c r="J68" s="180"/>
      <c r="K68" s="180"/>
      <c r="L68" s="237"/>
      <c r="M68" s="215"/>
      <c r="N68" s="215"/>
    </row>
    <row r="69" spans="1:14" s="200" customFormat="1" ht="12" customHeight="1" x14ac:dyDescent="0.2">
      <c r="A69" s="234"/>
      <c r="B69" s="235"/>
      <c r="C69" s="246" t="s">
        <v>239</v>
      </c>
      <c r="D69" s="95"/>
      <c r="E69" s="96"/>
      <c r="F69" s="254"/>
      <c r="G69" s="271" t="s">
        <v>69</v>
      </c>
      <c r="I69" s="180"/>
      <c r="J69" s="180"/>
      <c r="K69" s="180"/>
      <c r="L69" s="237"/>
      <c r="M69" s="215"/>
      <c r="N69" s="215"/>
    </row>
    <row r="70" spans="1:14" s="200" customFormat="1" ht="12" customHeight="1" x14ac:dyDescent="0.2">
      <c r="A70" s="241"/>
      <c r="B70" s="228"/>
      <c r="C70" s="66" t="s">
        <v>240</v>
      </c>
      <c r="D70" s="34"/>
      <c r="E70" s="64"/>
      <c r="F70" s="254"/>
      <c r="G70" s="270" t="s">
        <v>70</v>
      </c>
      <c r="I70" s="180"/>
      <c r="J70" s="180"/>
      <c r="K70" s="180"/>
      <c r="L70" s="237"/>
    </row>
    <row r="71" spans="1:14" s="200" customFormat="1" ht="6" customHeight="1" x14ac:dyDescent="0.2">
      <c r="A71" s="272"/>
      <c r="B71" s="273"/>
      <c r="C71" s="100"/>
      <c r="D71" s="101"/>
      <c r="E71" s="102"/>
      <c r="F71" s="274"/>
      <c r="G71" s="275"/>
      <c r="H71" s="276"/>
      <c r="I71" s="275"/>
      <c r="J71" s="275"/>
      <c r="K71" s="275"/>
      <c r="L71" s="277"/>
    </row>
    <row r="72" spans="1:14" s="200" customFormat="1" ht="15.75" x14ac:dyDescent="0.2">
      <c r="A72" s="205"/>
      <c r="B72" s="1080" t="s">
        <v>71</v>
      </c>
      <c r="C72" s="1080"/>
      <c r="D72" s="1080"/>
      <c r="E72" s="1080"/>
      <c r="F72" s="1080"/>
      <c r="G72" s="1080"/>
      <c r="H72" s="1080"/>
      <c r="I72" s="1080"/>
      <c r="J72" s="1080"/>
      <c r="K72" s="1080"/>
      <c r="L72" s="1081"/>
    </row>
    <row r="73" spans="1:14" s="200" customFormat="1" ht="14.25" customHeight="1" x14ac:dyDescent="0.2">
      <c r="A73" s="234"/>
      <c r="B73" s="228" t="str">
        <f>Data!B73</f>
        <v>Most Recent Intake  (03/31/2017)</v>
      </c>
      <c r="C73" s="278"/>
      <c r="D73" s="231"/>
      <c r="E73" s="218"/>
      <c r="F73" s="218"/>
      <c r="G73" s="244" t="str">
        <f>Data!G73</f>
        <v>Age Groups  (03/31/2017)</v>
      </c>
      <c r="H73" s="215"/>
      <c r="I73" s="217"/>
      <c r="J73" s="217"/>
      <c r="K73" s="233"/>
      <c r="L73" s="213"/>
    </row>
    <row r="74" spans="1:14" ht="12" customHeight="1" x14ac:dyDescent="0.2">
      <c r="A74" s="234"/>
      <c r="B74" s="229"/>
      <c r="C74" s="215" t="str">
        <f>Data!C74</f>
        <v>Protective</v>
      </c>
      <c r="D74" s="21">
        <f>WesternRegionCalculations!O181+WesternRegionCalculations!U181</f>
        <v>2057</v>
      </c>
      <c r="E74" s="49">
        <f>IF(D74/$D$80&lt;0.01,"*",D74/$D$80)</f>
        <v>0.92699414150518256</v>
      </c>
      <c r="F74" s="254"/>
      <c r="G74" s="217"/>
      <c r="H74" s="215" t="str">
        <f>Data!H74</f>
        <v>0 - 2 Years Old</v>
      </c>
      <c r="I74" s="215"/>
      <c r="J74" s="21">
        <f>SUM(WesternRegionCalculations!O166:Q166)</f>
        <v>393</v>
      </c>
      <c r="K74" s="49">
        <f>IF(J74/$J$79&lt;0.01,"*",J74/$J$79)</f>
        <v>0.17710680486705724</v>
      </c>
      <c r="L74" s="237"/>
    </row>
    <row r="75" spans="1:14" ht="12" customHeight="1" x14ac:dyDescent="0.2">
      <c r="A75" s="234"/>
      <c r="B75" s="229"/>
      <c r="C75" s="215" t="str">
        <f>Data!C75</f>
        <v>Alternative Response</v>
      </c>
      <c r="D75" s="21">
        <f>WesternRegionCalculations!P181</f>
        <v>71</v>
      </c>
      <c r="E75" s="49">
        <f t="shared" ref="E75:E80" si="9">IF(D75/$D$80&lt;0.01,"*",D75/$D$80)</f>
        <v>3.1996394772420007E-2</v>
      </c>
      <c r="F75" s="254"/>
      <c r="G75" s="229"/>
      <c r="H75" s="215" t="str">
        <f>Data!H75</f>
        <v>3 - 5 Years Old</v>
      </c>
      <c r="I75" s="215"/>
      <c r="J75" s="21">
        <f>SUM(WesternRegionCalculations!R166:T166)</f>
        <v>378</v>
      </c>
      <c r="K75" s="49">
        <f t="shared" ref="K75:K79" si="10">IF(J75/$J$79&lt;0.01,"*",J75/$J$79)</f>
        <v>0.17034700315457413</v>
      </c>
      <c r="L75" s="237"/>
    </row>
    <row r="76" spans="1:14" ht="12" customHeight="1" x14ac:dyDescent="0.2">
      <c r="A76" s="234"/>
      <c r="B76" s="229"/>
      <c r="C76" s="215" t="str">
        <f>Data!C76</f>
        <v>Voluntary Request</v>
      </c>
      <c r="D76" s="21">
        <f>WesternRegionCalculations!W181+WesternRegionCalculations!V181</f>
        <v>9</v>
      </c>
      <c r="E76" s="28" t="str">
        <f t="shared" si="9"/>
        <v>*</v>
      </c>
      <c r="F76" s="254"/>
      <c r="G76" s="215"/>
      <c r="H76" s="215" t="str">
        <f>Data!H76</f>
        <v>6 - 11 Years Old</v>
      </c>
      <c r="I76" s="215"/>
      <c r="J76" s="21">
        <f>SUM(WesternRegionCalculations!U166:Z166)</f>
        <v>805</v>
      </c>
      <c r="K76" s="49">
        <f t="shared" si="10"/>
        <v>0.36277602523659308</v>
      </c>
      <c r="L76" s="237"/>
    </row>
    <row r="77" spans="1:14" s="200" customFormat="1" ht="12" customHeight="1" x14ac:dyDescent="0.2">
      <c r="A77" s="234"/>
      <c r="B77" s="217"/>
      <c r="C77" s="215" t="str">
        <f>Data!C77</f>
        <v>CRA Referral (Children Requiring Assistance)</v>
      </c>
      <c r="D77" s="21">
        <f>WesternRegionCalculations!Q181+WesternRegionCalculations!R181</f>
        <v>58</v>
      </c>
      <c r="E77" s="49">
        <f t="shared" si="9"/>
        <v>2.6137899954934655E-2</v>
      </c>
      <c r="F77" s="254"/>
      <c r="G77" s="229"/>
      <c r="H77" s="215" t="str">
        <f>Data!H77</f>
        <v>12 - 17 Years Old</v>
      </c>
      <c r="I77" s="215"/>
      <c r="J77" s="21">
        <f>SUM(WesternRegionCalculations!AA166:AF166)</f>
        <v>643</v>
      </c>
      <c r="K77" s="49">
        <f t="shared" si="10"/>
        <v>0.28977016674177558</v>
      </c>
      <c r="L77" s="237"/>
    </row>
    <row r="78" spans="1:14" s="200" customFormat="1" ht="12" customHeight="1" x14ac:dyDescent="0.2">
      <c r="A78" s="239"/>
      <c r="B78" s="217"/>
      <c r="C78" s="215" t="str">
        <f>Data!C78</f>
        <v>Court Referral</v>
      </c>
      <c r="D78" s="21">
        <f>WesternRegionCalculations!S181</f>
        <v>16</v>
      </c>
      <c r="E78" s="49" t="str">
        <f t="shared" si="9"/>
        <v>*</v>
      </c>
      <c r="F78" s="254"/>
      <c r="G78" s="217"/>
      <c r="H78" s="215" t="str">
        <f>Data!H78</f>
        <v>Unspecified</v>
      </c>
      <c r="I78" s="215"/>
      <c r="J78" s="21">
        <f>WesternRegionCalculations!AG166</f>
        <v>0</v>
      </c>
      <c r="K78" s="49" t="str">
        <f t="shared" si="10"/>
        <v>*</v>
      </c>
      <c r="L78" s="237"/>
    </row>
    <row r="79" spans="1:14" s="200" customFormat="1" ht="12" customHeight="1" x14ac:dyDescent="0.2">
      <c r="A79" s="239"/>
      <c r="B79" s="217"/>
      <c r="C79" s="215" t="str">
        <f>Data!C79</f>
        <v>Other/Unspecified</v>
      </c>
      <c r="D79" s="21">
        <f>WesternRegionCalculations!T181+WesternRegionCalculations!X181++WesternRegionCalculations!Y181</f>
        <v>8</v>
      </c>
      <c r="E79" s="49" t="str">
        <f t="shared" si="9"/>
        <v>*</v>
      </c>
      <c r="F79" s="255"/>
      <c r="G79" s="217"/>
      <c r="H79" s="244" t="s">
        <v>72</v>
      </c>
      <c r="I79" s="244"/>
      <c r="J79" s="67">
        <f>SUM(J74:J78)</f>
        <v>2219</v>
      </c>
      <c r="K79" s="68">
        <f t="shared" si="10"/>
        <v>1</v>
      </c>
      <c r="L79" s="240"/>
    </row>
    <row r="80" spans="1:14" s="200" customFormat="1" ht="12" customHeight="1" x14ac:dyDescent="0.2">
      <c r="A80" s="214"/>
      <c r="B80" s="229"/>
      <c r="C80" s="244" t="s">
        <v>72</v>
      </c>
      <c r="D80" s="67">
        <f>SUM(D74:D79)</f>
        <v>2219</v>
      </c>
      <c r="E80" s="68">
        <f t="shared" si="9"/>
        <v>1</v>
      </c>
      <c r="F80" s="255"/>
      <c r="G80" s="217"/>
      <c r="H80" s="244"/>
      <c r="I80" s="244"/>
      <c r="J80" s="108"/>
      <c r="K80" s="109"/>
      <c r="L80" s="240"/>
    </row>
    <row r="81" spans="1:12" s="200" customFormat="1" ht="4.1500000000000004" customHeight="1" x14ac:dyDescent="0.2">
      <c r="A81" s="214"/>
      <c r="B81" s="229"/>
      <c r="C81" s="244"/>
      <c r="D81" s="67"/>
      <c r="E81" s="68"/>
      <c r="F81" s="255"/>
      <c r="G81" s="217"/>
      <c r="H81" s="244"/>
      <c r="I81" s="244"/>
      <c r="J81" s="108"/>
      <c r="K81" s="109"/>
      <c r="L81" s="240"/>
    </row>
    <row r="82" spans="1:12" s="200" customFormat="1" ht="13.9" customHeight="1" x14ac:dyDescent="0.2">
      <c r="A82" s="272"/>
      <c r="B82" s="366" t="s">
        <v>280</v>
      </c>
      <c r="C82" s="275"/>
      <c r="D82" s="279"/>
      <c r="E82" s="275"/>
      <c r="F82" s="275"/>
      <c r="G82" s="280"/>
      <c r="H82" s="275"/>
      <c r="I82" s="275"/>
      <c r="J82" s="275"/>
      <c r="K82" s="279"/>
      <c r="L82" s="281"/>
    </row>
    <row r="83" spans="1:12" s="200" customFormat="1" x14ac:dyDescent="0.2">
      <c r="A83" s="180"/>
      <c r="B83" s="217"/>
      <c r="C83" s="282"/>
      <c r="D83" s="283"/>
      <c r="E83" s="283"/>
      <c r="F83" s="283"/>
      <c r="G83" s="282"/>
      <c r="H83" s="229"/>
      <c r="I83" s="229"/>
      <c r="J83" s="233"/>
      <c r="K83" s="180"/>
      <c r="L83" s="180"/>
    </row>
    <row r="84" spans="1:12" s="200" customFormat="1" ht="6" customHeight="1" x14ac:dyDescent="0.2">
      <c r="A84" s="180"/>
      <c r="B84" s="217"/>
      <c r="C84" s="282"/>
      <c r="D84" s="283"/>
      <c r="E84" s="283"/>
      <c r="F84" s="283"/>
      <c r="G84" s="282"/>
      <c r="H84" s="282"/>
      <c r="I84" s="282"/>
      <c r="J84" s="283"/>
      <c r="K84" s="180"/>
      <c r="L84" s="180"/>
    </row>
    <row r="85" spans="1:12" x14ac:dyDescent="0.2">
      <c r="A85" s="180"/>
      <c r="K85" s="180"/>
      <c r="L85" s="180"/>
    </row>
    <row r="86" spans="1:12" x14ac:dyDescent="0.2">
      <c r="K86" s="180"/>
      <c r="L86" s="180"/>
    </row>
  </sheetData>
  <mergeCells count="3">
    <mergeCell ref="B18:K18"/>
    <mergeCell ref="B33:K33"/>
    <mergeCell ref="B72:L72"/>
  </mergeCells>
  <printOptions horizontalCentered="1" verticalCentered="1"/>
  <pageMargins left="0.04" right="0.04" top="0.04" bottom="0.03" header="0.04" footer="0.03"/>
  <pageSetup scale="75" orientation="portrait" r:id="rId1"/>
  <headerFooter alignWithMargins="0">
    <oddHeader>&amp;C&amp;"Arial,Bold"&amp;12MASSACHUSETTS DEPARTMENT OF CHILDREN AND FAMILIES QUARTERLY PROFILE
FY 2017, Quarter 3 (January 1, 2017 – March 31, 2017)</oddHeader>
    <oddFooter>&amp;L&amp;"Arial,Italic"MA DCF: CQI/OMPA&amp;R
&amp;"Arial,Italic"Source: FamilyNet</oddFooter>
  </headerFooter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FD42"/>
  <sheetViews>
    <sheetView topLeftCell="A4" workbookViewId="0">
      <selection activeCell="C40" sqref="C40"/>
    </sheetView>
  </sheetViews>
  <sheetFormatPr defaultRowHeight="12.75" x14ac:dyDescent="0.2"/>
  <cols>
    <col min="1" max="2" width="41.42578125" style="655" customWidth="1"/>
    <col min="3" max="3" width="19.5703125" style="655" bestFit="1" customWidth="1"/>
    <col min="4" max="4" width="27.7109375" customWidth="1"/>
    <col min="5" max="5" width="13.7109375" customWidth="1"/>
  </cols>
  <sheetData>
    <row r="1" spans="1:15" ht="18" x14ac:dyDescent="0.25">
      <c r="A1" s="836" t="s">
        <v>384</v>
      </c>
      <c r="B1" s="836"/>
      <c r="C1" s="876" t="s">
        <v>361</v>
      </c>
      <c r="D1" s="835" t="s">
        <v>312</v>
      </c>
      <c r="E1" s="1050">
        <v>42820</v>
      </c>
      <c r="F1" s="452"/>
      <c r="G1" s="453"/>
      <c r="H1" s="370"/>
      <c r="I1" s="370"/>
      <c r="J1" s="215"/>
      <c r="K1" s="369"/>
      <c r="L1" s="371"/>
      <c r="M1" s="370"/>
      <c r="N1" s="370"/>
      <c r="O1" s="128"/>
    </row>
    <row r="2" spans="1:15" ht="15.75" x14ac:dyDescent="0.2">
      <c r="A2" s="836" t="s">
        <v>101</v>
      </c>
      <c r="B2" s="836"/>
      <c r="C2" s="877">
        <v>166</v>
      </c>
      <c r="E2" s="229"/>
      <c r="F2" s="454"/>
      <c r="G2" s="455"/>
      <c r="H2" s="233"/>
      <c r="I2" s="233"/>
      <c r="J2" s="229"/>
      <c r="K2" s="229"/>
      <c r="L2" s="229"/>
      <c r="M2" s="233"/>
      <c r="N2" s="230"/>
      <c r="O2" s="128"/>
    </row>
    <row r="3" spans="1:15" x14ac:dyDescent="0.2">
      <c r="A3" s="836" t="s">
        <v>102</v>
      </c>
      <c r="B3" s="836"/>
      <c r="C3" s="877">
        <v>85</v>
      </c>
      <c r="E3" s="229"/>
      <c r="F3" s="454"/>
      <c r="G3" s="455"/>
      <c r="H3" s="233"/>
      <c r="I3" s="233"/>
      <c r="J3" s="229"/>
      <c r="K3" s="229"/>
      <c r="L3" s="229"/>
      <c r="M3" s="233"/>
      <c r="N3" s="233"/>
      <c r="O3" s="128"/>
    </row>
    <row r="4" spans="1:15" x14ac:dyDescent="0.2">
      <c r="A4" s="836" t="s">
        <v>103</v>
      </c>
      <c r="B4" s="836"/>
      <c r="C4" s="877">
        <v>132</v>
      </c>
      <c r="E4" s="215"/>
      <c r="F4" s="454"/>
      <c r="G4" s="455"/>
      <c r="H4" s="216"/>
      <c r="I4" s="216"/>
      <c r="J4" s="217"/>
      <c r="K4" s="215"/>
      <c r="L4" s="215"/>
      <c r="M4" s="21"/>
      <c r="N4" s="218"/>
      <c r="O4" s="128"/>
    </row>
    <row r="5" spans="1:15" x14ac:dyDescent="0.2">
      <c r="A5" s="836" t="s">
        <v>104</v>
      </c>
      <c r="B5" s="836"/>
      <c r="C5" s="877">
        <v>108</v>
      </c>
      <c r="E5" s="215"/>
      <c r="F5" s="454"/>
      <c r="G5" s="455"/>
      <c r="H5" s="216"/>
      <c r="I5" s="216"/>
      <c r="J5" s="217"/>
      <c r="K5" s="215"/>
      <c r="L5" s="215"/>
      <c r="M5" s="21"/>
      <c r="N5" s="218"/>
      <c r="O5" s="128"/>
    </row>
    <row r="6" spans="1:15" ht="15" x14ac:dyDescent="0.25">
      <c r="A6" s="836" t="s">
        <v>108</v>
      </c>
      <c r="B6" s="836"/>
      <c r="C6" s="877">
        <v>491</v>
      </c>
      <c r="E6" s="215"/>
      <c r="F6" s="452"/>
      <c r="G6" s="453"/>
      <c r="H6" s="221"/>
      <c r="I6" s="221"/>
      <c r="J6" s="217"/>
      <c r="K6" s="215"/>
      <c r="L6" s="215"/>
      <c r="M6" s="21"/>
      <c r="N6" s="218"/>
      <c r="O6" s="128"/>
    </row>
    <row r="7" spans="1:15" x14ac:dyDescent="0.2">
      <c r="A7" s="871" t="s">
        <v>78</v>
      </c>
      <c r="B7" s="871"/>
      <c r="C7" s="878">
        <v>87</v>
      </c>
      <c r="E7" s="217"/>
      <c r="F7" s="454"/>
      <c r="G7" s="455"/>
      <c r="H7" s="221"/>
      <c r="I7" s="221"/>
      <c r="J7" s="217"/>
      <c r="K7" s="215"/>
      <c r="L7" s="215"/>
      <c r="M7" s="222"/>
      <c r="N7" s="218"/>
      <c r="O7" s="128"/>
    </row>
    <row r="8" spans="1:15" x14ac:dyDescent="0.2">
      <c r="A8" s="871" t="s">
        <v>81</v>
      </c>
      <c r="B8" s="871"/>
      <c r="C8" s="878">
        <v>173</v>
      </c>
      <c r="E8" s="215"/>
      <c r="F8" s="454"/>
      <c r="G8" s="455"/>
      <c r="H8" s="221"/>
      <c r="I8" s="221"/>
      <c r="J8" s="217"/>
      <c r="K8" s="215"/>
      <c r="L8" s="215"/>
      <c r="M8" s="28"/>
      <c r="N8" s="218"/>
      <c r="O8" s="128"/>
    </row>
    <row r="9" spans="1:15" x14ac:dyDescent="0.2">
      <c r="A9" s="871" t="s">
        <v>366</v>
      </c>
      <c r="B9" s="871"/>
      <c r="C9" s="878">
        <v>128</v>
      </c>
      <c r="E9" s="215"/>
      <c r="F9" s="454"/>
      <c r="G9" s="455"/>
      <c r="H9" s="221"/>
      <c r="I9" s="221"/>
      <c r="J9" s="217"/>
      <c r="K9" s="215"/>
      <c r="L9" s="215"/>
      <c r="M9" s="21"/>
      <c r="N9" s="218"/>
      <c r="O9" s="128"/>
    </row>
    <row r="10" spans="1:15" x14ac:dyDescent="0.2">
      <c r="A10" s="871" t="s">
        <v>367</v>
      </c>
      <c r="B10" s="871"/>
      <c r="C10" s="878">
        <v>119</v>
      </c>
      <c r="E10" s="372"/>
      <c r="F10" s="454"/>
      <c r="G10" s="455"/>
      <c r="H10" s="221"/>
      <c r="I10" s="221"/>
      <c r="J10" s="217"/>
      <c r="K10" s="215"/>
      <c r="L10" s="215"/>
      <c r="M10" s="135"/>
      <c r="N10" s="218"/>
      <c r="O10" s="128"/>
    </row>
    <row r="11" spans="1:15" x14ac:dyDescent="0.2">
      <c r="A11" s="871" t="s">
        <v>364</v>
      </c>
      <c r="B11" s="871"/>
      <c r="C11" s="878">
        <v>507</v>
      </c>
      <c r="E11" s="215"/>
      <c r="F11" s="454"/>
      <c r="G11" s="455"/>
      <c r="H11" s="221"/>
      <c r="I11" s="221"/>
      <c r="J11" s="217"/>
      <c r="K11" s="215"/>
      <c r="L11" s="215"/>
      <c r="M11" s="21"/>
      <c r="N11" s="218"/>
      <c r="O11" s="128"/>
    </row>
    <row r="12" spans="1:15" x14ac:dyDescent="0.2">
      <c r="A12" s="872" t="s">
        <v>313</v>
      </c>
      <c r="B12" s="872"/>
      <c r="C12" s="879">
        <v>69</v>
      </c>
      <c r="E12" s="373"/>
      <c r="F12" s="454"/>
      <c r="G12" s="455"/>
      <c r="H12" s="221"/>
      <c r="I12" s="221"/>
      <c r="J12" s="217"/>
      <c r="K12" s="215"/>
      <c r="L12" s="215"/>
      <c r="M12" s="21"/>
      <c r="N12" s="218"/>
      <c r="O12" s="128"/>
    </row>
    <row r="13" spans="1:15" x14ac:dyDescent="0.2">
      <c r="A13" s="872" t="s">
        <v>362</v>
      </c>
      <c r="B13" s="872"/>
      <c r="C13" s="879">
        <v>69</v>
      </c>
      <c r="E13" s="372"/>
      <c r="F13" s="454"/>
      <c r="G13" s="455"/>
      <c r="H13" s="221"/>
      <c r="I13" s="221"/>
      <c r="J13" s="217"/>
      <c r="K13" s="215"/>
      <c r="L13" s="215"/>
      <c r="M13" s="28"/>
      <c r="N13" s="218"/>
      <c r="O13" s="128"/>
    </row>
    <row r="14" spans="1:15" x14ac:dyDescent="0.2">
      <c r="A14" s="873" t="s">
        <v>82</v>
      </c>
      <c r="B14" s="873"/>
      <c r="C14" s="880">
        <v>95</v>
      </c>
      <c r="E14" s="215"/>
      <c r="F14" s="454"/>
      <c r="G14" s="455"/>
      <c r="H14" s="221"/>
      <c r="I14" s="221"/>
      <c r="J14" s="217"/>
      <c r="K14" s="215"/>
      <c r="L14" s="215"/>
      <c r="M14" s="28"/>
      <c r="N14" s="218"/>
      <c r="O14" s="128"/>
    </row>
    <row r="15" spans="1:15" ht="15" x14ac:dyDescent="0.25">
      <c r="A15" s="873" t="s">
        <v>83</v>
      </c>
      <c r="B15" s="873"/>
      <c r="C15" s="880">
        <v>119</v>
      </c>
      <c r="E15" s="215"/>
      <c r="F15" s="452"/>
      <c r="G15" s="453"/>
      <c r="H15" s="221"/>
      <c r="I15" s="221"/>
      <c r="J15" s="217"/>
      <c r="K15" s="215"/>
      <c r="L15" s="215"/>
      <c r="M15" s="21"/>
      <c r="N15" s="218"/>
      <c r="O15" s="128"/>
    </row>
    <row r="16" spans="1:15" x14ac:dyDescent="0.2">
      <c r="A16" s="873" t="s">
        <v>84</v>
      </c>
      <c r="B16" s="873"/>
      <c r="C16" s="880">
        <v>111</v>
      </c>
      <c r="E16" s="215"/>
      <c r="F16" s="454"/>
      <c r="G16" s="455"/>
      <c r="H16" s="221"/>
      <c r="I16" s="221"/>
      <c r="J16" s="217"/>
      <c r="K16" s="215"/>
      <c r="L16" s="215"/>
      <c r="M16" s="21"/>
      <c r="N16" s="218"/>
      <c r="O16" s="128"/>
    </row>
    <row r="17" spans="1:15" x14ac:dyDescent="0.2">
      <c r="A17" s="873" t="s">
        <v>85</v>
      </c>
      <c r="B17" s="873"/>
      <c r="C17" s="880">
        <v>106</v>
      </c>
      <c r="E17" s="128"/>
      <c r="F17" s="454"/>
      <c r="G17" s="455"/>
      <c r="H17" s="128"/>
      <c r="I17" s="128"/>
      <c r="J17" s="128"/>
      <c r="K17" s="128"/>
      <c r="L17" s="128"/>
      <c r="M17" s="128"/>
      <c r="N17" s="128"/>
      <c r="O17" s="128"/>
    </row>
    <row r="18" spans="1:15" x14ac:dyDescent="0.2">
      <c r="A18" s="873" t="s">
        <v>86</v>
      </c>
      <c r="B18" s="873"/>
      <c r="C18" s="880">
        <v>103</v>
      </c>
      <c r="E18" s="128"/>
      <c r="F18" s="454"/>
      <c r="G18" s="455"/>
      <c r="H18" s="128"/>
      <c r="I18" s="128"/>
      <c r="J18" s="128"/>
      <c r="K18" s="128"/>
      <c r="L18" s="128"/>
      <c r="M18" s="128"/>
      <c r="N18" s="128"/>
      <c r="O18" s="128"/>
    </row>
    <row r="19" spans="1:15" x14ac:dyDescent="0.2">
      <c r="A19" s="873" t="s">
        <v>87</v>
      </c>
      <c r="B19" s="873"/>
      <c r="C19" s="880">
        <v>242</v>
      </c>
      <c r="E19" s="128"/>
      <c r="F19" s="454"/>
      <c r="G19" s="455"/>
      <c r="H19" s="128"/>
      <c r="I19" s="128"/>
      <c r="J19" s="128"/>
      <c r="K19" s="128"/>
      <c r="L19" s="128"/>
      <c r="M19" s="128"/>
      <c r="N19" s="128"/>
      <c r="O19" s="128"/>
    </row>
    <row r="20" spans="1:15" x14ac:dyDescent="0.2">
      <c r="A20" s="873" t="s">
        <v>89</v>
      </c>
      <c r="B20" s="873"/>
      <c r="C20" s="880">
        <v>141</v>
      </c>
      <c r="E20" s="128"/>
      <c r="F20" s="454"/>
      <c r="G20" s="455"/>
      <c r="H20" s="128"/>
      <c r="I20" s="128"/>
      <c r="J20" s="128"/>
      <c r="K20" s="128"/>
      <c r="L20" s="128"/>
      <c r="M20" s="128"/>
      <c r="N20" s="128"/>
      <c r="O20" s="128"/>
    </row>
    <row r="21" spans="1:15" x14ac:dyDescent="0.2">
      <c r="A21" s="873" t="s">
        <v>88</v>
      </c>
      <c r="B21" s="873"/>
      <c r="C21" s="880">
        <v>131</v>
      </c>
      <c r="F21" s="454"/>
      <c r="G21" s="455"/>
    </row>
    <row r="22" spans="1:15" x14ac:dyDescent="0.2">
      <c r="A22" s="873" t="s">
        <v>106</v>
      </c>
      <c r="B22" s="873"/>
      <c r="C22" s="880">
        <v>1048</v>
      </c>
      <c r="F22" s="454"/>
      <c r="G22" s="455"/>
    </row>
    <row r="23" spans="1:15" x14ac:dyDescent="0.2">
      <c r="A23" s="875" t="s">
        <v>90</v>
      </c>
      <c r="B23" s="875"/>
      <c r="C23" s="881">
        <v>117</v>
      </c>
      <c r="F23" s="454"/>
      <c r="G23" s="455"/>
    </row>
    <row r="24" spans="1:15" ht="15" x14ac:dyDescent="0.25">
      <c r="A24" s="875" t="s">
        <v>91</v>
      </c>
      <c r="B24" s="875"/>
      <c r="C24" s="881">
        <v>114</v>
      </c>
      <c r="F24" s="452"/>
      <c r="G24" s="453"/>
    </row>
    <row r="25" spans="1:15" x14ac:dyDescent="0.2">
      <c r="A25" s="875" t="s">
        <v>92</v>
      </c>
      <c r="B25" s="875"/>
      <c r="C25" s="881">
        <v>103</v>
      </c>
      <c r="F25" s="454"/>
      <c r="G25" s="455"/>
    </row>
    <row r="26" spans="1:15" x14ac:dyDescent="0.2">
      <c r="A26" s="875" t="s">
        <v>93</v>
      </c>
      <c r="B26" s="875"/>
      <c r="C26" s="881">
        <v>139</v>
      </c>
      <c r="F26" s="454"/>
      <c r="G26" s="455"/>
    </row>
    <row r="27" spans="1:15" x14ac:dyDescent="0.2">
      <c r="A27" s="875" t="s">
        <v>94</v>
      </c>
      <c r="B27" s="875"/>
      <c r="C27" s="881">
        <v>113</v>
      </c>
      <c r="F27" s="454"/>
      <c r="G27" s="455"/>
    </row>
    <row r="28" spans="1:15" x14ac:dyDescent="0.2">
      <c r="A28" s="875" t="s">
        <v>95</v>
      </c>
      <c r="B28" s="875"/>
      <c r="C28" s="881">
        <v>119</v>
      </c>
      <c r="F28" s="454"/>
      <c r="G28" s="455"/>
    </row>
    <row r="29" spans="1:15" x14ac:dyDescent="0.2">
      <c r="A29" s="875" t="s">
        <v>96</v>
      </c>
      <c r="B29" s="875"/>
      <c r="C29" s="881">
        <v>114</v>
      </c>
      <c r="F29" s="454"/>
      <c r="G29" s="455"/>
    </row>
    <row r="30" spans="1:15" x14ac:dyDescent="0.2">
      <c r="A30" s="875" t="s">
        <v>97</v>
      </c>
      <c r="B30" s="875"/>
      <c r="C30" s="881">
        <v>85</v>
      </c>
      <c r="F30" s="454"/>
      <c r="G30" s="455"/>
    </row>
    <row r="31" spans="1:15" x14ac:dyDescent="0.2">
      <c r="A31" s="875" t="s">
        <v>107</v>
      </c>
      <c r="B31" s="875"/>
      <c r="C31" s="881">
        <v>904</v>
      </c>
      <c r="F31" s="454"/>
      <c r="G31" s="455"/>
    </row>
    <row r="32" spans="1:15" x14ac:dyDescent="0.2">
      <c r="A32" s="874" t="s">
        <v>314</v>
      </c>
      <c r="B32" s="874"/>
      <c r="C32" s="882">
        <v>2</v>
      </c>
      <c r="F32" s="454"/>
      <c r="G32" s="455"/>
    </row>
    <row r="33" spans="1:16384" x14ac:dyDescent="0.2">
      <c r="A33" s="874" t="s">
        <v>363</v>
      </c>
      <c r="B33" s="874"/>
      <c r="C33" s="882">
        <v>2</v>
      </c>
      <c r="F33" s="454"/>
      <c r="G33" s="455"/>
    </row>
    <row r="34" spans="1:16384" x14ac:dyDescent="0.2">
      <c r="A34" s="883" t="s">
        <v>260</v>
      </c>
      <c r="B34" s="883"/>
      <c r="C34" s="884">
        <v>2</v>
      </c>
      <c r="F34" s="454"/>
      <c r="G34" s="455"/>
    </row>
    <row r="35" spans="1:16384" x14ac:dyDescent="0.2">
      <c r="A35" s="883" t="s">
        <v>76</v>
      </c>
      <c r="B35" s="883"/>
      <c r="C35" s="884">
        <v>175</v>
      </c>
    </row>
    <row r="36" spans="1:16384" s="128" customFormat="1" ht="18" x14ac:dyDescent="0.2">
      <c r="A36" s="883" t="s">
        <v>77</v>
      </c>
      <c r="B36" s="883"/>
      <c r="C36" s="884">
        <v>171</v>
      </c>
      <c r="D36" s="840"/>
      <c r="E36" s="840"/>
      <c r="F36" s="840"/>
      <c r="G36" s="840"/>
      <c r="H36" s="840"/>
      <c r="I36" s="840"/>
      <c r="J36" s="840"/>
      <c r="K36" s="840"/>
      <c r="L36" s="840"/>
      <c r="M36" s="840"/>
      <c r="N36" s="840"/>
      <c r="O36" s="840"/>
      <c r="P36" s="840"/>
      <c r="Q36" s="840"/>
      <c r="R36" s="840"/>
      <c r="S36" s="840"/>
      <c r="T36" s="840"/>
      <c r="U36" s="840"/>
      <c r="V36" s="840"/>
      <c r="W36" s="840"/>
      <c r="X36" s="840"/>
      <c r="Y36" s="840"/>
      <c r="Z36" s="840"/>
      <c r="AA36" s="840"/>
      <c r="AB36" s="840"/>
      <c r="AC36" s="840"/>
      <c r="AD36" s="840"/>
      <c r="AE36" s="840"/>
      <c r="AF36" s="840"/>
      <c r="AG36" s="840"/>
      <c r="AH36" s="840"/>
      <c r="AI36" s="840"/>
      <c r="AJ36" s="840"/>
      <c r="AK36" s="840"/>
      <c r="AL36" s="840"/>
      <c r="AM36" s="840"/>
      <c r="AN36" s="840"/>
      <c r="AO36" s="840"/>
      <c r="AP36" s="840"/>
      <c r="AQ36" s="840"/>
      <c r="AR36" s="840"/>
      <c r="AS36" s="840"/>
      <c r="AT36" s="840"/>
      <c r="AU36" s="840"/>
      <c r="AV36" s="840"/>
      <c r="AW36" s="840"/>
      <c r="AX36" s="840"/>
      <c r="AY36" s="840"/>
      <c r="AZ36" s="840"/>
      <c r="BA36" s="840"/>
      <c r="BB36" s="840"/>
      <c r="BC36" s="840"/>
      <c r="BD36" s="840"/>
      <c r="BE36" s="840"/>
      <c r="BF36" s="840"/>
      <c r="BG36" s="840"/>
      <c r="BH36" s="840"/>
      <c r="BI36" s="840"/>
      <c r="BJ36" s="840"/>
      <c r="BK36" s="840"/>
      <c r="BL36" s="840"/>
      <c r="BM36" s="840"/>
      <c r="BN36" s="840"/>
      <c r="BO36" s="840"/>
      <c r="BP36" s="840"/>
      <c r="BQ36" s="840"/>
      <c r="BR36" s="840"/>
      <c r="BS36" s="840"/>
      <c r="BT36" s="840"/>
      <c r="BU36" s="840"/>
      <c r="BV36" s="840"/>
      <c r="BW36" s="840"/>
      <c r="BX36" s="840"/>
      <c r="BY36" s="840"/>
      <c r="BZ36" s="840"/>
      <c r="CA36" s="840"/>
      <c r="CB36" s="840"/>
      <c r="CC36" s="840"/>
      <c r="CD36" s="840"/>
      <c r="CE36" s="840"/>
      <c r="CF36" s="840"/>
      <c r="CG36" s="840"/>
      <c r="CH36" s="840"/>
      <c r="CI36" s="840"/>
      <c r="CJ36" s="840"/>
      <c r="CK36" s="840"/>
      <c r="CL36" s="840"/>
      <c r="CM36" s="840"/>
      <c r="CN36" s="840"/>
      <c r="CO36" s="840"/>
      <c r="CP36" s="840"/>
      <c r="CQ36" s="840"/>
      <c r="CR36" s="840"/>
      <c r="CS36" s="840"/>
      <c r="CT36" s="840"/>
      <c r="CU36" s="840"/>
      <c r="CV36" s="840"/>
      <c r="CW36" s="840"/>
      <c r="CX36" s="840"/>
      <c r="CY36" s="840"/>
      <c r="CZ36" s="840"/>
      <c r="DA36" s="840"/>
      <c r="DB36" s="840"/>
      <c r="DC36" s="840"/>
      <c r="DD36" s="840"/>
      <c r="DE36" s="840"/>
      <c r="DF36" s="840"/>
      <c r="DG36" s="840"/>
      <c r="DH36" s="840"/>
      <c r="DI36" s="840"/>
      <c r="DJ36" s="840"/>
      <c r="DK36" s="840"/>
      <c r="DL36" s="840"/>
      <c r="DM36" s="840"/>
      <c r="DN36" s="840"/>
      <c r="DO36" s="840"/>
      <c r="DP36" s="840"/>
      <c r="DQ36" s="840"/>
      <c r="DR36" s="840"/>
      <c r="DS36" s="840"/>
      <c r="DT36" s="840"/>
      <c r="DU36" s="840"/>
      <c r="DV36" s="840"/>
      <c r="DW36" s="840"/>
      <c r="DX36" s="840"/>
      <c r="DY36" s="840"/>
      <c r="DZ36" s="840"/>
      <c r="EA36" s="840"/>
      <c r="EB36" s="840"/>
      <c r="EC36" s="840"/>
      <c r="ED36" s="840"/>
      <c r="EE36" s="840"/>
      <c r="EF36" s="840"/>
      <c r="EG36" s="840"/>
      <c r="EH36" s="840"/>
      <c r="EI36" s="840"/>
      <c r="EJ36" s="840"/>
      <c r="EK36" s="840"/>
      <c r="EL36" s="840"/>
      <c r="EM36" s="840"/>
      <c r="EN36" s="840"/>
      <c r="EO36" s="840"/>
      <c r="EP36" s="840"/>
      <c r="EQ36" s="840"/>
      <c r="ER36" s="840"/>
      <c r="ES36" s="840"/>
      <c r="ET36" s="840"/>
      <c r="EU36" s="840"/>
      <c r="EV36" s="840"/>
      <c r="EW36" s="840"/>
      <c r="EX36" s="840"/>
      <c r="EY36" s="840"/>
      <c r="EZ36" s="840"/>
      <c r="FA36" s="840"/>
      <c r="FB36" s="840"/>
      <c r="FC36" s="840"/>
      <c r="FD36" s="840"/>
      <c r="FE36" s="840"/>
      <c r="FF36" s="840"/>
      <c r="FG36" s="840"/>
      <c r="FH36" s="840"/>
      <c r="FI36" s="840"/>
      <c r="FJ36" s="840"/>
      <c r="FK36" s="840"/>
      <c r="FL36" s="840"/>
      <c r="FM36" s="840"/>
      <c r="FN36" s="840"/>
      <c r="FO36" s="840"/>
      <c r="FP36" s="840"/>
      <c r="FQ36" s="840"/>
      <c r="FR36" s="840"/>
      <c r="FS36" s="840"/>
      <c r="FT36" s="840"/>
      <c r="FU36" s="840"/>
      <c r="FV36" s="840"/>
      <c r="FW36" s="840"/>
      <c r="FX36" s="840"/>
      <c r="FY36" s="840"/>
      <c r="FZ36" s="840"/>
      <c r="GA36" s="840"/>
      <c r="GB36" s="840"/>
      <c r="GC36" s="840"/>
      <c r="GD36" s="840"/>
      <c r="GE36" s="840"/>
      <c r="GF36" s="840"/>
      <c r="GG36" s="840"/>
      <c r="GH36" s="840"/>
      <c r="GI36" s="840"/>
      <c r="GJ36" s="840"/>
      <c r="GK36" s="840"/>
      <c r="GL36" s="840"/>
      <c r="GM36" s="840"/>
      <c r="GN36" s="840"/>
      <c r="GO36" s="840"/>
      <c r="GP36" s="840"/>
      <c r="GQ36" s="840"/>
      <c r="GR36" s="840"/>
      <c r="GS36" s="840"/>
      <c r="GT36" s="840"/>
      <c r="GU36" s="840"/>
      <c r="GV36" s="840"/>
      <c r="GW36" s="840"/>
      <c r="GX36" s="840"/>
      <c r="GY36" s="840"/>
      <c r="GZ36" s="840"/>
      <c r="HA36" s="840"/>
      <c r="HB36" s="840"/>
      <c r="HC36" s="840"/>
      <c r="HD36" s="840"/>
      <c r="HE36" s="840"/>
      <c r="HF36" s="840"/>
      <c r="HG36" s="840"/>
      <c r="HH36" s="840"/>
      <c r="HI36" s="840"/>
      <c r="HJ36" s="840"/>
      <c r="HK36" s="840"/>
      <c r="HL36" s="840"/>
      <c r="HM36" s="840"/>
      <c r="HN36" s="840"/>
      <c r="HO36" s="840"/>
      <c r="HP36" s="840"/>
      <c r="HQ36" s="840"/>
      <c r="HR36" s="840"/>
      <c r="HS36" s="840"/>
      <c r="HT36" s="840"/>
      <c r="HU36" s="840"/>
      <c r="HV36" s="840"/>
      <c r="HW36" s="840"/>
      <c r="HX36" s="840"/>
      <c r="HY36" s="840"/>
      <c r="HZ36" s="840"/>
      <c r="IA36" s="840"/>
      <c r="IB36" s="840"/>
      <c r="IC36" s="840"/>
      <c r="ID36" s="840"/>
      <c r="IE36" s="840"/>
      <c r="IF36" s="840"/>
      <c r="IG36" s="840"/>
      <c r="IH36" s="840"/>
      <c r="II36" s="840"/>
      <c r="IJ36" s="840"/>
      <c r="IK36" s="840"/>
      <c r="IL36" s="840"/>
      <c r="IM36" s="840"/>
      <c r="IN36" s="840"/>
      <c r="IO36" s="840"/>
      <c r="IP36" s="840"/>
      <c r="IQ36" s="840"/>
      <c r="IR36" s="840"/>
      <c r="IS36" s="840"/>
      <c r="IT36" s="840"/>
      <c r="IU36" s="840"/>
      <c r="IV36" s="840"/>
      <c r="IW36" s="840"/>
      <c r="IX36" s="840"/>
      <c r="IY36" s="840"/>
      <c r="IZ36" s="840"/>
      <c r="JA36" s="840"/>
      <c r="JB36" s="840"/>
      <c r="JC36" s="840"/>
      <c r="JD36" s="840"/>
      <c r="JE36" s="840"/>
      <c r="JF36" s="840"/>
      <c r="JG36" s="840"/>
      <c r="JH36" s="840"/>
      <c r="JI36" s="840"/>
      <c r="JJ36" s="840"/>
      <c r="JK36" s="840"/>
      <c r="JL36" s="840"/>
      <c r="JM36" s="840"/>
      <c r="JN36" s="840"/>
      <c r="JO36" s="840"/>
      <c r="JP36" s="840"/>
      <c r="JQ36" s="840"/>
      <c r="JR36" s="840"/>
      <c r="JS36" s="840"/>
      <c r="JT36" s="840"/>
      <c r="JU36" s="840"/>
      <c r="JV36" s="840"/>
      <c r="JW36" s="840"/>
      <c r="JX36" s="840"/>
      <c r="JY36" s="840"/>
      <c r="JZ36" s="840"/>
      <c r="KA36" s="840"/>
      <c r="KB36" s="840"/>
      <c r="KC36" s="840"/>
      <c r="KD36" s="840"/>
      <c r="KE36" s="840"/>
      <c r="KF36" s="840"/>
      <c r="KG36" s="840"/>
      <c r="KH36" s="840"/>
      <c r="KI36" s="840"/>
      <c r="KJ36" s="840"/>
      <c r="KK36" s="840"/>
      <c r="KL36" s="840"/>
      <c r="KM36" s="840"/>
      <c r="KN36" s="840"/>
      <c r="KO36" s="840"/>
      <c r="KP36" s="840"/>
      <c r="KQ36" s="840"/>
      <c r="KR36" s="840"/>
      <c r="KS36" s="840"/>
      <c r="KT36" s="840"/>
      <c r="KU36" s="840"/>
      <c r="KV36" s="840"/>
      <c r="KW36" s="840"/>
      <c r="KX36" s="840"/>
      <c r="KY36" s="840"/>
      <c r="KZ36" s="840"/>
      <c r="LA36" s="840"/>
      <c r="LB36" s="840"/>
      <c r="LC36" s="840"/>
      <c r="LD36" s="840"/>
      <c r="LE36" s="840"/>
      <c r="LF36" s="840"/>
      <c r="LG36" s="840"/>
      <c r="LH36" s="840"/>
      <c r="LI36" s="840"/>
      <c r="LJ36" s="840"/>
      <c r="LK36" s="840"/>
      <c r="LL36" s="840"/>
      <c r="LM36" s="840"/>
      <c r="LN36" s="840"/>
      <c r="LO36" s="840"/>
      <c r="LP36" s="840"/>
      <c r="LQ36" s="840"/>
      <c r="LR36" s="840"/>
      <c r="LS36" s="840"/>
      <c r="LT36" s="840"/>
      <c r="LU36" s="840"/>
      <c r="LV36" s="840"/>
      <c r="LW36" s="840"/>
      <c r="LX36" s="840"/>
      <c r="LY36" s="840"/>
      <c r="LZ36" s="840"/>
      <c r="MA36" s="840"/>
      <c r="MB36" s="840"/>
      <c r="MC36" s="840"/>
      <c r="MD36" s="840"/>
      <c r="ME36" s="840"/>
      <c r="MF36" s="840"/>
      <c r="MG36" s="840"/>
      <c r="MH36" s="840"/>
      <c r="MI36" s="840"/>
      <c r="MJ36" s="840"/>
      <c r="MK36" s="840"/>
      <c r="ML36" s="840"/>
      <c r="MM36" s="840"/>
      <c r="MN36" s="840"/>
      <c r="MO36" s="840"/>
      <c r="MP36" s="840"/>
      <c r="MQ36" s="840"/>
      <c r="MR36" s="840"/>
      <c r="MS36" s="840"/>
      <c r="MT36" s="840"/>
      <c r="MU36" s="840"/>
      <c r="MV36" s="840"/>
      <c r="MW36" s="840"/>
      <c r="MX36" s="840"/>
      <c r="MY36" s="840"/>
      <c r="MZ36" s="840"/>
      <c r="NA36" s="840"/>
      <c r="NB36" s="840"/>
      <c r="NC36" s="840"/>
      <c r="ND36" s="840"/>
      <c r="NE36" s="840"/>
      <c r="NF36" s="840"/>
      <c r="NG36" s="840"/>
      <c r="NH36" s="840"/>
      <c r="NI36" s="840"/>
      <c r="NJ36" s="840"/>
      <c r="NK36" s="840"/>
      <c r="NL36" s="840"/>
      <c r="NM36" s="840"/>
      <c r="NN36" s="840"/>
      <c r="NO36" s="840"/>
      <c r="NP36" s="840"/>
      <c r="NQ36" s="840"/>
      <c r="NR36" s="840"/>
      <c r="NS36" s="840"/>
      <c r="NT36" s="840"/>
      <c r="NU36" s="840"/>
      <c r="NV36" s="840"/>
      <c r="NW36" s="840"/>
      <c r="NX36" s="840"/>
      <c r="NY36" s="840"/>
      <c r="NZ36" s="840"/>
      <c r="OA36" s="840"/>
      <c r="OB36" s="840"/>
      <c r="OC36" s="840"/>
      <c r="OD36" s="840"/>
      <c r="OE36" s="840"/>
      <c r="OF36" s="840"/>
      <c r="OG36" s="840"/>
      <c r="OH36" s="840"/>
      <c r="OI36" s="840"/>
      <c r="OJ36" s="840"/>
      <c r="OK36" s="840"/>
      <c r="OL36" s="840"/>
      <c r="OM36" s="840"/>
      <c r="ON36" s="840"/>
      <c r="OO36" s="840"/>
      <c r="OP36" s="840"/>
      <c r="OQ36" s="840"/>
      <c r="OR36" s="840"/>
      <c r="OS36" s="840"/>
      <c r="OT36" s="840"/>
      <c r="OU36" s="840"/>
      <c r="OV36" s="840"/>
      <c r="OW36" s="840"/>
      <c r="OX36" s="840"/>
      <c r="OY36" s="840"/>
      <c r="OZ36" s="840"/>
      <c r="PA36" s="840"/>
      <c r="PB36" s="840"/>
      <c r="PC36" s="840"/>
      <c r="PD36" s="840"/>
      <c r="PE36" s="840"/>
      <c r="PF36" s="840"/>
      <c r="PG36" s="840"/>
      <c r="PH36" s="840"/>
      <c r="PI36" s="840"/>
      <c r="PJ36" s="840"/>
      <c r="PK36" s="840"/>
      <c r="PL36" s="840"/>
      <c r="PM36" s="840"/>
      <c r="PN36" s="840"/>
      <c r="PO36" s="840"/>
      <c r="PP36" s="840"/>
      <c r="PQ36" s="840"/>
      <c r="PR36" s="840"/>
      <c r="PS36" s="840"/>
      <c r="PT36" s="840"/>
      <c r="PU36" s="840"/>
      <c r="PV36" s="840"/>
      <c r="PW36" s="840"/>
      <c r="PX36" s="840"/>
      <c r="PY36" s="840"/>
      <c r="PZ36" s="840"/>
      <c r="QA36" s="840"/>
      <c r="QB36" s="840"/>
      <c r="QC36" s="840"/>
      <c r="QD36" s="840"/>
      <c r="QE36" s="840"/>
      <c r="QF36" s="840"/>
      <c r="QG36" s="840"/>
      <c r="QH36" s="840"/>
      <c r="QI36" s="840"/>
      <c r="QJ36" s="840"/>
      <c r="QK36" s="840"/>
      <c r="QL36" s="840"/>
      <c r="QM36" s="840"/>
      <c r="QN36" s="840"/>
      <c r="QO36" s="840"/>
      <c r="QP36" s="840"/>
      <c r="QQ36" s="840"/>
      <c r="QR36" s="840"/>
      <c r="QS36" s="840"/>
      <c r="QT36" s="840"/>
      <c r="QU36" s="840"/>
      <c r="QV36" s="840"/>
      <c r="QW36" s="840"/>
      <c r="QX36" s="840"/>
      <c r="QY36" s="840"/>
      <c r="QZ36" s="840"/>
      <c r="RA36" s="840"/>
      <c r="RB36" s="840"/>
      <c r="RC36" s="840"/>
      <c r="RD36" s="840"/>
      <c r="RE36" s="840"/>
      <c r="RF36" s="840"/>
      <c r="RG36" s="840"/>
      <c r="RH36" s="840"/>
      <c r="RI36" s="840"/>
      <c r="RJ36" s="840"/>
      <c r="RK36" s="840"/>
      <c r="RL36" s="840"/>
      <c r="RM36" s="840"/>
      <c r="RN36" s="840"/>
      <c r="RO36" s="840"/>
      <c r="RP36" s="840"/>
      <c r="RQ36" s="840"/>
      <c r="RR36" s="840"/>
      <c r="RS36" s="840"/>
      <c r="RT36" s="840"/>
      <c r="RU36" s="840"/>
      <c r="RV36" s="840"/>
      <c r="RW36" s="840"/>
      <c r="RX36" s="840"/>
      <c r="RY36" s="840"/>
      <c r="RZ36" s="840"/>
      <c r="SA36" s="840"/>
      <c r="SB36" s="840"/>
      <c r="SC36" s="840"/>
      <c r="SD36" s="840"/>
      <c r="SE36" s="840"/>
      <c r="SF36" s="840"/>
      <c r="SG36" s="840"/>
      <c r="SH36" s="840"/>
      <c r="SI36" s="840"/>
      <c r="SJ36" s="840"/>
      <c r="SK36" s="840"/>
      <c r="SL36" s="840"/>
      <c r="SM36" s="840"/>
      <c r="SN36" s="840"/>
      <c r="SO36" s="840"/>
      <c r="SP36" s="840"/>
      <c r="SQ36" s="840"/>
      <c r="SR36" s="840"/>
      <c r="SS36" s="840"/>
      <c r="ST36" s="840"/>
      <c r="SU36" s="840"/>
      <c r="SV36" s="840"/>
      <c r="SW36" s="840"/>
      <c r="SX36" s="840"/>
      <c r="SY36" s="840"/>
      <c r="SZ36" s="840"/>
      <c r="TA36" s="840"/>
      <c r="TB36" s="840"/>
      <c r="TC36" s="840"/>
      <c r="TD36" s="840"/>
      <c r="TE36" s="840"/>
      <c r="TF36" s="840"/>
      <c r="TG36" s="840"/>
      <c r="TH36" s="840"/>
      <c r="TI36" s="840"/>
      <c r="TJ36" s="840"/>
      <c r="TK36" s="840"/>
      <c r="TL36" s="840"/>
      <c r="TM36" s="840"/>
      <c r="TN36" s="840"/>
      <c r="TO36" s="840"/>
      <c r="TP36" s="840"/>
      <c r="TQ36" s="840"/>
      <c r="TR36" s="840"/>
      <c r="TS36" s="840"/>
      <c r="TT36" s="840"/>
      <c r="TU36" s="840"/>
      <c r="TV36" s="840"/>
      <c r="TW36" s="840"/>
      <c r="TX36" s="840"/>
      <c r="TY36" s="840"/>
      <c r="TZ36" s="840"/>
      <c r="UA36" s="840"/>
      <c r="UB36" s="840"/>
      <c r="UC36" s="840"/>
      <c r="UD36" s="840"/>
      <c r="UE36" s="840"/>
      <c r="UF36" s="840"/>
      <c r="UG36" s="840"/>
      <c r="UH36" s="840"/>
      <c r="UI36" s="840"/>
      <c r="UJ36" s="840"/>
      <c r="UK36" s="840"/>
      <c r="UL36" s="840"/>
      <c r="UM36" s="840"/>
      <c r="UN36" s="840"/>
      <c r="UO36" s="840"/>
      <c r="UP36" s="840"/>
      <c r="UQ36" s="840"/>
      <c r="UR36" s="840"/>
      <c r="US36" s="840"/>
      <c r="UT36" s="840"/>
      <c r="UU36" s="840"/>
      <c r="UV36" s="840"/>
      <c r="UW36" s="840"/>
      <c r="UX36" s="840"/>
      <c r="UY36" s="840"/>
      <c r="UZ36" s="840"/>
      <c r="VA36" s="840"/>
      <c r="VB36" s="840"/>
      <c r="VC36" s="840"/>
      <c r="VD36" s="840"/>
      <c r="VE36" s="840"/>
      <c r="VF36" s="840"/>
      <c r="VG36" s="840"/>
      <c r="VH36" s="840"/>
      <c r="VI36" s="840"/>
      <c r="VJ36" s="840"/>
      <c r="VK36" s="840"/>
      <c r="VL36" s="840"/>
      <c r="VM36" s="840"/>
      <c r="VN36" s="840"/>
      <c r="VO36" s="840"/>
      <c r="VP36" s="840"/>
      <c r="VQ36" s="840"/>
      <c r="VR36" s="840"/>
      <c r="VS36" s="840"/>
      <c r="VT36" s="840"/>
      <c r="VU36" s="840"/>
      <c r="VV36" s="840"/>
      <c r="VW36" s="840"/>
      <c r="VX36" s="840"/>
      <c r="VY36" s="840"/>
      <c r="VZ36" s="840"/>
      <c r="WA36" s="840"/>
      <c r="WB36" s="840"/>
      <c r="WC36" s="840"/>
      <c r="WD36" s="840"/>
      <c r="WE36" s="840"/>
      <c r="WF36" s="840"/>
      <c r="WG36" s="840"/>
      <c r="WH36" s="840"/>
      <c r="WI36" s="840"/>
      <c r="WJ36" s="840"/>
      <c r="WK36" s="840"/>
      <c r="WL36" s="840"/>
      <c r="WM36" s="840"/>
      <c r="WN36" s="840"/>
      <c r="WO36" s="840"/>
      <c r="WP36" s="840"/>
      <c r="WQ36" s="840"/>
      <c r="WR36" s="840"/>
      <c r="WS36" s="840"/>
      <c r="WT36" s="840"/>
      <c r="WU36" s="840"/>
      <c r="WV36" s="840"/>
      <c r="WW36" s="840"/>
      <c r="WX36" s="840"/>
      <c r="WY36" s="840"/>
      <c r="WZ36" s="840"/>
      <c r="XA36" s="840"/>
      <c r="XB36" s="840"/>
      <c r="XC36" s="840"/>
      <c r="XD36" s="840"/>
      <c r="XE36" s="840"/>
      <c r="XF36" s="840"/>
      <c r="XG36" s="840"/>
      <c r="XH36" s="840"/>
      <c r="XI36" s="840"/>
      <c r="XJ36" s="840"/>
      <c r="XK36" s="840"/>
      <c r="XL36" s="840"/>
      <c r="XM36" s="840"/>
      <c r="XN36" s="840"/>
      <c r="XO36" s="840"/>
      <c r="XP36" s="840"/>
      <c r="XQ36" s="840"/>
      <c r="XR36" s="840"/>
      <c r="XS36" s="840"/>
      <c r="XT36" s="840"/>
      <c r="XU36" s="840"/>
      <c r="XV36" s="840"/>
      <c r="XW36" s="840"/>
      <c r="XX36" s="840"/>
      <c r="XY36" s="840"/>
      <c r="XZ36" s="840"/>
      <c r="YA36" s="840"/>
      <c r="YB36" s="840"/>
      <c r="YC36" s="840"/>
      <c r="YD36" s="840"/>
      <c r="YE36" s="840"/>
      <c r="YF36" s="840"/>
      <c r="YG36" s="840"/>
      <c r="YH36" s="840"/>
      <c r="YI36" s="840"/>
      <c r="YJ36" s="840"/>
      <c r="YK36" s="840"/>
      <c r="YL36" s="840"/>
      <c r="YM36" s="840"/>
      <c r="YN36" s="840"/>
      <c r="YO36" s="840"/>
      <c r="YP36" s="840"/>
      <c r="YQ36" s="840"/>
      <c r="YR36" s="840"/>
      <c r="YS36" s="840"/>
      <c r="YT36" s="840"/>
      <c r="YU36" s="840"/>
      <c r="YV36" s="840"/>
      <c r="YW36" s="840"/>
      <c r="YX36" s="840"/>
      <c r="YY36" s="840"/>
      <c r="YZ36" s="840"/>
      <c r="ZA36" s="840"/>
      <c r="ZB36" s="840"/>
      <c r="ZC36" s="840"/>
      <c r="ZD36" s="840"/>
      <c r="ZE36" s="840"/>
      <c r="ZF36" s="840"/>
      <c r="ZG36" s="840"/>
      <c r="ZH36" s="840"/>
      <c r="ZI36" s="840"/>
      <c r="ZJ36" s="840"/>
      <c r="ZK36" s="840"/>
      <c r="ZL36" s="840"/>
      <c r="ZM36" s="840"/>
      <c r="ZN36" s="840"/>
      <c r="ZO36" s="840"/>
      <c r="ZP36" s="840"/>
      <c r="ZQ36" s="840"/>
      <c r="ZR36" s="840"/>
      <c r="ZS36" s="840"/>
      <c r="ZT36" s="840"/>
      <c r="ZU36" s="840"/>
      <c r="ZV36" s="840"/>
      <c r="ZW36" s="840"/>
      <c r="ZX36" s="840"/>
      <c r="ZY36" s="840"/>
      <c r="ZZ36" s="840"/>
      <c r="AAA36" s="840"/>
      <c r="AAB36" s="840"/>
      <c r="AAC36" s="840"/>
      <c r="AAD36" s="840"/>
      <c r="AAE36" s="840"/>
      <c r="AAF36" s="840"/>
      <c r="AAG36" s="840"/>
      <c r="AAH36" s="840"/>
      <c r="AAI36" s="840"/>
      <c r="AAJ36" s="840"/>
      <c r="AAK36" s="840"/>
      <c r="AAL36" s="840"/>
      <c r="AAM36" s="840"/>
      <c r="AAN36" s="840"/>
      <c r="AAO36" s="840"/>
      <c r="AAP36" s="840"/>
      <c r="AAQ36" s="840"/>
      <c r="AAR36" s="840"/>
      <c r="AAS36" s="840"/>
      <c r="AAT36" s="840"/>
      <c r="AAU36" s="840"/>
      <c r="AAV36" s="840"/>
      <c r="AAW36" s="840"/>
      <c r="AAX36" s="840"/>
      <c r="AAY36" s="840"/>
      <c r="AAZ36" s="840"/>
      <c r="ABA36" s="840"/>
      <c r="ABB36" s="840"/>
      <c r="ABC36" s="840"/>
      <c r="ABD36" s="840"/>
      <c r="ABE36" s="840"/>
      <c r="ABF36" s="840"/>
      <c r="ABG36" s="840"/>
      <c r="ABH36" s="840"/>
      <c r="ABI36" s="840"/>
      <c r="ABJ36" s="840"/>
      <c r="ABK36" s="840"/>
      <c r="ABL36" s="840"/>
      <c r="ABM36" s="840"/>
      <c r="ABN36" s="840"/>
      <c r="ABO36" s="840"/>
      <c r="ABP36" s="840"/>
      <c r="ABQ36" s="840"/>
      <c r="ABR36" s="840"/>
      <c r="ABS36" s="840"/>
      <c r="ABT36" s="840"/>
      <c r="ABU36" s="840"/>
      <c r="ABV36" s="840"/>
      <c r="ABW36" s="840"/>
      <c r="ABX36" s="840"/>
      <c r="ABY36" s="840"/>
      <c r="ABZ36" s="840"/>
      <c r="ACA36" s="840"/>
      <c r="ACB36" s="840"/>
      <c r="ACC36" s="840"/>
      <c r="ACD36" s="840"/>
      <c r="ACE36" s="840"/>
      <c r="ACF36" s="840"/>
      <c r="ACG36" s="840"/>
      <c r="ACH36" s="840"/>
      <c r="ACI36" s="840"/>
      <c r="ACJ36" s="840"/>
      <c r="ACK36" s="840"/>
      <c r="ACL36" s="840"/>
      <c r="ACM36" s="840"/>
      <c r="ACN36" s="840"/>
      <c r="ACO36" s="840"/>
      <c r="ACP36" s="840"/>
      <c r="ACQ36" s="840"/>
      <c r="ACR36" s="840"/>
      <c r="ACS36" s="840"/>
      <c r="ACT36" s="840"/>
      <c r="ACU36" s="840"/>
      <c r="ACV36" s="840"/>
      <c r="ACW36" s="840"/>
      <c r="ACX36" s="840"/>
      <c r="ACY36" s="840"/>
      <c r="ACZ36" s="840"/>
      <c r="ADA36" s="840"/>
      <c r="ADB36" s="840"/>
      <c r="ADC36" s="840"/>
      <c r="ADD36" s="840"/>
      <c r="ADE36" s="840"/>
      <c r="ADF36" s="840"/>
      <c r="ADG36" s="840"/>
      <c r="ADH36" s="840"/>
      <c r="ADI36" s="840"/>
      <c r="ADJ36" s="840"/>
      <c r="ADK36" s="840"/>
      <c r="ADL36" s="840"/>
      <c r="ADM36" s="840"/>
      <c r="ADN36" s="840"/>
      <c r="ADO36" s="840"/>
      <c r="ADP36" s="840"/>
      <c r="ADQ36" s="840"/>
      <c r="ADR36" s="840"/>
      <c r="ADS36" s="840"/>
      <c r="ADT36" s="840"/>
      <c r="ADU36" s="840"/>
      <c r="ADV36" s="840"/>
      <c r="ADW36" s="840"/>
      <c r="ADX36" s="840"/>
      <c r="ADY36" s="840"/>
      <c r="ADZ36" s="840"/>
      <c r="AEA36" s="840"/>
      <c r="AEB36" s="840"/>
      <c r="AEC36" s="840"/>
      <c r="AED36" s="840"/>
      <c r="AEE36" s="840"/>
      <c r="AEF36" s="840"/>
      <c r="AEG36" s="840"/>
      <c r="AEH36" s="840"/>
      <c r="AEI36" s="840"/>
      <c r="AEJ36" s="840"/>
      <c r="AEK36" s="840"/>
      <c r="AEL36" s="840"/>
      <c r="AEM36" s="840"/>
      <c r="AEN36" s="840"/>
      <c r="AEO36" s="840"/>
      <c r="AEP36" s="840"/>
      <c r="AEQ36" s="840"/>
      <c r="AER36" s="840"/>
      <c r="AES36" s="840"/>
      <c r="AET36" s="840"/>
      <c r="AEU36" s="840"/>
      <c r="AEV36" s="840"/>
      <c r="AEW36" s="840"/>
      <c r="AEX36" s="840"/>
      <c r="AEY36" s="840"/>
      <c r="AEZ36" s="840"/>
      <c r="AFA36" s="840"/>
      <c r="AFB36" s="840"/>
      <c r="AFC36" s="840"/>
      <c r="AFD36" s="840"/>
      <c r="AFE36" s="840"/>
      <c r="AFF36" s="840"/>
      <c r="AFG36" s="840"/>
      <c r="AFH36" s="840"/>
      <c r="AFI36" s="840"/>
      <c r="AFJ36" s="840"/>
      <c r="AFK36" s="840"/>
      <c r="AFL36" s="840"/>
      <c r="AFM36" s="840"/>
      <c r="AFN36" s="840"/>
      <c r="AFO36" s="840"/>
      <c r="AFP36" s="840"/>
      <c r="AFQ36" s="840"/>
      <c r="AFR36" s="840"/>
      <c r="AFS36" s="840"/>
      <c r="AFT36" s="840"/>
      <c r="AFU36" s="840"/>
      <c r="AFV36" s="840"/>
      <c r="AFW36" s="840"/>
      <c r="AFX36" s="840"/>
      <c r="AFY36" s="840"/>
      <c r="AFZ36" s="840"/>
      <c r="AGA36" s="840"/>
      <c r="AGB36" s="840"/>
      <c r="AGC36" s="840"/>
      <c r="AGD36" s="840"/>
      <c r="AGE36" s="840"/>
      <c r="AGF36" s="840"/>
      <c r="AGG36" s="840"/>
      <c r="AGH36" s="840"/>
      <c r="AGI36" s="840"/>
      <c r="AGJ36" s="840"/>
      <c r="AGK36" s="840"/>
      <c r="AGL36" s="840"/>
      <c r="AGM36" s="840"/>
      <c r="AGN36" s="840"/>
      <c r="AGO36" s="840"/>
      <c r="AGP36" s="840"/>
      <c r="AGQ36" s="840"/>
      <c r="AGR36" s="840"/>
      <c r="AGS36" s="840"/>
      <c r="AGT36" s="840"/>
      <c r="AGU36" s="840"/>
      <c r="AGV36" s="840"/>
      <c r="AGW36" s="840"/>
      <c r="AGX36" s="840"/>
      <c r="AGY36" s="840"/>
      <c r="AGZ36" s="840"/>
      <c r="AHA36" s="840"/>
      <c r="AHB36" s="840"/>
      <c r="AHC36" s="840"/>
      <c r="AHD36" s="840"/>
      <c r="AHE36" s="840"/>
      <c r="AHF36" s="840"/>
      <c r="AHG36" s="840"/>
      <c r="AHH36" s="840"/>
      <c r="AHI36" s="840"/>
      <c r="AHJ36" s="840"/>
      <c r="AHK36" s="840"/>
      <c r="AHL36" s="840"/>
      <c r="AHM36" s="840"/>
      <c r="AHN36" s="840"/>
      <c r="AHO36" s="840"/>
      <c r="AHP36" s="840"/>
      <c r="AHQ36" s="840"/>
      <c r="AHR36" s="840"/>
      <c r="AHS36" s="840"/>
      <c r="AHT36" s="840"/>
      <c r="AHU36" s="840"/>
      <c r="AHV36" s="840"/>
      <c r="AHW36" s="840"/>
      <c r="AHX36" s="840"/>
      <c r="AHY36" s="840"/>
      <c r="AHZ36" s="840"/>
      <c r="AIA36" s="840"/>
      <c r="AIB36" s="840"/>
      <c r="AIC36" s="840"/>
      <c r="AID36" s="840"/>
      <c r="AIE36" s="840"/>
      <c r="AIF36" s="840"/>
      <c r="AIG36" s="840"/>
      <c r="AIH36" s="840"/>
      <c r="AII36" s="840"/>
      <c r="AIJ36" s="840"/>
      <c r="AIK36" s="840"/>
      <c r="AIL36" s="840"/>
      <c r="AIM36" s="840"/>
      <c r="AIN36" s="840"/>
      <c r="AIO36" s="840"/>
      <c r="AIP36" s="840"/>
      <c r="AIQ36" s="840"/>
      <c r="AIR36" s="840"/>
      <c r="AIS36" s="840"/>
      <c r="AIT36" s="840"/>
      <c r="AIU36" s="840"/>
      <c r="AIV36" s="840"/>
      <c r="AIW36" s="840"/>
      <c r="AIX36" s="840"/>
      <c r="AIY36" s="840"/>
      <c r="AIZ36" s="840"/>
      <c r="AJA36" s="840"/>
      <c r="AJB36" s="840"/>
      <c r="AJC36" s="840"/>
      <c r="AJD36" s="840"/>
      <c r="AJE36" s="840"/>
      <c r="AJF36" s="840"/>
      <c r="AJG36" s="840"/>
      <c r="AJH36" s="840"/>
      <c r="AJI36" s="840"/>
      <c r="AJJ36" s="840"/>
      <c r="AJK36" s="840"/>
      <c r="AJL36" s="840"/>
      <c r="AJM36" s="840"/>
      <c r="AJN36" s="840"/>
      <c r="AJO36" s="840"/>
      <c r="AJP36" s="840"/>
      <c r="AJQ36" s="840"/>
      <c r="AJR36" s="840"/>
      <c r="AJS36" s="840"/>
      <c r="AJT36" s="840"/>
      <c r="AJU36" s="840"/>
      <c r="AJV36" s="840"/>
      <c r="AJW36" s="840"/>
      <c r="AJX36" s="840"/>
      <c r="AJY36" s="840"/>
      <c r="AJZ36" s="840"/>
      <c r="AKA36" s="840"/>
      <c r="AKB36" s="840"/>
      <c r="AKC36" s="840"/>
      <c r="AKD36" s="840"/>
      <c r="AKE36" s="840"/>
      <c r="AKF36" s="840"/>
      <c r="AKG36" s="840"/>
      <c r="AKH36" s="840"/>
      <c r="AKI36" s="840"/>
      <c r="AKJ36" s="840"/>
      <c r="AKK36" s="840"/>
      <c r="AKL36" s="840"/>
      <c r="AKM36" s="840"/>
      <c r="AKN36" s="840"/>
      <c r="AKO36" s="840"/>
      <c r="AKP36" s="840"/>
      <c r="AKQ36" s="840"/>
      <c r="AKR36" s="840"/>
      <c r="AKS36" s="840"/>
      <c r="AKT36" s="840"/>
      <c r="AKU36" s="840"/>
      <c r="AKV36" s="840"/>
      <c r="AKW36" s="840"/>
      <c r="AKX36" s="840"/>
      <c r="AKY36" s="840"/>
      <c r="AKZ36" s="840"/>
      <c r="ALA36" s="840"/>
      <c r="ALB36" s="840"/>
      <c r="ALC36" s="840"/>
      <c r="ALD36" s="840"/>
      <c r="ALE36" s="840"/>
      <c r="ALF36" s="840"/>
      <c r="ALG36" s="840"/>
      <c r="ALH36" s="840"/>
      <c r="ALI36" s="840"/>
      <c r="ALJ36" s="840"/>
      <c r="ALK36" s="840"/>
      <c r="ALL36" s="840"/>
      <c r="ALM36" s="840"/>
      <c r="ALN36" s="840"/>
      <c r="ALO36" s="840"/>
      <c r="ALP36" s="840"/>
      <c r="ALQ36" s="840"/>
      <c r="ALR36" s="840"/>
      <c r="ALS36" s="840"/>
      <c r="ALT36" s="840"/>
      <c r="ALU36" s="840"/>
      <c r="ALV36" s="840"/>
      <c r="ALW36" s="840"/>
      <c r="ALX36" s="840"/>
      <c r="ALY36" s="840"/>
      <c r="ALZ36" s="840"/>
      <c r="AMA36" s="840"/>
      <c r="AMB36" s="840"/>
      <c r="AMC36" s="840"/>
      <c r="AMD36" s="840"/>
      <c r="AME36" s="840"/>
      <c r="AMF36" s="840"/>
      <c r="AMG36" s="840"/>
      <c r="AMH36" s="840"/>
      <c r="AMI36" s="840"/>
      <c r="AMJ36" s="840"/>
      <c r="AMK36" s="840"/>
      <c r="AML36" s="840"/>
      <c r="AMM36" s="840"/>
      <c r="AMN36" s="840"/>
      <c r="AMO36" s="840"/>
      <c r="AMP36" s="840"/>
      <c r="AMQ36" s="840"/>
      <c r="AMR36" s="840"/>
      <c r="AMS36" s="840"/>
      <c r="AMT36" s="840"/>
      <c r="AMU36" s="840"/>
      <c r="AMV36" s="840"/>
      <c r="AMW36" s="840"/>
      <c r="AMX36" s="840"/>
      <c r="AMY36" s="840"/>
      <c r="AMZ36" s="840"/>
      <c r="ANA36" s="840"/>
      <c r="ANB36" s="840"/>
      <c r="ANC36" s="840"/>
      <c r="AND36" s="840"/>
      <c r="ANE36" s="840"/>
      <c r="ANF36" s="840"/>
      <c r="ANG36" s="840"/>
      <c r="ANH36" s="840"/>
      <c r="ANI36" s="840"/>
      <c r="ANJ36" s="840"/>
      <c r="ANK36" s="840"/>
      <c r="ANL36" s="840"/>
      <c r="ANM36" s="840"/>
      <c r="ANN36" s="840"/>
      <c r="ANO36" s="840"/>
      <c r="ANP36" s="840"/>
      <c r="ANQ36" s="840"/>
      <c r="ANR36" s="840"/>
      <c r="ANS36" s="840"/>
      <c r="ANT36" s="840"/>
      <c r="ANU36" s="840"/>
      <c r="ANV36" s="840"/>
      <c r="ANW36" s="840"/>
      <c r="ANX36" s="840"/>
      <c r="ANY36" s="840"/>
      <c r="ANZ36" s="840"/>
      <c r="AOA36" s="840"/>
      <c r="AOB36" s="840"/>
      <c r="AOC36" s="840"/>
      <c r="AOD36" s="840"/>
      <c r="AOE36" s="840"/>
      <c r="AOF36" s="840"/>
      <c r="AOG36" s="840"/>
      <c r="AOH36" s="840"/>
      <c r="AOI36" s="840"/>
      <c r="AOJ36" s="840"/>
      <c r="AOK36" s="840"/>
      <c r="AOL36" s="840"/>
      <c r="AOM36" s="840"/>
      <c r="AON36" s="840"/>
      <c r="AOO36" s="840"/>
      <c r="AOP36" s="840"/>
      <c r="AOQ36" s="840"/>
      <c r="AOR36" s="840"/>
      <c r="AOS36" s="840"/>
      <c r="AOT36" s="840"/>
      <c r="AOU36" s="840"/>
      <c r="AOV36" s="840"/>
      <c r="AOW36" s="840"/>
      <c r="AOX36" s="840"/>
      <c r="AOY36" s="840"/>
      <c r="AOZ36" s="840"/>
      <c r="APA36" s="840"/>
      <c r="APB36" s="840"/>
      <c r="APC36" s="840"/>
      <c r="APD36" s="840"/>
      <c r="APE36" s="840"/>
      <c r="APF36" s="840"/>
      <c r="APG36" s="840"/>
      <c r="APH36" s="840"/>
      <c r="API36" s="840"/>
      <c r="APJ36" s="840"/>
      <c r="APK36" s="840"/>
      <c r="APL36" s="840"/>
      <c r="APM36" s="840"/>
      <c r="APN36" s="840"/>
      <c r="APO36" s="840"/>
      <c r="APP36" s="840"/>
      <c r="APQ36" s="840"/>
      <c r="APR36" s="840"/>
      <c r="APS36" s="840"/>
      <c r="APT36" s="840"/>
      <c r="APU36" s="840"/>
      <c r="APV36" s="840"/>
      <c r="APW36" s="840"/>
      <c r="APX36" s="840"/>
      <c r="APY36" s="840"/>
      <c r="APZ36" s="840"/>
      <c r="AQA36" s="840"/>
      <c r="AQB36" s="840"/>
      <c r="AQC36" s="840"/>
      <c r="AQD36" s="840"/>
      <c r="AQE36" s="840"/>
      <c r="AQF36" s="840"/>
      <c r="AQG36" s="840"/>
      <c r="AQH36" s="840"/>
      <c r="AQI36" s="840"/>
      <c r="AQJ36" s="840"/>
      <c r="AQK36" s="840"/>
      <c r="AQL36" s="840"/>
      <c r="AQM36" s="840"/>
      <c r="AQN36" s="840"/>
      <c r="AQO36" s="840"/>
      <c r="AQP36" s="840"/>
      <c r="AQQ36" s="840"/>
      <c r="AQR36" s="840"/>
      <c r="AQS36" s="840"/>
      <c r="AQT36" s="840"/>
      <c r="AQU36" s="840"/>
      <c r="AQV36" s="840"/>
      <c r="AQW36" s="840"/>
      <c r="AQX36" s="840"/>
      <c r="AQY36" s="840"/>
      <c r="AQZ36" s="840"/>
      <c r="ARA36" s="840"/>
      <c r="ARB36" s="840"/>
      <c r="ARC36" s="840"/>
      <c r="ARD36" s="840"/>
      <c r="ARE36" s="840"/>
      <c r="ARF36" s="840"/>
      <c r="ARG36" s="840"/>
      <c r="ARH36" s="840"/>
      <c r="ARI36" s="840"/>
      <c r="ARJ36" s="840"/>
      <c r="ARK36" s="840"/>
      <c r="ARL36" s="840"/>
      <c r="ARM36" s="840"/>
      <c r="ARN36" s="840"/>
      <c r="ARO36" s="840"/>
      <c r="ARP36" s="840"/>
      <c r="ARQ36" s="840"/>
      <c r="ARR36" s="840"/>
      <c r="ARS36" s="840"/>
      <c r="ART36" s="840"/>
      <c r="ARU36" s="840"/>
      <c r="ARV36" s="840"/>
      <c r="ARW36" s="840"/>
      <c r="ARX36" s="840"/>
      <c r="ARY36" s="840"/>
      <c r="ARZ36" s="840"/>
      <c r="ASA36" s="840"/>
      <c r="ASB36" s="840"/>
      <c r="ASC36" s="840"/>
      <c r="ASD36" s="840"/>
      <c r="ASE36" s="840"/>
      <c r="ASF36" s="840"/>
      <c r="ASG36" s="840"/>
      <c r="ASH36" s="840"/>
      <c r="ASI36" s="840"/>
      <c r="ASJ36" s="840"/>
      <c r="ASK36" s="840"/>
      <c r="ASL36" s="840"/>
      <c r="ASM36" s="840"/>
      <c r="ASN36" s="840"/>
      <c r="ASO36" s="840"/>
      <c r="ASP36" s="840"/>
      <c r="ASQ36" s="840"/>
      <c r="ASR36" s="840"/>
      <c r="ASS36" s="840"/>
      <c r="AST36" s="840"/>
      <c r="ASU36" s="840"/>
      <c r="ASV36" s="840"/>
      <c r="ASW36" s="840"/>
      <c r="ASX36" s="840"/>
      <c r="ASY36" s="840"/>
      <c r="ASZ36" s="840"/>
      <c r="ATA36" s="840"/>
      <c r="ATB36" s="840"/>
      <c r="ATC36" s="840"/>
      <c r="ATD36" s="840"/>
      <c r="ATE36" s="840"/>
      <c r="ATF36" s="840"/>
      <c r="ATG36" s="840"/>
      <c r="ATH36" s="840"/>
      <c r="ATI36" s="840"/>
      <c r="ATJ36" s="840"/>
      <c r="ATK36" s="840"/>
      <c r="ATL36" s="840"/>
      <c r="ATM36" s="840"/>
      <c r="ATN36" s="840"/>
      <c r="ATO36" s="840"/>
      <c r="ATP36" s="840"/>
      <c r="ATQ36" s="840"/>
      <c r="ATR36" s="840"/>
      <c r="ATS36" s="840"/>
      <c r="ATT36" s="840"/>
      <c r="ATU36" s="840"/>
      <c r="ATV36" s="840"/>
      <c r="ATW36" s="840"/>
      <c r="ATX36" s="840"/>
      <c r="ATY36" s="840"/>
      <c r="ATZ36" s="840"/>
      <c r="AUA36" s="840"/>
      <c r="AUB36" s="840"/>
      <c r="AUC36" s="840"/>
      <c r="AUD36" s="840"/>
      <c r="AUE36" s="840"/>
      <c r="AUF36" s="840"/>
      <c r="AUG36" s="840"/>
      <c r="AUH36" s="840"/>
      <c r="AUI36" s="840"/>
      <c r="AUJ36" s="840"/>
      <c r="AUK36" s="840"/>
      <c r="AUL36" s="840"/>
      <c r="AUM36" s="840"/>
      <c r="AUN36" s="840"/>
      <c r="AUO36" s="840"/>
      <c r="AUP36" s="840"/>
      <c r="AUQ36" s="840"/>
      <c r="AUR36" s="840"/>
      <c r="AUS36" s="840"/>
      <c r="AUT36" s="840"/>
      <c r="AUU36" s="840"/>
      <c r="AUV36" s="840"/>
      <c r="AUW36" s="840"/>
      <c r="AUX36" s="840"/>
      <c r="AUY36" s="840"/>
      <c r="AUZ36" s="840"/>
      <c r="AVA36" s="840"/>
      <c r="AVB36" s="840"/>
      <c r="AVC36" s="840"/>
      <c r="AVD36" s="840"/>
      <c r="AVE36" s="840"/>
      <c r="AVF36" s="840"/>
      <c r="AVG36" s="840"/>
      <c r="AVH36" s="840"/>
      <c r="AVI36" s="840"/>
      <c r="AVJ36" s="840"/>
      <c r="AVK36" s="840"/>
      <c r="AVL36" s="840"/>
      <c r="AVM36" s="840"/>
      <c r="AVN36" s="840"/>
      <c r="AVO36" s="840"/>
      <c r="AVP36" s="840"/>
      <c r="AVQ36" s="840"/>
      <c r="AVR36" s="840"/>
      <c r="AVS36" s="840"/>
      <c r="AVT36" s="840"/>
      <c r="AVU36" s="840"/>
      <c r="AVV36" s="840"/>
      <c r="AVW36" s="840"/>
      <c r="AVX36" s="840"/>
      <c r="AVY36" s="840"/>
      <c r="AVZ36" s="840"/>
      <c r="AWA36" s="840"/>
      <c r="AWB36" s="840"/>
      <c r="AWC36" s="840"/>
      <c r="AWD36" s="840"/>
      <c r="AWE36" s="840"/>
      <c r="AWF36" s="840"/>
      <c r="AWG36" s="840"/>
      <c r="AWH36" s="840"/>
      <c r="AWI36" s="840"/>
      <c r="AWJ36" s="840"/>
      <c r="AWK36" s="840"/>
      <c r="AWL36" s="840"/>
      <c r="AWM36" s="840"/>
      <c r="AWN36" s="840"/>
      <c r="AWO36" s="840"/>
      <c r="AWP36" s="840"/>
      <c r="AWQ36" s="840"/>
      <c r="AWR36" s="840"/>
      <c r="AWS36" s="840"/>
      <c r="AWT36" s="840"/>
      <c r="AWU36" s="840"/>
      <c r="AWV36" s="840"/>
      <c r="AWW36" s="840"/>
      <c r="AWX36" s="840"/>
      <c r="AWY36" s="840"/>
      <c r="AWZ36" s="840"/>
      <c r="AXA36" s="840"/>
      <c r="AXB36" s="840"/>
      <c r="AXC36" s="840"/>
      <c r="AXD36" s="840"/>
      <c r="AXE36" s="840"/>
      <c r="AXF36" s="840"/>
      <c r="AXG36" s="840"/>
      <c r="AXH36" s="840"/>
      <c r="AXI36" s="840"/>
      <c r="AXJ36" s="840"/>
      <c r="AXK36" s="840"/>
      <c r="AXL36" s="840"/>
      <c r="AXM36" s="840"/>
      <c r="AXN36" s="840"/>
      <c r="AXO36" s="840"/>
      <c r="AXP36" s="840"/>
      <c r="AXQ36" s="840"/>
      <c r="AXR36" s="840"/>
      <c r="AXS36" s="840"/>
      <c r="AXT36" s="840"/>
      <c r="AXU36" s="840"/>
      <c r="AXV36" s="840"/>
      <c r="AXW36" s="840"/>
      <c r="AXX36" s="840"/>
      <c r="AXY36" s="840"/>
      <c r="AXZ36" s="840"/>
      <c r="AYA36" s="840"/>
      <c r="AYB36" s="840"/>
      <c r="AYC36" s="840"/>
      <c r="AYD36" s="840"/>
      <c r="AYE36" s="840"/>
      <c r="AYF36" s="840"/>
      <c r="AYG36" s="840"/>
      <c r="AYH36" s="840"/>
      <c r="AYI36" s="840"/>
      <c r="AYJ36" s="840"/>
      <c r="AYK36" s="840"/>
      <c r="AYL36" s="840"/>
      <c r="AYM36" s="840"/>
      <c r="AYN36" s="840"/>
      <c r="AYO36" s="840"/>
      <c r="AYP36" s="840"/>
      <c r="AYQ36" s="840"/>
      <c r="AYR36" s="840"/>
      <c r="AYS36" s="840"/>
      <c r="AYT36" s="840"/>
      <c r="AYU36" s="840"/>
      <c r="AYV36" s="840"/>
      <c r="AYW36" s="840"/>
      <c r="AYX36" s="840"/>
      <c r="AYY36" s="840"/>
      <c r="AYZ36" s="840"/>
      <c r="AZA36" s="840"/>
      <c r="AZB36" s="840"/>
      <c r="AZC36" s="840"/>
      <c r="AZD36" s="840"/>
      <c r="AZE36" s="840"/>
      <c r="AZF36" s="840"/>
      <c r="AZG36" s="840"/>
      <c r="AZH36" s="840"/>
      <c r="AZI36" s="840"/>
      <c r="AZJ36" s="840"/>
      <c r="AZK36" s="840"/>
      <c r="AZL36" s="840"/>
      <c r="AZM36" s="840"/>
      <c r="AZN36" s="840"/>
      <c r="AZO36" s="840"/>
      <c r="AZP36" s="840"/>
      <c r="AZQ36" s="840"/>
      <c r="AZR36" s="840"/>
      <c r="AZS36" s="840"/>
      <c r="AZT36" s="840"/>
      <c r="AZU36" s="840"/>
      <c r="AZV36" s="840"/>
      <c r="AZW36" s="840"/>
      <c r="AZX36" s="840"/>
      <c r="AZY36" s="840"/>
      <c r="AZZ36" s="840"/>
      <c r="BAA36" s="840"/>
      <c r="BAB36" s="840"/>
      <c r="BAC36" s="840"/>
      <c r="BAD36" s="840"/>
      <c r="BAE36" s="840"/>
      <c r="BAF36" s="840"/>
      <c r="BAG36" s="840"/>
      <c r="BAH36" s="840"/>
      <c r="BAI36" s="840"/>
      <c r="BAJ36" s="840"/>
      <c r="BAK36" s="840"/>
      <c r="BAL36" s="840"/>
      <c r="BAM36" s="840"/>
      <c r="BAN36" s="840"/>
      <c r="BAO36" s="840"/>
      <c r="BAP36" s="840"/>
      <c r="BAQ36" s="840"/>
      <c r="BAR36" s="840"/>
      <c r="BAS36" s="840"/>
      <c r="BAT36" s="840"/>
      <c r="BAU36" s="840"/>
      <c r="BAV36" s="840"/>
      <c r="BAW36" s="840"/>
      <c r="BAX36" s="840"/>
      <c r="BAY36" s="840"/>
      <c r="BAZ36" s="840"/>
      <c r="BBA36" s="840"/>
      <c r="BBB36" s="840"/>
      <c r="BBC36" s="840"/>
      <c r="BBD36" s="840"/>
      <c r="BBE36" s="840"/>
      <c r="BBF36" s="840"/>
      <c r="BBG36" s="840"/>
      <c r="BBH36" s="840"/>
      <c r="BBI36" s="840"/>
      <c r="BBJ36" s="840"/>
      <c r="BBK36" s="840"/>
      <c r="BBL36" s="840"/>
      <c r="BBM36" s="840"/>
      <c r="BBN36" s="840"/>
      <c r="BBO36" s="840"/>
      <c r="BBP36" s="840"/>
      <c r="BBQ36" s="840"/>
      <c r="BBR36" s="840"/>
      <c r="BBS36" s="840"/>
      <c r="BBT36" s="840"/>
      <c r="BBU36" s="840"/>
      <c r="BBV36" s="840"/>
      <c r="BBW36" s="840"/>
      <c r="BBX36" s="840"/>
      <c r="BBY36" s="840"/>
      <c r="BBZ36" s="840"/>
      <c r="BCA36" s="840"/>
      <c r="BCB36" s="840"/>
      <c r="BCC36" s="840"/>
      <c r="BCD36" s="840"/>
      <c r="BCE36" s="840"/>
      <c r="BCF36" s="840"/>
      <c r="BCG36" s="840"/>
      <c r="BCH36" s="840"/>
      <c r="BCI36" s="840"/>
      <c r="BCJ36" s="840"/>
      <c r="BCK36" s="840"/>
      <c r="BCL36" s="840"/>
      <c r="BCM36" s="840"/>
      <c r="BCN36" s="840"/>
      <c r="BCO36" s="840"/>
      <c r="BCP36" s="840"/>
      <c r="BCQ36" s="840"/>
      <c r="BCR36" s="840"/>
      <c r="BCS36" s="840"/>
      <c r="BCT36" s="840"/>
      <c r="BCU36" s="840"/>
      <c r="BCV36" s="840"/>
      <c r="BCW36" s="840"/>
      <c r="BCX36" s="840"/>
      <c r="BCY36" s="840"/>
      <c r="BCZ36" s="840"/>
      <c r="BDA36" s="840"/>
      <c r="BDB36" s="840"/>
      <c r="BDC36" s="840"/>
      <c r="BDD36" s="840"/>
      <c r="BDE36" s="840"/>
      <c r="BDF36" s="840"/>
      <c r="BDG36" s="840"/>
      <c r="BDH36" s="840"/>
      <c r="BDI36" s="840"/>
      <c r="BDJ36" s="840"/>
      <c r="BDK36" s="840"/>
      <c r="BDL36" s="840"/>
      <c r="BDM36" s="840"/>
      <c r="BDN36" s="840"/>
      <c r="BDO36" s="840"/>
      <c r="BDP36" s="840"/>
      <c r="BDQ36" s="840"/>
      <c r="BDR36" s="840"/>
      <c r="BDS36" s="840"/>
      <c r="BDT36" s="840"/>
      <c r="BDU36" s="840"/>
      <c r="BDV36" s="840"/>
      <c r="BDW36" s="840"/>
      <c r="BDX36" s="840"/>
      <c r="BDY36" s="840"/>
      <c r="BDZ36" s="840"/>
      <c r="BEA36" s="840"/>
      <c r="BEB36" s="840"/>
      <c r="BEC36" s="840"/>
      <c r="BED36" s="840"/>
      <c r="BEE36" s="840"/>
      <c r="BEF36" s="840"/>
      <c r="BEG36" s="840"/>
      <c r="BEH36" s="840"/>
      <c r="BEI36" s="840"/>
      <c r="BEJ36" s="840"/>
      <c r="BEK36" s="840"/>
      <c r="BEL36" s="840"/>
      <c r="BEM36" s="840"/>
      <c r="BEN36" s="840"/>
      <c r="BEO36" s="840"/>
      <c r="BEP36" s="840"/>
      <c r="BEQ36" s="840"/>
      <c r="BER36" s="840"/>
      <c r="BES36" s="840"/>
      <c r="BET36" s="840"/>
      <c r="BEU36" s="840"/>
      <c r="BEV36" s="840"/>
      <c r="BEW36" s="840"/>
      <c r="BEX36" s="840"/>
      <c r="BEY36" s="840"/>
      <c r="BEZ36" s="840"/>
      <c r="BFA36" s="840"/>
      <c r="BFB36" s="840"/>
      <c r="BFC36" s="840"/>
      <c r="BFD36" s="840"/>
      <c r="BFE36" s="840"/>
      <c r="BFF36" s="840"/>
      <c r="BFG36" s="840"/>
      <c r="BFH36" s="840"/>
      <c r="BFI36" s="840"/>
      <c r="BFJ36" s="840"/>
      <c r="BFK36" s="840"/>
      <c r="BFL36" s="840"/>
      <c r="BFM36" s="840"/>
      <c r="BFN36" s="840"/>
      <c r="BFO36" s="840"/>
      <c r="BFP36" s="840"/>
      <c r="BFQ36" s="840"/>
      <c r="BFR36" s="840"/>
      <c r="BFS36" s="840"/>
      <c r="BFT36" s="840"/>
      <c r="BFU36" s="840"/>
      <c r="BFV36" s="840"/>
      <c r="BFW36" s="840"/>
      <c r="BFX36" s="840"/>
      <c r="BFY36" s="840"/>
      <c r="BFZ36" s="840"/>
      <c r="BGA36" s="840"/>
      <c r="BGB36" s="840"/>
      <c r="BGC36" s="840"/>
      <c r="BGD36" s="840"/>
      <c r="BGE36" s="840"/>
      <c r="BGF36" s="840"/>
      <c r="BGG36" s="840"/>
      <c r="BGH36" s="840"/>
      <c r="BGI36" s="840"/>
      <c r="BGJ36" s="840"/>
      <c r="BGK36" s="840"/>
      <c r="BGL36" s="840"/>
      <c r="BGM36" s="840"/>
      <c r="BGN36" s="840"/>
      <c r="BGO36" s="840"/>
      <c r="BGP36" s="840"/>
      <c r="BGQ36" s="840"/>
      <c r="BGR36" s="840"/>
      <c r="BGS36" s="840"/>
      <c r="BGT36" s="840"/>
      <c r="BGU36" s="840"/>
      <c r="BGV36" s="840"/>
      <c r="BGW36" s="840"/>
      <c r="BGX36" s="840"/>
      <c r="BGY36" s="840"/>
      <c r="BGZ36" s="840"/>
      <c r="BHA36" s="840"/>
      <c r="BHB36" s="840"/>
      <c r="BHC36" s="840"/>
      <c r="BHD36" s="840"/>
      <c r="BHE36" s="840"/>
      <c r="BHF36" s="840"/>
      <c r="BHG36" s="840"/>
      <c r="BHH36" s="840"/>
      <c r="BHI36" s="840"/>
      <c r="BHJ36" s="840"/>
      <c r="BHK36" s="840"/>
      <c r="BHL36" s="840"/>
      <c r="BHM36" s="840"/>
      <c r="BHN36" s="840"/>
      <c r="BHO36" s="840"/>
      <c r="BHP36" s="840"/>
      <c r="BHQ36" s="840"/>
      <c r="BHR36" s="840"/>
      <c r="BHS36" s="840"/>
      <c r="BHT36" s="840"/>
      <c r="BHU36" s="840"/>
      <c r="BHV36" s="840"/>
      <c r="BHW36" s="840"/>
      <c r="BHX36" s="840"/>
      <c r="BHY36" s="840"/>
      <c r="BHZ36" s="840"/>
      <c r="BIA36" s="840"/>
      <c r="BIB36" s="840"/>
      <c r="BIC36" s="840"/>
      <c r="BID36" s="840"/>
      <c r="BIE36" s="840"/>
      <c r="BIF36" s="840"/>
      <c r="BIG36" s="840"/>
      <c r="BIH36" s="840"/>
      <c r="BII36" s="840"/>
      <c r="BIJ36" s="840"/>
      <c r="BIK36" s="840"/>
      <c r="BIL36" s="840"/>
      <c r="BIM36" s="840"/>
      <c r="BIN36" s="840"/>
      <c r="BIO36" s="840"/>
      <c r="BIP36" s="840"/>
      <c r="BIQ36" s="840"/>
      <c r="BIR36" s="840"/>
      <c r="BIS36" s="840"/>
      <c r="BIT36" s="840"/>
      <c r="BIU36" s="840"/>
      <c r="BIV36" s="840"/>
      <c r="BIW36" s="840"/>
      <c r="BIX36" s="840"/>
      <c r="BIY36" s="840"/>
      <c r="BIZ36" s="840"/>
      <c r="BJA36" s="840"/>
      <c r="BJB36" s="840"/>
      <c r="BJC36" s="840"/>
      <c r="BJD36" s="840"/>
      <c r="BJE36" s="840"/>
      <c r="BJF36" s="840"/>
      <c r="BJG36" s="840"/>
      <c r="BJH36" s="840"/>
      <c r="BJI36" s="840"/>
      <c r="BJJ36" s="840"/>
      <c r="BJK36" s="840"/>
      <c r="BJL36" s="840"/>
      <c r="BJM36" s="840"/>
      <c r="BJN36" s="840"/>
      <c r="BJO36" s="840"/>
      <c r="BJP36" s="840"/>
      <c r="BJQ36" s="840"/>
      <c r="BJR36" s="840"/>
      <c r="BJS36" s="840"/>
      <c r="BJT36" s="840"/>
      <c r="BJU36" s="840"/>
      <c r="BJV36" s="840"/>
      <c r="BJW36" s="840"/>
      <c r="BJX36" s="840"/>
      <c r="BJY36" s="840"/>
      <c r="BJZ36" s="840"/>
      <c r="BKA36" s="840"/>
      <c r="BKB36" s="840"/>
      <c r="BKC36" s="840"/>
      <c r="BKD36" s="840"/>
      <c r="BKE36" s="840"/>
      <c r="BKF36" s="840"/>
      <c r="BKG36" s="840"/>
      <c r="BKH36" s="840"/>
      <c r="BKI36" s="840"/>
      <c r="BKJ36" s="840"/>
      <c r="BKK36" s="840"/>
      <c r="BKL36" s="840"/>
      <c r="BKM36" s="840"/>
      <c r="BKN36" s="840"/>
      <c r="BKO36" s="840"/>
      <c r="BKP36" s="840"/>
      <c r="BKQ36" s="840"/>
      <c r="BKR36" s="840"/>
      <c r="BKS36" s="840"/>
      <c r="BKT36" s="840"/>
      <c r="BKU36" s="840"/>
      <c r="BKV36" s="840"/>
      <c r="BKW36" s="840"/>
      <c r="BKX36" s="840"/>
      <c r="BKY36" s="840"/>
      <c r="BKZ36" s="840"/>
      <c r="BLA36" s="840"/>
      <c r="BLB36" s="840"/>
      <c r="BLC36" s="840"/>
      <c r="BLD36" s="840"/>
      <c r="BLE36" s="840"/>
      <c r="BLF36" s="840"/>
      <c r="BLG36" s="840"/>
      <c r="BLH36" s="840"/>
      <c r="BLI36" s="840"/>
      <c r="BLJ36" s="840"/>
      <c r="BLK36" s="840"/>
      <c r="BLL36" s="840"/>
      <c r="BLM36" s="840"/>
      <c r="BLN36" s="840"/>
      <c r="BLO36" s="840"/>
      <c r="BLP36" s="840"/>
      <c r="BLQ36" s="840"/>
      <c r="BLR36" s="840"/>
      <c r="BLS36" s="840"/>
      <c r="BLT36" s="840"/>
      <c r="BLU36" s="840"/>
      <c r="BLV36" s="840"/>
      <c r="BLW36" s="840"/>
      <c r="BLX36" s="840"/>
      <c r="BLY36" s="840"/>
      <c r="BLZ36" s="840"/>
      <c r="BMA36" s="840"/>
      <c r="BMB36" s="840"/>
      <c r="BMC36" s="840"/>
      <c r="BMD36" s="840"/>
      <c r="BME36" s="840"/>
      <c r="BMF36" s="840"/>
      <c r="BMG36" s="840"/>
      <c r="BMH36" s="840"/>
      <c r="BMI36" s="840"/>
      <c r="BMJ36" s="840"/>
      <c r="BMK36" s="840"/>
      <c r="BML36" s="840"/>
      <c r="BMM36" s="840"/>
      <c r="BMN36" s="840"/>
      <c r="BMO36" s="840"/>
      <c r="BMP36" s="840"/>
      <c r="BMQ36" s="840"/>
      <c r="BMR36" s="840"/>
      <c r="BMS36" s="840"/>
      <c r="BMT36" s="840"/>
      <c r="BMU36" s="840"/>
      <c r="BMV36" s="840"/>
      <c r="BMW36" s="840"/>
      <c r="BMX36" s="840"/>
      <c r="BMY36" s="840"/>
      <c r="BMZ36" s="840"/>
      <c r="BNA36" s="840"/>
      <c r="BNB36" s="840"/>
      <c r="BNC36" s="840"/>
      <c r="BND36" s="840"/>
      <c r="BNE36" s="840"/>
      <c r="BNF36" s="840"/>
      <c r="BNG36" s="840"/>
      <c r="BNH36" s="840"/>
      <c r="BNI36" s="840"/>
      <c r="BNJ36" s="840"/>
      <c r="BNK36" s="840"/>
      <c r="BNL36" s="840"/>
      <c r="BNM36" s="840"/>
      <c r="BNN36" s="840"/>
      <c r="BNO36" s="840"/>
      <c r="BNP36" s="840"/>
      <c r="BNQ36" s="840"/>
      <c r="BNR36" s="840"/>
      <c r="BNS36" s="840"/>
      <c r="BNT36" s="840"/>
      <c r="BNU36" s="840"/>
      <c r="BNV36" s="840"/>
      <c r="BNW36" s="840"/>
      <c r="BNX36" s="840"/>
      <c r="BNY36" s="840"/>
      <c r="BNZ36" s="840"/>
      <c r="BOA36" s="840"/>
      <c r="BOB36" s="840"/>
      <c r="BOC36" s="840"/>
      <c r="BOD36" s="840"/>
      <c r="BOE36" s="840"/>
      <c r="BOF36" s="840"/>
      <c r="BOG36" s="840"/>
      <c r="BOH36" s="840"/>
      <c r="BOI36" s="840"/>
      <c r="BOJ36" s="840"/>
      <c r="BOK36" s="840"/>
      <c r="BOL36" s="840"/>
      <c r="BOM36" s="840"/>
      <c r="BON36" s="840"/>
      <c r="BOO36" s="840"/>
      <c r="BOP36" s="840"/>
      <c r="BOQ36" s="840"/>
      <c r="BOR36" s="840"/>
      <c r="BOS36" s="840"/>
      <c r="BOT36" s="840"/>
      <c r="BOU36" s="840"/>
      <c r="BOV36" s="840"/>
      <c r="BOW36" s="840"/>
      <c r="BOX36" s="840"/>
      <c r="BOY36" s="840"/>
      <c r="BOZ36" s="840"/>
      <c r="BPA36" s="840"/>
      <c r="BPB36" s="840"/>
      <c r="BPC36" s="840"/>
      <c r="BPD36" s="840"/>
      <c r="BPE36" s="840"/>
      <c r="BPF36" s="840"/>
      <c r="BPG36" s="840"/>
      <c r="BPH36" s="840"/>
      <c r="BPI36" s="840"/>
      <c r="BPJ36" s="840"/>
      <c r="BPK36" s="840"/>
      <c r="BPL36" s="840"/>
      <c r="BPM36" s="840"/>
      <c r="BPN36" s="840"/>
      <c r="BPO36" s="840"/>
      <c r="BPP36" s="840"/>
      <c r="BPQ36" s="840"/>
      <c r="BPR36" s="840"/>
      <c r="BPS36" s="840"/>
      <c r="BPT36" s="840"/>
      <c r="BPU36" s="840"/>
      <c r="BPV36" s="840"/>
      <c r="BPW36" s="840"/>
      <c r="BPX36" s="840"/>
      <c r="BPY36" s="840"/>
      <c r="BPZ36" s="840"/>
      <c r="BQA36" s="840"/>
      <c r="BQB36" s="840"/>
      <c r="BQC36" s="840"/>
      <c r="BQD36" s="840"/>
      <c r="BQE36" s="840"/>
      <c r="BQF36" s="840"/>
      <c r="BQG36" s="840"/>
      <c r="BQH36" s="840"/>
      <c r="BQI36" s="840"/>
      <c r="BQJ36" s="840"/>
      <c r="BQK36" s="840"/>
      <c r="BQL36" s="840"/>
      <c r="BQM36" s="840"/>
      <c r="BQN36" s="840"/>
      <c r="BQO36" s="840"/>
      <c r="BQP36" s="840"/>
      <c r="BQQ36" s="840"/>
      <c r="BQR36" s="840"/>
      <c r="BQS36" s="840"/>
      <c r="BQT36" s="840"/>
      <c r="BQU36" s="840"/>
      <c r="BQV36" s="840"/>
      <c r="BQW36" s="840"/>
      <c r="BQX36" s="840"/>
      <c r="BQY36" s="840"/>
      <c r="BQZ36" s="840"/>
      <c r="BRA36" s="840"/>
      <c r="BRB36" s="840"/>
      <c r="BRC36" s="840"/>
      <c r="BRD36" s="840"/>
      <c r="BRE36" s="840"/>
      <c r="BRF36" s="840"/>
      <c r="BRG36" s="840"/>
      <c r="BRH36" s="840"/>
      <c r="BRI36" s="840"/>
      <c r="BRJ36" s="840"/>
      <c r="BRK36" s="840"/>
      <c r="BRL36" s="840"/>
      <c r="BRM36" s="840"/>
      <c r="BRN36" s="840"/>
      <c r="BRO36" s="840"/>
      <c r="BRP36" s="840"/>
      <c r="BRQ36" s="840"/>
      <c r="BRR36" s="840"/>
      <c r="BRS36" s="840"/>
      <c r="BRT36" s="840"/>
      <c r="BRU36" s="840"/>
      <c r="BRV36" s="840"/>
      <c r="BRW36" s="840"/>
      <c r="BRX36" s="840"/>
      <c r="BRY36" s="840"/>
      <c r="BRZ36" s="840"/>
      <c r="BSA36" s="840"/>
      <c r="BSB36" s="840"/>
      <c r="BSC36" s="840"/>
      <c r="BSD36" s="840"/>
      <c r="BSE36" s="840"/>
      <c r="BSF36" s="840"/>
      <c r="BSG36" s="840"/>
      <c r="BSH36" s="840"/>
      <c r="BSI36" s="840"/>
      <c r="BSJ36" s="840"/>
      <c r="BSK36" s="840"/>
      <c r="BSL36" s="840"/>
      <c r="BSM36" s="840"/>
      <c r="BSN36" s="840"/>
      <c r="BSO36" s="840"/>
      <c r="BSP36" s="840"/>
      <c r="BSQ36" s="840"/>
      <c r="BSR36" s="840"/>
      <c r="BSS36" s="840"/>
      <c r="BST36" s="840"/>
      <c r="BSU36" s="840"/>
      <c r="BSV36" s="840"/>
      <c r="BSW36" s="840"/>
      <c r="BSX36" s="840"/>
      <c r="BSY36" s="840"/>
      <c r="BSZ36" s="840"/>
      <c r="BTA36" s="840"/>
      <c r="BTB36" s="840"/>
      <c r="BTC36" s="840"/>
      <c r="BTD36" s="840"/>
      <c r="BTE36" s="840"/>
      <c r="BTF36" s="840"/>
      <c r="BTG36" s="840"/>
      <c r="BTH36" s="840"/>
      <c r="BTI36" s="840"/>
      <c r="BTJ36" s="840"/>
      <c r="BTK36" s="840"/>
      <c r="BTL36" s="840"/>
      <c r="BTM36" s="840"/>
      <c r="BTN36" s="840"/>
      <c r="BTO36" s="840"/>
      <c r="BTP36" s="840"/>
      <c r="BTQ36" s="840"/>
      <c r="BTR36" s="840"/>
      <c r="BTS36" s="840"/>
      <c r="BTT36" s="840"/>
      <c r="BTU36" s="840"/>
      <c r="BTV36" s="840"/>
      <c r="BTW36" s="840"/>
      <c r="BTX36" s="840"/>
      <c r="BTY36" s="840"/>
      <c r="BTZ36" s="840"/>
      <c r="BUA36" s="840"/>
      <c r="BUB36" s="840"/>
      <c r="BUC36" s="840"/>
      <c r="BUD36" s="840"/>
      <c r="BUE36" s="840"/>
      <c r="BUF36" s="840"/>
      <c r="BUG36" s="840"/>
      <c r="BUH36" s="840"/>
      <c r="BUI36" s="840"/>
      <c r="BUJ36" s="840"/>
      <c r="BUK36" s="840"/>
      <c r="BUL36" s="840"/>
      <c r="BUM36" s="840"/>
      <c r="BUN36" s="840"/>
      <c r="BUO36" s="840"/>
      <c r="BUP36" s="840"/>
      <c r="BUQ36" s="840"/>
      <c r="BUR36" s="840"/>
      <c r="BUS36" s="840"/>
      <c r="BUT36" s="840"/>
      <c r="BUU36" s="840"/>
      <c r="BUV36" s="840"/>
      <c r="BUW36" s="840"/>
      <c r="BUX36" s="840"/>
      <c r="BUY36" s="840"/>
      <c r="BUZ36" s="840"/>
      <c r="BVA36" s="840"/>
      <c r="BVB36" s="840"/>
      <c r="BVC36" s="840"/>
      <c r="BVD36" s="840"/>
      <c r="BVE36" s="840"/>
      <c r="BVF36" s="840"/>
      <c r="BVG36" s="840"/>
      <c r="BVH36" s="840"/>
      <c r="BVI36" s="840"/>
      <c r="BVJ36" s="840"/>
      <c r="BVK36" s="840"/>
      <c r="BVL36" s="840"/>
      <c r="BVM36" s="840"/>
      <c r="BVN36" s="840"/>
      <c r="BVO36" s="840"/>
      <c r="BVP36" s="840"/>
      <c r="BVQ36" s="840"/>
      <c r="BVR36" s="840"/>
      <c r="BVS36" s="840"/>
      <c r="BVT36" s="840"/>
      <c r="BVU36" s="840"/>
      <c r="BVV36" s="840"/>
      <c r="BVW36" s="840"/>
      <c r="BVX36" s="840"/>
      <c r="BVY36" s="840"/>
      <c r="BVZ36" s="840"/>
      <c r="BWA36" s="840"/>
      <c r="BWB36" s="840"/>
      <c r="BWC36" s="840"/>
      <c r="BWD36" s="840"/>
      <c r="BWE36" s="840"/>
      <c r="BWF36" s="840"/>
      <c r="BWG36" s="840"/>
      <c r="BWH36" s="840"/>
      <c r="BWI36" s="840"/>
      <c r="BWJ36" s="840"/>
      <c r="BWK36" s="840"/>
      <c r="BWL36" s="840"/>
      <c r="BWM36" s="840"/>
      <c r="BWN36" s="840"/>
      <c r="BWO36" s="840"/>
      <c r="BWP36" s="840"/>
      <c r="BWQ36" s="840"/>
      <c r="BWR36" s="840"/>
      <c r="BWS36" s="840"/>
      <c r="BWT36" s="840"/>
      <c r="BWU36" s="840"/>
      <c r="BWV36" s="840"/>
      <c r="BWW36" s="840"/>
      <c r="BWX36" s="840"/>
      <c r="BWY36" s="840"/>
      <c r="BWZ36" s="840"/>
      <c r="BXA36" s="840"/>
      <c r="BXB36" s="840"/>
      <c r="BXC36" s="840"/>
      <c r="BXD36" s="840"/>
      <c r="BXE36" s="840"/>
      <c r="BXF36" s="840"/>
      <c r="BXG36" s="840"/>
      <c r="BXH36" s="840"/>
      <c r="BXI36" s="840"/>
      <c r="BXJ36" s="840"/>
      <c r="BXK36" s="840"/>
      <c r="BXL36" s="840"/>
      <c r="BXM36" s="840"/>
      <c r="BXN36" s="840"/>
      <c r="BXO36" s="840"/>
      <c r="BXP36" s="840"/>
      <c r="BXQ36" s="840"/>
      <c r="BXR36" s="840"/>
      <c r="BXS36" s="840"/>
      <c r="BXT36" s="840"/>
      <c r="BXU36" s="840"/>
      <c r="BXV36" s="840"/>
      <c r="BXW36" s="840"/>
      <c r="BXX36" s="840"/>
      <c r="BXY36" s="840"/>
      <c r="BXZ36" s="840"/>
      <c r="BYA36" s="840"/>
      <c r="BYB36" s="840"/>
      <c r="BYC36" s="840"/>
      <c r="BYD36" s="840"/>
      <c r="BYE36" s="840"/>
      <c r="BYF36" s="840"/>
      <c r="BYG36" s="840"/>
      <c r="BYH36" s="840"/>
      <c r="BYI36" s="840"/>
      <c r="BYJ36" s="840"/>
      <c r="BYK36" s="840"/>
      <c r="BYL36" s="840"/>
      <c r="BYM36" s="840"/>
      <c r="BYN36" s="840"/>
      <c r="BYO36" s="840"/>
      <c r="BYP36" s="840"/>
      <c r="BYQ36" s="840"/>
      <c r="BYR36" s="840"/>
      <c r="BYS36" s="840"/>
      <c r="BYT36" s="840"/>
      <c r="BYU36" s="840"/>
      <c r="BYV36" s="840"/>
      <c r="BYW36" s="840"/>
      <c r="BYX36" s="840"/>
      <c r="BYY36" s="840"/>
      <c r="BYZ36" s="840"/>
      <c r="BZA36" s="840"/>
      <c r="BZB36" s="840"/>
      <c r="BZC36" s="840"/>
      <c r="BZD36" s="840"/>
      <c r="BZE36" s="840"/>
      <c r="BZF36" s="840"/>
      <c r="BZG36" s="840"/>
      <c r="BZH36" s="840"/>
      <c r="BZI36" s="840"/>
      <c r="BZJ36" s="840"/>
      <c r="BZK36" s="840"/>
      <c r="BZL36" s="840"/>
      <c r="BZM36" s="840"/>
      <c r="BZN36" s="840"/>
      <c r="BZO36" s="840"/>
      <c r="BZP36" s="840"/>
      <c r="BZQ36" s="840"/>
      <c r="BZR36" s="840"/>
      <c r="BZS36" s="840"/>
      <c r="BZT36" s="840"/>
      <c r="BZU36" s="840"/>
      <c r="BZV36" s="840"/>
      <c r="BZW36" s="840"/>
      <c r="BZX36" s="840"/>
      <c r="BZY36" s="840"/>
      <c r="BZZ36" s="840"/>
      <c r="CAA36" s="840"/>
      <c r="CAB36" s="840"/>
      <c r="CAC36" s="840"/>
      <c r="CAD36" s="840"/>
      <c r="CAE36" s="840"/>
      <c r="CAF36" s="840"/>
      <c r="CAG36" s="840"/>
      <c r="CAH36" s="840"/>
      <c r="CAI36" s="840"/>
      <c r="CAJ36" s="840"/>
      <c r="CAK36" s="840"/>
      <c r="CAL36" s="840"/>
      <c r="CAM36" s="840"/>
      <c r="CAN36" s="840"/>
      <c r="CAO36" s="840"/>
      <c r="CAP36" s="840"/>
      <c r="CAQ36" s="840"/>
      <c r="CAR36" s="840"/>
      <c r="CAS36" s="840"/>
      <c r="CAT36" s="840"/>
      <c r="CAU36" s="840"/>
      <c r="CAV36" s="840"/>
      <c r="CAW36" s="840"/>
      <c r="CAX36" s="840"/>
      <c r="CAY36" s="840"/>
      <c r="CAZ36" s="840"/>
      <c r="CBA36" s="840"/>
      <c r="CBB36" s="840"/>
      <c r="CBC36" s="840"/>
      <c r="CBD36" s="840"/>
      <c r="CBE36" s="840"/>
      <c r="CBF36" s="840"/>
      <c r="CBG36" s="840"/>
      <c r="CBH36" s="840"/>
      <c r="CBI36" s="840"/>
      <c r="CBJ36" s="840"/>
      <c r="CBK36" s="840"/>
      <c r="CBL36" s="840"/>
      <c r="CBM36" s="840"/>
      <c r="CBN36" s="840"/>
      <c r="CBO36" s="840"/>
      <c r="CBP36" s="840"/>
      <c r="CBQ36" s="840"/>
      <c r="CBR36" s="840"/>
      <c r="CBS36" s="840"/>
      <c r="CBT36" s="840"/>
      <c r="CBU36" s="840"/>
      <c r="CBV36" s="840"/>
      <c r="CBW36" s="840"/>
      <c r="CBX36" s="840"/>
      <c r="CBY36" s="840"/>
      <c r="CBZ36" s="840"/>
      <c r="CCA36" s="840"/>
      <c r="CCB36" s="840"/>
      <c r="CCC36" s="840"/>
      <c r="CCD36" s="840"/>
      <c r="CCE36" s="840"/>
      <c r="CCF36" s="840"/>
      <c r="CCG36" s="840"/>
      <c r="CCH36" s="840"/>
      <c r="CCI36" s="840"/>
      <c r="CCJ36" s="840"/>
      <c r="CCK36" s="840"/>
      <c r="CCL36" s="840"/>
      <c r="CCM36" s="840"/>
      <c r="CCN36" s="840"/>
      <c r="CCO36" s="840"/>
      <c r="CCP36" s="840"/>
      <c r="CCQ36" s="840"/>
      <c r="CCR36" s="840"/>
      <c r="CCS36" s="840"/>
      <c r="CCT36" s="840"/>
      <c r="CCU36" s="840"/>
      <c r="CCV36" s="840"/>
      <c r="CCW36" s="840"/>
      <c r="CCX36" s="840"/>
      <c r="CCY36" s="840"/>
      <c r="CCZ36" s="840"/>
      <c r="CDA36" s="840"/>
      <c r="CDB36" s="840"/>
      <c r="CDC36" s="840"/>
      <c r="CDD36" s="840"/>
      <c r="CDE36" s="840"/>
      <c r="CDF36" s="840"/>
      <c r="CDG36" s="840"/>
      <c r="CDH36" s="840"/>
      <c r="CDI36" s="840"/>
      <c r="CDJ36" s="840"/>
      <c r="CDK36" s="840"/>
      <c r="CDL36" s="840"/>
      <c r="CDM36" s="840"/>
      <c r="CDN36" s="840"/>
      <c r="CDO36" s="840"/>
      <c r="CDP36" s="840"/>
      <c r="CDQ36" s="840"/>
      <c r="CDR36" s="840"/>
      <c r="CDS36" s="840"/>
      <c r="CDT36" s="840"/>
      <c r="CDU36" s="840"/>
      <c r="CDV36" s="840"/>
      <c r="CDW36" s="840"/>
      <c r="CDX36" s="840"/>
      <c r="CDY36" s="840"/>
      <c r="CDZ36" s="840"/>
      <c r="CEA36" s="840"/>
      <c r="CEB36" s="840"/>
      <c r="CEC36" s="840"/>
      <c r="CED36" s="840"/>
      <c r="CEE36" s="840"/>
      <c r="CEF36" s="840"/>
      <c r="CEG36" s="840"/>
      <c r="CEH36" s="840"/>
      <c r="CEI36" s="840"/>
      <c r="CEJ36" s="840"/>
      <c r="CEK36" s="840"/>
      <c r="CEL36" s="840"/>
      <c r="CEM36" s="840"/>
      <c r="CEN36" s="840"/>
      <c r="CEO36" s="840"/>
      <c r="CEP36" s="840"/>
      <c r="CEQ36" s="840"/>
      <c r="CER36" s="840"/>
      <c r="CES36" s="840"/>
      <c r="CET36" s="840"/>
      <c r="CEU36" s="840"/>
      <c r="CEV36" s="840"/>
      <c r="CEW36" s="840"/>
      <c r="CEX36" s="840"/>
      <c r="CEY36" s="840"/>
      <c r="CEZ36" s="840"/>
      <c r="CFA36" s="840"/>
      <c r="CFB36" s="840"/>
      <c r="CFC36" s="840"/>
      <c r="CFD36" s="840"/>
      <c r="CFE36" s="840"/>
      <c r="CFF36" s="840"/>
      <c r="CFG36" s="840"/>
      <c r="CFH36" s="840"/>
      <c r="CFI36" s="840"/>
      <c r="CFJ36" s="840"/>
      <c r="CFK36" s="840"/>
      <c r="CFL36" s="840"/>
      <c r="CFM36" s="840"/>
      <c r="CFN36" s="840"/>
      <c r="CFO36" s="840"/>
      <c r="CFP36" s="840"/>
      <c r="CFQ36" s="840"/>
      <c r="CFR36" s="840"/>
      <c r="CFS36" s="840"/>
      <c r="CFT36" s="840"/>
      <c r="CFU36" s="840"/>
      <c r="CFV36" s="840"/>
      <c r="CFW36" s="840"/>
      <c r="CFX36" s="840"/>
      <c r="CFY36" s="840"/>
      <c r="CFZ36" s="840"/>
      <c r="CGA36" s="840"/>
      <c r="CGB36" s="840"/>
      <c r="CGC36" s="840"/>
      <c r="CGD36" s="840"/>
      <c r="CGE36" s="840"/>
      <c r="CGF36" s="840"/>
      <c r="CGG36" s="840"/>
      <c r="CGH36" s="840"/>
      <c r="CGI36" s="840"/>
      <c r="CGJ36" s="840"/>
      <c r="CGK36" s="840"/>
      <c r="CGL36" s="840"/>
      <c r="CGM36" s="840"/>
      <c r="CGN36" s="840"/>
      <c r="CGO36" s="840"/>
      <c r="CGP36" s="840"/>
      <c r="CGQ36" s="840"/>
      <c r="CGR36" s="840"/>
      <c r="CGS36" s="840"/>
      <c r="CGT36" s="840"/>
      <c r="CGU36" s="840"/>
      <c r="CGV36" s="840"/>
      <c r="CGW36" s="840"/>
      <c r="CGX36" s="840"/>
      <c r="CGY36" s="840"/>
      <c r="CGZ36" s="840"/>
      <c r="CHA36" s="840"/>
      <c r="CHB36" s="840"/>
      <c r="CHC36" s="840"/>
      <c r="CHD36" s="840"/>
      <c r="CHE36" s="840"/>
      <c r="CHF36" s="840"/>
      <c r="CHG36" s="840"/>
      <c r="CHH36" s="840"/>
      <c r="CHI36" s="840"/>
      <c r="CHJ36" s="840"/>
      <c r="CHK36" s="840"/>
      <c r="CHL36" s="840"/>
      <c r="CHM36" s="840"/>
      <c r="CHN36" s="840"/>
      <c r="CHO36" s="840"/>
      <c r="CHP36" s="840"/>
      <c r="CHQ36" s="840"/>
      <c r="CHR36" s="840"/>
      <c r="CHS36" s="840"/>
      <c r="CHT36" s="840"/>
      <c r="CHU36" s="840"/>
      <c r="CHV36" s="840"/>
      <c r="CHW36" s="840"/>
      <c r="CHX36" s="840"/>
      <c r="CHY36" s="840"/>
      <c r="CHZ36" s="840"/>
      <c r="CIA36" s="840"/>
      <c r="CIB36" s="840"/>
      <c r="CIC36" s="840"/>
      <c r="CID36" s="840"/>
      <c r="CIE36" s="840"/>
      <c r="CIF36" s="840"/>
      <c r="CIG36" s="840"/>
      <c r="CIH36" s="840"/>
      <c r="CII36" s="840"/>
      <c r="CIJ36" s="840"/>
      <c r="CIK36" s="840"/>
      <c r="CIL36" s="840"/>
      <c r="CIM36" s="840"/>
      <c r="CIN36" s="840"/>
      <c r="CIO36" s="840"/>
      <c r="CIP36" s="840"/>
      <c r="CIQ36" s="840"/>
      <c r="CIR36" s="840"/>
      <c r="CIS36" s="840"/>
      <c r="CIT36" s="840"/>
      <c r="CIU36" s="840"/>
      <c r="CIV36" s="840"/>
      <c r="CIW36" s="840"/>
      <c r="CIX36" s="840"/>
      <c r="CIY36" s="840"/>
      <c r="CIZ36" s="840"/>
      <c r="CJA36" s="840"/>
      <c r="CJB36" s="840"/>
      <c r="CJC36" s="840"/>
      <c r="CJD36" s="840"/>
      <c r="CJE36" s="840"/>
      <c r="CJF36" s="840"/>
      <c r="CJG36" s="840"/>
      <c r="CJH36" s="840"/>
      <c r="CJI36" s="840"/>
      <c r="CJJ36" s="840"/>
      <c r="CJK36" s="840"/>
      <c r="CJL36" s="840"/>
      <c r="CJM36" s="840"/>
      <c r="CJN36" s="840"/>
      <c r="CJO36" s="840"/>
      <c r="CJP36" s="840"/>
      <c r="CJQ36" s="840"/>
      <c r="CJR36" s="840"/>
      <c r="CJS36" s="840"/>
      <c r="CJT36" s="840"/>
      <c r="CJU36" s="840"/>
      <c r="CJV36" s="840"/>
      <c r="CJW36" s="840"/>
      <c r="CJX36" s="840"/>
      <c r="CJY36" s="840"/>
      <c r="CJZ36" s="840"/>
      <c r="CKA36" s="840"/>
      <c r="CKB36" s="840"/>
      <c r="CKC36" s="840"/>
      <c r="CKD36" s="840"/>
      <c r="CKE36" s="840"/>
      <c r="CKF36" s="840"/>
      <c r="CKG36" s="840"/>
      <c r="CKH36" s="840"/>
      <c r="CKI36" s="840"/>
      <c r="CKJ36" s="840"/>
      <c r="CKK36" s="840"/>
      <c r="CKL36" s="840"/>
      <c r="CKM36" s="840"/>
      <c r="CKN36" s="840"/>
      <c r="CKO36" s="840"/>
      <c r="CKP36" s="840"/>
      <c r="CKQ36" s="840"/>
      <c r="CKR36" s="840"/>
      <c r="CKS36" s="840"/>
      <c r="CKT36" s="840"/>
      <c r="CKU36" s="840"/>
      <c r="CKV36" s="840"/>
      <c r="CKW36" s="840"/>
      <c r="CKX36" s="840"/>
      <c r="CKY36" s="840"/>
      <c r="CKZ36" s="840"/>
      <c r="CLA36" s="840"/>
      <c r="CLB36" s="840"/>
      <c r="CLC36" s="840"/>
      <c r="CLD36" s="840"/>
      <c r="CLE36" s="840"/>
      <c r="CLF36" s="840"/>
      <c r="CLG36" s="840"/>
      <c r="CLH36" s="840"/>
      <c r="CLI36" s="840"/>
      <c r="CLJ36" s="840"/>
      <c r="CLK36" s="840"/>
      <c r="CLL36" s="840"/>
      <c r="CLM36" s="840"/>
      <c r="CLN36" s="840"/>
      <c r="CLO36" s="840"/>
      <c r="CLP36" s="840"/>
      <c r="CLQ36" s="840"/>
      <c r="CLR36" s="840"/>
      <c r="CLS36" s="840"/>
      <c r="CLT36" s="840"/>
      <c r="CLU36" s="840"/>
      <c r="CLV36" s="840"/>
      <c r="CLW36" s="840"/>
      <c r="CLX36" s="840"/>
      <c r="CLY36" s="840"/>
      <c r="CLZ36" s="840"/>
      <c r="CMA36" s="840"/>
      <c r="CMB36" s="840"/>
      <c r="CMC36" s="840"/>
      <c r="CMD36" s="840"/>
      <c r="CME36" s="840"/>
      <c r="CMF36" s="840"/>
      <c r="CMG36" s="840"/>
      <c r="CMH36" s="840"/>
      <c r="CMI36" s="840"/>
      <c r="CMJ36" s="840"/>
      <c r="CMK36" s="840"/>
      <c r="CML36" s="840"/>
      <c r="CMM36" s="840"/>
      <c r="CMN36" s="840"/>
      <c r="CMO36" s="840"/>
      <c r="CMP36" s="840"/>
      <c r="CMQ36" s="840"/>
      <c r="CMR36" s="840"/>
      <c r="CMS36" s="840"/>
      <c r="CMT36" s="840"/>
      <c r="CMU36" s="840"/>
      <c r="CMV36" s="840"/>
      <c r="CMW36" s="840"/>
      <c r="CMX36" s="840"/>
      <c r="CMY36" s="840"/>
      <c r="CMZ36" s="840"/>
      <c r="CNA36" s="840"/>
      <c r="CNB36" s="840"/>
      <c r="CNC36" s="840"/>
      <c r="CND36" s="840"/>
      <c r="CNE36" s="840"/>
      <c r="CNF36" s="840"/>
      <c r="CNG36" s="840"/>
      <c r="CNH36" s="840"/>
      <c r="CNI36" s="840"/>
      <c r="CNJ36" s="840"/>
      <c r="CNK36" s="840"/>
      <c r="CNL36" s="840"/>
      <c r="CNM36" s="840"/>
      <c r="CNN36" s="840"/>
      <c r="CNO36" s="840"/>
      <c r="CNP36" s="840"/>
      <c r="CNQ36" s="840"/>
      <c r="CNR36" s="840"/>
      <c r="CNS36" s="840"/>
      <c r="CNT36" s="840"/>
      <c r="CNU36" s="840"/>
      <c r="CNV36" s="840"/>
      <c r="CNW36" s="840"/>
      <c r="CNX36" s="840"/>
      <c r="CNY36" s="840"/>
      <c r="CNZ36" s="840"/>
      <c r="COA36" s="840"/>
      <c r="COB36" s="840"/>
      <c r="COC36" s="840"/>
      <c r="COD36" s="840"/>
      <c r="COE36" s="840"/>
      <c r="COF36" s="840"/>
      <c r="COG36" s="840"/>
      <c r="COH36" s="840"/>
      <c r="COI36" s="840"/>
      <c r="COJ36" s="840"/>
      <c r="COK36" s="840"/>
      <c r="COL36" s="840"/>
      <c r="COM36" s="840"/>
      <c r="CON36" s="840"/>
      <c r="COO36" s="840"/>
      <c r="COP36" s="840"/>
      <c r="COQ36" s="840"/>
      <c r="COR36" s="840"/>
      <c r="COS36" s="840"/>
      <c r="COT36" s="840"/>
      <c r="COU36" s="840"/>
      <c r="COV36" s="840"/>
      <c r="COW36" s="840"/>
      <c r="COX36" s="840"/>
      <c r="COY36" s="840"/>
      <c r="COZ36" s="840"/>
      <c r="CPA36" s="840"/>
      <c r="CPB36" s="840"/>
      <c r="CPC36" s="840"/>
      <c r="CPD36" s="840"/>
      <c r="CPE36" s="840"/>
      <c r="CPF36" s="840"/>
      <c r="CPG36" s="840"/>
      <c r="CPH36" s="840"/>
      <c r="CPI36" s="840"/>
      <c r="CPJ36" s="840"/>
      <c r="CPK36" s="840"/>
      <c r="CPL36" s="840"/>
      <c r="CPM36" s="840"/>
      <c r="CPN36" s="840"/>
      <c r="CPO36" s="840"/>
      <c r="CPP36" s="840"/>
      <c r="CPQ36" s="840"/>
      <c r="CPR36" s="840"/>
      <c r="CPS36" s="840"/>
      <c r="CPT36" s="840"/>
      <c r="CPU36" s="840"/>
      <c r="CPV36" s="840"/>
      <c r="CPW36" s="840"/>
      <c r="CPX36" s="840"/>
      <c r="CPY36" s="840"/>
      <c r="CPZ36" s="840"/>
      <c r="CQA36" s="840"/>
      <c r="CQB36" s="840"/>
      <c r="CQC36" s="840"/>
      <c r="CQD36" s="840"/>
      <c r="CQE36" s="840"/>
      <c r="CQF36" s="840"/>
      <c r="CQG36" s="840"/>
      <c r="CQH36" s="840"/>
      <c r="CQI36" s="840"/>
      <c r="CQJ36" s="840"/>
      <c r="CQK36" s="840"/>
      <c r="CQL36" s="840"/>
      <c r="CQM36" s="840"/>
      <c r="CQN36" s="840"/>
      <c r="CQO36" s="840"/>
      <c r="CQP36" s="840"/>
      <c r="CQQ36" s="840"/>
      <c r="CQR36" s="840"/>
      <c r="CQS36" s="840"/>
      <c r="CQT36" s="840"/>
      <c r="CQU36" s="840"/>
      <c r="CQV36" s="840"/>
      <c r="CQW36" s="840"/>
      <c r="CQX36" s="840"/>
      <c r="CQY36" s="840"/>
      <c r="CQZ36" s="840"/>
      <c r="CRA36" s="840"/>
      <c r="CRB36" s="840"/>
      <c r="CRC36" s="840"/>
      <c r="CRD36" s="840"/>
      <c r="CRE36" s="840"/>
      <c r="CRF36" s="840"/>
      <c r="CRG36" s="840"/>
      <c r="CRH36" s="840"/>
      <c r="CRI36" s="840"/>
      <c r="CRJ36" s="840"/>
      <c r="CRK36" s="840"/>
      <c r="CRL36" s="840"/>
      <c r="CRM36" s="840"/>
      <c r="CRN36" s="840"/>
      <c r="CRO36" s="840"/>
      <c r="CRP36" s="840"/>
      <c r="CRQ36" s="840"/>
      <c r="CRR36" s="840"/>
      <c r="CRS36" s="840"/>
      <c r="CRT36" s="840"/>
      <c r="CRU36" s="840"/>
      <c r="CRV36" s="840"/>
      <c r="CRW36" s="840"/>
      <c r="CRX36" s="840"/>
      <c r="CRY36" s="840"/>
      <c r="CRZ36" s="840"/>
      <c r="CSA36" s="840"/>
      <c r="CSB36" s="840"/>
      <c r="CSC36" s="840"/>
      <c r="CSD36" s="840"/>
      <c r="CSE36" s="840"/>
      <c r="CSF36" s="840"/>
      <c r="CSG36" s="840"/>
      <c r="CSH36" s="840"/>
      <c r="CSI36" s="840"/>
      <c r="CSJ36" s="840"/>
      <c r="CSK36" s="840"/>
      <c r="CSL36" s="840"/>
      <c r="CSM36" s="840"/>
      <c r="CSN36" s="840"/>
      <c r="CSO36" s="840"/>
      <c r="CSP36" s="840"/>
      <c r="CSQ36" s="840"/>
      <c r="CSR36" s="840"/>
      <c r="CSS36" s="840"/>
      <c r="CST36" s="840"/>
      <c r="CSU36" s="840"/>
      <c r="CSV36" s="840"/>
      <c r="CSW36" s="840"/>
      <c r="CSX36" s="840"/>
      <c r="CSY36" s="840"/>
      <c r="CSZ36" s="840"/>
      <c r="CTA36" s="840"/>
      <c r="CTB36" s="840"/>
      <c r="CTC36" s="840"/>
      <c r="CTD36" s="840"/>
      <c r="CTE36" s="840"/>
      <c r="CTF36" s="840"/>
      <c r="CTG36" s="840"/>
      <c r="CTH36" s="840"/>
      <c r="CTI36" s="840"/>
      <c r="CTJ36" s="840"/>
      <c r="CTK36" s="840"/>
      <c r="CTL36" s="840"/>
      <c r="CTM36" s="840"/>
      <c r="CTN36" s="840"/>
      <c r="CTO36" s="840"/>
      <c r="CTP36" s="840"/>
      <c r="CTQ36" s="840"/>
      <c r="CTR36" s="840"/>
      <c r="CTS36" s="840"/>
      <c r="CTT36" s="840"/>
      <c r="CTU36" s="840"/>
      <c r="CTV36" s="840"/>
      <c r="CTW36" s="840"/>
      <c r="CTX36" s="840"/>
      <c r="CTY36" s="840"/>
      <c r="CTZ36" s="840"/>
      <c r="CUA36" s="840"/>
      <c r="CUB36" s="840"/>
      <c r="CUC36" s="840"/>
      <c r="CUD36" s="840"/>
      <c r="CUE36" s="840"/>
      <c r="CUF36" s="840"/>
      <c r="CUG36" s="840"/>
      <c r="CUH36" s="840"/>
      <c r="CUI36" s="840"/>
      <c r="CUJ36" s="840"/>
      <c r="CUK36" s="840"/>
      <c r="CUL36" s="840"/>
      <c r="CUM36" s="840"/>
      <c r="CUN36" s="840"/>
      <c r="CUO36" s="840"/>
      <c r="CUP36" s="840"/>
      <c r="CUQ36" s="840"/>
      <c r="CUR36" s="840"/>
      <c r="CUS36" s="840"/>
      <c r="CUT36" s="840"/>
      <c r="CUU36" s="840"/>
      <c r="CUV36" s="840"/>
      <c r="CUW36" s="840"/>
      <c r="CUX36" s="840"/>
      <c r="CUY36" s="840"/>
      <c r="CUZ36" s="840"/>
      <c r="CVA36" s="840"/>
      <c r="CVB36" s="840"/>
      <c r="CVC36" s="840"/>
      <c r="CVD36" s="840"/>
      <c r="CVE36" s="840"/>
      <c r="CVF36" s="840"/>
      <c r="CVG36" s="840"/>
      <c r="CVH36" s="840"/>
      <c r="CVI36" s="840"/>
      <c r="CVJ36" s="840"/>
      <c r="CVK36" s="840"/>
      <c r="CVL36" s="840"/>
      <c r="CVM36" s="840"/>
      <c r="CVN36" s="840"/>
      <c r="CVO36" s="840"/>
      <c r="CVP36" s="840"/>
      <c r="CVQ36" s="840"/>
      <c r="CVR36" s="840"/>
      <c r="CVS36" s="840"/>
      <c r="CVT36" s="840"/>
      <c r="CVU36" s="840"/>
      <c r="CVV36" s="840"/>
      <c r="CVW36" s="840"/>
      <c r="CVX36" s="840"/>
      <c r="CVY36" s="840"/>
      <c r="CVZ36" s="840"/>
      <c r="CWA36" s="840"/>
      <c r="CWB36" s="840"/>
      <c r="CWC36" s="840"/>
      <c r="CWD36" s="840"/>
      <c r="CWE36" s="840"/>
      <c r="CWF36" s="840"/>
      <c r="CWG36" s="840"/>
      <c r="CWH36" s="840"/>
      <c r="CWI36" s="840"/>
      <c r="CWJ36" s="840"/>
      <c r="CWK36" s="840"/>
      <c r="CWL36" s="840"/>
      <c r="CWM36" s="840"/>
      <c r="CWN36" s="840"/>
      <c r="CWO36" s="840"/>
      <c r="CWP36" s="840"/>
      <c r="CWQ36" s="840"/>
      <c r="CWR36" s="840"/>
      <c r="CWS36" s="840"/>
      <c r="CWT36" s="840"/>
      <c r="CWU36" s="840"/>
      <c r="CWV36" s="840"/>
      <c r="CWW36" s="840"/>
      <c r="CWX36" s="840"/>
      <c r="CWY36" s="840"/>
      <c r="CWZ36" s="840"/>
      <c r="CXA36" s="840"/>
      <c r="CXB36" s="840"/>
      <c r="CXC36" s="840"/>
      <c r="CXD36" s="840"/>
      <c r="CXE36" s="840"/>
      <c r="CXF36" s="840"/>
      <c r="CXG36" s="840"/>
      <c r="CXH36" s="840"/>
      <c r="CXI36" s="840"/>
      <c r="CXJ36" s="840"/>
      <c r="CXK36" s="840"/>
      <c r="CXL36" s="840"/>
      <c r="CXM36" s="840"/>
      <c r="CXN36" s="840"/>
      <c r="CXO36" s="840"/>
      <c r="CXP36" s="840"/>
      <c r="CXQ36" s="840"/>
      <c r="CXR36" s="840"/>
      <c r="CXS36" s="840"/>
      <c r="CXT36" s="840"/>
      <c r="CXU36" s="840"/>
      <c r="CXV36" s="840"/>
      <c r="CXW36" s="840"/>
      <c r="CXX36" s="840"/>
      <c r="CXY36" s="840"/>
      <c r="CXZ36" s="840"/>
      <c r="CYA36" s="840"/>
      <c r="CYB36" s="840"/>
      <c r="CYC36" s="840"/>
      <c r="CYD36" s="840"/>
      <c r="CYE36" s="840"/>
      <c r="CYF36" s="840"/>
      <c r="CYG36" s="840"/>
      <c r="CYH36" s="840"/>
      <c r="CYI36" s="840"/>
      <c r="CYJ36" s="840"/>
      <c r="CYK36" s="840"/>
      <c r="CYL36" s="840"/>
      <c r="CYM36" s="840"/>
      <c r="CYN36" s="840"/>
      <c r="CYO36" s="840"/>
      <c r="CYP36" s="840"/>
      <c r="CYQ36" s="840"/>
      <c r="CYR36" s="840"/>
      <c r="CYS36" s="840"/>
      <c r="CYT36" s="840"/>
      <c r="CYU36" s="840"/>
      <c r="CYV36" s="840"/>
      <c r="CYW36" s="840"/>
      <c r="CYX36" s="840"/>
      <c r="CYY36" s="840"/>
      <c r="CYZ36" s="840"/>
      <c r="CZA36" s="840"/>
      <c r="CZB36" s="840"/>
      <c r="CZC36" s="840"/>
      <c r="CZD36" s="840"/>
      <c r="CZE36" s="840"/>
      <c r="CZF36" s="840"/>
      <c r="CZG36" s="840"/>
      <c r="CZH36" s="840"/>
      <c r="CZI36" s="840"/>
      <c r="CZJ36" s="840"/>
      <c r="CZK36" s="840"/>
      <c r="CZL36" s="840"/>
      <c r="CZM36" s="840"/>
      <c r="CZN36" s="840"/>
      <c r="CZO36" s="840"/>
      <c r="CZP36" s="840"/>
      <c r="CZQ36" s="840"/>
      <c r="CZR36" s="840"/>
      <c r="CZS36" s="840"/>
      <c r="CZT36" s="840"/>
      <c r="CZU36" s="840"/>
      <c r="CZV36" s="840"/>
      <c r="CZW36" s="840"/>
      <c r="CZX36" s="840"/>
      <c r="CZY36" s="840"/>
      <c r="CZZ36" s="840"/>
      <c r="DAA36" s="840"/>
      <c r="DAB36" s="840"/>
      <c r="DAC36" s="840"/>
      <c r="DAD36" s="840"/>
      <c r="DAE36" s="840"/>
      <c r="DAF36" s="840"/>
      <c r="DAG36" s="840"/>
      <c r="DAH36" s="840"/>
      <c r="DAI36" s="840"/>
      <c r="DAJ36" s="840"/>
      <c r="DAK36" s="840"/>
      <c r="DAL36" s="840"/>
      <c r="DAM36" s="840"/>
      <c r="DAN36" s="840"/>
      <c r="DAO36" s="840"/>
      <c r="DAP36" s="840"/>
      <c r="DAQ36" s="840"/>
      <c r="DAR36" s="840"/>
      <c r="DAS36" s="840"/>
      <c r="DAT36" s="840"/>
      <c r="DAU36" s="840"/>
      <c r="DAV36" s="840"/>
      <c r="DAW36" s="840"/>
      <c r="DAX36" s="840"/>
      <c r="DAY36" s="840"/>
      <c r="DAZ36" s="840"/>
      <c r="DBA36" s="840"/>
      <c r="DBB36" s="840"/>
      <c r="DBC36" s="840"/>
      <c r="DBD36" s="840"/>
      <c r="DBE36" s="840"/>
      <c r="DBF36" s="840"/>
      <c r="DBG36" s="840"/>
      <c r="DBH36" s="840"/>
      <c r="DBI36" s="840"/>
      <c r="DBJ36" s="840"/>
      <c r="DBK36" s="840"/>
      <c r="DBL36" s="840"/>
      <c r="DBM36" s="840"/>
      <c r="DBN36" s="840"/>
      <c r="DBO36" s="840"/>
      <c r="DBP36" s="840"/>
      <c r="DBQ36" s="840"/>
      <c r="DBR36" s="840"/>
      <c r="DBS36" s="840"/>
      <c r="DBT36" s="840"/>
      <c r="DBU36" s="840"/>
      <c r="DBV36" s="840"/>
      <c r="DBW36" s="840"/>
      <c r="DBX36" s="840"/>
      <c r="DBY36" s="840"/>
      <c r="DBZ36" s="840"/>
      <c r="DCA36" s="840"/>
      <c r="DCB36" s="840"/>
      <c r="DCC36" s="840"/>
      <c r="DCD36" s="840"/>
      <c r="DCE36" s="840"/>
      <c r="DCF36" s="840"/>
      <c r="DCG36" s="840"/>
      <c r="DCH36" s="840"/>
      <c r="DCI36" s="840"/>
      <c r="DCJ36" s="840"/>
      <c r="DCK36" s="840"/>
      <c r="DCL36" s="840"/>
      <c r="DCM36" s="840"/>
      <c r="DCN36" s="840"/>
      <c r="DCO36" s="840"/>
      <c r="DCP36" s="840"/>
      <c r="DCQ36" s="840"/>
      <c r="DCR36" s="840"/>
      <c r="DCS36" s="840"/>
      <c r="DCT36" s="840"/>
      <c r="DCU36" s="840"/>
      <c r="DCV36" s="840"/>
      <c r="DCW36" s="840"/>
      <c r="DCX36" s="840"/>
      <c r="DCY36" s="840"/>
      <c r="DCZ36" s="840"/>
      <c r="DDA36" s="840"/>
      <c r="DDB36" s="840"/>
      <c r="DDC36" s="840"/>
      <c r="DDD36" s="840"/>
      <c r="DDE36" s="840"/>
      <c r="DDF36" s="840"/>
      <c r="DDG36" s="840"/>
      <c r="DDH36" s="840"/>
      <c r="DDI36" s="840"/>
      <c r="DDJ36" s="840"/>
      <c r="DDK36" s="840"/>
      <c r="DDL36" s="840"/>
      <c r="DDM36" s="840"/>
      <c r="DDN36" s="840"/>
      <c r="DDO36" s="840"/>
      <c r="DDP36" s="840"/>
      <c r="DDQ36" s="840"/>
      <c r="DDR36" s="840"/>
      <c r="DDS36" s="840"/>
      <c r="DDT36" s="840"/>
      <c r="DDU36" s="840"/>
      <c r="DDV36" s="840"/>
      <c r="DDW36" s="840"/>
      <c r="DDX36" s="840"/>
      <c r="DDY36" s="840"/>
      <c r="DDZ36" s="840"/>
      <c r="DEA36" s="840"/>
      <c r="DEB36" s="840"/>
      <c r="DEC36" s="840"/>
      <c r="DED36" s="840"/>
      <c r="DEE36" s="840"/>
      <c r="DEF36" s="840"/>
      <c r="DEG36" s="840"/>
      <c r="DEH36" s="840"/>
      <c r="DEI36" s="840"/>
      <c r="DEJ36" s="840"/>
      <c r="DEK36" s="840"/>
      <c r="DEL36" s="840"/>
      <c r="DEM36" s="840"/>
      <c r="DEN36" s="840"/>
      <c r="DEO36" s="840"/>
      <c r="DEP36" s="840"/>
      <c r="DEQ36" s="840"/>
      <c r="DER36" s="840"/>
      <c r="DES36" s="840"/>
      <c r="DET36" s="840"/>
      <c r="DEU36" s="840"/>
      <c r="DEV36" s="840"/>
      <c r="DEW36" s="840"/>
      <c r="DEX36" s="840"/>
      <c r="DEY36" s="840"/>
      <c r="DEZ36" s="840"/>
      <c r="DFA36" s="840"/>
      <c r="DFB36" s="840"/>
      <c r="DFC36" s="840"/>
      <c r="DFD36" s="840"/>
      <c r="DFE36" s="840"/>
      <c r="DFF36" s="840"/>
      <c r="DFG36" s="840"/>
      <c r="DFH36" s="840"/>
      <c r="DFI36" s="840"/>
      <c r="DFJ36" s="840"/>
      <c r="DFK36" s="840"/>
      <c r="DFL36" s="840"/>
      <c r="DFM36" s="840"/>
      <c r="DFN36" s="840"/>
      <c r="DFO36" s="840"/>
      <c r="DFP36" s="840"/>
      <c r="DFQ36" s="840"/>
      <c r="DFR36" s="840"/>
      <c r="DFS36" s="840"/>
      <c r="DFT36" s="840"/>
      <c r="DFU36" s="840"/>
      <c r="DFV36" s="840"/>
      <c r="DFW36" s="840"/>
      <c r="DFX36" s="840"/>
      <c r="DFY36" s="840"/>
      <c r="DFZ36" s="840"/>
      <c r="DGA36" s="840"/>
      <c r="DGB36" s="840"/>
      <c r="DGC36" s="840"/>
      <c r="DGD36" s="840"/>
      <c r="DGE36" s="840"/>
      <c r="DGF36" s="840"/>
      <c r="DGG36" s="840"/>
      <c r="DGH36" s="840"/>
      <c r="DGI36" s="840"/>
      <c r="DGJ36" s="840"/>
      <c r="DGK36" s="840"/>
      <c r="DGL36" s="840"/>
      <c r="DGM36" s="840"/>
      <c r="DGN36" s="840"/>
      <c r="DGO36" s="840"/>
      <c r="DGP36" s="840"/>
      <c r="DGQ36" s="840"/>
      <c r="DGR36" s="840"/>
      <c r="DGS36" s="840"/>
      <c r="DGT36" s="840"/>
      <c r="DGU36" s="840"/>
      <c r="DGV36" s="840"/>
      <c r="DGW36" s="840"/>
      <c r="DGX36" s="840"/>
      <c r="DGY36" s="840"/>
      <c r="DGZ36" s="840"/>
      <c r="DHA36" s="840"/>
      <c r="DHB36" s="840"/>
      <c r="DHC36" s="840"/>
      <c r="DHD36" s="840"/>
      <c r="DHE36" s="840"/>
      <c r="DHF36" s="840"/>
      <c r="DHG36" s="840"/>
      <c r="DHH36" s="840"/>
      <c r="DHI36" s="840"/>
      <c r="DHJ36" s="840"/>
      <c r="DHK36" s="840"/>
      <c r="DHL36" s="840"/>
      <c r="DHM36" s="840"/>
      <c r="DHN36" s="840"/>
      <c r="DHO36" s="840"/>
      <c r="DHP36" s="840"/>
      <c r="DHQ36" s="840"/>
      <c r="DHR36" s="840"/>
      <c r="DHS36" s="840"/>
      <c r="DHT36" s="840"/>
      <c r="DHU36" s="840"/>
      <c r="DHV36" s="840"/>
      <c r="DHW36" s="840"/>
      <c r="DHX36" s="840"/>
      <c r="DHY36" s="840"/>
      <c r="DHZ36" s="840"/>
      <c r="DIA36" s="840"/>
      <c r="DIB36" s="840"/>
      <c r="DIC36" s="840"/>
      <c r="DID36" s="840"/>
      <c r="DIE36" s="840"/>
      <c r="DIF36" s="840"/>
      <c r="DIG36" s="840"/>
      <c r="DIH36" s="840"/>
      <c r="DII36" s="840"/>
      <c r="DIJ36" s="840"/>
      <c r="DIK36" s="840"/>
      <c r="DIL36" s="840"/>
      <c r="DIM36" s="840"/>
      <c r="DIN36" s="840"/>
      <c r="DIO36" s="840"/>
      <c r="DIP36" s="840"/>
      <c r="DIQ36" s="840"/>
      <c r="DIR36" s="840"/>
      <c r="DIS36" s="840"/>
      <c r="DIT36" s="840"/>
      <c r="DIU36" s="840"/>
      <c r="DIV36" s="840"/>
      <c r="DIW36" s="840"/>
      <c r="DIX36" s="840"/>
      <c r="DIY36" s="840"/>
      <c r="DIZ36" s="840"/>
      <c r="DJA36" s="840"/>
      <c r="DJB36" s="840"/>
      <c r="DJC36" s="840"/>
      <c r="DJD36" s="840"/>
      <c r="DJE36" s="840"/>
      <c r="DJF36" s="840"/>
      <c r="DJG36" s="840"/>
      <c r="DJH36" s="840"/>
      <c r="DJI36" s="840"/>
      <c r="DJJ36" s="840"/>
      <c r="DJK36" s="840"/>
      <c r="DJL36" s="840"/>
      <c r="DJM36" s="840"/>
      <c r="DJN36" s="840"/>
      <c r="DJO36" s="840"/>
      <c r="DJP36" s="840"/>
      <c r="DJQ36" s="840"/>
      <c r="DJR36" s="840"/>
      <c r="DJS36" s="840"/>
      <c r="DJT36" s="840"/>
      <c r="DJU36" s="840"/>
      <c r="DJV36" s="840"/>
      <c r="DJW36" s="840"/>
      <c r="DJX36" s="840"/>
      <c r="DJY36" s="840"/>
      <c r="DJZ36" s="840"/>
      <c r="DKA36" s="840"/>
      <c r="DKB36" s="840"/>
      <c r="DKC36" s="840"/>
      <c r="DKD36" s="840"/>
      <c r="DKE36" s="840"/>
      <c r="DKF36" s="840"/>
      <c r="DKG36" s="840"/>
      <c r="DKH36" s="840"/>
      <c r="DKI36" s="840"/>
      <c r="DKJ36" s="840"/>
      <c r="DKK36" s="840"/>
      <c r="DKL36" s="840"/>
      <c r="DKM36" s="840"/>
      <c r="DKN36" s="840"/>
      <c r="DKO36" s="840"/>
      <c r="DKP36" s="840"/>
      <c r="DKQ36" s="840"/>
      <c r="DKR36" s="840"/>
      <c r="DKS36" s="840"/>
      <c r="DKT36" s="840"/>
      <c r="DKU36" s="840"/>
      <c r="DKV36" s="840"/>
      <c r="DKW36" s="840"/>
      <c r="DKX36" s="840"/>
      <c r="DKY36" s="840"/>
      <c r="DKZ36" s="840"/>
      <c r="DLA36" s="840"/>
      <c r="DLB36" s="840"/>
      <c r="DLC36" s="840"/>
      <c r="DLD36" s="840"/>
      <c r="DLE36" s="840"/>
      <c r="DLF36" s="840"/>
      <c r="DLG36" s="840"/>
      <c r="DLH36" s="840"/>
      <c r="DLI36" s="840"/>
      <c r="DLJ36" s="840"/>
      <c r="DLK36" s="840"/>
      <c r="DLL36" s="840"/>
      <c r="DLM36" s="840"/>
      <c r="DLN36" s="840"/>
      <c r="DLO36" s="840"/>
      <c r="DLP36" s="840"/>
      <c r="DLQ36" s="840"/>
      <c r="DLR36" s="840"/>
      <c r="DLS36" s="840"/>
      <c r="DLT36" s="840"/>
      <c r="DLU36" s="840"/>
      <c r="DLV36" s="840"/>
      <c r="DLW36" s="840"/>
      <c r="DLX36" s="840"/>
      <c r="DLY36" s="840"/>
      <c r="DLZ36" s="840"/>
      <c r="DMA36" s="840"/>
      <c r="DMB36" s="840"/>
      <c r="DMC36" s="840"/>
      <c r="DMD36" s="840"/>
      <c r="DME36" s="840"/>
      <c r="DMF36" s="840"/>
      <c r="DMG36" s="840"/>
      <c r="DMH36" s="840"/>
      <c r="DMI36" s="840"/>
      <c r="DMJ36" s="840"/>
      <c r="DMK36" s="840"/>
      <c r="DML36" s="840"/>
      <c r="DMM36" s="840"/>
      <c r="DMN36" s="840"/>
      <c r="DMO36" s="840"/>
      <c r="DMP36" s="840"/>
      <c r="DMQ36" s="840"/>
      <c r="DMR36" s="840"/>
      <c r="DMS36" s="840"/>
      <c r="DMT36" s="840"/>
      <c r="DMU36" s="840"/>
      <c r="DMV36" s="840"/>
      <c r="DMW36" s="840"/>
      <c r="DMX36" s="840"/>
      <c r="DMY36" s="840"/>
      <c r="DMZ36" s="840"/>
      <c r="DNA36" s="840"/>
      <c r="DNB36" s="840"/>
      <c r="DNC36" s="840"/>
      <c r="DND36" s="840"/>
      <c r="DNE36" s="840"/>
      <c r="DNF36" s="840"/>
      <c r="DNG36" s="840"/>
      <c r="DNH36" s="840"/>
      <c r="DNI36" s="840"/>
      <c r="DNJ36" s="840"/>
      <c r="DNK36" s="840"/>
      <c r="DNL36" s="840"/>
      <c r="DNM36" s="840"/>
      <c r="DNN36" s="840"/>
      <c r="DNO36" s="840"/>
      <c r="DNP36" s="840"/>
      <c r="DNQ36" s="840"/>
      <c r="DNR36" s="840"/>
      <c r="DNS36" s="840"/>
      <c r="DNT36" s="840"/>
      <c r="DNU36" s="840"/>
      <c r="DNV36" s="840"/>
      <c r="DNW36" s="840"/>
      <c r="DNX36" s="840"/>
      <c r="DNY36" s="840"/>
      <c r="DNZ36" s="840"/>
      <c r="DOA36" s="840"/>
      <c r="DOB36" s="840"/>
      <c r="DOC36" s="840"/>
      <c r="DOD36" s="840"/>
      <c r="DOE36" s="840"/>
      <c r="DOF36" s="840"/>
      <c r="DOG36" s="840"/>
      <c r="DOH36" s="840"/>
      <c r="DOI36" s="840"/>
      <c r="DOJ36" s="840"/>
      <c r="DOK36" s="840"/>
      <c r="DOL36" s="840"/>
      <c r="DOM36" s="840"/>
      <c r="DON36" s="840"/>
      <c r="DOO36" s="840"/>
      <c r="DOP36" s="840"/>
      <c r="DOQ36" s="840"/>
      <c r="DOR36" s="840"/>
      <c r="DOS36" s="840"/>
      <c r="DOT36" s="840"/>
      <c r="DOU36" s="840"/>
      <c r="DOV36" s="840"/>
      <c r="DOW36" s="840"/>
      <c r="DOX36" s="840"/>
      <c r="DOY36" s="840"/>
      <c r="DOZ36" s="840"/>
      <c r="DPA36" s="840"/>
      <c r="DPB36" s="840"/>
      <c r="DPC36" s="840"/>
      <c r="DPD36" s="840"/>
      <c r="DPE36" s="840"/>
      <c r="DPF36" s="840"/>
      <c r="DPG36" s="840"/>
      <c r="DPH36" s="840"/>
      <c r="DPI36" s="840"/>
      <c r="DPJ36" s="840"/>
      <c r="DPK36" s="840"/>
      <c r="DPL36" s="840"/>
      <c r="DPM36" s="840"/>
      <c r="DPN36" s="840"/>
      <c r="DPO36" s="840"/>
      <c r="DPP36" s="840"/>
      <c r="DPQ36" s="840"/>
      <c r="DPR36" s="840"/>
      <c r="DPS36" s="840"/>
      <c r="DPT36" s="840"/>
      <c r="DPU36" s="840"/>
      <c r="DPV36" s="840"/>
      <c r="DPW36" s="840"/>
      <c r="DPX36" s="840"/>
      <c r="DPY36" s="840"/>
      <c r="DPZ36" s="840"/>
      <c r="DQA36" s="840"/>
      <c r="DQB36" s="840"/>
      <c r="DQC36" s="840"/>
      <c r="DQD36" s="840"/>
      <c r="DQE36" s="840"/>
      <c r="DQF36" s="840"/>
      <c r="DQG36" s="840"/>
      <c r="DQH36" s="840"/>
      <c r="DQI36" s="840"/>
      <c r="DQJ36" s="840"/>
      <c r="DQK36" s="840"/>
      <c r="DQL36" s="840"/>
      <c r="DQM36" s="840"/>
      <c r="DQN36" s="840"/>
      <c r="DQO36" s="840"/>
      <c r="DQP36" s="840"/>
      <c r="DQQ36" s="840"/>
      <c r="DQR36" s="840"/>
      <c r="DQS36" s="840"/>
      <c r="DQT36" s="840"/>
      <c r="DQU36" s="840"/>
      <c r="DQV36" s="840"/>
      <c r="DQW36" s="840"/>
      <c r="DQX36" s="840"/>
      <c r="DQY36" s="840"/>
      <c r="DQZ36" s="840"/>
      <c r="DRA36" s="840"/>
      <c r="DRB36" s="840"/>
      <c r="DRC36" s="840"/>
      <c r="DRD36" s="840"/>
      <c r="DRE36" s="840"/>
      <c r="DRF36" s="840"/>
      <c r="DRG36" s="840"/>
      <c r="DRH36" s="840"/>
      <c r="DRI36" s="840"/>
      <c r="DRJ36" s="840"/>
      <c r="DRK36" s="840"/>
      <c r="DRL36" s="840"/>
      <c r="DRM36" s="840"/>
      <c r="DRN36" s="840"/>
      <c r="DRO36" s="840"/>
      <c r="DRP36" s="840"/>
      <c r="DRQ36" s="840"/>
      <c r="DRR36" s="840"/>
      <c r="DRS36" s="840"/>
      <c r="DRT36" s="840"/>
      <c r="DRU36" s="840"/>
      <c r="DRV36" s="840"/>
      <c r="DRW36" s="840"/>
      <c r="DRX36" s="840"/>
      <c r="DRY36" s="840"/>
      <c r="DRZ36" s="840"/>
      <c r="DSA36" s="840"/>
      <c r="DSB36" s="840"/>
      <c r="DSC36" s="840"/>
      <c r="DSD36" s="840"/>
      <c r="DSE36" s="840"/>
      <c r="DSF36" s="840"/>
      <c r="DSG36" s="840"/>
      <c r="DSH36" s="840"/>
      <c r="DSI36" s="840"/>
      <c r="DSJ36" s="840"/>
      <c r="DSK36" s="840"/>
      <c r="DSL36" s="840"/>
      <c r="DSM36" s="840"/>
      <c r="DSN36" s="840"/>
      <c r="DSO36" s="840"/>
      <c r="DSP36" s="840"/>
      <c r="DSQ36" s="840"/>
      <c r="DSR36" s="840"/>
      <c r="DSS36" s="840"/>
      <c r="DST36" s="840"/>
      <c r="DSU36" s="840"/>
      <c r="DSV36" s="840"/>
      <c r="DSW36" s="840"/>
      <c r="DSX36" s="840"/>
      <c r="DSY36" s="840"/>
      <c r="DSZ36" s="840"/>
      <c r="DTA36" s="840"/>
      <c r="DTB36" s="840"/>
      <c r="DTC36" s="840"/>
      <c r="DTD36" s="840"/>
      <c r="DTE36" s="840"/>
      <c r="DTF36" s="840"/>
      <c r="DTG36" s="840"/>
      <c r="DTH36" s="840"/>
      <c r="DTI36" s="840"/>
      <c r="DTJ36" s="840"/>
      <c r="DTK36" s="840"/>
      <c r="DTL36" s="840"/>
      <c r="DTM36" s="840"/>
      <c r="DTN36" s="840"/>
      <c r="DTO36" s="840"/>
      <c r="DTP36" s="840"/>
      <c r="DTQ36" s="840"/>
      <c r="DTR36" s="840"/>
      <c r="DTS36" s="840"/>
      <c r="DTT36" s="840"/>
      <c r="DTU36" s="840"/>
      <c r="DTV36" s="840"/>
      <c r="DTW36" s="840"/>
      <c r="DTX36" s="840"/>
      <c r="DTY36" s="840"/>
      <c r="DTZ36" s="840"/>
      <c r="DUA36" s="840"/>
      <c r="DUB36" s="840"/>
      <c r="DUC36" s="840"/>
      <c r="DUD36" s="840"/>
      <c r="DUE36" s="840"/>
      <c r="DUF36" s="840"/>
      <c r="DUG36" s="840"/>
      <c r="DUH36" s="840"/>
      <c r="DUI36" s="840"/>
      <c r="DUJ36" s="840"/>
      <c r="DUK36" s="840"/>
      <c r="DUL36" s="840"/>
      <c r="DUM36" s="840"/>
      <c r="DUN36" s="840"/>
      <c r="DUO36" s="840"/>
      <c r="DUP36" s="840"/>
      <c r="DUQ36" s="840"/>
      <c r="DUR36" s="840"/>
      <c r="DUS36" s="840"/>
      <c r="DUT36" s="840"/>
      <c r="DUU36" s="840"/>
      <c r="DUV36" s="840"/>
      <c r="DUW36" s="840"/>
      <c r="DUX36" s="840"/>
      <c r="DUY36" s="840"/>
      <c r="DUZ36" s="840"/>
      <c r="DVA36" s="840"/>
      <c r="DVB36" s="840"/>
      <c r="DVC36" s="840"/>
      <c r="DVD36" s="840"/>
      <c r="DVE36" s="840"/>
      <c r="DVF36" s="840"/>
      <c r="DVG36" s="840"/>
      <c r="DVH36" s="840"/>
      <c r="DVI36" s="840"/>
      <c r="DVJ36" s="840"/>
      <c r="DVK36" s="840"/>
      <c r="DVL36" s="840"/>
      <c r="DVM36" s="840"/>
      <c r="DVN36" s="840"/>
      <c r="DVO36" s="840"/>
      <c r="DVP36" s="840"/>
      <c r="DVQ36" s="840"/>
      <c r="DVR36" s="840"/>
      <c r="DVS36" s="840"/>
      <c r="DVT36" s="840"/>
      <c r="DVU36" s="840"/>
      <c r="DVV36" s="840"/>
      <c r="DVW36" s="840"/>
      <c r="DVX36" s="840"/>
      <c r="DVY36" s="840"/>
      <c r="DVZ36" s="840"/>
      <c r="DWA36" s="840"/>
      <c r="DWB36" s="840"/>
      <c r="DWC36" s="840"/>
      <c r="DWD36" s="840"/>
      <c r="DWE36" s="840"/>
      <c r="DWF36" s="840"/>
      <c r="DWG36" s="840"/>
      <c r="DWH36" s="840"/>
      <c r="DWI36" s="840"/>
      <c r="DWJ36" s="840"/>
      <c r="DWK36" s="840"/>
      <c r="DWL36" s="840"/>
      <c r="DWM36" s="840"/>
      <c r="DWN36" s="840"/>
      <c r="DWO36" s="840"/>
      <c r="DWP36" s="840"/>
      <c r="DWQ36" s="840"/>
      <c r="DWR36" s="840"/>
      <c r="DWS36" s="840"/>
      <c r="DWT36" s="840"/>
      <c r="DWU36" s="840"/>
      <c r="DWV36" s="840"/>
      <c r="DWW36" s="840"/>
      <c r="DWX36" s="840"/>
      <c r="DWY36" s="840"/>
      <c r="DWZ36" s="840"/>
      <c r="DXA36" s="840"/>
      <c r="DXB36" s="840"/>
      <c r="DXC36" s="840"/>
      <c r="DXD36" s="840"/>
      <c r="DXE36" s="840"/>
      <c r="DXF36" s="840"/>
      <c r="DXG36" s="840"/>
      <c r="DXH36" s="840"/>
      <c r="DXI36" s="840"/>
      <c r="DXJ36" s="840"/>
      <c r="DXK36" s="840"/>
      <c r="DXL36" s="840"/>
      <c r="DXM36" s="840"/>
      <c r="DXN36" s="840"/>
      <c r="DXO36" s="840"/>
      <c r="DXP36" s="840"/>
      <c r="DXQ36" s="840"/>
      <c r="DXR36" s="840"/>
      <c r="DXS36" s="840"/>
      <c r="DXT36" s="840"/>
      <c r="DXU36" s="840"/>
      <c r="DXV36" s="840"/>
      <c r="DXW36" s="840"/>
      <c r="DXX36" s="840"/>
      <c r="DXY36" s="840"/>
      <c r="DXZ36" s="840"/>
      <c r="DYA36" s="840"/>
      <c r="DYB36" s="840"/>
      <c r="DYC36" s="840"/>
      <c r="DYD36" s="840"/>
      <c r="DYE36" s="840"/>
      <c r="DYF36" s="840"/>
      <c r="DYG36" s="840"/>
      <c r="DYH36" s="840"/>
      <c r="DYI36" s="840"/>
      <c r="DYJ36" s="840"/>
      <c r="DYK36" s="840"/>
      <c r="DYL36" s="840"/>
      <c r="DYM36" s="840"/>
      <c r="DYN36" s="840"/>
      <c r="DYO36" s="840"/>
      <c r="DYP36" s="840"/>
      <c r="DYQ36" s="840"/>
      <c r="DYR36" s="840"/>
      <c r="DYS36" s="840"/>
      <c r="DYT36" s="840"/>
      <c r="DYU36" s="840"/>
      <c r="DYV36" s="840"/>
      <c r="DYW36" s="840"/>
      <c r="DYX36" s="840"/>
      <c r="DYY36" s="840"/>
      <c r="DYZ36" s="840"/>
      <c r="DZA36" s="840"/>
      <c r="DZB36" s="840"/>
      <c r="DZC36" s="840"/>
      <c r="DZD36" s="840"/>
      <c r="DZE36" s="840"/>
      <c r="DZF36" s="840"/>
      <c r="DZG36" s="840"/>
      <c r="DZH36" s="840"/>
      <c r="DZI36" s="840"/>
      <c r="DZJ36" s="840"/>
      <c r="DZK36" s="840"/>
      <c r="DZL36" s="840"/>
      <c r="DZM36" s="840"/>
      <c r="DZN36" s="840"/>
      <c r="DZO36" s="840"/>
      <c r="DZP36" s="840"/>
      <c r="DZQ36" s="840"/>
      <c r="DZR36" s="840"/>
      <c r="DZS36" s="840"/>
      <c r="DZT36" s="840"/>
      <c r="DZU36" s="840"/>
      <c r="DZV36" s="840"/>
      <c r="DZW36" s="840"/>
      <c r="DZX36" s="840"/>
      <c r="DZY36" s="840"/>
      <c r="DZZ36" s="840"/>
      <c r="EAA36" s="840"/>
      <c r="EAB36" s="840"/>
      <c r="EAC36" s="840"/>
      <c r="EAD36" s="840"/>
      <c r="EAE36" s="840"/>
      <c r="EAF36" s="840"/>
      <c r="EAG36" s="840"/>
      <c r="EAH36" s="840"/>
      <c r="EAI36" s="840"/>
      <c r="EAJ36" s="840"/>
      <c r="EAK36" s="840"/>
      <c r="EAL36" s="840"/>
      <c r="EAM36" s="840"/>
      <c r="EAN36" s="840"/>
      <c r="EAO36" s="840"/>
      <c r="EAP36" s="840"/>
      <c r="EAQ36" s="840"/>
      <c r="EAR36" s="840"/>
      <c r="EAS36" s="840"/>
      <c r="EAT36" s="840"/>
      <c r="EAU36" s="840"/>
      <c r="EAV36" s="840"/>
      <c r="EAW36" s="840"/>
      <c r="EAX36" s="840"/>
      <c r="EAY36" s="840"/>
      <c r="EAZ36" s="840"/>
      <c r="EBA36" s="840"/>
      <c r="EBB36" s="840"/>
      <c r="EBC36" s="840"/>
      <c r="EBD36" s="840"/>
      <c r="EBE36" s="840"/>
      <c r="EBF36" s="840"/>
      <c r="EBG36" s="840"/>
      <c r="EBH36" s="840"/>
      <c r="EBI36" s="840"/>
      <c r="EBJ36" s="840"/>
      <c r="EBK36" s="840"/>
      <c r="EBL36" s="840"/>
      <c r="EBM36" s="840"/>
      <c r="EBN36" s="840"/>
      <c r="EBO36" s="840"/>
      <c r="EBP36" s="840"/>
      <c r="EBQ36" s="840"/>
      <c r="EBR36" s="840"/>
      <c r="EBS36" s="840"/>
      <c r="EBT36" s="840"/>
      <c r="EBU36" s="840"/>
      <c r="EBV36" s="840"/>
      <c r="EBW36" s="840"/>
      <c r="EBX36" s="840"/>
      <c r="EBY36" s="840"/>
      <c r="EBZ36" s="840"/>
      <c r="ECA36" s="840"/>
      <c r="ECB36" s="840"/>
      <c r="ECC36" s="840"/>
      <c r="ECD36" s="840"/>
      <c r="ECE36" s="840"/>
      <c r="ECF36" s="840"/>
      <c r="ECG36" s="840"/>
      <c r="ECH36" s="840"/>
      <c r="ECI36" s="840"/>
      <c r="ECJ36" s="840"/>
      <c r="ECK36" s="840"/>
      <c r="ECL36" s="840"/>
      <c r="ECM36" s="840"/>
      <c r="ECN36" s="840"/>
      <c r="ECO36" s="840"/>
      <c r="ECP36" s="840"/>
      <c r="ECQ36" s="840"/>
      <c r="ECR36" s="840"/>
      <c r="ECS36" s="840"/>
      <c r="ECT36" s="840"/>
      <c r="ECU36" s="840"/>
      <c r="ECV36" s="840"/>
      <c r="ECW36" s="840"/>
      <c r="ECX36" s="840"/>
      <c r="ECY36" s="840"/>
      <c r="ECZ36" s="840"/>
      <c r="EDA36" s="840"/>
      <c r="EDB36" s="840"/>
      <c r="EDC36" s="840"/>
      <c r="EDD36" s="840"/>
      <c r="EDE36" s="840"/>
      <c r="EDF36" s="840"/>
      <c r="EDG36" s="840"/>
      <c r="EDH36" s="840"/>
      <c r="EDI36" s="840"/>
      <c r="EDJ36" s="840"/>
      <c r="EDK36" s="840"/>
      <c r="EDL36" s="840"/>
      <c r="EDM36" s="840"/>
      <c r="EDN36" s="840"/>
      <c r="EDO36" s="840"/>
      <c r="EDP36" s="840"/>
      <c r="EDQ36" s="840"/>
      <c r="EDR36" s="840"/>
      <c r="EDS36" s="840"/>
      <c r="EDT36" s="840"/>
      <c r="EDU36" s="840"/>
      <c r="EDV36" s="840"/>
      <c r="EDW36" s="840"/>
      <c r="EDX36" s="840"/>
      <c r="EDY36" s="840"/>
      <c r="EDZ36" s="840"/>
      <c r="EEA36" s="840"/>
      <c r="EEB36" s="840"/>
      <c r="EEC36" s="840"/>
      <c r="EED36" s="840"/>
      <c r="EEE36" s="840"/>
      <c r="EEF36" s="840"/>
      <c r="EEG36" s="840"/>
      <c r="EEH36" s="840"/>
      <c r="EEI36" s="840"/>
      <c r="EEJ36" s="840"/>
      <c r="EEK36" s="840"/>
      <c r="EEL36" s="840"/>
      <c r="EEM36" s="840"/>
      <c r="EEN36" s="840"/>
      <c r="EEO36" s="840"/>
      <c r="EEP36" s="840"/>
      <c r="EEQ36" s="840"/>
      <c r="EER36" s="840"/>
      <c r="EES36" s="840"/>
      <c r="EET36" s="840"/>
      <c r="EEU36" s="840"/>
      <c r="EEV36" s="840"/>
      <c r="EEW36" s="840"/>
      <c r="EEX36" s="840"/>
      <c r="EEY36" s="840"/>
      <c r="EEZ36" s="840"/>
      <c r="EFA36" s="840"/>
      <c r="EFB36" s="840"/>
      <c r="EFC36" s="840"/>
      <c r="EFD36" s="840"/>
      <c r="EFE36" s="840"/>
      <c r="EFF36" s="840"/>
      <c r="EFG36" s="840"/>
      <c r="EFH36" s="840"/>
      <c r="EFI36" s="840"/>
      <c r="EFJ36" s="840"/>
      <c r="EFK36" s="840"/>
      <c r="EFL36" s="840"/>
      <c r="EFM36" s="840"/>
      <c r="EFN36" s="840"/>
      <c r="EFO36" s="840"/>
      <c r="EFP36" s="840"/>
      <c r="EFQ36" s="840"/>
      <c r="EFR36" s="840"/>
      <c r="EFS36" s="840"/>
      <c r="EFT36" s="840"/>
      <c r="EFU36" s="840"/>
      <c r="EFV36" s="840"/>
      <c r="EFW36" s="840"/>
      <c r="EFX36" s="840"/>
      <c r="EFY36" s="840"/>
      <c r="EFZ36" s="840"/>
      <c r="EGA36" s="840"/>
      <c r="EGB36" s="840"/>
      <c r="EGC36" s="840"/>
      <c r="EGD36" s="840"/>
      <c r="EGE36" s="840"/>
      <c r="EGF36" s="840"/>
      <c r="EGG36" s="840"/>
      <c r="EGH36" s="840"/>
      <c r="EGI36" s="840"/>
      <c r="EGJ36" s="840"/>
      <c r="EGK36" s="840"/>
      <c r="EGL36" s="840"/>
      <c r="EGM36" s="840"/>
      <c r="EGN36" s="840"/>
      <c r="EGO36" s="840"/>
      <c r="EGP36" s="840"/>
      <c r="EGQ36" s="840"/>
      <c r="EGR36" s="840"/>
      <c r="EGS36" s="840"/>
      <c r="EGT36" s="840"/>
      <c r="EGU36" s="840"/>
      <c r="EGV36" s="840"/>
      <c r="EGW36" s="840"/>
      <c r="EGX36" s="840"/>
      <c r="EGY36" s="840"/>
      <c r="EGZ36" s="840"/>
      <c r="EHA36" s="840"/>
      <c r="EHB36" s="840"/>
      <c r="EHC36" s="840"/>
      <c r="EHD36" s="840"/>
      <c r="EHE36" s="840"/>
      <c r="EHF36" s="840"/>
      <c r="EHG36" s="840"/>
      <c r="EHH36" s="840"/>
      <c r="EHI36" s="840"/>
      <c r="EHJ36" s="840"/>
      <c r="EHK36" s="840"/>
      <c r="EHL36" s="840"/>
      <c r="EHM36" s="840"/>
      <c r="EHN36" s="840"/>
      <c r="EHO36" s="840"/>
      <c r="EHP36" s="840"/>
      <c r="EHQ36" s="840"/>
      <c r="EHR36" s="840"/>
      <c r="EHS36" s="840"/>
      <c r="EHT36" s="840"/>
      <c r="EHU36" s="840"/>
      <c r="EHV36" s="840"/>
      <c r="EHW36" s="840"/>
      <c r="EHX36" s="840"/>
      <c r="EHY36" s="840"/>
      <c r="EHZ36" s="840"/>
      <c r="EIA36" s="840"/>
      <c r="EIB36" s="840"/>
      <c r="EIC36" s="840"/>
      <c r="EID36" s="840"/>
      <c r="EIE36" s="840"/>
      <c r="EIF36" s="840"/>
      <c r="EIG36" s="840"/>
      <c r="EIH36" s="840"/>
      <c r="EII36" s="840"/>
      <c r="EIJ36" s="840"/>
      <c r="EIK36" s="840"/>
      <c r="EIL36" s="840"/>
      <c r="EIM36" s="840"/>
      <c r="EIN36" s="840"/>
      <c r="EIO36" s="840"/>
      <c r="EIP36" s="840"/>
      <c r="EIQ36" s="840"/>
      <c r="EIR36" s="840"/>
      <c r="EIS36" s="840"/>
      <c r="EIT36" s="840"/>
      <c r="EIU36" s="840"/>
      <c r="EIV36" s="840"/>
      <c r="EIW36" s="840"/>
      <c r="EIX36" s="840"/>
      <c r="EIY36" s="840"/>
      <c r="EIZ36" s="840"/>
      <c r="EJA36" s="840"/>
      <c r="EJB36" s="840"/>
      <c r="EJC36" s="840"/>
      <c r="EJD36" s="840"/>
      <c r="EJE36" s="840"/>
      <c r="EJF36" s="840"/>
      <c r="EJG36" s="840"/>
      <c r="EJH36" s="840"/>
      <c r="EJI36" s="840"/>
      <c r="EJJ36" s="840"/>
      <c r="EJK36" s="840"/>
      <c r="EJL36" s="840"/>
      <c r="EJM36" s="840"/>
      <c r="EJN36" s="840"/>
      <c r="EJO36" s="840"/>
      <c r="EJP36" s="840"/>
      <c r="EJQ36" s="840"/>
      <c r="EJR36" s="840"/>
      <c r="EJS36" s="840"/>
      <c r="EJT36" s="840"/>
      <c r="EJU36" s="840"/>
      <c r="EJV36" s="840"/>
      <c r="EJW36" s="840"/>
      <c r="EJX36" s="840"/>
      <c r="EJY36" s="840"/>
      <c r="EJZ36" s="840"/>
      <c r="EKA36" s="840"/>
      <c r="EKB36" s="840"/>
      <c r="EKC36" s="840"/>
      <c r="EKD36" s="840"/>
      <c r="EKE36" s="840"/>
      <c r="EKF36" s="840"/>
      <c r="EKG36" s="840"/>
      <c r="EKH36" s="840"/>
      <c r="EKI36" s="840"/>
      <c r="EKJ36" s="840"/>
      <c r="EKK36" s="840"/>
      <c r="EKL36" s="840"/>
      <c r="EKM36" s="840"/>
      <c r="EKN36" s="840"/>
      <c r="EKO36" s="840"/>
      <c r="EKP36" s="840"/>
      <c r="EKQ36" s="840"/>
      <c r="EKR36" s="840"/>
      <c r="EKS36" s="840"/>
      <c r="EKT36" s="840"/>
      <c r="EKU36" s="840"/>
      <c r="EKV36" s="840"/>
      <c r="EKW36" s="840"/>
      <c r="EKX36" s="840"/>
      <c r="EKY36" s="840"/>
      <c r="EKZ36" s="840"/>
      <c r="ELA36" s="840"/>
      <c r="ELB36" s="840"/>
      <c r="ELC36" s="840"/>
      <c r="ELD36" s="840"/>
      <c r="ELE36" s="840"/>
      <c r="ELF36" s="840"/>
      <c r="ELG36" s="840"/>
      <c r="ELH36" s="840"/>
      <c r="ELI36" s="840"/>
      <c r="ELJ36" s="840"/>
      <c r="ELK36" s="840"/>
      <c r="ELL36" s="840"/>
      <c r="ELM36" s="840"/>
      <c r="ELN36" s="840"/>
      <c r="ELO36" s="840"/>
      <c r="ELP36" s="840"/>
      <c r="ELQ36" s="840"/>
      <c r="ELR36" s="840"/>
      <c r="ELS36" s="840"/>
      <c r="ELT36" s="840"/>
      <c r="ELU36" s="840"/>
      <c r="ELV36" s="840"/>
      <c r="ELW36" s="840"/>
      <c r="ELX36" s="840"/>
      <c r="ELY36" s="840"/>
      <c r="ELZ36" s="840"/>
      <c r="EMA36" s="840"/>
      <c r="EMB36" s="840"/>
      <c r="EMC36" s="840"/>
      <c r="EMD36" s="840"/>
      <c r="EME36" s="840"/>
      <c r="EMF36" s="840"/>
      <c r="EMG36" s="840"/>
      <c r="EMH36" s="840"/>
      <c r="EMI36" s="840"/>
      <c r="EMJ36" s="840"/>
      <c r="EMK36" s="840"/>
      <c r="EML36" s="840"/>
      <c r="EMM36" s="840"/>
      <c r="EMN36" s="840"/>
      <c r="EMO36" s="840"/>
      <c r="EMP36" s="840"/>
      <c r="EMQ36" s="840"/>
      <c r="EMR36" s="840"/>
      <c r="EMS36" s="840"/>
      <c r="EMT36" s="840"/>
      <c r="EMU36" s="840"/>
      <c r="EMV36" s="840"/>
      <c r="EMW36" s="840"/>
      <c r="EMX36" s="840"/>
      <c r="EMY36" s="840"/>
      <c r="EMZ36" s="840"/>
      <c r="ENA36" s="840"/>
      <c r="ENB36" s="840"/>
      <c r="ENC36" s="840"/>
      <c r="END36" s="840"/>
      <c r="ENE36" s="840"/>
      <c r="ENF36" s="840"/>
      <c r="ENG36" s="840"/>
      <c r="ENH36" s="840"/>
      <c r="ENI36" s="840"/>
      <c r="ENJ36" s="840"/>
      <c r="ENK36" s="840"/>
      <c r="ENL36" s="840"/>
      <c r="ENM36" s="840"/>
      <c r="ENN36" s="840"/>
      <c r="ENO36" s="840"/>
      <c r="ENP36" s="840"/>
      <c r="ENQ36" s="840"/>
      <c r="ENR36" s="840"/>
      <c r="ENS36" s="840"/>
      <c r="ENT36" s="840"/>
      <c r="ENU36" s="840"/>
      <c r="ENV36" s="840"/>
      <c r="ENW36" s="840"/>
      <c r="ENX36" s="840"/>
      <c r="ENY36" s="840"/>
      <c r="ENZ36" s="840"/>
      <c r="EOA36" s="840"/>
      <c r="EOB36" s="840"/>
      <c r="EOC36" s="840"/>
      <c r="EOD36" s="840"/>
      <c r="EOE36" s="840"/>
      <c r="EOF36" s="840"/>
      <c r="EOG36" s="840"/>
      <c r="EOH36" s="840"/>
      <c r="EOI36" s="840"/>
      <c r="EOJ36" s="840"/>
      <c r="EOK36" s="840"/>
      <c r="EOL36" s="840"/>
      <c r="EOM36" s="840"/>
      <c r="EON36" s="840"/>
      <c r="EOO36" s="840"/>
      <c r="EOP36" s="840"/>
      <c r="EOQ36" s="840"/>
      <c r="EOR36" s="840"/>
      <c r="EOS36" s="840"/>
      <c r="EOT36" s="840"/>
      <c r="EOU36" s="840"/>
      <c r="EOV36" s="840"/>
      <c r="EOW36" s="840"/>
      <c r="EOX36" s="840"/>
      <c r="EOY36" s="840"/>
      <c r="EOZ36" s="840"/>
      <c r="EPA36" s="840"/>
      <c r="EPB36" s="840"/>
      <c r="EPC36" s="840"/>
      <c r="EPD36" s="840"/>
      <c r="EPE36" s="840"/>
      <c r="EPF36" s="840"/>
      <c r="EPG36" s="840"/>
      <c r="EPH36" s="840"/>
      <c r="EPI36" s="840"/>
      <c r="EPJ36" s="840"/>
      <c r="EPK36" s="840"/>
      <c r="EPL36" s="840"/>
      <c r="EPM36" s="840"/>
      <c r="EPN36" s="840"/>
      <c r="EPO36" s="840"/>
      <c r="EPP36" s="840"/>
      <c r="EPQ36" s="840"/>
      <c r="EPR36" s="840"/>
      <c r="EPS36" s="840"/>
      <c r="EPT36" s="840"/>
      <c r="EPU36" s="840"/>
      <c r="EPV36" s="840"/>
      <c r="EPW36" s="840"/>
      <c r="EPX36" s="840"/>
      <c r="EPY36" s="840"/>
      <c r="EPZ36" s="840"/>
      <c r="EQA36" s="840"/>
      <c r="EQB36" s="840"/>
      <c r="EQC36" s="840"/>
      <c r="EQD36" s="840"/>
      <c r="EQE36" s="840"/>
      <c r="EQF36" s="840"/>
      <c r="EQG36" s="840"/>
      <c r="EQH36" s="840"/>
      <c r="EQI36" s="840"/>
      <c r="EQJ36" s="840"/>
      <c r="EQK36" s="840"/>
      <c r="EQL36" s="840"/>
      <c r="EQM36" s="840"/>
      <c r="EQN36" s="840"/>
      <c r="EQO36" s="840"/>
      <c r="EQP36" s="840"/>
      <c r="EQQ36" s="840"/>
      <c r="EQR36" s="840"/>
      <c r="EQS36" s="840"/>
      <c r="EQT36" s="840"/>
      <c r="EQU36" s="840"/>
      <c r="EQV36" s="840"/>
      <c r="EQW36" s="840"/>
      <c r="EQX36" s="840"/>
      <c r="EQY36" s="840"/>
      <c r="EQZ36" s="840"/>
      <c r="ERA36" s="840"/>
      <c r="ERB36" s="840"/>
      <c r="ERC36" s="840"/>
      <c r="ERD36" s="840"/>
      <c r="ERE36" s="840"/>
      <c r="ERF36" s="840"/>
      <c r="ERG36" s="840"/>
      <c r="ERH36" s="840"/>
      <c r="ERI36" s="840"/>
      <c r="ERJ36" s="840"/>
      <c r="ERK36" s="840"/>
      <c r="ERL36" s="840"/>
      <c r="ERM36" s="840"/>
      <c r="ERN36" s="840"/>
      <c r="ERO36" s="840"/>
      <c r="ERP36" s="840"/>
      <c r="ERQ36" s="840"/>
      <c r="ERR36" s="840"/>
      <c r="ERS36" s="840"/>
      <c r="ERT36" s="840"/>
      <c r="ERU36" s="840"/>
      <c r="ERV36" s="840"/>
      <c r="ERW36" s="840"/>
      <c r="ERX36" s="840"/>
      <c r="ERY36" s="840"/>
      <c r="ERZ36" s="840"/>
      <c r="ESA36" s="840"/>
      <c r="ESB36" s="840"/>
      <c r="ESC36" s="840"/>
      <c r="ESD36" s="840"/>
      <c r="ESE36" s="840"/>
      <c r="ESF36" s="840"/>
      <c r="ESG36" s="840"/>
      <c r="ESH36" s="840"/>
      <c r="ESI36" s="840"/>
      <c r="ESJ36" s="840"/>
      <c r="ESK36" s="840"/>
      <c r="ESL36" s="840"/>
      <c r="ESM36" s="840"/>
      <c r="ESN36" s="840"/>
      <c r="ESO36" s="840"/>
      <c r="ESP36" s="840"/>
      <c r="ESQ36" s="840"/>
      <c r="ESR36" s="840"/>
      <c r="ESS36" s="840"/>
      <c r="EST36" s="840"/>
      <c r="ESU36" s="840"/>
      <c r="ESV36" s="840"/>
      <c r="ESW36" s="840"/>
      <c r="ESX36" s="840"/>
      <c r="ESY36" s="840"/>
      <c r="ESZ36" s="840"/>
      <c r="ETA36" s="840"/>
      <c r="ETB36" s="840"/>
      <c r="ETC36" s="840"/>
      <c r="ETD36" s="840"/>
      <c r="ETE36" s="840"/>
      <c r="ETF36" s="840"/>
      <c r="ETG36" s="840"/>
      <c r="ETH36" s="840"/>
      <c r="ETI36" s="840"/>
      <c r="ETJ36" s="840"/>
      <c r="ETK36" s="840"/>
      <c r="ETL36" s="840"/>
      <c r="ETM36" s="840"/>
      <c r="ETN36" s="840"/>
      <c r="ETO36" s="840"/>
      <c r="ETP36" s="840"/>
      <c r="ETQ36" s="840"/>
      <c r="ETR36" s="840"/>
      <c r="ETS36" s="840"/>
      <c r="ETT36" s="840"/>
      <c r="ETU36" s="840"/>
      <c r="ETV36" s="840"/>
      <c r="ETW36" s="840"/>
      <c r="ETX36" s="840"/>
      <c r="ETY36" s="840"/>
      <c r="ETZ36" s="840"/>
      <c r="EUA36" s="840"/>
      <c r="EUB36" s="840"/>
      <c r="EUC36" s="840"/>
      <c r="EUD36" s="840"/>
      <c r="EUE36" s="840"/>
      <c r="EUF36" s="840"/>
      <c r="EUG36" s="840"/>
      <c r="EUH36" s="840"/>
      <c r="EUI36" s="840"/>
      <c r="EUJ36" s="840"/>
      <c r="EUK36" s="840"/>
      <c r="EUL36" s="840"/>
      <c r="EUM36" s="840"/>
      <c r="EUN36" s="840"/>
      <c r="EUO36" s="840"/>
      <c r="EUP36" s="840"/>
      <c r="EUQ36" s="840"/>
      <c r="EUR36" s="840"/>
      <c r="EUS36" s="840"/>
      <c r="EUT36" s="840"/>
      <c r="EUU36" s="840"/>
      <c r="EUV36" s="840"/>
      <c r="EUW36" s="840"/>
      <c r="EUX36" s="840"/>
      <c r="EUY36" s="840"/>
      <c r="EUZ36" s="840"/>
      <c r="EVA36" s="840"/>
      <c r="EVB36" s="840"/>
      <c r="EVC36" s="840"/>
      <c r="EVD36" s="840"/>
      <c r="EVE36" s="840"/>
      <c r="EVF36" s="840"/>
      <c r="EVG36" s="840"/>
      <c r="EVH36" s="840"/>
      <c r="EVI36" s="840"/>
      <c r="EVJ36" s="840"/>
      <c r="EVK36" s="840"/>
      <c r="EVL36" s="840"/>
      <c r="EVM36" s="840"/>
      <c r="EVN36" s="840"/>
      <c r="EVO36" s="840"/>
      <c r="EVP36" s="840"/>
      <c r="EVQ36" s="840"/>
      <c r="EVR36" s="840"/>
      <c r="EVS36" s="840"/>
      <c r="EVT36" s="840"/>
      <c r="EVU36" s="840"/>
      <c r="EVV36" s="840"/>
      <c r="EVW36" s="840"/>
      <c r="EVX36" s="840"/>
      <c r="EVY36" s="840"/>
      <c r="EVZ36" s="840"/>
      <c r="EWA36" s="840"/>
      <c r="EWB36" s="840"/>
      <c r="EWC36" s="840"/>
      <c r="EWD36" s="840"/>
      <c r="EWE36" s="840"/>
      <c r="EWF36" s="840"/>
      <c r="EWG36" s="840"/>
      <c r="EWH36" s="840"/>
      <c r="EWI36" s="840"/>
      <c r="EWJ36" s="840"/>
      <c r="EWK36" s="840"/>
      <c r="EWL36" s="840"/>
      <c r="EWM36" s="840"/>
      <c r="EWN36" s="840"/>
      <c r="EWO36" s="840"/>
      <c r="EWP36" s="840"/>
      <c r="EWQ36" s="840"/>
      <c r="EWR36" s="840"/>
      <c r="EWS36" s="840"/>
      <c r="EWT36" s="840"/>
      <c r="EWU36" s="840"/>
      <c r="EWV36" s="840"/>
      <c r="EWW36" s="840"/>
      <c r="EWX36" s="840"/>
      <c r="EWY36" s="840"/>
      <c r="EWZ36" s="840"/>
      <c r="EXA36" s="840"/>
      <c r="EXB36" s="840"/>
      <c r="EXC36" s="840"/>
      <c r="EXD36" s="840"/>
      <c r="EXE36" s="840"/>
      <c r="EXF36" s="840"/>
      <c r="EXG36" s="840"/>
      <c r="EXH36" s="840"/>
      <c r="EXI36" s="840"/>
      <c r="EXJ36" s="840"/>
      <c r="EXK36" s="840"/>
      <c r="EXL36" s="840"/>
      <c r="EXM36" s="840"/>
      <c r="EXN36" s="840"/>
      <c r="EXO36" s="840"/>
      <c r="EXP36" s="840"/>
      <c r="EXQ36" s="840"/>
      <c r="EXR36" s="840"/>
      <c r="EXS36" s="840"/>
      <c r="EXT36" s="840"/>
      <c r="EXU36" s="840"/>
      <c r="EXV36" s="840"/>
      <c r="EXW36" s="840"/>
      <c r="EXX36" s="840"/>
      <c r="EXY36" s="840"/>
      <c r="EXZ36" s="840"/>
      <c r="EYA36" s="840"/>
      <c r="EYB36" s="840"/>
      <c r="EYC36" s="840"/>
      <c r="EYD36" s="840"/>
      <c r="EYE36" s="840"/>
      <c r="EYF36" s="840"/>
      <c r="EYG36" s="840"/>
      <c r="EYH36" s="840"/>
      <c r="EYI36" s="840"/>
      <c r="EYJ36" s="840"/>
      <c r="EYK36" s="840"/>
      <c r="EYL36" s="840"/>
      <c r="EYM36" s="840"/>
      <c r="EYN36" s="840"/>
      <c r="EYO36" s="840"/>
      <c r="EYP36" s="840"/>
      <c r="EYQ36" s="840"/>
      <c r="EYR36" s="840"/>
      <c r="EYS36" s="840"/>
      <c r="EYT36" s="840"/>
      <c r="EYU36" s="840"/>
      <c r="EYV36" s="840"/>
      <c r="EYW36" s="840"/>
      <c r="EYX36" s="840"/>
      <c r="EYY36" s="840"/>
      <c r="EYZ36" s="840"/>
      <c r="EZA36" s="840"/>
      <c r="EZB36" s="840"/>
      <c r="EZC36" s="840"/>
      <c r="EZD36" s="840"/>
      <c r="EZE36" s="840"/>
      <c r="EZF36" s="840"/>
      <c r="EZG36" s="840"/>
      <c r="EZH36" s="840"/>
      <c r="EZI36" s="840"/>
      <c r="EZJ36" s="840"/>
      <c r="EZK36" s="840"/>
      <c r="EZL36" s="840"/>
      <c r="EZM36" s="840"/>
      <c r="EZN36" s="840"/>
      <c r="EZO36" s="840"/>
      <c r="EZP36" s="840"/>
      <c r="EZQ36" s="840"/>
      <c r="EZR36" s="840"/>
      <c r="EZS36" s="840"/>
      <c r="EZT36" s="840"/>
      <c r="EZU36" s="840"/>
      <c r="EZV36" s="840"/>
      <c r="EZW36" s="840"/>
      <c r="EZX36" s="840"/>
      <c r="EZY36" s="840"/>
      <c r="EZZ36" s="840"/>
      <c r="FAA36" s="840"/>
      <c r="FAB36" s="840"/>
      <c r="FAC36" s="840"/>
      <c r="FAD36" s="840"/>
      <c r="FAE36" s="840"/>
      <c r="FAF36" s="840"/>
      <c r="FAG36" s="840"/>
      <c r="FAH36" s="840"/>
      <c r="FAI36" s="840"/>
      <c r="FAJ36" s="840"/>
      <c r="FAK36" s="840"/>
      <c r="FAL36" s="840"/>
      <c r="FAM36" s="840"/>
      <c r="FAN36" s="840"/>
      <c r="FAO36" s="840"/>
      <c r="FAP36" s="840"/>
      <c r="FAQ36" s="840"/>
      <c r="FAR36" s="840"/>
      <c r="FAS36" s="840"/>
      <c r="FAT36" s="840"/>
      <c r="FAU36" s="840"/>
      <c r="FAV36" s="840"/>
      <c r="FAW36" s="840"/>
      <c r="FAX36" s="840"/>
      <c r="FAY36" s="840"/>
      <c r="FAZ36" s="840"/>
      <c r="FBA36" s="840"/>
      <c r="FBB36" s="840"/>
      <c r="FBC36" s="840"/>
      <c r="FBD36" s="840"/>
      <c r="FBE36" s="840"/>
      <c r="FBF36" s="840"/>
      <c r="FBG36" s="840"/>
      <c r="FBH36" s="840"/>
      <c r="FBI36" s="840"/>
      <c r="FBJ36" s="840"/>
      <c r="FBK36" s="840"/>
      <c r="FBL36" s="840"/>
      <c r="FBM36" s="840"/>
      <c r="FBN36" s="840"/>
      <c r="FBO36" s="840"/>
      <c r="FBP36" s="840"/>
      <c r="FBQ36" s="840"/>
      <c r="FBR36" s="840"/>
      <c r="FBS36" s="840"/>
      <c r="FBT36" s="840"/>
      <c r="FBU36" s="840"/>
      <c r="FBV36" s="840"/>
      <c r="FBW36" s="840"/>
      <c r="FBX36" s="840"/>
      <c r="FBY36" s="840"/>
      <c r="FBZ36" s="840"/>
      <c r="FCA36" s="840"/>
      <c r="FCB36" s="840"/>
      <c r="FCC36" s="840"/>
      <c r="FCD36" s="840"/>
      <c r="FCE36" s="840"/>
      <c r="FCF36" s="840"/>
      <c r="FCG36" s="840"/>
      <c r="FCH36" s="840"/>
      <c r="FCI36" s="840"/>
      <c r="FCJ36" s="840"/>
      <c r="FCK36" s="840"/>
      <c r="FCL36" s="840"/>
      <c r="FCM36" s="840"/>
      <c r="FCN36" s="840"/>
      <c r="FCO36" s="840"/>
      <c r="FCP36" s="840"/>
      <c r="FCQ36" s="840"/>
      <c r="FCR36" s="840"/>
      <c r="FCS36" s="840"/>
      <c r="FCT36" s="840"/>
      <c r="FCU36" s="840"/>
      <c r="FCV36" s="840"/>
      <c r="FCW36" s="840"/>
      <c r="FCX36" s="840"/>
      <c r="FCY36" s="840"/>
      <c r="FCZ36" s="840"/>
      <c r="FDA36" s="840"/>
      <c r="FDB36" s="840"/>
      <c r="FDC36" s="840"/>
      <c r="FDD36" s="840"/>
      <c r="FDE36" s="840"/>
      <c r="FDF36" s="840"/>
      <c r="FDG36" s="840"/>
      <c r="FDH36" s="840"/>
      <c r="FDI36" s="840"/>
      <c r="FDJ36" s="840"/>
      <c r="FDK36" s="840"/>
      <c r="FDL36" s="840"/>
      <c r="FDM36" s="840"/>
      <c r="FDN36" s="840"/>
      <c r="FDO36" s="840"/>
      <c r="FDP36" s="840"/>
      <c r="FDQ36" s="840"/>
      <c r="FDR36" s="840"/>
      <c r="FDS36" s="840"/>
      <c r="FDT36" s="840"/>
      <c r="FDU36" s="840"/>
      <c r="FDV36" s="840"/>
      <c r="FDW36" s="840"/>
      <c r="FDX36" s="840"/>
      <c r="FDY36" s="840"/>
      <c r="FDZ36" s="840"/>
      <c r="FEA36" s="840"/>
      <c r="FEB36" s="840"/>
      <c r="FEC36" s="840"/>
      <c r="FED36" s="840"/>
      <c r="FEE36" s="840"/>
      <c r="FEF36" s="840"/>
      <c r="FEG36" s="840"/>
      <c r="FEH36" s="840"/>
      <c r="FEI36" s="840"/>
      <c r="FEJ36" s="840"/>
      <c r="FEK36" s="840"/>
      <c r="FEL36" s="840"/>
      <c r="FEM36" s="840"/>
      <c r="FEN36" s="840"/>
      <c r="FEO36" s="840"/>
      <c r="FEP36" s="840"/>
      <c r="FEQ36" s="840"/>
      <c r="FER36" s="840"/>
      <c r="FES36" s="840"/>
      <c r="FET36" s="840"/>
      <c r="FEU36" s="840"/>
      <c r="FEV36" s="840"/>
      <c r="FEW36" s="840"/>
      <c r="FEX36" s="840"/>
      <c r="FEY36" s="840"/>
      <c r="FEZ36" s="840"/>
      <c r="FFA36" s="840"/>
      <c r="FFB36" s="840"/>
      <c r="FFC36" s="840"/>
      <c r="FFD36" s="840"/>
      <c r="FFE36" s="840"/>
      <c r="FFF36" s="840"/>
      <c r="FFG36" s="840"/>
      <c r="FFH36" s="840"/>
      <c r="FFI36" s="840"/>
      <c r="FFJ36" s="840"/>
      <c r="FFK36" s="840"/>
      <c r="FFL36" s="840"/>
      <c r="FFM36" s="840"/>
      <c r="FFN36" s="840"/>
      <c r="FFO36" s="840"/>
      <c r="FFP36" s="840"/>
      <c r="FFQ36" s="840"/>
      <c r="FFR36" s="840"/>
      <c r="FFS36" s="840"/>
      <c r="FFT36" s="840"/>
      <c r="FFU36" s="840"/>
      <c r="FFV36" s="840"/>
      <c r="FFW36" s="840"/>
      <c r="FFX36" s="840"/>
      <c r="FFY36" s="840"/>
      <c r="FFZ36" s="840"/>
      <c r="FGA36" s="840"/>
      <c r="FGB36" s="840"/>
      <c r="FGC36" s="840"/>
      <c r="FGD36" s="840"/>
      <c r="FGE36" s="840"/>
      <c r="FGF36" s="840"/>
      <c r="FGG36" s="840"/>
      <c r="FGH36" s="840"/>
      <c r="FGI36" s="840"/>
      <c r="FGJ36" s="840"/>
      <c r="FGK36" s="840"/>
      <c r="FGL36" s="840"/>
      <c r="FGM36" s="840"/>
      <c r="FGN36" s="840"/>
      <c r="FGO36" s="840"/>
      <c r="FGP36" s="840"/>
      <c r="FGQ36" s="840"/>
      <c r="FGR36" s="840"/>
      <c r="FGS36" s="840"/>
      <c r="FGT36" s="840"/>
      <c r="FGU36" s="840"/>
      <c r="FGV36" s="840"/>
      <c r="FGW36" s="840"/>
      <c r="FGX36" s="840"/>
      <c r="FGY36" s="840"/>
      <c r="FGZ36" s="840"/>
      <c r="FHA36" s="840"/>
      <c r="FHB36" s="840"/>
      <c r="FHC36" s="840"/>
      <c r="FHD36" s="840"/>
      <c r="FHE36" s="840"/>
      <c r="FHF36" s="840"/>
      <c r="FHG36" s="840"/>
      <c r="FHH36" s="840"/>
      <c r="FHI36" s="840"/>
      <c r="FHJ36" s="840"/>
      <c r="FHK36" s="840"/>
      <c r="FHL36" s="840"/>
      <c r="FHM36" s="840"/>
      <c r="FHN36" s="840"/>
      <c r="FHO36" s="840"/>
      <c r="FHP36" s="840"/>
      <c r="FHQ36" s="840"/>
      <c r="FHR36" s="840"/>
      <c r="FHS36" s="840"/>
      <c r="FHT36" s="840"/>
      <c r="FHU36" s="840"/>
      <c r="FHV36" s="840"/>
      <c r="FHW36" s="840"/>
      <c r="FHX36" s="840"/>
      <c r="FHY36" s="840"/>
      <c r="FHZ36" s="840"/>
      <c r="FIA36" s="840"/>
      <c r="FIB36" s="840"/>
      <c r="FIC36" s="840"/>
      <c r="FID36" s="840"/>
      <c r="FIE36" s="840"/>
      <c r="FIF36" s="840"/>
      <c r="FIG36" s="840"/>
      <c r="FIH36" s="840"/>
      <c r="FII36" s="840"/>
      <c r="FIJ36" s="840"/>
      <c r="FIK36" s="840"/>
      <c r="FIL36" s="840"/>
      <c r="FIM36" s="840"/>
      <c r="FIN36" s="840"/>
      <c r="FIO36" s="840"/>
      <c r="FIP36" s="840"/>
      <c r="FIQ36" s="840"/>
      <c r="FIR36" s="840"/>
      <c r="FIS36" s="840"/>
      <c r="FIT36" s="840"/>
      <c r="FIU36" s="840"/>
      <c r="FIV36" s="840"/>
      <c r="FIW36" s="840"/>
      <c r="FIX36" s="840"/>
      <c r="FIY36" s="840"/>
      <c r="FIZ36" s="840"/>
      <c r="FJA36" s="840"/>
      <c r="FJB36" s="840"/>
      <c r="FJC36" s="840"/>
      <c r="FJD36" s="840"/>
      <c r="FJE36" s="840"/>
      <c r="FJF36" s="840"/>
      <c r="FJG36" s="840"/>
      <c r="FJH36" s="840"/>
      <c r="FJI36" s="840"/>
      <c r="FJJ36" s="840"/>
      <c r="FJK36" s="840"/>
      <c r="FJL36" s="840"/>
      <c r="FJM36" s="840"/>
      <c r="FJN36" s="840"/>
      <c r="FJO36" s="840"/>
      <c r="FJP36" s="840"/>
      <c r="FJQ36" s="840"/>
      <c r="FJR36" s="840"/>
      <c r="FJS36" s="840"/>
      <c r="FJT36" s="840"/>
      <c r="FJU36" s="840"/>
      <c r="FJV36" s="840"/>
      <c r="FJW36" s="840"/>
      <c r="FJX36" s="840"/>
      <c r="FJY36" s="840"/>
      <c r="FJZ36" s="840"/>
      <c r="FKA36" s="840"/>
      <c r="FKB36" s="840"/>
      <c r="FKC36" s="840"/>
      <c r="FKD36" s="840"/>
      <c r="FKE36" s="840"/>
      <c r="FKF36" s="840"/>
      <c r="FKG36" s="840"/>
      <c r="FKH36" s="840"/>
      <c r="FKI36" s="840"/>
      <c r="FKJ36" s="840"/>
      <c r="FKK36" s="840"/>
      <c r="FKL36" s="840"/>
      <c r="FKM36" s="840"/>
      <c r="FKN36" s="840"/>
      <c r="FKO36" s="840"/>
      <c r="FKP36" s="840"/>
      <c r="FKQ36" s="840"/>
      <c r="FKR36" s="840"/>
      <c r="FKS36" s="840"/>
      <c r="FKT36" s="840"/>
      <c r="FKU36" s="840"/>
      <c r="FKV36" s="840"/>
      <c r="FKW36" s="840"/>
      <c r="FKX36" s="840"/>
      <c r="FKY36" s="840"/>
      <c r="FKZ36" s="840"/>
      <c r="FLA36" s="840"/>
      <c r="FLB36" s="840"/>
      <c r="FLC36" s="840"/>
      <c r="FLD36" s="840"/>
      <c r="FLE36" s="840"/>
      <c r="FLF36" s="840"/>
      <c r="FLG36" s="840"/>
      <c r="FLH36" s="840"/>
      <c r="FLI36" s="840"/>
      <c r="FLJ36" s="840"/>
      <c r="FLK36" s="840"/>
      <c r="FLL36" s="840"/>
      <c r="FLM36" s="840"/>
      <c r="FLN36" s="840"/>
      <c r="FLO36" s="840"/>
      <c r="FLP36" s="840"/>
      <c r="FLQ36" s="840"/>
      <c r="FLR36" s="840"/>
      <c r="FLS36" s="840"/>
      <c r="FLT36" s="840"/>
      <c r="FLU36" s="840"/>
      <c r="FLV36" s="840"/>
      <c r="FLW36" s="840"/>
      <c r="FLX36" s="840"/>
      <c r="FLY36" s="840"/>
      <c r="FLZ36" s="840"/>
      <c r="FMA36" s="840"/>
      <c r="FMB36" s="840"/>
      <c r="FMC36" s="840"/>
      <c r="FMD36" s="840"/>
      <c r="FME36" s="840"/>
      <c r="FMF36" s="840"/>
      <c r="FMG36" s="840"/>
      <c r="FMH36" s="840"/>
      <c r="FMI36" s="840"/>
      <c r="FMJ36" s="840"/>
      <c r="FMK36" s="840"/>
      <c r="FML36" s="840"/>
      <c r="FMM36" s="840"/>
      <c r="FMN36" s="840"/>
      <c r="FMO36" s="840"/>
      <c r="FMP36" s="840"/>
      <c r="FMQ36" s="840"/>
      <c r="FMR36" s="840"/>
      <c r="FMS36" s="840"/>
      <c r="FMT36" s="840"/>
      <c r="FMU36" s="840"/>
      <c r="FMV36" s="840"/>
      <c r="FMW36" s="840"/>
      <c r="FMX36" s="840"/>
      <c r="FMY36" s="840"/>
      <c r="FMZ36" s="840"/>
      <c r="FNA36" s="840"/>
      <c r="FNB36" s="840"/>
      <c r="FNC36" s="840"/>
      <c r="FND36" s="840"/>
      <c r="FNE36" s="840"/>
      <c r="FNF36" s="840"/>
      <c r="FNG36" s="840"/>
      <c r="FNH36" s="840"/>
      <c r="FNI36" s="840"/>
      <c r="FNJ36" s="840"/>
      <c r="FNK36" s="840"/>
      <c r="FNL36" s="840"/>
      <c r="FNM36" s="840"/>
      <c r="FNN36" s="840"/>
      <c r="FNO36" s="840"/>
      <c r="FNP36" s="840"/>
      <c r="FNQ36" s="840"/>
      <c r="FNR36" s="840"/>
      <c r="FNS36" s="840"/>
      <c r="FNT36" s="840"/>
      <c r="FNU36" s="840"/>
      <c r="FNV36" s="840"/>
      <c r="FNW36" s="840"/>
      <c r="FNX36" s="840"/>
      <c r="FNY36" s="840"/>
      <c r="FNZ36" s="840"/>
      <c r="FOA36" s="840"/>
      <c r="FOB36" s="840"/>
      <c r="FOC36" s="840"/>
      <c r="FOD36" s="840"/>
      <c r="FOE36" s="840"/>
      <c r="FOF36" s="840"/>
      <c r="FOG36" s="840"/>
      <c r="FOH36" s="840"/>
      <c r="FOI36" s="840"/>
      <c r="FOJ36" s="840"/>
      <c r="FOK36" s="840"/>
      <c r="FOL36" s="840"/>
      <c r="FOM36" s="840"/>
      <c r="FON36" s="840"/>
      <c r="FOO36" s="840"/>
      <c r="FOP36" s="840"/>
      <c r="FOQ36" s="840"/>
      <c r="FOR36" s="840"/>
      <c r="FOS36" s="840"/>
      <c r="FOT36" s="840"/>
      <c r="FOU36" s="840"/>
      <c r="FOV36" s="840"/>
      <c r="FOW36" s="840"/>
      <c r="FOX36" s="840"/>
      <c r="FOY36" s="840"/>
      <c r="FOZ36" s="840"/>
      <c r="FPA36" s="840"/>
      <c r="FPB36" s="840"/>
      <c r="FPC36" s="840"/>
      <c r="FPD36" s="840"/>
      <c r="FPE36" s="840"/>
      <c r="FPF36" s="840"/>
      <c r="FPG36" s="840"/>
      <c r="FPH36" s="840"/>
      <c r="FPI36" s="840"/>
      <c r="FPJ36" s="840"/>
      <c r="FPK36" s="840"/>
      <c r="FPL36" s="840"/>
      <c r="FPM36" s="840"/>
      <c r="FPN36" s="840"/>
      <c r="FPO36" s="840"/>
      <c r="FPP36" s="840"/>
      <c r="FPQ36" s="840"/>
      <c r="FPR36" s="840"/>
      <c r="FPS36" s="840"/>
      <c r="FPT36" s="840"/>
      <c r="FPU36" s="840"/>
      <c r="FPV36" s="840"/>
      <c r="FPW36" s="840"/>
      <c r="FPX36" s="840"/>
      <c r="FPY36" s="840"/>
      <c r="FPZ36" s="840"/>
      <c r="FQA36" s="840"/>
      <c r="FQB36" s="840"/>
      <c r="FQC36" s="840"/>
      <c r="FQD36" s="840"/>
      <c r="FQE36" s="840"/>
      <c r="FQF36" s="840"/>
      <c r="FQG36" s="840"/>
      <c r="FQH36" s="840"/>
      <c r="FQI36" s="840"/>
      <c r="FQJ36" s="840"/>
      <c r="FQK36" s="840"/>
      <c r="FQL36" s="840"/>
      <c r="FQM36" s="840"/>
      <c r="FQN36" s="840"/>
      <c r="FQO36" s="840"/>
      <c r="FQP36" s="840"/>
      <c r="FQQ36" s="840"/>
      <c r="FQR36" s="840"/>
      <c r="FQS36" s="840"/>
      <c r="FQT36" s="840"/>
      <c r="FQU36" s="840"/>
      <c r="FQV36" s="840"/>
      <c r="FQW36" s="840"/>
      <c r="FQX36" s="840"/>
      <c r="FQY36" s="840"/>
      <c r="FQZ36" s="840"/>
      <c r="FRA36" s="840"/>
      <c r="FRB36" s="840"/>
      <c r="FRC36" s="840"/>
      <c r="FRD36" s="840"/>
      <c r="FRE36" s="840"/>
      <c r="FRF36" s="840"/>
      <c r="FRG36" s="840"/>
      <c r="FRH36" s="840"/>
      <c r="FRI36" s="840"/>
      <c r="FRJ36" s="840"/>
      <c r="FRK36" s="840"/>
      <c r="FRL36" s="840"/>
      <c r="FRM36" s="840"/>
      <c r="FRN36" s="840"/>
      <c r="FRO36" s="840"/>
      <c r="FRP36" s="840"/>
      <c r="FRQ36" s="840"/>
      <c r="FRR36" s="840"/>
      <c r="FRS36" s="840"/>
      <c r="FRT36" s="840"/>
      <c r="FRU36" s="840"/>
      <c r="FRV36" s="840"/>
      <c r="FRW36" s="840"/>
      <c r="FRX36" s="840"/>
      <c r="FRY36" s="840"/>
      <c r="FRZ36" s="840"/>
      <c r="FSA36" s="840"/>
      <c r="FSB36" s="840"/>
      <c r="FSC36" s="840"/>
      <c r="FSD36" s="840"/>
      <c r="FSE36" s="840"/>
      <c r="FSF36" s="840"/>
      <c r="FSG36" s="840"/>
      <c r="FSH36" s="840"/>
      <c r="FSI36" s="840"/>
      <c r="FSJ36" s="840"/>
      <c r="FSK36" s="840"/>
      <c r="FSL36" s="840"/>
      <c r="FSM36" s="840"/>
      <c r="FSN36" s="840"/>
      <c r="FSO36" s="840"/>
      <c r="FSP36" s="840"/>
      <c r="FSQ36" s="840"/>
      <c r="FSR36" s="840"/>
      <c r="FSS36" s="840"/>
      <c r="FST36" s="840"/>
      <c r="FSU36" s="840"/>
      <c r="FSV36" s="840"/>
      <c r="FSW36" s="840"/>
      <c r="FSX36" s="840"/>
      <c r="FSY36" s="840"/>
      <c r="FSZ36" s="840"/>
      <c r="FTA36" s="840"/>
      <c r="FTB36" s="840"/>
      <c r="FTC36" s="840"/>
      <c r="FTD36" s="840"/>
      <c r="FTE36" s="840"/>
      <c r="FTF36" s="840"/>
      <c r="FTG36" s="840"/>
      <c r="FTH36" s="840"/>
      <c r="FTI36" s="840"/>
      <c r="FTJ36" s="840"/>
      <c r="FTK36" s="840"/>
      <c r="FTL36" s="840"/>
      <c r="FTM36" s="840"/>
      <c r="FTN36" s="840"/>
      <c r="FTO36" s="840"/>
      <c r="FTP36" s="840"/>
      <c r="FTQ36" s="840"/>
      <c r="FTR36" s="840"/>
      <c r="FTS36" s="840"/>
      <c r="FTT36" s="840"/>
      <c r="FTU36" s="840"/>
      <c r="FTV36" s="840"/>
      <c r="FTW36" s="840"/>
      <c r="FTX36" s="840"/>
      <c r="FTY36" s="840"/>
      <c r="FTZ36" s="840"/>
      <c r="FUA36" s="840"/>
      <c r="FUB36" s="840"/>
      <c r="FUC36" s="840"/>
      <c r="FUD36" s="840"/>
      <c r="FUE36" s="840"/>
      <c r="FUF36" s="840"/>
      <c r="FUG36" s="840"/>
      <c r="FUH36" s="840"/>
      <c r="FUI36" s="840"/>
      <c r="FUJ36" s="840"/>
      <c r="FUK36" s="840"/>
      <c r="FUL36" s="840"/>
      <c r="FUM36" s="840"/>
      <c r="FUN36" s="840"/>
      <c r="FUO36" s="840"/>
      <c r="FUP36" s="840"/>
      <c r="FUQ36" s="840"/>
      <c r="FUR36" s="840"/>
      <c r="FUS36" s="840"/>
      <c r="FUT36" s="840"/>
      <c r="FUU36" s="840"/>
      <c r="FUV36" s="840"/>
      <c r="FUW36" s="840"/>
      <c r="FUX36" s="840"/>
      <c r="FUY36" s="840"/>
      <c r="FUZ36" s="840"/>
      <c r="FVA36" s="840"/>
      <c r="FVB36" s="840"/>
      <c r="FVC36" s="840"/>
      <c r="FVD36" s="840"/>
      <c r="FVE36" s="840"/>
      <c r="FVF36" s="840"/>
      <c r="FVG36" s="840"/>
      <c r="FVH36" s="840"/>
      <c r="FVI36" s="840"/>
      <c r="FVJ36" s="840"/>
      <c r="FVK36" s="840"/>
      <c r="FVL36" s="840"/>
      <c r="FVM36" s="840"/>
      <c r="FVN36" s="840"/>
      <c r="FVO36" s="840"/>
      <c r="FVP36" s="840"/>
      <c r="FVQ36" s="840"/>
      <c r="FVR36" s="840"/>
      <c r="FVS36" s="840"/>
      <c r="FVT36" s="840"/>
      <c r="FVU36" s="840"/>
      <c r="FVV36" s="840"/>
      <c r="FVW36" s="840"/>
      <c r="FVX36" s="840"/>
      <c r="FVY36" s="840"/>
      <c r="FVZ36" s="840"/>
      <c r="FWA36" s="840"/>
      <c r="FWB36" s="840"/>
      <c r="FWC36" s="840"/>
      <c r="FWD36" s="840"/>
      <c r="FWE36" s="840"/>
      <c r="FWF36" s="840"/>
      <c r="FWG36" s="840"/>
      <c r="FWH36" s="840"/>
      <c r="FWI36" s="840"/>
      <c r="FWJ36" s="840"/>
      <c r="FWK36" s="840"/>
      <c r="FWL36" s="840"/>
      <c r="FWM36" s="840"/>
      <c r="FWN36" s="840"/>
      <c r="FWO36" s="840"/>
      <c r="FWP36" s="840"/>
      <c r="FWQ36" s="840"/>
      <c r="FWR36" s="840"/>
      <c r="FWS36" s="840"/>
      <c r="FWT36" s="840"/>
      <c r="FWU36" s="840"/>
      <c r="FWV36" s="840"/>
      <c r="FWW36" s="840"/>
      <c r="FWX36" s="840"/>
      <c r="FWY36" s="840"/>
      <c r="FWZ36" s="840"/>
      <c r="FXA36" s="840"/>
      <c r="FXB36" s="840"/>
      <c r="FXC36" s="840"/>
      <c r="FXD36" s="840"/>
      <c r="FXE36" s="840"/>
      <c r="FXF36" s="840"/>
      <c r="FXG36" s="840"/>
      <c r="FXH36" s="840"/>
      <c r="FXI36" s="840"/>
      <c r="FXJ36" s="840"/>
      <c r="FXK36" s="840"/>
      <c r="FXL36" s="840"/>
      <c r="FXM36" s="840"/>
      <c r="FXN36" s="840"/>
      <c r="FXO36" s="840"/>
      <c r="FXP36" s="840"/>
      <c r="FXQ36" s="840"/>
      <c r="FXR36" s="840"/>
      <c r="FXS36" s="840"/>
      <c r="FXT36" s="840"/>
      <c r="FXU36" s="840"/>
      <c r="FXV36" s="840"/>
      <c r="FXW36" s="840"/>
      <c r="FXX36" s="840"/>
      <c r="FXY36" s="840"/>
      <c r="FXZ36" s="840"/>
      <c r="FYA36" s="840"/>
      <c r="FYB36" s="840"/>
      <c r="FYC36" s="840"/>
      <c r="FYD36" s="840"/>
      <c r="FYE36" s="840"/>
      <c r="FYF36" s="840"/>
      <c r="FYG36" s="840"/>
      <c r="FYH36" s="840"/>
      <c r="FYI36" s="840"/>
      <c r="FYJ36" s="840"/>
      <c r="FYK36" s="840"/>
      <c r="FYL36" s="840"/>
      <c r="FYM36" s="840"/>
      <c r="FYN36" s="840"/>
      <c r="FYO36" s="840"/>
      <c r="FYP36" s="840"/>
      <c r="FYQ36" s="840"/>
      <c r="FYR36" s="840"/>
      <c r="FYS36" s="840"/>
      <c r="FYT36" s="840"/>
      <c r="FYU36" s="840"/>
      <c r="FYV36" s="840"/>
      <c r="FYW36" s="840"/>
      <c r="FYX36" s="840"/>
      <c r="FYY36" s="840"/>
      <c r="FYZ36" s="840"/>
      <c r="FZA36" s="840"/>
      <c r="FZB36" s="840"/>
      <c r="FZC36" s="840"/>
      <c r="FZD36" s="840"/>
      <c r="FZE36" s="840"/>
      <c r="FZF36" s="840"/>
      <c r="FZG36" s="840"/>
      <c r="FZH36" s="840"/>
      <c r="FZI36" s="840"/>
      <c r="FZJ36" s="840"/>
      <c r="FZK36" s="840"/>
      <c r="FZL36" s="840"/>
      <c r="FZM36" s="840"/>
      <c r="FZN36" s="840"/>
      <c r="FZO36" s="840"/>
      <c r="FZP36" s="840"/>
      <c r="FZQ36" s="840"/>
      <c r="FZR36" s="840"/>
      <c r="FZS36" s="840"/>
      <c r="FZT36" s="840"/>
      <c r="FZU36" s="840"/>
      <c r="FZV36" s="840"/>
      <c r="FZW36" s="840"/>
      <c r="FZX36" s="840"/>
      <c r="FZY36" s="840"/>
      <c r="FZZ36" s="840"/>
      <c r="GAA36" s="840"/>
      <c r="GAB36" s="840"/>
      <c r="GAC36" s="840"/>
      <c r="GAD36" s="840"/>
      <c r="GAE36" s="840"/>
      <c r="GAF36" s="840"/>
      <c r="GAG36" s="840"/>
      <c r="GAH36" s="840"/>
      <c r="GAI36" s="840"/>
      <c r="GAJ36" s="840"/>
      <c r="GAK36" s="840"/>
      <c r="GAL36" s="840"/>
      <c r="GAM36" s="840"/>
      <c r="GAN36" s="840"/>
      <c r="GAO36" s="840"/>
      <c r="GAP36" s="840"/>
      <c r="GAQ36" s="840"/>
      <c r="GAR36" s="840"/>
      <c r="GAS36" s="840"/>
      <c r="GAT36" s="840"/>
      <c r="GAU36" s="840"/>
      <c r="GAV36" s="840"/>
      <c r="GAW36" s="840"/>
      <c r="GAX36" s="840"/>
      <c r="GAY36" s="840"/>
      <c r="GAZ36" s="840"/>
      <c r="GBA36" s="840"/>
      <c r="GBB36" s="840"/>
      <c r="GBC36" s="840"/>
      <c r="GBD36" s="840"/>
      <c r="GBE36" s="840"/>
      <c r="GBF36" s="840"/>
      <c r="GBG36" s="840"/>
      <c r="GBH36" s="840"/>
      <c r="GBI36" s="840"/>
      <c r="GBJ36" s="840"/>
      <c r="GBK36" s="840"/>
      <c r="GBL36" s="840"/>
      <c r="GBM36" s="840"/>
      <c r="GBN36" s="840"/>
      <c r="GBO36" s="840"/>
      <c r="GBP36" s="840"/>
      <c r="GBQ36" s="840"/>
      <c r="GBR36" s="840"/>
      <c r="GBS36" s="840"/>
      <c r="GBT36" s="840"/>
      <c r="GBU36" s="840"/>
      <c r="GBV36" s="840"/>
      <c r="GBW36" s="840"/>
      <c r="GBX36" s="840"/>
      <c r="GBY36" s="840"/>
      <c r="GBZ36" s="840"/>
      <c r="GCA36" s="840"/>
      <c r="GCB36" s="840"/>
      <c r="GCC36" s="840"/>
      <c r="GCD36" s="840"/>
      <c r="GCE36" s="840"/>
      <c r="GCF36" s="840"/>
      <c r="GCG36" s="840"/>
      <c r="GCH36" s="840"/>
      <c r="GCI36" s="840"/>
      <c r="GCJ36" s="840"/>
      <c r="GCK36" s="840"/>
      <c r="GCL36" s="840"/>
      <c r="GCM36" s="840"/>
      <c r="GCN36" s="840"/>
      <c r="GCO36" s="840"/>
      <c r="GCP36" s="840"/>
      <c r="GCQ36" s="840"/>
      <c r="GCR36" s="840"/>
      <c r="GCS36" s="840"/>
      <c r="GCT36" s="840"/>
      <c r="GCU36" s="840"/>
      <c r="GCV36" s="840"/>
      <c r="GCW36" s="840"/>
      <c r="GCX36" s="840"/>
      <c r="GCY36" s="840"/>
      <c r="GCZ36" s="840"/>
      <c r="GDA36" s="840"/>
      <c r="GDB36" s="840"/>
      <c r="GDC36" s="840"/>
      <c r="GDD36" s="840"/>
      <c r="GDE36" s="840"/>
      <c r="GDF36" s="840"/>
      <c r="GDG36" s="840"/>
      <c r="GDH36" s="840"/>
      <c r="GDI36" s="840"/>
      <c r="GDJ36" s="840"/>
      <c r="GDK36" s="840"/>
      <c r="GDL36" s="840"/>
      <c r="GDM36" s="840"/>
      <c r="GDN36" s="840"/>
      <c r="GDO36" s="840"/>
      <c r="GDP36" s="840"/>
      <c r="GDQ36" s="840"/>
      <c r="GDR36" s="840"/>
      <c r="GDS36" s="840"/>
      <c r="GDT36" s="840"/>
      <c r="GDU36" s="840"/>
      <c r="GDV36" s="840"/>
      <c r="GDW36" s="840"/>
      <c r="GDX36" s="840"/>
      <c r="GDY36" s="840"/>
      <c r="GDZ36" s="840"/>
      <c r="GEA36" s="840"/>
      <c r="GEB36" s="840"/>
      <c r="GEC36" s="840"/>
      <c r="GED36" s="840"/>
      <c r="GEE36" s="840"/>
      <c r="GEF36" s="840"/>
      <c r="GEG36" s="840"/>
      <c r="GEH36" s="840"/>
      <c r="GEI36" s="840"/>
      <c r="GEJ36" s="840"/>
      <c r="GEK36" s="840"/>
      <c r="GEL36" s="840"/>
      <c r="GEM36" s="840"/>
      <c r="GEN36" s="840"/>
      <c r="GEO36" s="840"/>
      <c r="GEP36" s="840"/>
      <c r="GEQ36" s="840"/>
      <c r="GER36" s="840"/>
      <c r="GES36" s="840"/>
      <c r="GET36" s="840"/>
      <c r="GEU36" s="840"/>
      <c r="GEV36" s="840"/>
      <c r="GEW36" s="840"/>
      <c r="GEX36" s="840"/>
      <c r="GEY36" s="840"/>
      <c r="GEZ36" s="840"/>
      <c r="GFA36" s="840"/>
      <c r="GFB36" s="840"/>
      <c r="GFC36" s="840"/>
      <c r="GFD36" s="840"/>
      <c r="GFE36" s="840"/>
      <c r="GFF36" s="840"/>
      <c r="GFG36" s="840"/>
      <c r="GFH36" s="840"/>
      <c r="GFI36" s="840"/>
      <c r="GFJ36" s="840"/>
      <c r="GFK36" s="840"/>
      <c r="GFL36" s="840"/>
      <c r="GFM36" s="840"/>
      <c r="GFN36" s="840"/>
      <c r="GFO36" s="840"/>
      <c r="GFP36" s="840"/>
      <c r="GFQ36" s="840"/>
      <c r="GFR36" s="840"/>
      <c r="GFS36" s="840"/>
      <c r="GFT36" s="840"/>
      <c r="GFU36" s="840"/>
      <c r="GFV36" s="840"/>
      <c r="GFW36" s="840"/>
      <c r="GFX36" s="840"/>
      <c r="GFY36" s="840"/>
      <c r="GFZ36" s="840"/>
      <c r="GGA36" s="840"/>
      <c r="GGB36" s="840"/>
      <c r="GGC36" s="840"/>
      <c r="GGD36" s="840"/>
      <c r="GGE36" s="840"/>
      <c r="GGF36" s="840"/>
      <c r="GGG36" s="840"/>
      <c r="GGH36" s="840"/>
      <c r="GGI36" s="840"/>
      <c r="GGJ36" s="840"/>
      <c r="GGK36" s="840"/>
      <c r="GGL36" s="840"/>
      <c r="GGM36" s="840"/>
      <c r="GGN36" s="840"/>
      <c r="GGO36" s="840"/>
      <c r="GGP36" s="840"/>
      <c r="GGQ36" s="840"/>
      <c r="GGR36" s="840"/>
      <c r="GGS36" s="840"/>
      <c r="GGT36" s="840"/>
      <c r="GGU36" s="840"/>
      <c r="GGV36" s="840"/>
      <c r="GGW36" s="840"/>
      <c r="GGX36" s="840"/>
      <c r="GGY36" s="840"/>
      <c r="GGZ36" s="840"/>
      <c r="GHA36" s="840"/>
      <c r="GHB36" s="840"/>
      <c r="GHC36" s="840"/>
      <c r="GHD36" s="840"/>
      <c r="GHE36" s="840"/>
      <c r="GHF36" s="840"/>
      <c r="GHG36" s="840"/>
      <c r="GHH36" s="840"/>
      <c r="GHI36" s="840"/>
      <c r="GHJ36" s="840"/>
      <c r="GHK36" s="840"/>
      <c r="GHL36" s="840"/>
      <c r="GHM36" s="840"/>
      <c r="GHN36" s="840"/>
      <c r="GHO36" s="840"/>
      <c r="GHP36" s="840"/>
      <c r="GHQ36" s="840"/>
      <c r="GHR36" s="840"/>
      <c r="GHS36" s="840"/>
      <c r="GHT36" s="840"/>
      <c r="GHU36" s="840"/>
      <c r="GHV36" s="840"/>
      <c r="GHW36" s="840"/>
      <c r="GHX36" s="840"/>
      <c r="GHY36" s="840"/>
      <c r="GHZ36" s="840"/>
      <c r="GIA36" s="840"/>
      <c r="GIB36" s="840"/>
      <c r="GIC36" s="840"/>
      <c r="GID36" s="840"/>
      <c r="GIE36" s="840"/>
      <c r="GIF36" s="840"/>
      <c r="GIG36" s="840"/>
      <c r="GIH36" s="840"/>
      <c r="GII36" s="840"/>
      <c r="GIJ36" s="840"/>
      <c r="GIK36" s="840"/>
      <c r="GIL36" s="840"/>
      <c r="GIM36" s="840"/>
      <c r="GIN36" s="840"/>
      <c r="GIO36" s="840"/>
      <c r="GIP36" s="840"/>
      <c r="GIQ36" s="840"/>
      <c r="GIR36" s="840"/>
      <c r="GIS36" s="840"/>
      <c r="GIT36" s="840"/>
      <c r="GIU36" s="840"/>
      <c r="GIV36" s="840"/>
      <c r="GIW36" s="840"/>
      <c r="GIX36" s="840"/>
      <c r="GIY36" s="840"/>
      <c r="GIZ36" s="840"/>
      <c r="GJA36" s="840"/>
      <c r="GJB36" s="840"/>
      <c r="GJC36" s="840"/>
      <c r="GJD36" s="840"/>
      <c r="GJE36" s="840"/>
      <c r="GJF36" s="840"/>
      <c r="GJG36" s="840"/>
      <c r="GJH36" s="840"/>
      <c r="GJI36" s="840"/>
      <c r="GJJ36" s="840"/>
      <c r="GJK36" s="840"/>
      <c r="GJL36" s="840"/>
      <c r="GJM36" s="840"/>
      <c r="GJN36" s="840"/>
      <c r="GJO36" s="840"/>
      <c r="GJP36" s="840"/>
      <c r="GJQ36" s="840"/>
      <c r="GJR36" s="840"/>
      <c r="GJS36" s="840"/>
      <c r="GJT36" s="840"/>
      <c r="GJU36" s="840"/>
      <c r="GJV36" s="840"/>
      <c r="GJW36" s="840"/>
      <c r="GJX36" s="840"/>
      <c r="GJY36" s="840"/>
      <c r="GJZ36" s="840"/>
      <c r="GKA36" s="840"/>
      <c r="GKB36" s="840"/>
      <c r="GKC36" s="840"/>
      <c r="GKD36" s="840"/>
      <c r="GKE36" s="840"/>
      <c r="GKF36" s="840"/>
      <c r="GKG36" s="840"/>
      <c r="GKH36" s="840"/>
      <c r="GKI36" s="840"/>
      <c r="GKJ36" s="840"/>
      <c r="GKK36" s="840"/>
      <c r="GKL36" s="840"/>
      <c r="GKM36" s="840"/>
      <c r="GKN36" s="840"/>
      <c r="GKO36" s="840"/>
      <c r="GKP36" s="840"/>
      <c r="GKQ36" s="840"/>
      <c r="GKR36" s="840"/>
      <c r="GKS36" s="840"/>
      <c r="GKT36" s="840"/>
      <c r="GKU36" s="840"/>
      <c r="GKV36" s="840"/>
      <c r="GKW36" s="840"/>
      <c r="GKX36" s="840"/>
      <c r="GKY36" s="840"/>
      <c r="GKZ36" s="840"/>
      <c r="GLA36" s="840"/>
      <c r="GLB36" s="840"/>
      <c r="GLC36" s="840"/>
      <c r="GLD36" s="840"/>
      <c r="GLE36" s="840"/>
      <c r="GLF36" s="840"/>
      <c r="GLG36" s="840"/>
      <c r="GLH36" s="840"/>
      <c r="GLI36" s="840"/>
      <c r="GLJ36" s="840"/>
      <c r="GLK36" s="840"/>
      <c r="GLL36" s="840"/>
      <c r="GLM36" s="840"/>
      <c r="GLN36" s="840"/>
      <c r="GLO36" s="840"/>
      <c r="GLP36" s="840"/>
      <c r="GLQ36" s="840"/>
      <c r="GLR36" s="840"/>
      <c r="GLS36" s="840"/>
      <c r="GLT36" s="840"/>
      <c r="GLU36" s="840"/>
      <c r="GLV36" s="840"/>
      <c r="GLW36" s="840"/>
      <c r="GLX36" s="840"/>
      <c r="GLY36" s="840"/>
      <c r="GLZ36" s="840"/>
      <c r="GMA36" s="840"/>
      <c r="GMB36" s="840"/>
      <c r="GMC36" s="840"/>
      <c r="GMD36" s="840"/>
      <c r="GME36" s="840"/>
      <c r="GMF36" s="840"/>
      <c r="GMG36" s="840"/>
      <c r="GMH36" s="840"/>
      <c r="GMI36" s="840"/>
      <c r="GMJ36" s="840"/>
      <c r="GMK36" s="840"/>
      <c r="GML36" s="840"/>
      <c r="GMM36" s="840"/>
      <c r="GMN36" s="840"/>
      <c r="GMO36" s="840"/>
      <c r="GMP36" s="840"/>
      <c r="GMQ36" s="840"/>
      <c r="GMR36" s="840"/>
      <c r="GMS36" s="840"/>
      <c r="GMT36" s="840"/>
      <c r="GMU36" s="840"/>
      <c r="GMV36" s="840"/>
      <c r="GMW36" s="840"/>
      <c r="GMX36" s="840"/>
      <c r="GMY36" s="840"/>
      <c r="GMZ36" s="840"/>
      <c r="GNA36" s="840"/>
      <c r="GNB36" s="840"/>
      <c r="GNC36" s="840"/>
      <c r="GND36" s="840"/>
      <c r="GNE36" s="840"/>
      <c r="GNF36" s="840"/>
      <c r="GNG36" s="840"/>
      <c r="GNH36" s="840"/>
      <c r="GNI36" s="840"/>
      <c r="GNJ36" s="840"/>
      <c r="GNK36" s="840"/>
      <c r="GNL36" s="840"/>
      <c r="GNM36" s="840"/>
      <c r="GNN36" s="840"/>
      <c r="GNO36" s="840"/>
      <c r="GNP36" s="840"/>
      <c r="GNQ36" s="840"/>
      <c r="GNR36" s="840"/>
      <c r="GNS36" s="840"/>
      <c r="GNT36" s="840"/>
      <c r="GNU36" s="840"/>
      <c r="GNV36" s="840"/>
      <c r="GNW36" s="840"/>
      <c r="GNX36" s="840"/>
      <c r="GNY36" s="840"/>
      <c r="GNZ36" s="840"/>
      <c r="GOA36" s="840"/>
      <c r="GOB36" s="840"/>
      <c r="GOC36" s="840"/>
      <c r="GOD36" s="840"/>
      <c r="GOE36" s="840"/>
      <c r="GOF36" s="840"/>
      <c r="GOG36" s="840"/>
      <c r="GOH36" s="840"/>
      <c r="GOI36" s="840"/>
      <c r="GOJ36" s="840"/>
      <c r="GOK36" s="840"/>
      <c r="GOL36" s="840"/>
      <c r="GOM36" s="840"/>
      <c r="GON36" s="840"/>
      <c r="GOO36" s="840"/>
      <c r="GOP36" s="840"/>
      <c r="GOQ36" s="840"/>
      <c r="GOR36" s="840"/>
      <c r="GOS36" s="840"/>
      <c r="GOT36" s="840"/>
      <c r="GOU36" s="840"/>
      <c r="GOV36" s="840"/>
      <c r="GOW36" s="840"/>
      <c r="GOX36" s="840"/>
      <c r="GOY36" s="840"/>
      <c r="GOZ36" s="840"/>
      <c r="GPA36" s="840"/>
      <c r="GPB36" s="840"/>
      <c r="GPC36" s="840"/>
      <c r="GPD36" s="840"/>
      <c r="GPE36" s="840"/>
      <c r="GPF36" s="840"/>
      <c r="GPG36" s="840"/>
      <c r="GPH36" s="840"/>
      <c r="GPI36" s="840"/>
      <c r="GPJ36" s="840"/>
      <c r="GPK36" s="840"/>
      <c r="GPL36" s="840"/>
      <c r="GPM36" s="840"/>
      <c r="GPN36" s="840"/>
      <c r="GPO36" s="840"/>
      <c r="GPP36" s="840"/>
      <c r="GPQ36" s="840"/>
      <c r="GPR36" s="840"/>
      <c r="GPS36" s="840"/>
      <c r="GPT36" s="840"/>
      <c r="GPU36" s="840"/>
      <c r="GPV36" s="840"/>
      <c r="GPW36" s="840"/>
      <c r="GPX36" s="840"/>
      <c r="GPY36" s="840"/>
      <c r="GPZ36" s="840"/>
      <c r="GQA36" s="840"/>
      <c r="GQB36" s="840"/>
      <c r="GQC36" s="840"/>
      <c r="GQD36" s="840"/>
      <c r="GQE36" s="840"/>
      <c r="GQF36" s="840"/>
      <c r="GQG36" s="840"/>
      <c r="GQH36" s="840"/>
      <c r="GQI36" s="840"/>
      <c r="GQJ36" s="840"/>
      <c r="GQK36" s="840"/>
      <c r="GQL36" s="840"/>
      <c r="GQM36" s="840"/>
      <c r="GQN36" s="840"/>
      <c r="GQO36" s="840"/>
      <c r="GQP36" s="840"/>
      <c r="GQQ36" s="840"/>
      <c r="GQR36" s="840"/>
      <c r="GQS36" s="840"/>
      <c r="GQT36" s="840"/>
      <c r="GQU36" s="840"/>
      <c r="GQV36" s="840"/>
      <c r="GQW36" s="840"/>
      <c r="GQX36" s="840"/>
      <c r="GQY36" s="840"/>
      <c r="GQZ36" s="840"/>
      <c r="GRA36" s="840"/>
      <c r="GRB36" s="840"/>
      <c r="GRC36" s="840"/>
      <c r="GRD36" s="840"/>
      <c r="GRE36" s="840"/>
      <c r="GRF36" s="840"/>
      <c r="GRG36" s="840"/>
      <c r="GRH36" s="840"/>
      <c r="GRI36" s="840"/>
      <c r="GRJ36" s="840"/>
      <c r="GRK36" s="840"/>
      <c r="GRL36" s="840"/>
      <c r="GRM36" s="840"/>
      <c r="GRN36" s="840"/>
      <c r="GRO36" s="840"/>
      <c r="GRP36" s="840"/>
      <c r="GRQ36" s="840"/>
      <c r="GRR36" s="840"/>
      <c r="GRS36" s="840"/>
      <c r="GRT36" s="840"/>
      <c r="GRU36" s="840"/>
      <c r="GRV36" s="840"/>
      <c r="GRW36" s="840"/>
      <c r="GRX36" s="840"/>
      <c r="GRY36" s="840"/>
      <c r="GRZ36" s="840"/>
      <c r="GSA36" s="840"/>
      <c r="GSB36" s="840"/>
      <c r="GSC36" s="840"/>
      <c r="GSD36" s="840"/>
      <c r="GSE36" s="840"/>
      <c r="GSF36" s="840"/>
      <c r="GSG36" s="840"/>
      <c r="GSH36" s="840"/>
      <c r="GSI36" s="840"/>
      <c r="GSJ36" s="840"/>
      <c r="GSK36" s="840"/>
      <c r="GSL36" s="840"/>
      <c r="GSM36" s="840"/>
      <c r="GSN36" s="840"/>
      <c r="GSO36" s="840"/>
      <c r="GSP36" s="840"/>
      <c r="GSQ36" s="840"/>
      <c r="GSR36" s="840"/>
      <c r="GSS36" s="840"/>
      <c r="GST36" s="840"/>
      <c r="GSU36" s="840"/>
      <c r="GSV36" s="840"/>
      <c r="GSW36" s="840"/>
      <c r="GSX36" s="840"/>
      <c r="GSY36" s="840"/>
      <c r="GSZ36" s="840"/>
      <c r="GTA36" s="840"/>
      <c r="GTB36" s="840"/>
      <c r="GTC36" s="840"/>
      <c r="GTD36" s="840"/>
      <c r="GTE36" s="840"/>
      <c r="GTF36" s="840"/>
      <c r="GTG36" s="840"/>
      <c r="GTH36" s="840"/>
      <c r="GTI36" s="840"/>
      <c r="GTJ36" s="840"/>
      <c r="GTK36" s="840"/>
      <c r="GTL36" s="840"/>
      <c r="GTM36" s="840"/>
      <c r="GTN36" s="840"/>
      <c r="GTO36" s="840"/>
      <c r="GTP36" s="840"/>
      <c r="GTQ36" s="840"/>
      <c r="GTR36" s="840"/>
      <c r="GTS36" s="840"/>
      <c r="GTT36" s="840"/>
      <c r="GTU36" s="840"/>
      <c r="GTV36" s="840"/>
      <c r="GTW36" s="840"/>
      <c r="GTX36" s="840"/>
      <c r="GTY36" s="840"/>
      <c r="GTZ36" s="840"/>
      <c r="GUA36" s="840"/>
      <c r="GUB36" s="840"/>
      <c r="GUC36" s="840"/>
      <c r="GUD36" s="840"/>
      <c r="GUE36" s="840"/>
      <c r="GUF36" s="840"/>
      <c r="GUG36" s="840"/>
      <c r="GUH36" s="840"/>
      <c r="GUI36" s="840"/>
      <c r="GUJ36" s="840"/>
      <c r="GUK36" s="840"/>
      <c r="GUL36" s="840"/>
      <c r="GUM36" s="840"/>
      <c r="GUN36" s="840"/>
      <c r="GUO36" s="840"/>
      <c r="GUP36" s="840"/>
      <c r="GUQ36" s="840"/>
      <c r="GUR36" s="840"/>
      <c r="GUS36" s="840"/>
      <c r="GUT36" s="840"/>
      <c r="GUU36" s="840"/>
      <c r="GUV36" s="840"/>
      <c r="GUW36" s="840"/>
      <c r="GUX36" s="840"/>
      <c r="GUY36" s="840"/>
      <c r="GUZ36" s="840"/>
      <c r="GVA36" s="840"/>
      <c r="GVB36" s="840"/>
      <c r="GVC36" s="840"/>
      <c r="GVD36" s="840"/>
      <c r="GVE36" s="840"/>
      <c r="GVF36" s="840"/>
      <c r="GVG36" s="840"/>
      <c r="GVH36" s="840"/>
      <c r="GVI36" s="840"/>
      <c r="GVJ36" s="840"/>
      <c r="GVK36" s="840"/>
      <c r="GVL36" s="840"/>
      <c r="GVM36" s="840"/>
      <c r="GVN36" s="840"/>
      <c r="GVO36" s="840"/>
      <c r="GVP36" s="840"/>
      <c r="GVQ36" s="840"/>
      <c r="GVR36" s="840"/>
      <c r="GVS36" s="840"/>
      <c r="GVT36" s="840"/>
      <c r="GVU36" s="840"/>
      <c r="GVV36" s="840"/>
      <c r="GVW36" s="840"/>
      <c r="GVX36" s="840"/>
      <c r="GVY36" s="840"/>
      <c r="GVZ36" s="840"/>
      <c r="GWA36" s="840"/>
      <c r="GWB36" s="840"/>
      <c r="GWC36" s="840"/>
      <c r="GWD36" s="840"/>
      <c r="GWE36" s="840"/>
      <c r="GWF36" s="840"/>
      <c r="GWG36" s="840"/>
      <c r="GWH36" s="840"/>
      <c r="GWI36" s="840"/>
      <c r="GWJ36" s="840"/>
      <c r="GWK36" s="840"/>
      <c r="GWL36" s="840"/>
      <c r="GWM36" s="840"/>
      <c r="GWN36" s="840"/>
      <c r="GWO36" s="840"/>
      <c r="GWP36" s="840"/>
      <c r="GWQ36" s="840"/>
      <c r="GWR36" s="840"/>
      <c r="GWS36" s="840"/>
      <c r="GWT36" s="840"/>
      <c r="GWU36" s="840"/>
      <c r="GWV36" s="840"/>
      <c r="GWW36" s="840"/>
      <c r="GWX36" s="840"/>
      <c r="GWY36" s="840"/>
      <c r="GWZ36" s="840"/>
      <c r="GXA36" s="840"/>
      <c r="GXB36" s="840"/>
      <c r="GXC36" s="840"/>
      <c r="GXD36" s="840"/>
      <c r="GXE36" s="840"/>
      <c r="GXF36" s="840"/>
      <c r="GXG36" s="840"/>
      <c r="GXH36" s="840"/>
      <c r="GXI36" s="840"/>
      <c r="GXJ36" s="840"/>
      <c r="GXK36" s="840"/>
      <c r="GXL36" s="840"/>
      <c r="GXM36" s="840"/>
      <c r="GXN36" s="840"/>
      <c r="GXO36" s="840"/>
      <c r="GXP36" s="840"/>
      <c r="GXQ36" s="840"/>
      <c r="GXR36" s="840"/>
      <c r="GXS36" s="840"/>
      <c r="GXT36" s="840"/>
      <c r="GXU36" s="840"/>
      <c r="GXV36" s="840"/>
      <c r="GXW36" s="840"/>
      <c r="GXX36" s="840"/>
      <c r="GXY36" s="840"/>
      <c r="GXZ36" s="840"/>
      <c r="GYA36" s="840"/>
      <c r="GYB36" s="840"/>
      <c r="GYC36" s="840"/>
      <c r="GYD36" s="840"/>
      <c r="GYE36" s="840"/>
      <c r="GYF36" s="840"/>
      <c r="GYG36" s="840"/>
      <c r="GYH36" s="840"/>
      <c r="GYI36" s="840"/>
      <c r="GYJ36" s="840"/>
      <c r="GYK36" s="840"/>
      <c r="GYL36" s="840"/>
      <c r="GYM36" s="840"/>
      <c r="GYN36" s="840"/>
      <c r="GYO36" s="840"/>
      <c r="GYP36" s="840"/>
      <c r="GYQ36" s="840"/>
      <c r="GYR36" s="840"/>
      <c r="GYS36" s="840"/>
      <c r="GYT36" s="840"/>
      <c r="GYU36" s="840"/>
      <c r="GYV36" s="840"/>
      <c r="GYW36" s="840"/>
      <c r="GYX36" s="840"/>
      <c r="GYY36" s="840"/>
      <c r="GYZ36" s="840"/>
      <c r="GZA36" s="840"/>
      <c r="GZB36" s="840"/>
      <c r="GZC36" s="840"/>
      <c r="GZD36" s="840"/>
      <c r="GZE36" s="840"/>
      <c r="GZF36" s="840"/>
      <c r="GZG36" s="840"/>
      <c r="GZH36" s="840"/>
      <c r="GZI36" s="840"/>
      <c r="GZJ36" s="840"/>
      <c r="GZK36" s="840"/>
      <c r="GZL36" s="840"/>
      <c r="GZM36" s="840"/>
      <c r="GZN36" s="840"/>
      <c r="GZO36" s="840"/>
      <c r="GZP36" s="840"/>
      <c r="GZQ36" s="840"/>
      <c r="GZR36" s="840"/>
      <c r="GZS36" s="840"/>
      <c r="GZT36" s="840"/>
      <c r="GZU36" s="840"/>
      <c r="GZV36" s="840"/>
      <c r="GZW36" s="840"/>
      <c r="GZX36" s="840"/>
      <c r="GZY36" s="840"/>
      <c r="GZZ36" s="840"/>
      <c r="HAA36" s="840"/>
      <c r="HAB36" s="840"/>
      <c r="HAC36" s="840"/>
      <c r="HAD36" s="840"/>
      <c r="HAE36" s="840"/>
      <c r="HAF36" s="840"/>
      <c r="HAG36" s="840"/>
      <c r="HAH36" s="840"/>
      <c r="HAI36" s="840"/>
      <c r="HAJ36" s="840"/>
      <c r="HAK36" s="840"/>
      <c r="HAL36" s="840"/>
      <c r="HAM36" s="840"/>
      <c r="HAN36" s="840"/>
      <c r="HAO36" s="840"/>
      <c r="HAP36" s="840"/>
      <c r="HAQ36" s="840"/>
      <c r="HAR36" s="840"/>
      <c r="HAS36" s="840"/>
      <c r="HAT36" s="840"/>
      <c r="HAU36" s="840"/>
      <c r="HAV36" s="840"/>
      <c r="HAW36" s="840"/>
      <c r="HAX36" s="840"/>
      <c r="HAY36" s="840"/>
      <c r="HAZ36" s="840"/>
      <c r="HBA36" s="840"/>
      <c r="HBB36" s="840"/>
      <c r="HBC36" s="840"/>
      <c r="HBD36" s="840"/>
      <c r="HBE36" s="840"/>
      <c r="HBF36" s="840"/>
      <c r="HBG36" s="840"/>
      <c r="HBH36" s="840"/>
      <c r="HBI36" s="840"/>
      <c r="HBJ36" s="840"/>
      <c r="HBK36" s="840"/>
      <c r="HBL36" s="840"/>
      <c r="HBM36" s="840"/>
      <c r="HBN36" s="840"/>
      <c r="HBO36" s="840"/>
      <c r="HBP36" s="840"/>
      <c r="HBQ36" s="840"/>
      <c r="HBR36" s="840"/>
      <c r="HBS36" s="840"/>
      <c r="HBT36" s="840"/>
      <c r="HBU36" s="840"/>
      <c r="HBV36" s="840"/>
      <c r="HBW36" s="840"/>
      <c r="HBX36" s="840"/>
      <c r="HBY36" s="840"/>
      <c r="HBZ36" s="840"/>
      <c r="HCA36" s="840"/>
      <c r="HCB36" s="840"/>
      <c r="HCC36" s="840"/>
      <c r="HCD36" s="840"/>
      <c r="HCE36" s="840"/>
      <c r="HCF36" s="840"/>
      <c r="HCG36" s="840"/>
      <c r="HCH36" s="840"/>
      <c r="HCI36" s="840"/>
      <c r="HCJ36" s="840"/>
      <c r="HCK36" s="840"/>
      <c r="HCL36" s="840"/>
      <c r="HCM36" s="840"/>
      <c r="HCN36" s="840"/>
      <c r="HCO36" s="840"/>
      <c r="HCP36" s="840"/>
      <c r="HCQ36" s="840"/>
      <c r="HCR36" s="840"/>
      <c r="HCS36" s="840"/>
      <c r="HCT36" s="840"/>
      <c r="HCU36" s="840"/>
      <c r="HCV36" s="840"/>
      <c r="HCW36" s="840"/>
      <c r="HCX36" s="840"/>
      <c r="HCY36" s="840"/>
      <c r="HCZ36" s="840"/>
      <c r="HDA36" s="840"/>
      <c r="HDB36" s="840"/>
      <c r="HDC36" s="840"/>
      <c r="HDD36" s="840"/>
      <c r="HDE36" s="840"/>
      <c r="HDF36" s="840"/>
      <c r="HDG36" s="840"/>
      <c r="HDH36" s="840"/>
      <c r="HDI36" s="840"/>
      <c r="HDJ36" s="840"/>
      <c r="HDK36" s="840"/>
      <c r="HDL36" s="840"/>
      <c r="HDM36" s="840"/>
      <c r="HDN36" s="840"/>
      <c r="HDO36" s="840"/>
      <c r="HDP36" s="840"/>
      <c r="HDQ36" s="840"/>
      <c r="HDR36" s="840"/>
      <c r="HDS36" s="840"/>
      <c r="HDT36" s="840"/>
      <c r="HDU36" s="840"/>
      <c r="HDV36" s="840"/>
      <c r="HDW36" s="840"/>
      <c r="HDX36" s="840"/>
      <c r="HDY36" s="840"/>
      <c r="HDZ36" s="840"/>
      <c r="HEA36" s="840"/>
      <c r="HEB36" s="840"/>
      <c r="HEC36" s="840"/>
      <c r="HED36" s="840"/>
      <c r="HEE36" s="840"/>
      <c r="HEF36" s="840"/>
      <c r="HEG36" s="840"/>
      <c r="HEH36" s="840"/>
      <c r="HEI36" s="840"/>
      <c r="HEJ36" s="840"/>
      <c r="HEK36" s="840"/>
      <c r="HEL36" s="840"/>
      <c r="HEM36" s="840"/>
      <c r="HEN36" s="840"/>
      <c r="HEO36" s="840"/>
      <c r="HEP36" s="840"/>
      <c r="HEQ36" s="840"/>
      <c r="HER36" s="840"/>
      <c r="HES36" s="840"/>
      <c r="HET36" s="840"/>
      <c r="HEU36" s="840"/>
      <c r="HEV36" s="840"/>
      <c r="HEW36" s="840"/>
      <c r="HEX36" s="840"/>
      <c r="HEY36" s="840"/>
      <c r="HEZ36" s="840"/>
      <c r="HFA36" s="840"/>
      <c r="HFB36" s="840"/>
      <c r="HFC36" s="840"/>
      <c r="HFD36" s="840"/>
      <c r="HFE36" s="840"/>
      <c r="HFF36" s="840"/>
      <c r="HFG36" s="840"/>
      <c r="HFH36" s="840"/>
      <c r="HFI36" s="840"/>
      <c r="HFJ36" s="840"/>
      <c r="HFK36" s="840"/>
      <c r="HFL36" s="840"/>
      <c r="HFM36" s="840"/>
      <c r="HFN36" s="840"/>
      <c r="HFO36" s="840"/>
      <c r="HFP36" s="840"/>
      <c r="HFQ36" s="840"/>
      <c r="HFR36" s="840"/>
      <c r="HFS36" s="840"/>
      <c r="HFT36" s="840"/>
      <c r="HFU36" s="840"/>
      <c r="HFV36" s="840"/>
      <c r="HFW36" s="840"/>
      <c r="HFX36" s="840"/>
      <c r="HFY36" s="840"/>
      <c r="HFZ36" s="840"/>
      <c r="HGA36" s="840"/>
      <c r="HGB36" s="840"/>
      <c r="HGC36" s="840"/>
      <c r="HGD36" s="840"/>
      <c r="HGE36" s="840"/>
      <c r="HGF36" s="840"/>
      <c r="HGG36" s="840"/>
      <c r="HGH36" s="840"/>
      <c r="HGI36" s="840"/>
      <c r="HGJ36" s="840"/>
      <c r="HGK36" s="840"/>
      <c r="HGL36" s="840"/>
      <c r="HGM36" s="840"/>
      <c r="HGN36" s="840"/>
      <c r="HGO36" s="840"/>
      <c r="HGP36" s="840"/>
      <c r="HGQ36" s="840"/>
      <c r="HGR36" s="840"/>
      <c r="HGS36" s="840"/>
      <c r="HGT36" s="840"/>
      <c r="HGU36" s="840"/>
      <c r="HGV36" s="840"/>
      <c r="HGW36" s="840"/>
      <c r="HGX36" s="840"/>
      <c r="HGY36" s="840"/>
      <c r="HGZ36" s="840"/>
      <c r="HHA36" s="840"/>
      <c r="HHB36" s="840"/>
      <c r="HHC36" s="840"/>
      <c r="HHD36" s="840"/>
      <c r="HHE36" s="840"/>
      <c r="HHF36" s="840"/>
      <c r="HHG36" s="840"/>
      <c r="HHH36" s="840"/>
      <c r="HHI36" s="840"/>
      <c r="HHJ36" s="840"/>
      <c r="HHK36" s="840"/>
      <c r="HHL36" s="840"/>
      <c r="HHM36" s="840"/>
      <c r="HHN36" s="840"/>
      <c r="HHO36" s="840"/>
      <c r="HHP36" s="840"/>
      <c r="HHQ36" s="840"/>
      <c r="HHR36" s="840"/>
      <c r="HHS36" s="840"/>
      <c r="HHT36" s="840"/>
      <c r="HHU36" s="840"/>
      <c r="HHV36" s="840"/>
      <c r="HHW36" s="840"/>
      <c r="HHX36" s="840"/>
      <c r="HHY36" s="840"/>
      <c r="HHZ36" s="840"/>
      <c r="HIA36" s="840"/>
      <c r="HIB36" s="840"/>
      <c r="HIC36" s="840"/>
      <c r="HID36" s="840"/>
      <c r="HIE36" s="840"/>
      <c r="HIF36" s="840"/>
      <c r="HIG36" s="840"/>
      <c r="HIH36" s="840"/>
      <c r="HII36" s="840"/>
      <c r="HIJ36" s="840"/>
      <c r="HIK36" s="840"/>
      <c r="HIL36" s="840"/>
      <c r="HIM36" s="840"/>
      <c r="HIN36" s="840"/>
      <c r="HIO36" s="840"/>
      <c r="HIP36" s="840"/>
      <c r="HIQ36" s="840"/>
      <c r="HIR36" s="840"/>
      <c r="HIS36" s="840"/>
      <c r="HIT36" s="840"/>
      <c r="HIU36" s="840"/>
      <c r="HIV36" s="840"/>
      <c r="HIW36" s="840"/>
      <c r="HIX36" s="840"/>
      <c r="HIY36" s="840"/>
      <c r="HIZ36" s="840"/>
      <c r="HJA36" s="840"/>
      <c r="HJB36" s="840"/>
      <c r="HJC36" s="840"/>
      <c r="HJD36" s="840"/>
      <c r="HJE36" s="840"/>
      <c r="HJF36" s="840"/>
      <c r="HJG36" s="840"/>
      <c r="HJH36" s="840"/>
      <c r="HJI36" s="840"/>
      <c r="HJJ36" s="840"/>
      <c r="HJK36" s="840"/>
      <c r="HJL36" s="840"/>
      <c r="HJM36" s="840"/>
      <c r="HJN36" s="840"/>
      <c r="HJO36" s="840"/>
      <c r="HJP36" s="840"/>
      <c r="HJQ36" s="840"/>
      <c r="HJR36" s="840"/>
      <c r="HJS36" s="840"/>
      <c r="HJT36" s="840"/>
      <c r="HJU36" s="840"/>
      <c r="HJV36" s="840"/>
      <c r="HJW36" s="840"/>
      <c r="HJX36" s="840"/>
      <c r="HJY36" s="840"/>
      <c r="HJZ36" s="840"/>
      <c r="HKA36" s="840"/>
      <c r="HKB36" s="840"/>
      <c r="HKC36" s="840"/>
      <c r="HKD36" s="840"/>
      <c r="HKE36" s="840"/>
      <c r="HKF36" s="840"/>
      <c r="HKG36" s="840"/>
      <c r="HKH36" s="840"/>
      <c r="HKI36" s="840"/>
      <c r="HKJ36" s="840"/>
      <c r="HKK36" s="840"/>
      <c r="HKL36" s="840"/>
      <c r="HKM36" s="840"/>
      <c r="HKN36" s="840"/>
      <c r="HKO36" s="840"/>
      <c r="HKP36" s="840"/>
      <c r="HKQ36" s="840"/>
      <c r="HKR36" s="840"/>
      <c r="HKS36" s="840"/>
      <c r="HKT36" s="840"/>
      <c r="HKU36" s="840"/>
      <c r="HKV36" s="840"/>
      <c r="HKW36" s="840"/>
      <c r="HKX36" s="840"/>
      <c r="HKY36" s="840"/>
      <c r="HKZ36" s="840"/>
      <c r="HLA36" s="840"/>
      <c r="HLB36" s="840"/>
      <c r="HLC36" s="840"/>
      <c r="HLD36" s="840"/>
      <c r="HLE36" s="840"/>
      <c r="HLF36" s="840"/>
      <c r="HLG36" s="840"/>
      <c r="HLH36" s="840"/>
      <c r="HLI36" s="840"/>
      <c r="HLJ36" s="840"/>
      <c r="HLK36" s="840"/>
      <c r="HLL36" s="840"/>
      <c r="HLM36" s="840"/>
      <c r="HLN36" s="840"/>
      <c r="HLO36" s="840"/>
      <c r="HLP36" s="840"/>
      <c r="HLQ36" s="840"/>
      <c r="HLR36" s="840"/>
      <c r="HLS36" s="840"/>
      <c r="HLT36" s="840"/>
      <c r="HLU36" s="840"/>
      <c r="HLV36" s="840"/>
      <c r="HLW36" s="840"/>
      <c r="HLX36" s="840"/>
      <c r="HLY36" s="840"/>
      <c r="HLZ36" s="840"/>
      <c r="HMA36" s="840"/>
      <c r="HMB36" s="840"/>
      <c r="HMC36" s="840"/>
      <c r="HMD36" s="840"/>
      <c r="HME36" s="840"/>
      <c r="HMF36" s="840"/>
      <c r="HMG36" s="840"/>
      <c r="HMH36" s="840"/>
      <c r="HMI36" s="840"/>
      <c r="HMJ36" s="840"/>
      <c r="HMK36" s="840"/>
      <c r="HML36" s="840"/>
      <c r="HMM36" s="840"/>
      <c r="HMN36" s="840"/>
      <c r="HMO36" s="840"/>
      <c r="HMP36" s="840"/>
      <c r="HMQ36" s="840"/>
      <c r="HMR36" s="840"/>
      <c r="HMS36" s="840"/>
      <c r="HMT36" s="840"/>
      <c r="HMU36" s="840"/>
      <c r="HMV36" s="840"/>
      <c r="HMW36" s="840"/>
      <c r="HMX36" s="840"/>
      <c r="HMY36" s="840"/>
      <c r="HMZ36" s="840"/>
      <c r="HNA36" s="840"/>
      <c r="HNB36" s="840"/>
      <c r="HNC36" s="840"/>
      <c r="HND36" s="840"/>
      <c r="HNE36" s="840"/>
      <c r="HNF36" s="840"/>
      <c r="HNG36" s="840"/>
      <c r="HNH36" s="840"/>
      <c r="HNI36" s="840"/>
      <c r="HNJ36" s="840"/>
      <c r="HNK36" s="840"/>
      <c r="HNL36" s="840"/>
      <c r="HNM36" s="840"/>
      <c r="HNN36" s="840"/>
      <c r="HNO36" s="840"/>
      <c r="HNP36" s="840"/>
      <c r="HNQ36" s="840"/>
      <c r="HNR36" s="840"/>
      <c r="HNS36" s="840"/>
      <c r="HNT36" s="840"/>
      <c r="HNU36" s="840"/>
      <c r="HNV36" s="840"/>
      <c r="HNW36" s="840"/>
      <c r="HNX36" s="840"/>
      <c r="HNY36" s="840"/>
      <c r="HNZ36" s="840"/>
      <c r="HOA36" s="840"/>
      <c r="HOB36" s="840"/>
      <c r="HOC36" s="840"/>
      <c r="HOD36" s="840"/>
      <c r="HOE36" s="840"/>
      <c r="HOF36" s="840"/>
      <c r="HOG36" s="840"/>
      <c r="HOH36" s="840"/>
      <c r="HOI36" s="840"/>
      <c r="HOJ36" s="840"/>
      <c r="HOK36" s="840"/>
      <c r="HOL36" s="840"/>
      <c r="HOM36" s="840"/>
      <c r="HON36" s="840"/>
      <c r="HOO36" s="840"/>
      <c r="HOP36" s="840"/>
      <c r="HOQ36" s="840"/>
      <c r="HOR36" s="840"/>
      <c r="HOS36" s="840"/>
      <c r="HOT36" s="840"/>
      <c r="HOU36" s="840"/>
      <c r="HOV36" s="840"/>
      <c r="HOW36" s="840"/>
      <c r="HOX36" s="840"/>
      <c r="HOY36" s="840"/>
      <c r="HOZ36" s="840"/>
      <c r="HPA36" s="840"/>
      <c r="HPB36" s="840"/>
      <c r="HPC36" s="840"/>
      <c r="HPD36" s="840"/>
      <c r="HPE36" s="840"/>
      <c r="HPF36" s="840"/>
      <c r="HPG36" s="840"/>
      <c r="HPH36" s="840"/>
      <c r="HPI36" s="840"/>
      <c r="HPJ36" s="840"/>
      <c r="HPK36" s="840"/>
      <c r="HPL36" s="840"/>
      <c r="HPM36" s="840"/>
      <c r="HPN36" s="840"/>
      <c r="HPO36" s="840"/>
      <c r="HPP36" s="840"/>
      <c r="HPQ36" s="840"/>
      <c r="HPR36" s="840"/>
      <c r="HPS36" s="840"/>
      <c r="HPT36" s="840"/>
      <c r="HPU36" s="840"/>
      <c r="HPV36" s="840"/>
      <c r="HPW36" s="840"/>
      <c r="HPX36" s="840"/>
      <c r="HPY36" s="840"/>
      <c r="HPZ36" s="840"/>
      <c r="HQA36" s="840"/>
      <c r="HQB36" s="840"/>
      <c r="HQC36" s="840"/>
      <c r="HQD36" s="840"/>
      <c r="HQE36" s="840"/>
      <c r="HQF36" s="840"/>
      <c r="HQG36" s="840"/>
      <c r="HQH36" s="840"/>
      <c r="HQI36" s="840"/>
      <c r="HQJ36" s="840"/>
      <c r="HQK36" s="840"/>
      <c r="HQL36" s="840"/>
      <c r="HQM36" s="840"/>
      <c r="HQN36" s="840"/>
      <c r="HQO36" s="840"/>
      <c r="HQP36" s="840"/>
      <c r="HQQ36" s="840"/>
      <c r="HQR36" s="840"/>
      <c r="HQS36" s="840"/>
      <c r="HQT36" s="840"/>
      <c r="HQU36" s="840"/>
      <c r="HQV36" s="840"/>
      <c r="HQW36" s="840"/>
      <c r="HQX36" s="840"/>
      <c r="HQY36" s="840"/>
      <c r="HQZ36" s="840"/>
      <c r="HRA36" s="840"/>
      <c r="HRB36" s="840"/>
      <c r="HRC36" s="840"/>
      <c r="HRD36" s="840"/>
      <c r="HRE36" s="840"/>
      <c r="HRF36" s="840"/>
      <c r="HRG36" s="840"/>
      <c r="HRH36" s="840"/>
      <c r="HRI36" s="840"/>
      <c r="HRJ36" s="840"/>
      <c r="HRK36" s="840"/>
      <c r="HRL36" s="840"/>
      <c r="HRM36" s="840"/>
      <c r="HRN36" s="840"/>
      <c r="HRO36" s="840"/>
      <c r="HRP36" s="840"/>
      <c r="HRQ36" s="840"/>
      <c r="HRR36" s="840"/>
      <c r="HRS36" s="840"/>
      <c r="HRT36" s="840"/>
      <c r="HRU36" s="840"/>
      <c r="HRV36" s="840"/>
      <c r="HRW36" s="840"/>
      <c r="HRX36" s="840"/>
      <c r="HRY36" s="840"/>
      <c r="HRZ36" s="840"/>
      <c r="HSA36" s="840"/>
      <c r="HSB36" s="840"/>
      <c r="HSC36" s="840"/>
      <c r="HSD36" s="840"/>
      <c r="HSE36" s="840"/>
      <c r="HSF36" s="840"/>
      <c r="HSG36" s="840"/>
      <c r="HSH36" s="840"/>
      <c r="HSI36" s="840"/>
      <c r="HSJ36" s="840"/>
      <c r="HSK36" s="840"/>
      <c r="HSL36" s="840"/>
      <c r="HSM36" s="840"/>
      <c r="HSN36" s="840"/>
      <c r="HSO36" s="840"/>
      <c r="HSP36" s="840"/>
      <c r="HSQ36" s="840"/>
      <c r="HSR36" s="840"/>
      <c r="HSS36" s="840"/>
      <c r="HST36" s="840"/>
      <c r="HSU36" s="840"/>
      <c r="HSV36" s="840"/>
      <c r="HSW36" s="840"/>
      <c r="HSX36" s="840"/>
      <c r="HSY36" s="840"/>
      <c r="HSZ36" s="840"/>
      <c r="HTA36" s="840"/>
      <c r="HTB36" s="840"/>
      <c r="HTC36" s="840"/>
      <c r="HTD36" s="840"/>
      <c r="HTE36" s="840"/>
      <c r="HTF36" s="840"/>
      <c r="HTG36" s="840"/>
      <c r="HTH36" s="840"/>
      <c r="HTI36" s="840"/>
      <c r="HTJ36" s="840"/>
      <c r="HTK36" s="840"/>
      <c r="HTL36" s="840"/>
      <c r="HTM36" s="840"/>
      <c r="HTN36" s="840"/>
      <c r="HTO36" s="840"/>
      <c r="HTP36" s="840"/>
      <c r="HTQ36" s="840"/>
      <c r="HTR36" s="840"/>
      <c r="HTS36" s="840"/>
      <c r="HTT36" s="840"/>
      <c r="HTU36" s="840"/>
      <c r="HTV36" s="840"/>
      <c r="HTW36" s="840"/>
      <c r="HTX36" s="840"/>
      <c r="HTY36" s="840"/>
      <c r="HTZ36" s="840"/>
      <c r="HUA36" s="840"/>
      <c r="HUB36" s="840"/>
      <c r="HUC36" s="840"/>
      <c r="HUD36" s="840"/>
      <c r="HUE36" s="840"/>
      <c r="HUF36" s="840"/>
      <c r="HUG36" s="840"/>
      <c r="HUH36" s="840"/>
      <c r="HUI36" s="840"/>
      <c r="HUJ36" s="840"/>
      <c r="HUK36" s="840"/>
      <c r="HUL36" s="840"/>
      <c r="HUM36" s="840"/>
      <c r="HUN36" s="840"/>
      <c r="HUO36" s="840"/>
      <c r="HUP36" s="840"/>
      <c r="HUQ36" s="840"/>
      <c r="HUR36" s="840"/>
      <c r="HUS36" s="840"/>
      <c r="HUT36" s="840"/>
      <c r="HUU36" s="840"/>
      <c r="HUV36" s="840"/>
      <c r="HUW36" s="840"/>
      <c r="HUX36" s="840"/>
      <c r="HUY36" s="840"/>
      <c r="HUZ36" s="840"/>
      <c r="HVA36" s="840"/>
      <c r="HVB36" s="840"/>
      <c r="HVC36" s="840"/>
      <c r="HVD36" s="840"/>
      <c r="HVE36" s="840"/>
      <c r="HVF36" s="840"/>
      <c r="HVG36" s="840"/>
      <c r="HVH36" s="840"/>
      <c r="HVI36" s="840"/>
      <c r="HVJ36" s="840"/>
      <c r="HVK36" s="840"/>
      <c r="HVL36" s="840"/>
      <c r="HVM36" s="840"/>
      <c r="HVN36" s="840"/>
      <c r="HVO36" s="840"/>
      <c r="HVP36" s="840"/>
      <c r="HVQ36" s="840"/>
      <c r="HVR36" s="840"/>
      <c r="HVS36" s="840"/>
      <c r="HVT36" s="840"/>
      <c r="HVU36" s="840"/>
      <c r="HVV36" s="840"/>
      <c r="HVW36" s="840"/>
      <c r="HVX36" s="840"/>
      <c r="HVY36" s="840"/>
      <c r="HVZ36" s="840"/>
      <c r="HWA36" s="840"/>
      <c r="HWB36" s="840"/>
      <c r="HWC36" s="840"/>
      <c r="HWD36" s="840"/>
      <c r="HWE36" s="840"/>
      <c r="HWF36" s="840"/>
      <c r="HWG36" s="840"/>
      <c r="HWH36" s="840"/>
      <c r="HWI36" s="840"/>
      <c r="HWJ36" s="840"/>
      <c r="HWK36" s="840"/>
      <c r="HWL36" s="840"/>
      <c r="HWM36" s="840"/>
      <c r="HWN36" s="840"/>
      <c r="HWO36" s="840"/>
      <c r="HWP36" s="840"/>
      <c r="HWQ36" s="840"/>
      <c r="HWR36" s="840"/>
      <c r="HWS36" s="840"/>
      <c r="HWT36" s="840"/>
      <c r="HWU36" s="840"/>
      <c r="HWV36" s="840"/>
      <c r="HWW36" s="840"/>
      <c r="HWX36" s="840"/>
      <c r="HWY36" s="840"/>
      <c r="HWZ36" s="840"/>
      <c r="HXA36" s="840"/>
      <c r="HXB36" s="840"/>
      <c r="HXC36" s="840"/>
      <c r="HXD36" s="840"/>
      <c r="HXE36" s="840"/>
      <c r="HXF36" s="840"/>
      <c r="HXG36" s="840"/>
      <c r="HXH36" s="840"/>
      <c r="HXI36" s="840"/>
      <c r="HXJ36" s="840"/>
      <c r="HXK36" s="840"/>
      <c r="HXL36" s="840"/>
      <c r="HXM36" s="840"/>
      <c r="HXN36" s="840"/>
      <c r="HXO36" s="840"/>
      <c r="HXP36" s="840"/>
      <c r="HXQ36" s="840"/>
      <c r="HXR36" s="840"/>
      <c r="HXS36" s="840"/>
      <c r="HXT36" s="840"/>
      <c r="HXU36" s="840"/>
      <c r="HXV36" s="840"/>
      <c r="HXW36" s="840"/>
      <c r="HXX36" s="840"/>
      <c r="HXY36" s="840"/>
      <c r="HXZ36" s="840"/>
      <c r="HYA36" s="840"/>
      <c r="HYB36" s="840"/>
      <c r="HYC36" s="840"/>
      <c r="HYD36" s="840"/>
      <c r="HYE36" s="840"/>
      <c r="HYF36" s="840"/>
      <c r="HYG36" s="840"/>
      <c r="HYH36" s="840"/>
      <c r="HYI36" s="840"/>
      <c r="HYJ36" s="840"/>
      <c r="HYK36" s="840"/>
      <c r="HYL36" s="840"/>
      <c r="HYM36" s="840"/>
      <c r="HYN36" s="840"/>
      <c r="HYO36" s="840"/>
      <c r="HYP36" s="840"/>
      <c r="HYQ36" s="840"/>
      <c r="HYR36" s="840"/>
      <c r="HYS36" s="840"/>
      <c r="HYT36" s="840"/>
      <c r="HYU36" s="840"/>
      <c r="HYV36" s="840"/>
      <c r="HYW36" s="840"/>
      <c r="HYX36" s="840"/>
      <c r="HYY36" s="840"/>
      <c r="HYZ36" s="840"/>
      <c r="HZA36" s="840"/>
      <c r="HZB36" s="840"/>
      <c r="HZC36" s="840"/>
      <c r="HZD36" s="840"/>
      <c r="HZE36" s="840"/>
      <c r="HZF36" s="840"/>
      <c r="HZG36" s="840"/>
      <c r="HZH36" s="840"/>
      <c r="HZI36" s="840"/>
      <c r="HZJ36" s="840"/>
      <c r="HZK36" s="840"/>
      <c r="HZL36" s="840"/>
      <c r="HZM36" s="840"/>
      <c r="HZN36" s="840"/>
      <c r="HZO36" s="840"/>
      <c r="HZP36" s="840"/>
      <c r="HZQ36" s="840"/>
      <c r="HZR36" s="840"/>
      <c r="HZS36" s="840"/>
      <c r="HZT36" s="840"/>
      <c r="HZU36" s="840"/>
      <c r="HZV36" s="840"/>
      <c r="HZW36" s="840"/>
      <c r="HZX36" s="840"/>
      <c r="HZY36" s="840"/>
      <c r="HZZ36" s="840"/>
      <c r="IAA36" s="840"/>
      <c r="IAB36" s="840"/>
      <c r="IAC36" s="840"/>
      <c r="IAD36" s="840"/>
      <c r="IAE36" s="840"/>
      <c r="IAF36" s="840"/>
      <c r="IAG36" s="840"/>
      <c r="IAH36" s="840"/>
      <c r="IAI36" s="840"/>
      <c r="IAJ36" s="840"/>
      <c r="IAK36" s="840"/>
      <c r="IAL36" s="840"/>
      <c r="IAM36" s="840"/>
      <c r="IAN36" s="840"/>
      <c r="IAO36" s="840"/>
      <c r="IAP36" s="840"/>
      <c r="IAQ36" s="840"/>
      <c r="IAR36" s="840"/>
      <c r="IAS36" s="840"/>
      <c r="IAT36" s="840"/>
      <c r="IAU36" s="840"/>
      <c r="IAV36" s="840"/>
      <c r="IAW36" s="840"/>
      <c r="IAX36" s="840"/>
      <c r="IAY36" s="840"/>
      <c r="IAZ36" s="840"/>
      <c r="IBA36" s="840"/>
      <c r="IBB36" s="840"/>
      <c r="IBC36" s="840"/>
      <c r="IBD36" s="840"/>
      <c r="IBE36" s="840"/>
      <c r="IBF36" s="840"/>
      <c r="IBG36" s="840"/>
      <c r="IBH36" s="840"/>
      <c r="IBI36" s="840"/>
      <c r="IBJ36" s="840"/>
      <c r="IBK36" s="840"/>
      <c r="IBL36" s="840"/>
      <c r="IBM36" s="840"/>
      <c r="IBN36" s="840"/>
      <c r="IBO36" s="840"/>
      <c r="IBP36" s="840"/>
      <c r="IBQ36" s="840"/>
      <c r="IBR36" s="840"/>
      <c r="IBS36" s="840"/>
      <c r="IBT36" s="840"/>
      <c r="IBU36" s="840"/>
      <c r="IBV36" s="840"/>
      <c r="IBW36" s="840"/>
      <c r="IBX36" s="840"/>
      <c r="IBY36" s="840"/>
      <c r="IBZ36" s="840"/>
      <c r="ICA36" s="840"/>
      <c r="ICB36" s="840"/>
      <c r="ICC36" s="840"/>
      <c r="ICD36" s="840"/>
      <c r="ICE36" s="840"/>
      <c r="ICF36" s="840"/>
      <c r="ICG36" s="840"/>
      <c r="ICH36" s="840"/>
      <c r="ICI36" s="840"/>
      <c r="ICJ36" s="840"/>
      <c r="ICK36" s="840"/>
      <c r="ICL36" s="840"/>
      <c r="ICM36" s="840"/>
      <c r="ICN36" s="840"/>
      <c r="ICO36" s="840"/>
      <c r="ICP36" s="840"/>
      <c r="ICQ36" s="840"/>
      <c r="ICR36" s="840"/>
      <c r="ICS36" s="840"/>
      <c r="ICT36" s="840"/>
      <c r="ICU36" s="840"/>
      <c r="ICV36" s="840"/>
      <c r="ICW36" s="840"/>
      <c r="ICX36" s="840"/>
      <c r="ICY36" s="840"/>
      <c r="ICZ36" s="840"/>
      <c r="IDA36" s="840"/>
      <c r="IDB36" s="840"/>
      <c r="IDC36" s="840"/>
      <c r="IDD36" s="840"/>
      <c r="IDE36" s="840"/>
      <c r="IDF36" s="840"/>
      <c r="IDG36" s="840"/>
      <c r="IDH36" s="840"/>
      <c r="IDI36" s="840"/>
      <c r="IDJ36" s="840"/>
      <c r="IDK36" s="840"/>
      <c r="IDL36" s="840"/>
      <c r="IDM36" s="840"/>
      <c r="IDN36" s="840"/>
      <c r="IDO36" s="840"/>
      <c r="IDP36" s="840"/>
      <c r="IDQ36" s="840"/>
      <c r="IDR36" s="840"/>
      <c r="IDS36" s="840"/>
      <c r="IDT36" s="840"/>
      <c r="IDU36" s="840"/>
      <c r="IDV36" s="840"/>
      <c r="IDW36" s="840"/>
      <c r="IDX36" s="840"/>
      <c r="IDY36" s="840"/>
      <c r="IDZ36" s="840"/>
      <c r="IEA36" s="840"/>
      <c r="IEB36" s="840"/>
      <c r="IEC36" s="840"/>
      <c r="IED36" s="840"/>
      <c r="IEE36" s="840"/>
      <c r="IEF36" s="840"/>
      <c r="IEG36" s="840"/>
      <c r="IEH36" s="840"/>
      <c r="IEI36" s="840"/>
      <c r="IEJ36" s="840"/>
      <c r="IEK36" s="840"/>
      <c r="IEL36" s="840"/>
      <c r="IEM36" s="840"/>
      <c r="IEN36" s="840"/>
      <c r="IEO36" s="840"/>
      <c r="IEP36" s="840"/>
      <c r="IEQ36" s="840"/>
      <c r="IER36" s="840"/>
      <c r="IES36" s="840"/>
      <c r="IET36" s="840"/>
      <c r="IEU36" s="840"/>
      <c r="IEV36" s="840"/>
      <c r="IEW36" s="840"/>
      <c r="IEX36" s="840"/>
      <c r="IEY36" s="840"/>
      <c r="IEZ36" s="840"/>
      <c r="IFA36" s="840"/>
      <c r="IFB36" s="840"/>
      <c r="IFC36" s="840"/>
      <c r="IFD36" s="840"/>
      <c r="IFE36" s="840"/>
      <c r="IFF36" s="840"/>
      <c r="IFG36" s="840"/>
      <c r="IFH36" s="840"/>
      <c r="IFI36" s="840"/>
      <c r="IFJ36" s="840"/>
      <c r="IFK36" s="840"/>
      <c r="IFL36" s="840"/>
      <c r="IFM36" s="840"/>
      <c r="IFN36" s="840"/>
      <c r="IFO36" s="840"/>
      <c r="IFP36" s="840"/>
      <c r="IFQ36" s="840"/>
      <c r="IFR36" s="840"/>
      <c r="IFS36" s="840"/>
      <c r="IFT36" s="840"/>
      <c r="IFU36" s="840"/>
      <c r="IFV36" s="840"/>
      <c r="IFW36" s="840"/>
      <c r="IFX36" s="840"/>
      <c r="IFY36" s="840"/>
      <c r="IFZ36" s="840"/>
      <c r="IGA36" s="840"/>
      <c r="IGB36" s="840"/>
      <c r="IGC36" s="840"/>
      <c r="IGD36" s="840"/>
      <c r="IGE36" s="840"/>
      <c r="IGF36" s="840"/>
      <c r="IGG36" s="840"/>
      <c r="IGH36" s="840"/>
      <c r="IGI36" s="840"/>
      <c r="IGJ36" s="840"/>
      <c r="IGK36" s="840"/>
      <c r="IGL36" s="840"/>
      <c r="IGM36" s="840"/>
      <c r="IGN36" s="840"/>
      <c r="IGO36" s="840"/>
      <c r="IGP36" s="840"/>
      <c r="IGQ36" s="840"/>
      <c r="IGR36" s="840"/>
      <c r="IGS36" s="840"/>
      <c r="IGT36" s="840"/>
      <c r="IGU36" s="840"/>
      <c r="IGV36" s="840"/>
      <c r="IGW36" s="840"/>
      <c r="IGX36" s="840"/>
      <c r="IGY36" s="840"/>
      <c r="IGZ36" s="840"/>
      <c r="IHA36" s="840"/>
      <c r="IHB36" s="840"/>
      <c r="IHC36" s="840"/>
      <c r="IHD36" s="840"/>
      <c r="IHE36" s="840"/>
      <c r="IHF36" s="840"/>
      <c r="IHG36" s="840"/>
      <c r="IHH36" s="840"/>
      <c r="IHI36" s="840"/>
      <c r="IHJ36" s="840"/>
      <c r="IHK36" s="840"/>
      <c r="IHL36" s="840"/>
      <c r="IHM36" s="840"/>
      <c r="IHN36" s="840"/>
      <c r="IHO36" s="840"/>
      <c r="IHP36" s="840"/>
      <c r="IHQ36" s="840"/>
      <c r="IHR36" s="840"/>
      <c r="IHS36" s="840"/>
      <c r="IHT36" s="840"/>
      <c r="IHU36" s="840"/>
      <c r="IHV36" s="840"/>
      <c r="IHW36" s="840"/>
      <c r="IHX36" s="840"/>
      <c r="IHY36" s="840"/>
      <c r="IHZ36" s="840"/>
      <c r="IIA36" s="840"/>
      <c r="IIB36" s="840"/>
      <c r="IIC36" s="840"/>
      <c r="IID36" s="840"/>
      <c r="IIE36" s="840"/>
      <c r="IIF36" s="840"/>
      <c r="IIG36" s="840"/>
      <c r="IIH36" s="840"/>
      <c r="III36" s="840"/>
      <c r="IIJ36" s="840"/>
      <c r="IIK36" s="840"/>
      <c r="IIL36" s="840"/>
      <c r="IIM36" s="840"/>
      <c r="IIN36" s="840"/>
      <c r="IIO36" s="840"/>
      <c r="IIP36" s="840"/>
      <c r="IIQ36" s="840"/>
      <c r="IIR36" s="840"/>
      <c r="IIS36" s="840"/>
      <c r="IIT36" s="840"/>
      <c r="IIU36" s="840"/>
      <c r="IIV36" s="840"/>
      <c r="IIW36" s="840"/>
      <c r="IIX36" s="840"/>
      <c r="IIY36" s="840"/>
      <c r="IIZ36" s="840"/>
      <c r="IJA36" s="840"/>
      <c r="IJB36" s="840"/>
      <c r="IJC36" s="840"/>
      <c r="IJD36" s="840"/>
      <c r="IJE36" s="840"/>
      <c r="IJF36" s="840"/>
      <c r="IJG36" s="840"/>
      <c r="IJH36" s="840"/>
      <c r="IJI36" s="840"/>
      <c r="IJJ36" s="840"/>
      <c r="IJK36" s="840"/>
      <c r="IJL36" s="840"/>
      <c r="IJM36" s="840"/>
      <c r="IJN36" s="840"/>
      <c r="IJO36" s="840"/>
      <c r="IJP36" s="840"/>
      <c r="IJQ36" s="840"/>
      <c r="IJR36" s="840"/>
      <c r="IJS36" s="840"/>
      <c r="IJT36" s="840"/>
      <c r="IJU36" s="840"/>
      <c r="IJV36" s="840"/>
      <c r="IJW36" s="840"/>
      <c r="IJX36" s="840"/>
      <c r="IJY36" s="840"/>
      <c r="IJZ36" s="840"/>
      <c r="IKA36" s="840"/>
      <c r="IKB36" s="840"/>
      <c r="IKC36" s="840"/>
      <c r="IKD36" s="840"/>
      <c r="IKE36" s="840"/>
      <c r="IKF36" s="840"/>
      <c r="IKG36" s="840"/>
      <c r="IKH36" s="840"/>
      <c r="IKI36" s="840"/>
      <c r="IKJ36" s="840"/>
      <c r="IKK36" s="840"/>
      <c r="IKL36" s="840"/>
      <c r="IKM36" s="840"/>
      <c r="IKN36" s="840"/>
      <c r="IKO36" s="840"/>
      <c r="IKP36" s="840"/>
      <c r="IKQ36" s="840"/>
      <c r="IKR36" s="840"/>
      <c r="IKS36" s="840"/>
      <c r="IKT36" s="840"/>
      <c r="IKU36" s="840"/>
      <c r="IKV36" s="840"/>
      <c r="IKW36" s="840"/>
      <c r="IKX36" s="840"/>
      <c r="IKY36" s="840"/>
      <c r="IKZ36" s="840"/>
      <c r="ILA36" s="840"/>
      <c r="ILB36" s="840"/>
      <c r="ILC36" s="840"/>
      <c r="ILD36" s="840"/>
      <c r="ILE36" s="840"/>
      <c r="ILF36" s="840"/>
      <c r="ILG36" s="840"/>
      <c r="ILH36" s="840"/>
      <c r="ILI36" s="840"/>
      <c r="ILJ36" s="840"/>
      <c r="ILK36" s="840"/>
      <c r="ILL36" s="840"/>
      <c r="ILM36" s="840"/>
      <c r="ILN36" s="840"/>
      <c r="ILO36" s="840"/>
      <c r="ILP36" s="840"/>
      <c r="ILQ36" s="840"/>
      <c r="ILR36" s="840"/>
      <c r="ILS36" s="840"/>
      <c r="ILT36" s="840"/>
      <c r="ILU36" s="840"/>
      <c r="ILV36" s="840"/>
      <c r="ILW36" s="840"/>
      <c r="ILX36" s="840"/>
      <c r="ILY36" s="840"/>
      <c r="ILZ36" s="840"/>
      <c r="IMA36" s="840"/>
      <c r="IMB36" s="840"/>
      <c r="IMC36" s="840"/>
      <c r="IMD36" s="840"/>
      <c r="IME36" s="840"/>
      <c r="IMF36" s="840"/>
      <c r="IMG36" s="840"/>
      <c r="IMH36" s="840"/>
      <c r="IMI36" s="840"/>
      <c r="IMJ36" s="840"/>
      <c r="IMK36" s="840"/>
      <c r="IML36" s="840"/>
      <c r="IMM36" s="840"/>
      <c r="IMN36" s="840"/>
      <c r="IMO36" s="840"/>
      <c r="IMP36" s="840"/>
      <c r="IMQ36" s="840"/>
      <c r="IMR36" s="840"/>
      <c r="IMS36" s="840"/>
      <c r="IMT36" s="840"/>
      <c r="IMU36" s="840"/>
      <c r="IMV36" s="840"/>
      <c r="IMW36" s="840"/>
      <c r="IMX36" s="840"/>
      <c r="IMY36" s="840"/>
      <c r="IMZ36" s="840"/>
      <c r="INA36" s="840"/>
      <c r="INB36" s="840"/>
      <c r="INC36" s="840"/>
      <c r="IND36" s="840"/>
      <c r="INE36" s="840"/>
      <c r="INF36" s="840"/>
      <c r="ING36" s="840"/>
      <c r="INH36" s="840"/>
      <c r="INI36" s="840"/>
      <c r="INJ36" s="840"/>
      <c r="INK36" s="840"/>
      <c r="INL36" s="840"/>
      <c r="INM36" s="840"/>
      <c r="INN36" s="840"/>
      <c r="INO36" s="840"/>
      <c r="INP36" s="840"/>
      <c r="INQ36" s="840"/>
      <c r="INR36" s="840"/>
      <c r="INS36" s="840"/>
      <c r="INT36" s="840"/>
      <c r="INU36" s="840"/>
      <c r="INV36" s="840"/>
      <c r="INW36" s="840"/>
      <c r="INX36" s="840"/>
      <c r="INY36" s="840"/>
      <c r="INZ36" s="840"/>
      <c r="IOA36" s="840"/>
      <c r="IOB36" s="840"/>
      <c r="IOC36" s="840"/>
      <c r="IOD36" s="840"/>
      <c r="IOE36" s="840"/>
      <c r="IOF36" s="840"/>
      <c r="IOG36" s="840"/>
      <c r="IOH36" s="840"/>
      <c r="IOI36" s="840"/>
      <c r="IOJ36" s="840"/>
      <c r="IOK36" s="840"/>
      <c r="IOL36" s="840"/>
      <c r="IOM36" s="840"/>
      <c r="ION36" s="840"/>
      <c r="IOO36" s="840"/>
      <c r="IOP36" s="840"/>
      <c r="IOQ36" s="840"/>
      <c r="IOR36" s="840"/>
      <c r="IOS36" s="840"/>
      <c r="IOT36" s="840"/>
      <c r="IOU36" s="840"/>
      <c r="IOV36" s="840"/>
      <c r="IOW36" s="840"/>
      <c r="IOX36" s="840"/>
      <c r="IOY36" s="840"/>
      <c r="IOZ36" s="840"/>
      <c r="IPA36" s="840"/>
      <c r="IPB36" s="840"/>
      <c r="IPC36" s="840"/>
      <c r="IPD36" s="840"/>
      <c r="IPE36" s="840"/>
      <c r="IPF36" s="840"/>
      <c r="IPG36" s="840"/>
      <c r="IPH36" s="840"/>
      <c r="IPI36" s="840"/>
      <c r="IPJ36" s="840"/>
      <c r="IPK36" s="840"/>
      <c r="IPL36" s="840"/>
      <c r="IPM36" s="840"/>
      <c r="IPN36" s="840"/>
      <c r="IPO36" s="840"/>
      <c r="IPP36" s="840"/>
      <c r="IPQ36" s="840"/>
      <c r="IPR36" s="840"/>
      <c r="IPS36" s="840"/>
      <c r="IPT36" s="840"/>
      <c r="IPU36" s="840"/>
      <c r="IPV36" s="840"/>
      <c r="IPW36" s="840"/>
      <c r="IPX36" s="840"/>
      <c r="IPY36" s="840"/>
      <c r="IPZ36" s="840"/>
      <c r="IQA36" s="840"/>
      <c r="IQB36" s="840"/>
      <c r="IQC36" s="840"/>
      <c r="IQD36" s="840"/>
      <c r="IQE36" s="840"/>
      <c r="IQF36" s="840"/>
      <c r="IQG36" s="840"/>
      <c r="IQH36" s="840"/>
      <c r="IQI36" s="840"/>
      <c r="IQJ36" s="840"/>
      <c r="IQK36" s="840"/>
      <c r="IQL36" s="840"/>
      <c r="IQM36" s="840"/>
      <c r="IQN36" s="840"/>
      <c r="IQO36" s="840"/>
      <c r="IQP36" s="840"/>
      <c r="IQQ36" s="840"/>
      <c r="IQR36" s="840"/>
      <c r="IQS36" s="840"/>
      <c r="IQT36" s="840"/>
      <c r="IQU36" s="840"/>
      <c r="IQV36" s="840"/>
      <c r="IQW36" s="840"/>
      <c r="IQX36" s="840"/>
      <c r="IQY36" s="840"/>
      <c r="IQZ36" s="840"/>
      <c r="IRA36" s="840"/>
      <c r="IRB36" s="840"/>
      <c r="IRC36" s="840"/>
      <c r="IRD36" s="840"/>
      <c r="IRE36" s="840"/>
      <c r="IRF36" s="840"/>
      <c r="IRG36" s="840"/>
      <c r="IRH36" s="840"/>
      <c r="IRI36" s="840"/>
      <c r="IRJ36" s="840"/>
      <c r="IRK36" s="840"/>
      <c r="IRL36" s="840"/>
      <c r="IRM36" s="840"/>
      <c r="IRN36" s="840"/>
      <c r="IRO36" s="840"/>
      <c r="IRP36" s="840"/>
      <c r="IRQ36" s="840"/>
      <c r="IRR36" s="840"/>
      <c r="IRS36" s="840"/>
      <c r="IRT36" s="840"/>
      <c r="IRU36" s="840"/>
      <c r="IRV36" s="840"/>
      <c r="IRW36" s="840"/>
      <c r="IRX36" s="840"/>
      <c r="IRY36" s="840"/>
      <c r="IRZ36" s="840"/>
      <c r="ISA36" s="840"/>
      <c r="ISB36" s="840"/>
      <c r="ISC36" s="840"/>
      <c r="ISD36" s="840"/>
      <c r="ISE36" s="840"/>
      <c r="ISF36" s="840"/>
      <c r="ISG36" s="840"/>
      <c r="ISH36" s="840"/>
      <c r="ISI36" s="840"/>
      <c r="ISJ36" s="840"/>
      <c r="ISK36" s="840"/>
      <c r="ISL36" s="840"/>
      <c r="ISM36" s="840"/>
      <c r="ISN36" s="840"/>
      <c r="ISO36" s="840"/>
      <c r="ISP36" s="840"/>
      <c r="ISQ36" s="840"/>
      <c r="ISR36" s="840"/>
      <c r="ISS36" s="840"/>
      <c r="IST36" s="840"/>
      <c r="ISU36" s="840"/>
      <c r="ISV36" s="840"/>
      <c r="ISW36" s="840"/>
      <c r="ISX36" s="840"/>
      <c r="ISY36" s="840"/>
      <c r="ISZ36" s="840"/>
      <c r="ITA36" s="840"/>
      <c r="ITB36" s="840"/>
      <c r="ITC36" s="840"/>
      <c r="ITD36" s="840"/>
      <c r="ITE36" s="840"/>
      <c r="ITF36" s="840"/>
      <c r="ITG36" s="840"/>
      <c r="ITH36" s="840"/>
      <c r="ITI36" s="840"/>
      <c r="ITJ36" s="840"/>
      <c r="ITK36" s="840"/>
      <c r="ITL36" s="840"/>
      <c r="ITM36" s="840"/>
      <c r="ITN36" s="840"/>
      <c r="ITO36" s="840"/>
      <c r="ITP36" s="840"/>
      <c r="ITQ36" s="840"/>
      <c r="ITR36" s="840"/>
      <c r="ITS36" s="840"/>
      <c r="ITT36" s="840"/>
      <c r="ITU36" s="840"/>
      <c r="ITV36" s="840"/>
      <c r="ITW36" s="840"/>
      <c r="ITX36" s="840"/>
      <c r="ITY36" s="840"/>
      <c r="ITZ36" s="840"/>
      <c r="IUA36" s="840"/>
      <c r="IUB36" s="840"/>
      <c r="IUC36" s="840"/>
      <c r="IUD36" s="840"/>
      <c r="IUE36" s="840"/>
      <c r="IUF36" s="840"/>
      <c r="IUG36" s="840"/>
      <c r="IUH36" s="840"/>
      <c r="IUI36" s="840"/>
      <c r="IUJ36" s="840"/>
      <c r="IUK36" s="840"/>
      <c r="IUL36" s="840"/>
      <c r="IUM36" s="840"/>
      <c r="IUN36" s="840"/>
      <c r="IUO36" s="840"/>
      <c r="IUP36" s="840"/>
      <c r="IUQ36" s="840"/>
      <c r="IUR36" s="840"/>
      <c r="IUS36" s="840"/>
      <c r="IUT36" s="840"/>
      <c r="IUU36" s="840"/>
      <c r="IUV36" s="840"/>
      <c r="IUW36" s="840"/>
      <c r="IUX36" s="840"/>
      <c r="IUY36" s="840"/>
      <c r="IUZ36" s="840"/>
      <c r="IVA36" s="840"/>
      <c r="IVB36" s="840"/>
      <c r="IVC36" s="840"/>
      <c r="IVD36" s="840"/>
      <c r="IVE36" s="840"/>
      <c r="IVF36" s="840"/>
      <c r="IVG36" s="840"/>
      <c r="IVH36" s="840"/>
      <c r="IVI36" s="840"/>
      <c r="IVJ36" s="840"/>
      <c r="IVK36" s="840"/>
      <c r="IVL36" s="840"/>
      <c r="IVM36" s="840"/>
      <c r="IVN36" s="840"/>
      <c r="IVO36" s="840"/>
      <c r="IVP36" s="840"/>
      <c r="IVQ36" s="840"/>
      <c r="IVR36" s="840"/>
      <c r="IVS36" s="840"/>
      <c r="IVT36" s="840"/>
      <c r="IVU36" s="840"/>
      <c r="IVV36" s="840"/>
      <c r="IVW36" s="840"/>
      <c r="IVX36" s="840"/>
      <c r="IVY36" s="840"/>
      <c r="IVZ36" s="840"/>
      <c r="IWA36" s="840"/>
      <c r="IWB36" s="840"/>
      <c r="IWC36" s="840"/>
      <c r="IWD36" s="840"/>
      <c r="IWE36" s="840"/>
      <c r="IWF36" s="840"/>
      <c r="IWG36" s="840"/>
      <c r="IWH36" s="840"/>
      <c r="IWI36" s="840"/>
      <c r="IWJ36" s="840"/>
      <c r="IWK36" s="840"/>
      <c r="IWL36" s="840"/>
      <c r="IWM36" s="840"/>
      <c r="IWN36" s="840"/>
      <c r="IWO36" s="840"/>
      <c r="IWP36" s="840"/>
      <c r="IWQ36" s="840"/>
      <c r="IWR36" s="840"/>
      <c r="IWS36" s="840"/>
      <c r="IWT36" s="840"/>
      <c r="IWU36" s="840"/>
      <c r="IWV36" s="840"/>
      <c r="IWW36" s="840"/>
      <c r="IWX36" s="840"/>
      <c r="IWY36" s="840"/>
      <c r="IWZ36" s="840"/>
      <c r="IXA36" s="840"/>
      <c r="IXB36" s="840"/>
      <c r="IXC36" s="840"/>
      <c r="IXD36" s="840"/>
      <c r="IXE36" s="840"/>
      <c r="IXF36" s="840"/>
      <c r="IXG36" s="840"/>
      <c r="IXH36" s="840"/>
      <c r="IXI36" s="840"/>
      <c r="IXJ36" s="840"/>
      <c r="IXK36" s="840"/>
      <c r="IXL36" s="840"/>
      <c r="IXM36" s="840"/>
      <c r="IXN36" s="840"/>
      <c r="IXO36" s="840"/>
      <c r="IXP36" s="840"/>
      <c r="IXQ36" s="840"/>
      <c r="IXR36" s="840"/>
      <c r="IXS36" s="840"/>
      <c r="IXT36" s="840"/>
      <c r="IXU36" s="840"/>
      <c r="IXV36" s="840"/>
      <c r="IXW36" s="840"/>
      <c r="IXX36" s="840"/>
      <c r="IXY36" s="840"/>
      <c r="IXZ36" s="840"/>
      <c r="IYA36" s="840"/>
      <c r="IYB36" s="840"/>
      <c r="IYC36" s="840"/>
      <c r="IYD36" s="840"/>
      <c r="IYE36" s="840"/>
      <c r="IYF36" s="840"/>
      <c r="IYG36" s="840"/>
      <c r="IYH36" s="840"/>
      <c r="IYI36" s="840"/>
      <c r="IYJ36" s="840"/>
      <c r="IYK36" s="840"/>
      <c r="IYL36" s="840"/>
      <c r="IYM36" s="840"/>
      <c r="IYN36" s="840"/>
      <c r="IYO36" s="840"/>
      <c r="IYP36" s="840"/>
      <c r="IYQ36" s="840"/>
      <c r="IYR36" s="840"/>
      <c r="IYS36" s="840"/>
      <c r="IYT36" s="840"/>
      <c r="IYU36" s="840"/>
      <c r="IYV36" s="840"/>
      <c r="IYW36" s="840"/>
      <c r="IYX36" s="840"/>
      <c r="IYY36" s="840"/>
      <c r="IYZ36" s="840"/>
      <c r="IZA36" s="840"/>
      <c r="IZB36" s="840"/>
      <c r="IZC36" s="840"/>
      <c r="IZD36" s="840"/>
      <c r="IZE36" s="840"/>
      <c r="IZF36" s="840"/>
      <c r="IZG36" s="840"/>
      <c r="IZH36" s="840"/>
      <c r="IZI36" s="840"/>
      <c r="IZJ36" s="840"/>
      <c r="IZK36" s="840"/>
      <c r="IZL36" s="840"/>
      <c r="IZM36" s="840"/>
      <c r="IZN36" s="840"/>
      <c r="IZO36" s="840"/>
      <c r="IZP36" s="840"/>
      <c r="IZQ36" s="840"/>
      <c r="IZR36" s="840"/>
      <c r="IZS36" s="840"/>
      <c r="IZT36" s="840"/>
      <c r="IZU36" s="840"/>
      <c r="IZV36" s="840"/>
      <c r="IZW36" s="840"/>
      <c r="IZX36" s="840"/>
      <c r="IZY36" s="840"/>
      <c r="IZZ36" s="840"/>
      <c r="JAA36" s="840"/>
      <c r="JAB36" s="840"/>
      <c r="JAC36" s="840"/>
      <c r="JAD36" s="840"/>
      <c r="JAE36" s="840"/>
      <c r="JAF36" s="840"/>
      <c r="JAG36" s="840"/>
      <c r="JAH36" s="840"/>
      <c r="JAI36" s="840"/>
      <c r="JAJ36" s="840"/>
      <c r="JAK36" s="840"/>
      <c r="JAL36" s="840"/>
      <c r="JAM36" s="840"/>
      <c r="JAN36" s="840"/>
      <c r="JAO36" s="840"/>
      <c r="JAP36" s="840"/>
      <c r="JAQ36" s="840"/>
      <c r="JAR36" s="840"/>
      <c r="JAS36" s="840"/>
      <c r="JAT36" s="840"/>
      <c r="JAU36" s="840"/>
      <c r="JAV36" s="840"/>
      <c r="JAW36" s="840"/>
      <c r="JAX36" s="840"/>
      <c r="JAY36" s="840"/>
      <c r="JAZ36" s="840"/>
      <c r="JBA36" s="840"/>
      <c r="JBB36" s="840"/>
      <c r="JBC36" s="840"/>
      <c r="JBD36" s="840"/>
      <c r="JBE36" s="840"/>
      <c r="JBF36" s="840"/>
      <c r="JBG36" s="840"/>
      <c r="JBH36" s="840"/>
      <c r="JBI36" s="840"/>
      <c r="JBJ36" s="840"/>
      <c r="JBK36" s="840"/>
      <c r="JBL36" s="840"/>
      <c r="JBM36" s="840"/>
      <c r="JBN36" s="840"/>
      <c r="JBO36" s="840"/>
      <c r="JBP36" s="840"/>
      <c r="JBQ36" s="840"/>
      <c r="JBR36" s="840"/>
      <c r="JBS36" s="840"/>
      <c r="JBT36" s="840"/>
      <c r="JBU36" s="840"/>
      <c r="JBV36" s="840"/>
      <c r="JBW36" s="840"/>
      <c r="JBX36" s="840"/>
      <c r="JBY36" s="840"/>
      <c r="JBZ36" s="840"/>
      <c r="JCA36" s="840"/>
      <c r="JCB36" s="840"/>
      <c r="JCC36" s="840"/>
      <c r="JCD36" s="840"/>
      <c r="JCE36" s="840"/>
      <c r="JCF36" s="840"/>
      <c r="JCG36" s="840"/>
      <c r="JCH36" s="840"/>
      <c r="JCI36" s="840"/>
      <c r="JCJ36" s="840"/>
      <c r="JCK36" s="840"/>
      <c r="JCL36" s="840"/>
      <c r="JCM36" s="840"/>
      <c r="JCN36" s="840"/>
      <c r="JCO36" s="840"/>
      <c r="JCP36" s="840"/>
      <c r="JCQ36" s="840"/>
      <c r="JCR36" s="840"/>
      <c r="JCS36" s="840"/>
      <c r="JCT36" s="840"/>
      <c r="JCU36" s="840"/>
      <c r="JCV36" s="840"/>
      <c r="JCW36" s="840"/>
      <c r="JCX36" s="840"/>
      <c r="JCY36" s="840"/>
      <c r="JCZ36" s="840"/>
      <c r="JDA36" s="840"/>
      <c r="JDB36" s="840"/>
      <c r="JDC36" s="840"/>
      <c r="JDD36" s="840"/>
      <c r="JDE36" s="840"/>
      <c r="JDF36" s="840"/>
      <c r="JDG36" s="840"/>
      <c r="JDH36" s="840"/>
      <c r="JDI36" s="840"/>
      <c r="JDJ36" s="840"/>
      <c r="JDK36" s="840"/>
      <c r="JDL36" s="840"/>
      <c r="JDM36" s="840"/>
      <c r="JDN36" s="840"/>
      <c r="JDO36" s="840"/>
      <c r="JDP36" s="840"/>
      <c r="JDQ36" s="840"/>
      <c r="JDR36" s="840"/>
      <c r="JDS36" s="840"/>
      <c r="JDT36" s="840"/>
      <c r="JDU36" s="840"/>
      <c r="JDV36" s="840"/>
      <c r="JDW36" s="840"/>
      <c r="JDX36" s="840"/>
      <c r="JDY36" s="840"/>
      <c r="JDZ36" s="840"/>
      <c r="JEA36" s="840"/>
      <c r="JEB36" s="840"/>
      <c r="JEC36" s="840"/>
      <c r="JED36" s="840"/>
      <c r="JEE36" s="840"/>
      <c r="JEF36" s="840"/>
      <c r="JEG36" s="840"/>
      <c r="JEH36" s="840"/>
      <c r="JEI36" s="840"/>
      <c r="JEJ36" s="840"/>
      <c r="JEK36" s="840"/>
      <c r="JEL36" s="840"/>
      <c r="JEM36" s="840"/>
      <c r="JEN36" s="840"/>
      <c r="JEO36" s="840"/>
      <c r="JEP36" s="840"/>
      <c r="JEQ36" s="840"/>
      <c r="JER36" s="840"/>
      <c r="JES36" s="840"/>
      <c r="JET36" s="840"/>
      <c r="JEU36" s="840"/>
      <c r="JEV36" s="840"/>
      <c r="JEW36" s="840"/>
      <c r="JEX36" s="840"/>
      <c r="JEY36" s="840"/>
      <c r="JEZ36" s="840"/>
      <c r="JFA36" s="840"/>
      <c r="JFB36" s="840"/>
      <c r="JFC36" s="840"/>
      <c r="JFD36" s="840"/>
      <c r="JFE36" s="840"/>
      <c r="JFF36" s="840"/>
      <c r="JFG36" s="840"/>
      <c r="JFH36" s="840"/>
      <c r="JFI36" s="840"/>
      <c r="JFJ36" s="840"/>
      <c r="JFK36" s="840"/>
      <c r="JFL36" s="840"/>
      <c r="JFM36" s="840"/>
      <c r="JFN36" s="840"/>
      <c r="JFO36" s="840"/>
      <c r="JFP36" s="840"/>
      <c r="JFQ36" s="840"/>
      <c r="JFR36" s="840"/>
      <c r="JFS36" s="840"/>
      <c r="JFT36" s="840"/>
      <c r="JFU36" s="840"/>
      <c r="JFV36" s="840"/>
      <c r="JFW36" s="840"/>
      <c r="JFX36" s="840"/>
      <c r="JFY36" s="840"/>
      <c r="JFZ36" s="840"/>
      <c r="JGA36" s="840"/>
      <c r="JGB36" s="840"/>
      <c r="JGC36" s="840"/>
      <c r="JGD36" s="840"/>
      <c r="JGE36" s="840"/>
      <c r="JGF36" s="840"/>
      <c r="JGG36" s="840"/>
      <c r="JGH36" s="840"/>
      <c r="JGI36" s="840"/>
      <c r="JGJ36" s="840"/>
      <c r="JGK36" s="840"/>
      <c r="JGL36" s="840"/>
      <c r="JGM36" s="840"/>
      <c r="JGN36" s="840"/>
      <c r="JGO36" s="840"/>
      <c r="JGP36" s="840"/>
      <c r="JGQ36" s="840"/>
      <c r="JGR36" s="840"/>
      <c r="JGS36" s="840"/>
      <c r="JGT36" s="840"/>
      <c r="JGU36" s="840"/>
      <c r="JGV36" s="840"/>
      <c r="JGW36" s="840"/>
      <c r="JGX36" s="840"/>
      <c r="JGY36" s="840"/>
      <c r="JGZ36" s="840"/>
      <c r="JHA36" s="840"/>
      <c r="JHB36" s="840"/>
      <c r="JHC36" s="840"/>
      <c r="JHD36" s="840"/>
      <c r="JHE36" s="840"/>
      <c r="JHF36" s="840"/>
      <c r="JHG36" s="840"/>
      <c r="JHH36" s="840"/>
      <c r="JHI36" s="840"/>
      <c r="JHJ36" s="840"/>
      <c r="JHK36" s="840"/>
      <c r="JHL36" s="840"/>
      <c r="JHM36" s="840"/>
      <c r="JHN36" s="840"/>
      <c r="JHO36" s="840"/>
      <c r="JHP36" s="840"/>
      <c r="JHQ36" s="840"/>
      <c r="JHR36" s="840"/>
      <c r="JHS36" s="840"/>
      <c r="JHT36" s="840"/>
      <c r="JHU36" s="840"/>
      <c r="JHV36" s="840"/>
      <c r="JHW36" s="840"/>
      <c r="JHX36" s="840"/>
      <c r="JHY36" s="840"/>
      <c r="JHZ36" s="840"/>
      <c r="JIA36" s="840"/>
      <c r="JIB36" s="840"/>
      <c r="JIC36" s="840"/>
      <c r="JID36" s="840"/>
      <c r="JIE36" s="840"/>
      <c r="JIF36" s="840"/>
      <c r="JIG36" s="840"/>
      <c r="JIH36" s="840"/>
      <c r="JII36" s="840"/>
      <c r="JIJ36" s="840"/>
      <c r="JIK36" s="840"/>
      <c r="JIL36" s="840"/>
      <c r="JIM36" s="840"/>
      <c r="JIN36" s="840"/>
      <c r="JIO36" s="840"/>
      <c r="JIP36" s="840"/>
      <c r="JIQ36" s="840"/>
      <c r="JIR36" s="840"/>
      <c r="JIS36" s="840"/>
      <c r="JIT36" s="840"/>
      <c r="JIU36" s="840"/>
      <c r="JIV36" s="840"/>
      <c r="JIW36" s="840"/>
      <c r="JIX36" s="840"/>
      <c r="JIY36" s="840"/>
      <c r="JIZ36" s="840"/>
      <c r="JJA36" s="840"/>
      <c r="JJB36" s="840"/>
      <c r="JJC36" s="840"/>
      <c r="JJD36" s="840"/>
      <c r="JJE36" s="840"/>
      <c r="JJF36" s="840"/>
      <c r="JJG36" s="840"/>
      <c r="JJH36" s="840"/>
      <c r="JJI36" s="840"/>
      <c r="JJJ36" s="840"/>
      <c r="JJK36" s="840"/>
      <c r="JJL36" s="840"/>
      <c r="JJM36" s="840"/>
      <c r="JJN36" s="840"/>
      <c r="JJO36" s="840"/>
      <c r="JJP36" s="840"/>
      <c r="JJQ36" s="840"/>
      <c r="JJR36" s="840"/>
      <c r="JJS36" s="840"/>
      <c r="JJT36" s="840"/>
      <c r="JJU36" s="840"/>
      <c r="JJV36" s="840"/>
      <c r="JJW36" s="840"/>
      <c r="JJX36" s="840"/>
      <c r="JJY36" s="840"/>
      <c r="JJZ36" s="840"/>
      <c r="JKA36" s="840"/>
      <c r="JKB36" s="840"/>
      <c r="JKC36" s="840"/>
      <c r="JKD36" s="840"/>
      <c r="JKE36" s="840"/>
      <c r="JKF36" s="840"/>
      <c r="JKG36" s="840"/>
      <c r="JKH36" s="840"/>
      <c r="JKI36" s="840"/>
      <c r="JKJ36" s="840"/>
      <c r="JKK36" s="840"/>
      <c r="JKL36" s="840"/>
      <c r="JKM36" s="840"/>
      <c r="JKN36" s="840"/>
      <c r="JKO36" s="840"/>
      <c r="JKP36" s="840"/>
      <c r="JKQ36" s="840"/>
      <c r="JKR36" s="840"/>
      <c r="JKS36" s="840"/>
      <c r="JKT36" s="840"/>
      <c r="JKU36" s="840"/>
      <c r="JKV36" s="840"/>
      <c r="JKW36" s="840"/>
      <c r="JKX36" s="840"/>
      <c r="JKY36" s="840"/>
      <c r="JKZ36" s="840"/>
      <c r="JLA36" s="840"/>
      <c r="JLB36" s="840"/>
      <c r="JLC36" s="840"/>
      <c r="JLD36" s="840"/>
      <c r="JLE36" s="840"/>
      <c r="JLF36" s="840"/>
      <c r="JLG36" s="840"/>
      <c r="JLH36" s="840"/>
      <c r="JLI36" s="840"/>
      <c r="JLJ36" s="840"/>
      <c r="JLK36" s="840"/>
      <c r="JLL36" s="840"/>
      <c r="JLM36" s="840"/>
      <c r="JLN36" s="840"/>
      <c r="JLO36" s="840"/>
      <c r="JLP36" s="840"/>
      <c r="JLQ36" s="840"/>
      <c r="JLR36" s="840"/>
      <c r="JLS36" s="840"/>
      <c r="JLT36" s="840"/>
      <c r="JLU36" s="840"/>
      <c r="JLV36" s="840"/>
      <c r="JLW36" s="840"/>
      <c r="JLX36" s="840"/>
      <c r="JLY36" s="840"/>
      <c r="JLZ36" s="840"/>
      <c r="JMA36" s="840"/>
      <c r="JMB36" s="840"/>
      <c r="JMC36" s="840"/>
      <c r="JMD36" s="840"/>
      <c r="JME36" s="840"/>
      <c r="JMF36" s="840"/>
      <c r="JMG36" s="840"/>
      <c r="JMH36" s="840"/>
      <c r="JMI36" s="840"/>
      <c r="JMJ36" s="840"/>
      <c r="JMK36" s="840"/>
      <c r="JML36" s="840"/>
      <c r="JMM36" s="840"/>
      <c r="JMN36" s="840"/>
      <c r="JMO36" s="840"/>
      <c r="JMP36" s="840"/>
      <c r="JMQ36" s="840"/>
      <c r="JMR36" s="840"/>
      <c r="JMS36" s="840"/>
      <c r="JMT36" s="840"/>
      <c r="JMU36" s="840"/>
      <c r="JMV36" s="840"/>
      <c r="JMW36" s="840"/>
      <c r="JMX36" s="840"/>
      <c r="JMY36" s="840"/>
      <c r="JMZ36" s="840"/>
      <c r="JNA36" s="840"/>
      <c r="JNB36" s="840"/>
      <c r="JNC36" s="840"/>
      <c r="JND36" s="840"/>
      <c r="JNE36" s="840"/>
      <c r="JNF36" s="840"/>
      <c r="JNG36" s="840"/>
      <c r="JNH36" s="840"/>
      <c r="JNI36" s="840"/>
      <c r="JNJ36" s="840"/>
      <c r="JNK36" s="840"/>
      <c r="JNL36" s="840"/>
      <c r="JNM36" s="840"/>
      <c r="JNN36" s="840"/>
      <c r="JNO36" s="840"/>
      <c r="JNP36" s="840"/>
      <c r="JNQ36" s="840"/>
      <c r="JNR36" s="840"/>
      <c r="JNS36" s="840"/>
      <c r="JNT36" s="840"/>
      <c r="JNU36" s="840"/>
      <c r="JNV36" s="840"/>
      <c r="JNW36" s="840"/>
      <c r="JNX36" s="840"/>
      <c r="JNY36" s="840"/>
      <c r="JNZ36" s="840"/>
      <c r="JOA36" s="840"/>
      <c r="JOB36" s="840"/>
      <c r="JOC36" s="840"/>
      <c r="JOD36" s="840"/>
      <c r="JOE36" s="840"/>
      <c r="JOF36" s="840"/>
      <c r="JOG36" s="840"/>
      <c r="JOH36" s="840"/>
      <c r="JOI36" s="840"/>
      <c r="JOJ36" s="840"/>
      <c r="JOK36" s="840"/>
      <c r="JOL36" s="840"/>
      <c r="JOM36" s="840"/>
      <c r="JON36" s="840"/>
      <c r="JOO36" s="840"/>
      <c r="JOP36" s="840"/>
      <c r="JOQ36" s="840"/>
      <c r="JOR36" s="840"/>
      <c r="JOS36" s="840"/>
      <c r="JOT36" s="840"/>
      <c r="JOU36" s="840"/>
      <c r="JOV36" s="840"/>
      <c r="JOW36" s="840"/>
      <c r="JOX36" s="840"/>
      <c r="JOY36" s="840"/>
      <c r="JOZ36" s="840"/>
      <c r="JPA36" s="840"/>
      <c r="JPB36" s="840"/>
      <c r="JPC36" s="840"/>
      <c r="JPD36" s="840"/>
      <c r="JPE36" s="840"/>
      <c r="JPF36" s="840"/>
      <c r="JPG36" s="840"/>
      <c r="JPH36" s="840"/>
      <c r="JPI36" s="840"/>
      <c r="JPJ36" s="840"/>
      <c r="JPK36" s="840"/>
      <c r="JPL36" s="840"/>
      <c r="JPM36" s="840"/>
      <c r="JPN36" s="840"/>
      <c r="JPO36" s="840"/>
      <c r="JPP36" s="840"/>
      <c r="JPQ36" s="840"/>
      <c r="JPR36" s="840"/>
      <c r="JPS36" s="840"/>
      <c r="JPT36" s="840"/>
      <c r="JPU36" s="840"/>
      <c r="JPV36" s="840"/>
      <c r="JPW36" s="840"/>
      <c r="JPX36" s="840"/>
      <c r="JPY36" s="840"/>
      <c r="JPZ36" s="840"/>
      <c r="JQA36" s="840"/>
      <c r="JQB36" s="840"/>
      <c r="JQC36" s="840"/>
      <c r="JQD36" s="840"/>
      <c r="JQE36" s="840"/>
      <c r="JQF36" s="840"/>
      <c r="JQG36" s="840"/>
      <c r="JQH36" s="840"/>
      <c r="JQI36" s="840"/>
      <c r="JQJ36" s="840"/>
      <c r="JQK36" s="840"/>
      <c r="JQL36" s="840"/>
      <c r="JQM36" s="840"/>
      <c r="JQN36" s="840"/>
      <c r="JQO36" s="840"/>
      <c r="JQP36" s="840"/>
      <c r="JQQ36" s="840"/>
      <c r="JQR36" s="840"/>
      <c r="JQS36" s="840"/>
      <c r="JQT36" s="840"/>
      <c r="JQU36" s="840"/>
      <c r="JQV36" s="840"/>
      <c r="JQW36" s="840"/>
      <c r="JQX36" s="840"/>
      <c r="JQY36" s="840"/>
      <c r="JQZ36" s="840"/>
      <c r="JRA36" s="840"/>
      <c r="JRB36" s="840"/>
      <c r="JRC36" s="840"/>
      <c r="JRD36" s="840"/>
      <c r="JRE36" s="840"/>
      <c r="JRF36" s="840"/>
      <c r="JRG36" s="840"/>
      <c r="JRH36" s="840"/>
      <c r="JRI36" s="840"/>
      <c r="JRJ36" s="840"/>
      <c r="JRK36" s="840"/>
      <c r="JRL36" s="840"/>
      <c r="JRM36" s="840"/>
      <c r="JRN36" s="840"/>
      <c r="JRO36" s="840"/>
      <c r="JRP36" s="840"/>
      <c r="JRQ36" s="840"/>
      <c r="JRR36" s="840"/>
      <c r="JRS36" s="840"/>
      <c r="JRT36" s="840"/>
      <c r="JRU36" s="840"/>
      <c r="JRV36" s="840"/>
      <c r="JRW36" s="840"/>
      <c r="JRX36" s="840"/>
      <c r="JRY36" s="840"/>
      <c r="JRZ36" s="840"/>
      <c r="JSA36" s="840"/>
      <c r="JSB36" s="840"/>
      <c r="JSC36" s="840"/>
      <c r="JSD36" s="840"/>
      <c r="JSE36" s="840"/>
      <c r="JSF36" s="840"/>
      <c r="JSG36" s="840"/>
      <c r="JSH36" s="840"/>
      <c r="JSI36" s="840"/>
      <c r="JSJ36" s="840"/>
      <c r="JSK36" s="840"/>
      <c r="JSL36" s="840"/>
      <c r="JSM36" s="840"/>
      <c r="JSN36" s="840"/>
      <c r="JSO36" s="840"/>
      <c r="JSP36" s="840"/>
      <c r="JSQ36" s="840"/>
      <c r="JSR36" s="840"/>
      <c r="JSS36" s="840"/>
      <c r="JST36" s="840"/>
      <c r="JSU36" s="840"/>
      <c r="JSV36" s="840"/>
      <c r="JSW36" s="840"/>
      <c r="JSX36" s="840"/>
      <c r="JSY36" s="840"/>
      <c r="JSZ36" s="840"/>
      <c r="JTA36" s="840"/>
      <c r="JTB36" s="840"/>
      <c r="JTC36" s="840"/>
      <c r="JTD36" s="840"/>
      <c r="JTE36" s="840"/>
      <c r="JTF36" s="840"/>
      <c r="JTG36" s="840"/>
      <c r="JTH36" s="840"/>
      <c r="JTI36" s="840"/>
      <c r="JTJ36" s="840"/>
      <c r="JTK36" s="840"/>
      <c r="JTL36" s="840"/>
      <c r="JTM36" s="840"/>
      <c r="JTN36" s="840"/>
      <c r="JTO36" s="840"/>
      <c r="JTP36" s="840"/>
      <c r="JTQ36" s="840"/>
      <c r="JTR36" s="840"/>
      <c r="JTS36" s="840"/>
      <c r="JTT36" s="840"/>
      <c r="JTU36" s="840"/>
      <c r="JTV36" s="840"/>
      <c r="JTW36" s="840"/>
      <c r="JTX36" s="840"/>
      <c r="JTY36" s="840"/>
      <c r="JTZ36" s="840"/>
      <c r="JUA36" s="840"/>
      <c r="JUB36" s="840"/>
      <c r="JUC36" s="840"/>
      <c r="JUD36" s="840"/>
      <c r="JUE36" s="840"/>
      <c r="JUF36" s="840"/>
      <c r="JUG36" s="840"/>
      <c r="JUH36" s="840"/>
      <c r="JUI36" s="840"/>
      <c r="JUJ36" s="840"/>
      <c r="JUK36" s="840"/>
      <c r="JUL36" s="840"/>
      <c r="JUM36" s="840"/>
      <c r="JUN36" s="840"/>
      <c r="JUO36" s="840"/>
      <c r="JUP36" s="840"/>
      <c r="JUQ36" s="840"/>
      <c r="JUR36" s="840"/>
      <c r="JUS36" s="840"/>
      <c r="JUT36" s="840"/>
      <c r="JUU36" s="840"/>
      <c r="JUV36" s="840"/>
      <c r="JUW36" s="840"/>
      <c r="JUX36" s="840"/>
      <c r="JUY36" s="840"/>
      <c r="JUZ36" s="840"/>
      <c r="JVA36" s="840"/>
      <c r="JVB36" s="840"/>
      <c r="JVC36" s="840"/>
      <c r="JVD36" s="840"/>
      <c r="JVE36" s="840"/>
      <c r="JVF36" s="840"/>
      <c r="JVG36" s="840"/>
      <c r="JVH36" s="840"/>
      <c r="JVI36" s="840"/>
      <c r="JVJ36" s="840"/>
      <c r="JVK36" s="840"/>
      <c r="JVL36" s="840"/>
      <c r="JVM36" s="840"/>
      <c r="JVN36" s="840"/>
      <c r="JVO36" s="840"/>
      <c r="JVP36" s="840"/>
      <c r="JVQ36" s="840"/>
      <c r="JVR36" s="840"/>
      <c r="JVS36" s="840"/>
      <c r="JVT36" s="840"/>
      <c r="JVU36" s="840"/>
      <c r="JVV36" s="840"/>
      <c r="JVW36" s="840"/>
      <c r="JVX36" s="840"/>
      <c r="JVY36" s="840"/>
      <c r="JVZ36" s="840"/>
      <c r="JWA36" s="840"/>
      <c r="JWB36" s="840"/>
      <c r="JWC36" s="840"/>
      <c r="JWD36" s="840"/>
      <c r="JWE36" s="840"/>
      <c r="JWF36" s="840"/>
      <c r="JWG36" s="840"/>
      <c r="JWH36" s="840"/>
      <c r="JWI36" s="840"/>
      <c r="JWJ36" s="840"/>
      <c r="JWK36" s="840"/>
      <c r="JWL36" s="840"/>
      <c r="JWM36" s="840"/>
      <c r="JWN36" s="840"/>
      <c r="JWO36" s="840"/>
      <c r="JWP36" s="840"/>
      <c r="JWQ36" s="840"/>
      <c r="JWR36" s="840"/>
      <c r="JWS36" s="840"/>
      <c r="JWT36" s="840"/>
      <c r="JWU36" s="840"/>
      <c r="JWV36" s="840"/>
      <c r="JWW36" s="840"/>
      <c r="JWX36" s="840"/>
      <c r="JWY36" s="840"/>
      <c r="JWZ36" s="840"/>
      <c r="JXA36" s="840"/>
      <c r="JXB36" s="840"/>
      <c r="JXC36" s="840"/>
      <c r="JXD36" s="840"/>
      <c r="JXE36" s="840"/>
      <c r="JXF36" s="840"/>
      <c r="JXG36" s="840"/>
      <c r="JXH36" s="840"/>
      <c r="JXI36" s="840"/>
      <c r="JXJ36" s="840"/>
      <c r="JXK36" s="840"/>
      <c r="JXL36" s="840"/>
      <c r="JXM36" s="840"/>
      <c r="JXN36" s="840"/>
      <c r="JXO36" s="840"/>
      <c r="JXP36" s="840"/>
      <c r="JXQ36" s="840"/>
      <c r="JXR36" s="840"/>
      <c r="JXS36" s="840"/>
      <c r="JXT36" s="840"/>
      <c r="JXU36" s="840"/>
      <c r="JXV36" s="840"/>
      <c r="JXW36" s="840"/>
      <c r="JXX36" s="840"/>
      <c r="JXY36" s="840"/>
      <c r="JXZ36" s="840"/>
      <c r="JYA36" s="840"/>
      <c r="JYB36" s="840"/>
      <c r="JYC36" s="840"/>
      <c r="JYD36" s="840"/>
      <c r="JYE36" s="840"/>
      <c r="JYF36" s="840"/>
      <c r="JYG36" s="840"/>
      <c r="JYH36" s="840"/>
      <c r="JYI36" s="840"/>
      <c r="JYJ36" s="840"/>
      <c r="JYK36" s="840"/>
      <c r="JYL36" s="840"/>
      <c r="JYM36" s="840"/>
      <c r="JYN36" s="840"/>
      <c r="JYO36" s="840"/>
      <c r="JYP36" s="840"/>
      <c r="JYQ36" s="840"/>
      <c r="JYR36" s="840"/>
      <c r="JYS36" s="840"/>
      <c r="JYT36" s="840"/>
      <c r="JYU36" s="840"/>
      <c r="JYV36" s="840"/>
      <c r="JYW36" s="840"/>
      <c r="JYX36" s="840"/>
      <c r="JYY36" s="840"/>
      <c r="JYZ36" s="840"/>
      <c r="JZA36" s="840"/>
      <c r="JZB36" s="840"/>
      <c r="JZC36" s="840"/>
      <c r="JZD36" s="840"/>
      <c r="JZE36" s="840"/>
      <c r="JZF36" s="840"/>
      <c r="JZG36" s="840"/>
      <c r="JZH36" s="840"/>
      <c r="JZI36" s="840"/>
      <c r="JZJ36" s="840"/>
      <c r="JZK36" s="840"/>
      <c r="JZL36" s="840"/>
      <c r="JZM36" s="840"/>
      <c r="JZN36" s="840"/>
      <c r="JZO36" s="840"/>
      <c r="JZP36" s="840"/>
      <c r="JZQ36" s="840"/>
      <c r="JZR36" s="840"/>
      <c r="JZS36" s="840"/>
      <c r="JZT36" s="840"/>
      <c r="JZU36" s="840"/>
      <c r="JZV36" s="840"/>
      <c r="JZW36" s="840"/>
      <c r="JZX36" s="840"/>
      <c r="JZY36" s="840"/>
      <c r="JZZ36" s="840"/>
      <c r="KAA36" s="840"/>
      <c r="KAB36" s="840"/>
      <c r="KAC36" s="840"/>
      <c r="KAD36" s="840"/>
      <c r="KAE36" s="840"/>
      <c r="KAF36" s="840"/>
      <c r="KAG36" s="840"/>
      <c r="KAH36" s="840"/>
      <c r="KAI36" s="840"/>
      <c r="KAJ36" s="840"/>
      <c r="KAK36" s="840"/>
      <c r="KAL36" s="840"/>
      <c r="KAM36" s="840"/>
      <c r="KAN36" s="840"/>
      <c r="KAO36" s="840"/>
      <c r="KAP36" s="840"/>
      <c r="KAQ36" s="840"/>
      <c r="KAR36" s="840"/>
      <c r="KAS36" s="840"/>
      <c r="KAT36" s="840"/>
      <c r="KAU36" s="840"/>
      <c r="KAV36" s="840"/>
      <c r="KAW36" s="840"/>
      <c r="KAX36" s="840"/>
      <c r="KAY36" s="840"/>
      <c r="KAZ36" s="840"/>
      <c r="KBA36" s="840"/>
      <c r="KBB36" s="840"/>
      <c r="KBC36" s="840"/>
      <c r="KBD36" s="840"/>
      <c r="KBE36" s="840"/>
      <c r="KBF36" s="840"/>
      <c r="KBG36" s="840"/>
      <c r="KBH36" s="840"/>
      <c r="KBI36" s="840"/>
      <c r="KBJ36" s="840"/>
      <c r="KBK36" s="840"/>
      <c r="KBL36" s="840"/>
      <c r="KBM36" s="840"/>
      <c r="KBN36" s="840"/>
      <c r="KBO36" s="840"/>
      <c r="KBP36" s="840"/>
      <c r="KBQ36" s="840"/>
      <c r="KBR36" s="840"/>
      <c r="KBS36" s="840"/>
      <c r="KBT36" s="840"/>
      <c r="KBU36" s="840"/>
      <c r="KBV36" s="840"/>
      <c r="KBW36" s="840"/>
      <c r="KBX36" s="840"/>
      <c r="KBY36" s="840"/>
      <c r="KBZ36" s="840"/>
      <c r="KCA36" s="840"/>
      <c r="KCB36" s="840"/>
      <c r="KCC36" s="840"/>
      <c r="KCD36" s="840"/>
      <c r="KCE36" s="840"/>
      <c r="KCF36" s="840"/>
      <c r="KCG36" s="840"/>
      <c r="KCH36" s="840"/>
      <c r="KCI36" s="840"/>
      <c r="KCJ36" s="840"/>
      <c r="KCK36" s="840"/>
      <c r="KCL36" s="840"/>
      <c r="KCM36" s="840"/>
      <c r="KCN36" s="840"/>
      <c r="KCO36" s="840"/>
      <c r="KCP36" s="840"/>
      <c r="KCQ36" s="840"/>
      <c r="KCR36" s="840"/>
      <c r="KCS36" s="840"/>
      <c r="KCT36" s="840"/>
      <c r="KCU36" s="840"/>
      <c r="KCV36" s="840"/>
      <c r="KCW36" s="840"/>
      <c r="KCX36" s="840"/>
      <c r="KCY36" s="840"/>
      <c r="KCZ36" s="840"/>
      <c r="KDA36" s="840"/>
      <c r="KDB36" s="840"/>
      <c r="KDC36" s="840"/>
      <c r="KDD36" s="840"/>
      <c r="KDE36" s="840"/>
      <c r="KDF36" s="840"/>
      <c r="KDG36" s="840"/>
      <c r="KDH36" s="840"/>
      <c r="KDI36" s="840"/>
      <c r="KDJ36" s="840"/>
      <c r="KDK36" s="840"/>
      <c r="KDL36" s="840"/>
      <c r="KDM36" s="840"/>
      <c r="KDN36" s="840"/>
      <c r="KDO36" s="840"/>
      <c r="KDP36" s="840"/>
      <c r="KDQ36" s="840"/>
      <c r="KDR36" s="840"/>
      <c r="KDS36" s="840"/>
      <c r="KDT36" s="840"/>
      <c r="KDU36" s="840"/>
      <c r="KDV36" s="840"/>
      <c r="KDW36" s="840"/>
      <c r="KDX36" s="840"/>
      <c r="KDY36" s="840"/>
      <c r="KDZ36" s="840"/>
      <c r="KEA36" s="840"/>
      <c r="KEB36" s="840"/>
      <c r="KEC36" s="840"/>
      <c r="KED36" s="840"/>
      <c r="KEE36" s="840"/>
      <c r="KEF36" s="840"/>
      <c r="KEG36" s="840"/>
      <c r="KEH36" s="840"/>
      <c r="KEI36" s="840"/>
      <c r="KEJ36" s="840"/>
      <c r="KEK36" s="840"/>
      <c r="KEL36" s="840"/>
      <c r="KEM36" s="840"/>
      <c r="KEN36" s="840"/>
      <c r="KEO36" s="840"/>
      <c r="KEP36" s="840"/>
      <c r="KEQ36" s="840"/>
      <c r="KER36" s="840"/>
      <c r="KES36" s="840"/>
      <c r="KET36" s="840"/>
      <c r="KEU36" s="840"/>
      <c r="KEV36" s="840"/>
      <c r="KEW36" s="840"/>
      <c r="KEX36" s="840"/>
      <c r="KEY36" s="840"/>
      <c r="KEZ36" s="840"/>
      <c r="KFA36" s="840"/>
      <c r="KFB36" s="840"/>
      <c r="KFC36" s="840"/>
      <c r="KFD36" s="840"/>
      <c r="KFE36" s="840"/>
      <c r="KFF36" s="840"/>
      <c r="KFG36" s="840"/>
      <c r="KFH36" s="840"/>
      <c r="KFI36" s="840"/>
      <c r="KFJ36" s="840"/>
      <c r="KFK36" s="840"/>
      <c r="KFL36" s="840"/>
      <c r="KFM36" s="840"/>
      <c r="KFN36" s="840"/>
      <c r="KFO36" s="840"/>
      <c r="KFP36" s="840"/>
      <c r="KFQ36" s="840"/>
      <c r="KFR36" s="840"/>
      <c r="KFS36" s="840"/>
      <c r="KFT36" s="840"/>
      <c r="KFU36" s="840"/>
      <c r="KFV36" s="840"/>
      <c r="KFW36" s="840"/>
      <c r="KFX36" s="840"/>
      <c r="KFY36" s="840"/>
      <c r="KFZ36" s="840"/>
      <c r="KGA36" s="840"/>
      <c r="KGB36" s="840"/>
      <c r="KGC36" s="840"/>
      <c r="KGD36" s="840"/>
      <c r="KGE36" s="840"/>
      <c r="KGF36" s="840"/>
      <c r="KGG36" s="840"/>
      <c r="KGH36" s="840"/>
      <c r="KGI36" s="840"/>
      <c r="KGJ36" s="840"/>
      <c r="KGK36" s="840"/>
      <c r="KGL36" s="840"/>
      <c r="KGM36" s="840"/>
      <c r="KGN36" s="840"/>
      <c r="KGO36" s="840"/>
      <c r="KGP36" s="840"/>
      <c r="KGQ36" s="840"/>
      <c r="KGR36" s="840"/>
      <c r="KGS36" s="840"/>
      <c r="KGT36" s="840"/>
      <c r="KGU36" s="840"/>
      <c r="KGV36" s="840"/>
      <c r="KGW36" s="840"/>
      <c r="KGX36" s="840"/>
      <c r="KGY36" s="840"/>
      <c r="KGZ36" s="840"/>
      <c r="KHA36" s="840"/>
      <c r="KHB36" s="840"/>
      <c r="KHC36" s="840"/>
      <c r="KHD36" s="840"/>
      <c r="KHE36" s="840"/>
      <c r="KHF36" s="840"/>
      <c r="KHG36" s="840"/>
      <c r="KHH36" s="840"/>
      <c r="KHI36" s="840"/>
      <c r="KHJ36" s="840"/>
      <c r="KHK36" s="840"/>
      <c r="KHL36" s="840"/>
      <c r="KHM36" s="840"/>
      <c r="KHN36" s="840"/>
      <c r="KHO36" s="840"/>
      <c r="KHP36" s="840"/>
      <c r="KHQ36" s="840"/>
      <c r="KHR36" s="840"/>
      <c r="KHS36" s="840"/>
      <c r="KHT36" s="840"/>
      <c r="KHU36" s="840"/>
      <c r="KHV36" s="840"/>
      <c r="KHW36" s="840"/>
      <c r="KHX36" s="840"/>
      <c r="KHY36" s="840"/>
      <c r="KHZ36" s="840"/>
      <c r="KIA36" s="840"/>
      <c r="KIB36" s="840"/>
      <c r="KIC36" s="840"/>
      <c r="KID36" s="840"/>
      <c r="KIE36" s="840"/>
      <c r="KIF36" s="840"/>
      <c r="KIG36" s="840"/>
      <c r="KIH36" s="840"/>
      <c r="KII36" s="840"/>
      <c r="KIJ36" s="840"/>
      <c r="KIK36" s="840"/>
      <c r="KIL36" s="840"/>
      <c r="KIM36" s="840"/>
      <c r="KIN36" s="840"/>
      <c r="KIO36" s="840"/>
      <c r="KIP36" s="840"/>
      <c r="KIQ36" s="840"/>
      <c r="KIR36" s="840"/>
      <c r="KIS36" s="840"/>
      <c r="KIT36" s="840"/>
      <c r="KIU36" s="840"/>
      <c r="KIV36" s="840"/>
      <c r="KIW36" s="840"/>
      <c r="KIX36" s="840"/>
      <c r="KIY36" s="840"/>
      <c r="KIZ36" s="840"/>
      <c r="KJA36" s="840"/>
      <c r="KJB36" s="840"/>
      <c r="KJC36" s="840"/>
      <c r="KJD36" s="840"/>
      <c r="KJE36" s="840"/>
      <c r="KJF36" s="840"/>
      <c r="KJG36" s="840"/>
      <c r="KJH36" s="840"/>
      <c r="KJI36" s="840"/>
      <c r="KJJ36" s="840"/>
      <c r="KJK36" s="840"/>
      <c r="KJL36" s="840"/>
      <c r="KJM36" s="840"/>
      <c r="KJN36" s="840"/>
      <c r="KJO36" s="840"/>
      <c r="KJP36" s="840"/>
      <c r="KJQ36" s="840"/>
      <c r="KJR36" s="840"/>
      <c r="KJS36" s="840"/>
      <c r="KJT36" s="840"/>
      <c r="KJU36" s="840"/>
      <c r="KJV36" s="840"/>
      <c r="KJW36" s="840"/>
      <c r="KJX36" s="840"/>
      <c r="KJY36" s="840"/>
      <c r="KJZ36" s="840"/>
      <c r="KKA36" s="840"/>
      <c r="KKB36" s="840"/>
      <c r="KKC36" s="840"/>
      <c r="KKD36" s="840"/>
      <c r="KKE36" s="840"/>
      <c r="KKF36" s="840"/>
      <c r="KKG36" s="840"/>
      <c r="KKH36" s="840"/>
      <c r="KKI36" s="840"/>
      <c r="KKJ36" s="840"/>
      <c r="KKK36" s="840"/>
      <c r="KKL36" s="840"/>
      <c r="KKM36" s="840"/>
      <c r="KKN36" s="840"/>
      <c r="KKO36" s="840"/>
      <c r="KKP36" s="840"/>
      <c r="KKQ36" s="840"/>
      <c r="KKR36" s="840"/>
      <c r="KKS36" s="840"/>
      <c r="KKT36" s="840"/>
      <c r="KKU36" s="840"/>
      <c r="KKV36" s="840"/>
      <c r="KKW36" s="840"/>
      <c r="KKX36" s="840"/>
      <c r="KKY36" s="840"/>
      <c r="KKZ36" s="840"/>
      <c r="KLA36" s="840"/>
      <c r="KLB36" s="840"/>
      <c r="KLC36" s="840"/>
      <c r="KLD36" s="840"/>
      <c r="KLE36" s="840"/>
      <c r="KLF36" s="840"/>
      <c r="KLG36" s="840"/>
      <c r="KLH36" s="840"/>
      <c r="KLI36" s="840"/>
      <c r="KLJ36" s="840"/>
      <c r="KLK36" s="840"/>
      <c r="KLL36" s="840"/>
      <c r="KLM36" s="840"/>
      <c r="KLN36" s="840"/>
      <c r="KLO36" s="840"/>
      <c r="KLP36" s="840"/>
      <c r="KLQ36" s="840"/>
      <c r="KLR36" s="840"/>
      <c r="KLS36" s="840"/>
      <c r="KLT36" s="840"/>
      <c r="KLU36" s="840"/>
      <c r="KLV36" s="840"/>
      <c r="KLW36" s="840"/>
      <c r="KLX36" s="840"/>
      <c r="KLY36" s="840"/>
      <c r="KLZ36" s="840"/>
      <c r="KMA36" s="840"/>
      <c r="KMB36" s="840"/>
      <c r="KMC36" s="840"/>
      <c r="KMD36" s="840"/>
      <c r="KME36" s="840"/>
      <c r="KMF36" s="840"/>
      <c r="KMG36" s="840"/>
      <c r="KMH36" s="840"/>
      <c r="KMI36" s="840"/>
      <c r="KMJ36" s="840"/>
      <c r="KMK36" s="840"/>
      <c r="KML36" s="840"/>
      <c r="KMM36" s="840"/>
      <c r="KMN36" s="840"/>
      <c r="KMO36" s="840"/>
      <c r="KMP36" s="840"/>
      <c r="KMQ36" s="840"/>
      <c r="KMR36" s="840"/>
      <c r="KMS36" s="840"/>
      <c r="KMT36" s="840"/>
      <c r="KMU36" s="840"/>
      <c r="KMV36" s="840"/>
      <c r="KMW36" s="840"/>
      <c r="KMX36" s="840"/>
      <c r="KMY36" s="840"/>
      <c r="KMZ36" s="840"/>
      <c r="KNA36" s="840"/>
      <c r="KNB36" s="840"/>
      <c r="KNC36" s="840"/>
      <c r="KND36" s="840"/>
      <c r="KNE36" s="840"/>
      <c r="KNF36" s="840"/>
      <c r="KNG36" s="840"/>
      <c r="KNH36" s="840"/>
      <c r="KNI36" s="840"/>
      <c r="KNJ36" s="840"/>
      <c r="KNK36" s="840"/>
      <c r="KNL36" s="840"/>
      <c r="KNM36" s="840"/>
      <c r="KNN36" s="840"/>
      <c r="KNO36" s="840"/>
      <c r="KNP36" s="840"/>
      <c r="KNQ36" s="840"/>
      <c r="KNR36" s="840"/>
      <c r="KNS36" s="840"/>
      <c r="KNT36" s="840"/>
      <c r="KNU36" s="840"/>
      <c r="KNV36" s="840"/>
      <c r="KNW36" s="840"/>
      <c r="KNX36" s="840"/>
      <c r="KNY36" s="840"/>
      <c r="KNZ36" s="840"/>
      <c r="KOA36" s="840"/>
      <c r="KOB36" s="840"/>
      <c r="KOC36" s="840"/>
      <c r="KOD36" s="840"/>
      <c r="KOE36" s="840"/>
      <c r="KOF36" s="840"/>
      <c r="KOG36" s="840"/>
      <c r="KOH36" s="840"/>
      <c r="KOI36" s="840"/>
      <c r="KOJ36" s="840"/>
      <c r="KOK36" s="840"/>
      <c r="KOL36" s="840"/>
      <c r="KOM36" s="840"/>
      <c r="KON36" s="840"/>
      <c r="KOO36" s="840"/>
      <c r="KOP36" s="840"/>
      <c r="KOQ36" s="840"/>
      <c r="KOR36" s="840"/>
      <c r="KOS36" s="840"/>
      <c r="KOT36" s="840"/>
      <c r="KOU36" s="840"/>
      <c r="KOV36" s="840"/>
      <c r="KOW36" s="840"/>
      <c r="KOX36" s="840"/>
      <c r="KOY36" s="840"/>
      <c r="KOZ36" s="840"/>
      <c r="KPA36" s="840"/>
      <c r="KPB36" s="840"/>
      <c r="KPC36" s="840"/>
      <c r="KPD36" s="840"/>
      <c r="KPE36" s="840"/>
      <c r="KPF36" s="840"/>
      <c r="KPG36" s="840"/>
      <c r="KPH36" s="840"/>
      <c r="KPI36" s="840"/>
      <c r="KPJ36" s="840"/>
      <c r="KPK36" s="840"/>
      <c r="KPL36" s="840"/>
      <c r="KPM36" s="840"/>
      <c r="KPN36" s="840"/>
      <c r="KPO36" s="840"/>
      <c r="KPP36" s="840"/>
      <c r="KPQ36" s="840"/>
      <c r="KPR36" s="840"/>
      <c r="KPS36" s="840"/>
      <c r="KPT36" s="840"/>
      <c r="KPU36" s="840"/>
      <c r="KPV36" s="840"/>
      <c r="KPW36" s="840"/>
      <c r="KPX36" s="840"/>
      <c r="KPY36" s="840"/>
      <c r="KPZ36" s="840"/>
      <c r="KQA36" s="840"/>
      <c r="KQB36" s="840"/>
      <c r="KQC36" s="840"/>
      <c r="KQD36" s="840"/>
      <c r="KQE36" s="840"/>
      <c r="KQF36" s="840"/>
      <c r="KQG36" s="840"/>
      <c r="KQH36" s="840"/>
      <c r="KQI36" s="840"/>
      <c r="KQJ36" s="840"/>
      <c r="KQK36" s="840"/>
      <c r="KQL36" s="840"/>
      <c r="KQM36" s="840"/>
      <c r="KQN36" s="840"/>
      <c r="KQO36" s="840"/>
      <c r="KQP36" s="840"/>
      <c r="KQQ36" s="840"/>
      <c r="KQR36" s="840"/>
      <c r="KQS36" s="840"/>
      <c r="KQT36" s="840"/>
      <c r="KQU36" s="840"/>
      <c r="KQV36" s="840"/>
      <c r="KQW36" s="840"/>
      <c r="KQX36" s="840"/>
      <c r="KQY36" s="840"/>
      <c r="KQZ36" s="840"/>
      <c r="KRA36" s="840"/>
      <c r="KRB36" s="840"/>
      <c r="KRC36" s="840"/>
      <c r="KRD36" s="840"/>
      <c r="KRE36" s="840"/>
      <c r="KRF36" s="840"/>
      <c r="KRG36" s="840"/>
      <c r="KRH36" s="840"/>
      <c r="KRI36" s="840"/>
      <c r="KRJ36" s="840"/>
      <c r="KRK36" s="840"/>
      <c r="KRL36" s="840"/>
      <c r="KRM36" s="840"/>
      <c r="KRN36" s="840"/>
      <c r="KRO36" s="840"/>
      <c r="KRP36" s="840"/>
      <c r="KRQ36" s="840"/>
      <c r="KRR36" s="840"/>
      <c r="KRS36" s="840"/>
      <c r="KRT36" s="840"/>
      <c r="KRU36" s="840"/>
      <c r="KRV36" s="840"/>
      <c r="KRW36" s="840"/>
      <c r="KRX36" s="840"/>
      <c r="KRY36" s="840"/>
      <c r="KRZ36" s="840"/>
      <c r="KSA36" s="840"/>
      <c r="KSB36" s="840"/>
      <c r="KSC36" s="840"/>
      <c r="KSD36" s="840"/>
      <c r="KSE36" s="840"/>
      <c r="KSF36" s="840"/>
      <c r="KSG36" s="840"/>
      <c r="KSH36" s="840"/>
      <c r="KSI36" s="840"/>
      <c r="KSJ36" s="840"/>
      <c r="KSK36" s="840"/>
      <c r="KSL36" s="840"/>
      <c r="KSM36" s="840"/>
      <c r="KSN36" s="840"/>
      <c r="KSO36" s="840"/>
      <c r="KSP36" s="840"/>
      <c r="KSQ36" s="840"/>
      <c r="KSR36" s="840"/>
      <c r="KSS36" s="840"/>
      <c r="KST36" s="840"/>
      <c r="KSU36" s="840"/>
      <c r="KSV36" s="840"/>
      <c r="KSW36" s="840"/>
      <c r="KSX36" s="840"/>
      <c r="KSY36" s="840"/>
      <c r="KSZ36" s="840"/>
      <c r="KTA36" s="840"/>
      <c r="KTB36" s="840"/>
      <c r="KTC36" s="840"/>
      <c r="KTD36" s="840"/>
      <c r="KTE36" s="840"/>
      <c r="KTF36" s="840"/>
      <c r="KTG36" s="840"/>
      <c r="KTH36" s="840"/>
      <c r="KTI36" s="840"/>
      <c r="KTJ36" s="840"/>
      <c r="KTK36" s="840"/>
      <c r="KTL36" s="840"/>
      <c r="KTM36" s="840"/>
      <c r="KTN36" s="840"/>
      <c r="KTO36" s="840"/>
      <c r="KTP36" s="840"/>
      <c r="KTQ36" s="840"/>
      <c r="KTR36" s="840"/>
      <c r="KTS36" s="840"/>
      <c r="KTT36" s="840"/>
      <c r="KTU36" s="840"/>
      <c r="KTV36" s="840"/>
      <c r="KTW36" s="840"/>
      <c r="KTX36" s="840"/>
      <c r="KTY36" s="840"/>
      <c r="KTZ36" s="840"/>
      <c r="KUA36" s="840"/>
      <c r="KUB36" s="840"/>
      <c r="KUC36" s="840"/>
      <c r="KUD36" s="840"/>
      <c r="KUE36" s="840"/>
      <c r="KUF36" s="840"/>
      <c r="KUG36" s="840"/>
      <c r="KUH36" s="840"/>
      <c r="KUI36" s="840"/>
      <c r="KUJ36" s="840"/>
      <c r="KUK36" s="840"/>
      <c r="KUL36" s="840"/>
      <c r="KUM36" s="840"/>
      <c r="KUN36" s="840"/>
      <c r="KUO36" s="840"/>
      <c r="KUP36" s="840"/>
      <c r="KUQ36" s="840"/>
      <c r="KUR36" s="840"/>
      <c r="KUS36" s="840"/>
      <c r="KUT36" s="840"/>
      <c r="KUU36" s="840"/>
      <c r="KUV36" s="840"/>
      <c r="KUW36" s="840"/>
      <c r="KUX36" s="840"/>
      <c r="KUY36" s="840"/>
      <c r="KUZ36" s="840"/>
      <c r="KVA36" s="840"/>
      <c r="KVB36" s="840"/>
      <c r="KVC36" s="840"/>
      <c r="KVD36" s="840"/>
      <c r="KVE36" s="840"/>
      <c r="KVF36" s="840"/>
      <c r="KVG36" s="840"/>
      <c r="KVH36" s="840"/>
      <c r="KVI36" s="840"/>
      <c r="KVJ36" s="840"/>
      <c r="KVK36" s="840"/>
      <c r="KVL36" s="840"/>
      <c r="KVM36" s="840"/>
      <c r="KVN36" s="840"/>
      <c r="KVO36" s="840"/>
      <c r="KVP36" s="840"/>
      <c r="KVQ36" s="840"/>
      <c r="KVR36" s="840"/>
      <c r="KVS36" s="840"/>
      <c r="KVT36" s="840"/>
      <c r="KVU36" s="840"/>
      <c r="KVV36" s="840"/>
      <c r="KVW36" s="840"/>
      <c r="KVX36" s="840"/>
      <c r="KVY36" s="840"/>
      <c r="KVZ36" s="840"/>
      <c r="KWA36" s="840"/>
      <c r="KWB36" s="840"/>
      <c r="KWC36" s="840"/>
      <c r="KWD36" s="840"/>
      <c r="KWE36" s="840"/>
      <c r="KWF36" s="840"/>
      <c r="KWG36" s="840"/>
      <c r="KWH36" s="840"/>
      <c r="KWI36" s="840"/>
      <c r="KWJ36" s="840"/>
      <c r="KWK36" s="840"/>
      <c r="KWL36" s="840"/>
      <c r="KWM36" s="840"/>
      <c r="KWN36" s="840"/>
      <c r="KWO36" s="840"/>
      <c r="KWP36" s="840"/>
      <c r="KWQ36" s="840"/>
      <c r="KWR36" s="840"/>
      <c r="KWS36" s="840"/>
      <c r="KWT36" s="840"/>
      <c r="KWU36" s="840"/>
      <c r="KWV36" s="840"/>
      <c r="KWW36" s="840"/>
      <c r="KWX36" s="840"/>
      <c r="KWY36" s="840"/>
      <c r="KWZ36" s="840"/>
      <c r="KXA36" s="840"/>
      <c r="KXB36" s="840"/>
      <c r="KXC36" s="840"/>
      <c r="KXD36" s="840"/>
      <c r="KXE36" s="840"/>
      <c r="KXF36" s="840"/>
      <c r="KXG36" s="840"/>
      <c r="KXH36" s="840"/>
      <c r="KXI36" s="840"/>
      <c r="KXJ36" s="840"/>
      <c r="KXK36" s="840"/>
      <c r="KXL36" s="840"/>
      <c r="KXM36" s="840"/>
      <c r="KXN36" s="840"/>
      <c r="KXO36" s="840"/>
      <c r="KXP36" s="840"/>
      <c r="KXQ36" s="840"/>
      <c r="KXR36" s="840"/>
      <c r="KXS36" s="840"/>
      <c r="KXT36" s="840"/>
      <c r="KXU36" s="840"/>
      <c r="KXV36" s="840"/>
      <c r="KXW36" s="840"/>
      <c r="KXX36" s="840"/>
      <c r="KXY36" s="840"/>
      <c r="KXZ36" s="840"/>
      <c r="KYA36" s="840"/>
      <c r="KYB36" s="840"/>
      <c r="KYC36" s="840"/>
      <c r="KYD36" s="840"/>
      <c r="KYE36" s="840"/>
      <c r="KYF36" s="840"/>
      <c r="KYG36" s="840"/>
      <c r="KYH36" s="840"/>
      <c r="KYI36" s="840"/>
      <c r="KYJ36" s="840"/>
      <c r="KYK36" s="840"/>
      <c r="KYL36" s="840"/>
      <c r="KYM36" s="840"/>
      <c r="KYN36" s="840"/>
      <c r="KYO36" s="840"/>
      <c r="KYP36" s="840"/>
      <c r="KYQ36" s="840"/>
      <c r="KYR36" s="840"/>
      <c r="KYS36" s="840"/>
      <c r="KYT36" s="840"/>
      <c r="KYU36" s="840"/>
      <c r="KYV36" s="840"/>
      <c r="KYW36" s="840"/>
      <c r="KYX36" s="840"/>
      <c r="KYY36" s="840"/>
      <c r="KYZ36" s="840"/>
      <c r="KZA36" s="840"/>
      <c r="KZB36" s="840"/>
      <c r="KZC36" s="840"/>
      <c r="KZD36" s="840"/>
      <c r="KZE36" s="840"/>
      <c r="KZF36" s="840"/>
      <c r="KZG36" s="840"/>
      <c r="KZH36" s="840"/>
      <c r="KZI36" s="840"/>
      <c r="KZJ36" s="840"/>
      <c r="KZK36" s="840"/>
      <c r="KZL36" s="840"/>
      <c r="KZM36" s="840"/>
      <c r="KZN36" s="840"/>
      <c r="KZO36" s="840"/>
      <c r="KZP36" s="840"/>
      <c r="KZQ36" s="840"/>
      <c r="KZR36" s="840"/>
      <c r="KZS36" s="840"/>
      <c r="KZT36" s="840"/>
      <c r="KZU36" s="840"/>
      <c r="KZV36" s="840"/>
      <c r="KZW36" s="840"/>
      <c r="KZX36" s="840"/>
      <c r="KZY36" s="840"/>
      <c r="KZZ36" s="840"/>
      <c r="LAA36" s="840"/>
      <c r="LAB36" s="840"/>
      <c r="LAC36" s="840"/>
      <c r="LAD36" s="840"/>
      <c r="LAE36" s="840"/>
      <c r="LAF36" s="840"/>
      <c r="LAG36" s="840"/>
      <c r="LAH36" s="840"/>
      <c r="LAI36" s="840"/>
      <c r="LAJ36" s="840"/>
      <c r="LAK36" s="840"/>
      <c r="LAL36" s="840"/>
      <c r="LAM36" s="840"/>
      <c r="LAN36" s="840"/>
      <c r="LAO36" s="840"/>
      <c r="LAP36" s="840"/>
      <c r="LAQ36" s="840"/>
      <c r="LAR36" s="840"/>
      <c r="LAS36" s="840"/>
      <c r="LAT36" s="840"/>
      <c r="LAU36" s="840"/>
      <c r="LAV36" s="840"/>
      <c r="LAW36" s="840"/>
      <c r="LAX36" s="840"/>
      <c r="LAY36" s="840"/>
      <c r="LAZ36" s="840"/>
      <c r="LBA36" s="840"/>
      <c r="LBB36" s="840"/>
      <c r="LBC36" s="840"/>
      <c r="LBD36" s="840"/>
      <c r="LBE36" s="840"/>
      <c r="LBF36" s="840"/>
      <c r="LBG36" s="840"/>
      <c r="LBH36" s="840"/>
      <c r="LBI36" s="840"/>
      <c r="LBJ36" s="840"/>
      <c r="LBK36" s="840"/>
      <c r="LBL36" s="840"/>
      <c r="LBM36" s="840"/>
      <c r="LBN36" s="840"/>
      <c r="LBO36" s="840"/>
      <c r="LBP36" s="840"/>
      <c r="LBQ36" s="840"/>
      <c r="LBR36" s="840"/>
      <c r="LBS36" s="840"/>
      <c r="LBT36" s="840"/>
      <c r="LBU36" s="840"/>
      <c r="LBV36" s="840"/>
      <c r="LBW36" s="840"/>
      <c r="LBX36" s="840"/>
      <c r="LBY36" s="840"/>
      <c r="LBZ36" s="840"/>
      <c r="LCA36" s="840"/>
      <c r="LCB36" s="840"/>
      <c r="LCC36" s="840"/>
      <c r="LCD36" s="840"/>
      <c r="LCE36" s="840"/>
      <c r="LCF36" s="840"/>
      <c r="LCG36" s="840"/>
      <c r="LCH36" s="840"/>
      <c r="LCI36" s="840"/>
      <c r="LCJ36" s="840"/>
      <c r="LCK36" s="840"/>
      <c r="LCL36" s="840"/>
      <c r="LCM36" s="840"/>
      <c r="LCN36" s="840"/>
      <c r="LCO36" s="840"/>
      <c r="LCP36" s="840"/>
      <c r="LCQ36" s="840"/>
      <c r="LCR36" s="840"/>
      <c r="LCS36" s="840"/>
      <c r="LCT36" s="840"/>
      <c r="LCU36" s="840"/>
      <c r="LCV36" s="840"/>
      <c r="LCW36" s="840"/>
      <c r="LCX36" s="840"/>
      <c r="LCY36" s="840"/>
      <c r="LCZ36" s="840"/>
      <c r="LDA36" s="840"/>
      <c r="LDB36" s="840"/>
      <c r="LDC36" s="840"/>
      <c r="LDD36" s="840"/>
      <c r="LDE36" s="840"/>
      <c r="LDF36" s="840"/>
      <c r="LDG36" s="840"/>
      <c r="LDH36" s="840"/>
      <c r="LDI36" s="840"/>
      <c r="LDJ36" s="840"/>
      <c r="LDK36" s="840"/>
      <c r="LDL36" s="840"/>
      <c r="LDM36" s="840"/>
      <c r="LDN36" s="840"/>
      <c r="LDO36" s="840"/>
      <c r="LDP36" s="840"/>
      <c r="LDQ36" s="840"/>
      <c r="LDR36" s="840"/>
      <c r="LDS36" s="840"/>
      <c r="LDT36" s="840"/>
      <c r="LDU36" s="840"/>
      <c r="LDV36" s="840"/>
      <c r="LDW36" s="840"/>
      <c r="LDX36" s="840"/>
      <c r="LDY36" s="840"/>
      <c r="LDZ36" s="840"/>
      <c r="LEA36" s="840"/>
      <c r="LEB36" s="840"/>
      <c r="LEC36" s="840"/>
      <c r="LED36" s="840"/>
      <c r="LEE36" s="840"/>
      <c r="LEF36" s="840"/>
      <c r="LEG36" s="840"/>
      <c r="LEH36" s="840"/>
      <c r="LEI36" s="840"/>
      <c r="LEJ36" s="840"/>
      <c r="LEK36" s="840"/>
      <c r="LEL36" s="840"/>
      <c r="LEM36" s="840"/>
      <c r="LEN36" s="840"/>
      <c r="LEO36" s="840"/>
      <c r="LEP36" s="840"/>
      <c r="LEQ36" s="840"/>
      <c r="LER36" s="840"/>
      <c r="LES36" s="840"/>
      <c r="LET36" s="840"/>
      <c r="LEU36" s="840"/>
      <c r="LEV36" s="840"/>
      <c r="LEW36" s="840"/>
      <c r="LEX36" s="840"/>
      <c r="LEY36" s="840"/>
      <c r="LEZ36" s="840"/>
      <c r="LFA36" s="840"/>
      <c r="LFB36" s="840"/>
      <c r="LFC36" s="840"/>
      <c r="LFD36" s="840"/>
      <c r="LFE36" s="840"/>
      <c r="LFF36" s="840"/>
      <c r="LFG36" s="840"/>
      <c r="LFH36" s="840"/>
      <c r="LFI36" s="840"/>
      <c r="LFJ36" s="840"/>
      <c r="LFK36" s="840"/>
      <c r="LFL36" s="840"/>
      <c r="LFM36" s="840"/>
      <c r="LFN36" s="840"/>
      <c r="LFO36" s="840"/>
      <c r="LFP36" s="840"/>
      <c r="LFQ36" s="840"/>
      <c r="LFR36" s="840"/>
      <c r="LFS36" s="840"/>
      <c r="LFT36" s="840"/>
      <c r="LFU36" s="840"/>
      <c r="LFV36" s="840"/>
      <c r="LFW36" s="840"/>
      <c r="LFX36" s="840"/>
      <c r="LFY36" s="840"/>
      <c r="LFZ36" s="840"/>
      <c r="LGA36" s="840"/>
      <c r="LGB36" s="840"/>
      <c r="LGC36" s="840"/>
      <c r="LGD36" s="840"/>
      <c r="LGE36" s="840"/>
      <c r="LGF36" s="840"/>
      <c r="LGG36" s="840"/>
      <c r="LGH36" s="840"/>
      <c r="LGI36" s="840"/>
      <c r="LGJ36" s="840"/>
      <c r="LGK36" s="840"/>
      <c r="LGL36" s="840"/>
      <c r="LGM36" s="840"/>
      <c r="LGN36" s="840"/>
      <c r="LGO36" s="840"/>
      <c r="LGP36" s="840"/>
      <c r="LGQ36" s="840"/>
      <c r="LGR36" s="840"/>
      <c r="LGS36" s="840"/>
      <c r="LGT36" s="840"/>
      <c r="LGU36" s="840"/>
      <c r="LGV36" s="840"/>
      <c r="LGW36" s="840"/>
      <c r="LGX36" s="840"/>
      <c r="LGY36" s="840"/>
      <c r="LGZ36" s="840"/>
      <c r="LHA36" s="840"/>
      <c r="LHB36" s="840"/>
      <c r="LHC36" s="840"/>
      <c r="LHD36" s="840"/>
      <c r="LHE36" s="840"/>
      <c r="LHF36" s="840"/>
      <c r="LHG36" s="840"/>
      <c r="LHH36" s="840"/>
      <c r="LHI36" s="840"/>
      <c r="LHJ36" s="840"/>
      <c r="LHK36" s="840"/>
      <c r="LHL36" s="840"/>
      <c r="LHM36" s="840"/>
      <c r="LHN36" s="840"/>
      <c r="LHO36" s="840"/>
      <c r="LHP36" s="840"/>
      <c r="LHQ36" s="840"/>
      <c r="LHR36" s="840"/>
      <c r="LHS36" s="840"/>
      <c r="LHT36" s="840"/>
      <c r="LHU36" s="840"/>
      <c r="LHV36" s="840"/>
      <c r="LHW36" s="840"/>
      <c r="LHX36" s="840"/>
      <c r="LHY36" s="840"/>
      <c r="LHZ36" s="840"/>
      <c r="LIA36" s="840"/>
      <c r="LIB36" s="840"/>
      <c r="LIC36" s="840"/>
      <c r="LID36" s="840"/>
      <c r="LIE36" s="840"/>
      <c r="LIF36" s="840"/>
      <c r="LIG36" s="840"/>
      <c r="LIH36" s="840"/>
      <c r="LII36" s="840"/>
      <c r="LIJ36" s="840"/>
      <c r="LIK36" s="840"/>
      <c r="LIL36" s="840"/>
      <c r="LIM36" s="840"/>
      <c r="LIN36" s="840"/>
      <c r="LIO36" s="840"/>
      <c r="LIP36" s="840"/>
      <c r="LIQ36" s="840"/>
      <c r="LIR36" s="840"/>
      <c r="LIS36" s="840"/>
      <c r="LIT36" s="840"/>
      <c r="LIU36" s="840"/>
      <c r="LIV36" s="840"/>
      <c r="LIW36" s="840"/>
      <c r="LIX36" s="840"/>
      <c r="LIY36" s="840"/>
      <c r="LIZ36" s="840"/>
      <c r="LJA36" s="840"/>
      <c r="LJB36" s="840"/>
      <c r="LJC36" s="840"/>
      <c r="LJD36" s="840"/>
      <c r="LJE36" s="840"/>
      <c r="LJF36" s="840"/>
      <c r="LJG36" s="840"/>
      <c r="LJH36" s="840"/>
      <c r="LJI36" s="840"/>
      <c r="LJJ36" s="840"/>
      <c r="LJK36" s="840"/>
      <c r="LJL36" s="840"/>
      <c r="LJM36" s="840"/>
      <c r="LJN36" s="840"/>
      <c r="LJO36" s="840"/>
      <c r="LJP36" s="840"/>
      <c r="LJQ36" s="840"/>
      <c r="LJR36" s="840"/>
      <c r="LJS36" s="840"/>
      <c r="LJT36" s="840"/>
      <c r="LJU36" s="840"/>
      <c r="LJV36" s="840"/>
      <c r="LJW36" s="840"/>
      <c r="LJX36" s="840"/>
      <c r="LJY36" s="840"/>
      <c r="LJZ36" s="840"/>
      <c r="LKA36" s="840"/>
      <c r="LKB36" s="840"/>
      <c r="LKC36" s="840"/>
      <c r="LKD36" s="840"/>
      <c r="LKE36" s="840"/>
      <c r="LKF36" s="840"/>
      <c r="LKG36" s="840"/>
      <c r="LKH36" s="840"/>
      <c r="LKI36" s="840"/>
      <c r="LKJ36" s="840"/>
      <c r="LKK36" s="840"/>
      <c r="LKL36" s="840"/>
      <c r="LKM36" s="840"/>
      <c r="LKN36" s="840"/>
      <c r="LKO36" s="840"/>
      <c r="LKP36" s="840"/>
      <c r="LKQ36" s="840"/>
      <c r="LKR36" s="840"/>
      <c r="LKS36" s="840"/>
      <c r="LKT36" s="840"/>
      <c r="LKU36" s="840"/>
      <c r="LKV36" s="840"/>
      <c r="LKW36" s="840"/>
      <c r="LKX36" s="840"/>
      <c r="LKY36" s="840"/>
      <c r="LKZ36" s="840"/>
      <c r="LLA36" s="840"/>
      <c r="LLB36" s="840"/>
      <c r="LLC36" s="840"/>
      <c r="LLD36" s="840"/>
      <c r="LLE36" s="840"/>
      <c r="LLF36" s="840"/>
      <c r="LLG36" s="840"/>
      <c r="LLH36" s="840"/>
      <c r="LLI36" s="840"/>
      <c r="LLJ36" s="840"/>
      <c r="LLK36" s="840"/>
      <c r="LLL36" s="840"/>
      <c r="LLM36" s="840"/>
      <c r="LLN36" s="840"/>
      <c r="LLO36" s="840"/>
      <c r="LLP36" s="840"/>
      <c r="LLQ36" s="840"/>
      <c r="LLR36" s="840"/>
      <c r="LLS36" s="840"/>
      <c r="LLT36" s="840"/>
      <c r="LLU36" s="840"/>
      <c r="LLV36" s="840"/>
      <c r="LLW36" s="840"/>
      <c r="LLX36" s="840"/>
      <c r="LLY36" s="840"/>
      <c r="LLZ36" s="840"/>
      <c r="LMA36" s="840"/>
      <c r="LMB36" s="840"/>
      <c r="LMC36" s="840"/>
      <c r="LMD36" s="840"/>
      <c r="LME36" s="840"/>
      <c r="LMF36" s="840"/>
      <c r="LMG36" s="840"/>
      <c r="LMH36" s="840"/>
      <c r="LMI36" s="840"/>
      <c r="LMJ36" s="840"/>
      <c r="LMK36" s="840"/>
      <c r="LML36" s="840"/>
      <c r="LMM36" s="840"/>
      <c r="LMN36" s="840"/>
      <c r="LMO36" s="840"/>
      <c r="LMP36" s="840"/>
      <c r="LMQ36" s="840"/>
      <c r="LMR36" s="840"/>
      <c r="LMS36" s="840"/>
      <c r="LMT36" s="840"/>
      <c r="LMU36" s="840"/>
      <c r="LMV36" s="840"/>
      <c r="LMW36" s="840"/>
      <c r="LMX36" s="840"/>
      <c r="LMY36" s="840"/>
      <c r="LMZ36" s="840"/>
      <c r="LNA36" s="840"/>
      <c r="LNB36" s="840"/>
      <c r="LNC36" s="840"/>
      <c r="LND36" s="840"/>
      <c r="LNE36" s="840"/>
      <c r="LNF36" s="840"/>
      <c r="LNG36" s="840"/>
      <c r="LNH36" s="840"/>
      <c r="LNI36" s="840"/>
      <c r="LNJ36" s="840"/>
      <c r="LNK36" s="840"/>
      <c r="LNL36" s="840"/>
      <c r="LNM36" s="840"/>
      <c r="LNN36" s="840"/>
      <c r="LNO36" s="840"/>
      <c r="LNP36" s="840"/>
      <c r="LNQ36" s="840"/>
      <c r="LNR36" s="840"/>
      <c r="LNS36" s="840"/>
      <c r="LNT36" s="840"/>
      <c r="LNU36" s="840"/>
      <c r="LNV36" s="840"/>
      <c r="LNW36" s="840"/>
      <c r="LNX36" s="840"/>
      <c r="LNY36" s="840"/>
      <c r="LNZ36" s="840"/>
      <c r="LOA36" s="840"/>
      <c r="LOB36" s="840"/>
      <c r="LOC36" s="840"/>
      <c r="LOD36" s="840"/>
      <c r="LOE36" s="840"/>
      <c r="LOF36" s="840"/>
      <c r="LOG36" s="840"/>
      <c r="LOH36" s="840"/>
      <c r="LOI36" s="840"/>
      <c r="LOJ36" s="840"/>
      <c r="LOK36" s="840"/>
      <c r="LOL36" s="840"/>
      <c r="LOM36" s="840"/>
      <c r="LON36" s="840"/>
      <c r="LOO36" s="840"/>
      <c r="LOP36" s="840"/>
      <c r="LOQ36" s="840"/>
      <c r="LOR36" s="840"/>
      <c r="LOS36" s="840"/>
      <c r="LOT36" s="840"/>
      <c r="LOU36" s="840"/>
      <c r="LOV36" s="840"/>
      <c r="LOW36" s="840"/>
      <c r="LOX36" s="840"/>
      <c r="LOY36" s="840"/>
      <c r="LOZ36" s="840"/>
      <c r="LPA36" s="840"/>
      <c r="LPB36" s="840"/>
      <c r="LPC36" s="840"/>
      <c r="LPD36" s="840"/>
      <c r="LPE36" s="840"/>
      <c r="LPF36" s="840"/>
      <c r="LPG36" s="840"/>
      <c r="LPH36" s="840"/>
      <c r="LPI36" s="840"/>
      <c r="LPJ36" s="840"/>
      <c r="LPK36" s="840"/>
      <c r="LPL36" s="840"/>
      <c r="LPM36" s="840"/>
      <c r="LPN36" s="840"/>
      <c r="LPO36" s="840"/>
      <c r="LPP36" s="840"/>
      <c r="LPQ36" s="840"/>
      <c r="LPR36" s="840"/>
      <c r="LPS36" s="840"/>
      <c r="LPT36" s="840"/>
      <c r="LPU36" s="840"/>
      <c r="LPV36" s="840"/>
      <c r="LPW36" s="840"/>
      <c r="LPX36" s="840"/>
      <c r="LPY36" s="840"/>
      <c r="LPZ36" s="840"/>
      <c r="LQA36" s="840"/>
      <c r="LQB36" s="840"/>
      <c r="LQC36" s="840"/>
      <c r="LQD36" s="840"/>
      <c r="LQE36" s="840"/>
      <c r="LQF36" s="840"/>
      <c r="LQG36" s="840"/>
      <c r="LQH36" s="840"/>
      <c r="LQI36" s="840"/>
      <c r="LQJ36" s="840"/>
      <c r="LQK36" s="840"/>
      <c r="LQL36" s="840"/>
      <c r="LQM36" s="840"/>
      <c r="LQN36" s="840"/>
      <c r="LQO36" s="840"/>
      <c r="LQP36" s="840"/>
      <c r="LQQ36" s="840"/>
      <c r="LQR36" s="840"/>
      <c r="LQS36" s="840"/>
      <c r="LQT36" s="840"/>
      <c r="LQU36" s="840"/>
      <c r="LQV36" s="840"/>
      <c r="LQW36" s="840"/>
      <c r="LQX36" s="840"/>
      <c r="LQY36" s="840"/>
      <c r="LQZ36" s="840"/>
      <c r="LRA36" s="840"/>
      <c r="LRB36" s="840"/>
      <c r="LRC36" s="840"/>
      <c r="LRD36" s="840"/>
      <c r="LRE36" s="840"/>
      <c r="LRF36" s="840"/>
      <c r="LRG36" s="840"/>
      <c r="LRH36" s="840"/>
      <c r="LRI36" s="840"/>
      <c r="LRJ36" s="840"/>
      <c r="LRK36" s="840"/>
      <c r="LRL36" s="840"/>
      <c r="LRM36" s="840"/>
      <c r="LRN36" s="840"/>
      <c r="LRO36" s="840"/>
      <c r="LRP36" s="840"/>
      <c r="LRQ36" s="840"/>
      <c r="LRR36" s="840"/>
      <c r="LRS36" s="840"/>
      <c r="LRT36" s="840"/>
      <c r="LRU36" s="840"/>
      <c r="LRV36" s="840"/>
      <c r="LRW36" s="840"/>
      <c r="LRX36" s="840"/>
      <c r="LRY36" s="840"/>
      <c r="LRZ36" s="840"/>
      <c r="LSA36" s="840"/>
      <c r="LSB36" s="840"/>
      <c r="LSC36" s="840"/>
      <c r="LSD36" s="840"/>
      <c r="LSE36" s="840"/>
      <c r="LSF36" s="840"/>
      <c r="LSG36" s="840"/>
      <c r="LSH36" s="840"/>
      <c r="LSI36" s="840"/>
      <c r="LSJ36" s="840"/>
      <c r="LSK36" s="840"/>
      <c r="LSL36" s="840"/>
      <c r="LSM36" s="840"/>
      <c r="LSN36" s="840"/>
      <c r="LSO36" s="840"/>
      <c r="LSP36" s="840"/>
      <c r="LSQ36" s="840"/>
      <c r="LSR36" s="840"/>
      <c r="LSS36" s="840"/>
      <c r="LST36" s="840"/>
      <c r="LSU36" s="840"/>
      <c r="LSV36" s="840"/>
      <c r="LSW36" s="840"/>
      <c r="LSX36" s="840"/>
      <c r="LSY36" s="840"/>
      <c r="LSZ36" s="840"/>
      <c r="LTA36" s="840"/>
      <c r="LTB36" s="840"/>
      <c r="LTC36" s="840"/>
      <c r="LTD36" s="840"/>
      <c r="LTE36" s="840"/>
      <c r="LTF36" s="840"/>
      <c r="LTG36" s="840"/>
      <c r="LTH36" s="840"/>
      <c r="LTI36" s="840"/>
      <c r="LTJ36" s="840"/>
      <c r="LTK36" s="840"/>
      <c r="LTL36" s="840"/>
      <c r="LTM36" s="840"/>
      <c r="LTN36" s="840"/>
      <c r="LTO36" s="840"/>
      <c r="LTP36" s="840"/>
      <c r="LTQ36" s="840"/>
      <c r="LTR36" s="840"/>
      <c r="LTS36" s="840"/>
      <c r="LTT36" s="840"/>
      <c r="LTU36" s="840"/>
      <c r="LTV36" s="840"/>
      <c r="LTW36" s="840"/>
      <c r="LTX36" s="840"/>
      <c r="LTY36" s="840"/>
      <c r="LTZ36" s="840"/>
      <c r="LUA36" s="840"/>
      <c r="LUB36" s="840"/>
      <c r="LUC36" s="840"/>
      <c r="LUD36" s="840"/>
      <c r="LUE36" s="840"/>
      <c r="LUF36" s="840"/>
      <c r="LUG36" s="840"/>
      <c r="LUH36" s="840"/>
      <c r="LUI36" s="840"/>
      <c r="LUJ36" s="840"/>
      <c r="LUK36" s="840"/>
      <c r="LUL36" s="840"/>
      <c r="LUM36" s="840"/>
      <c r="LUN36" s="840"/>
      <c r="LUO36" s="840"/>
      <c r="LUP36" s="840"/>
      <c r="LUQ36" s="840"/>
      <c r="LUR36" s="840"/>
      <c r="LUS36" s="840"/>
      <c r="LUT36" s="840"/>
      <c r="LUU36" s="840"/>
      <c r="LUV36" s="840"/>
      <c r="LUW36" s="840"/>
      <c r="LUX36" s="840"/>
      <c r="LUY36" s="840"/>
      <c r="LUZ36" s="840"/>
      <c r="LVA36" s="840"/>
      <c r="LVB36" s="840"/>
      <c r="LVC36" s="840"/>
      <c r="LVD36" s="840"/>
      <c r="LVE36" s="840"/>
      <c r="LVF36" s="840"/>
      <c r="LVG36" s="840"/>
      <c r="LVH36" s="840"/>
      <c r="LVI36" s="840"/>
      <c r="LVJ36" s="840"/>
      <c r="LVK36" s="840"/>
      <c r="LVL36" s="840"/>
      <c r="LVM36" s="840"/>
      <c r="LVN36" s="840"/>
      <c r="LVO36" s="840"/>
      <c r="LVP36" s="840"/>
      <c r="LVQ36" s="840"/>
      <c r="LVR36" s="840"/>
      <c r="LVS36" s="840"/>
      <c r="LVT36" s="840"/>
      <c r="LVU36" s="840"/>
      <c r="LVV36" s="840"/>
      <c r="LVW36" s="840"/>
      <c r="LVX36" s="840"/>
      <c r="LVY36" s="840"/>
      <c r="LVZ36" s="840"/>
      <c r="LWA36" s="840"/>
      <c r="LWB36" s="840"/>
      <c r="LWC36" s="840"/>
      <c r="LWD36" s="840"/>
      <c r="LWE36" s="840"/>
      <c r="LWF36" s="840"/>
      <c r="LWG36" s="840"/>
      <c r="LWH36" s="840"/>
      <c r="LWI36" s="840"/>
      <c r="LWJ36" s="840"/>
      <c r="LWK36" s="840"/>
      <c r="LWL36" s="840"/>
      <c r="LWM36" s="840"/>
      <c r="LWN36" s="840"/>
      <c r="LWO36" s="840"/>
      <c r="LWP36" s="840"/>
      <c r="LWQ36" s="840"/>
      <c r="LWR36" s="840"/>
      <c r="LWS36" s="840"/>
      <c r="LWT36" s="840"/>
      <c r="LWU36" s="840"/>
      <c r="LWV36" s="840"/>
      <c r="LWW36" s="840"/>
      <c r="LWX36" s="840"/>
      <c r="LWY36" s="840"/>
      <c r="LWZ36" s="840"/>
      <c r="LXA36" s="840"/>
      <c r="LXB36" s="840"/>
      <c r="LXC36" s="840"/>
      <c r="LXD36" s="840"/>
      <c r="LXE36" s="840"/>
      <c r="LXF36" s="840"/>
      <c r="LXG36" s="840"/>
      <c r="LXH36" s="840"/>
      <c r="LXI36" s="840"/>
      <c r="LXJ36" s="840"/>
      <c r="LXK36" s="840"/>
      <c r="LXL36" s="840"/>
      <c r="LXM36" s="840"/>
      <c r="LXN36" s="840"/>
      <c r="LXO36" s="840"/>
      <c r="LXP36" s="840"/>
      <c r="LXQ36" s="840"/>
      <c r="LXR36" s="840"/>
      <c r="LXS36" s="840"/>
      <c r="LXT36" s="840"/>
      <c r="LXU36" s="840"/>
      <c r="LXV36" s="840"/>
      <c r="LXW36" s="840"/>
      <c r="LXX36" s="840"/>
      <c r="LXY36" s="840"/>
      <c r="LXZ36" s="840"/>
      <c r="LYA36" s="840"/>
      <c r="LYB36" s="840"/>
      <c r="LYC36" s="840"/>
      <c r="LYD36" s="840"/>
      <c r="LYE36" s="840"/>
      <c r="LYF36" s="840"/>
      <c r="LYG36" s="840"/>
      <c r="LYH36" s="840"/>
      <c r="LYI36" s="840"/>
      <c r="LYJ36" s="840"/>
      <c r="LYK36" s="840"/>
      <c r="LYL36" s="840"/>
      <c r="LYM36" s="840"/>
      <c r="LYN36" s="840"/>
      <c r="LYO36" s="840"/>
      <c r="LYP36" s="840"/>
      <c r="LYQ36" s="840"/>
      <c r="LYR36" s="840"/>
      <c r="LYS36" s="840"/>
      <c r="LYT36" s="840"/>
      <c r="LYU36" s="840"/>
      <c r="LYV36" s="840"/>
      <c r="LYW36" s="840"/>
      <c r="LYX36" s="840"/>
      <c r="LYY36" s="840"/>
      <c r="LYZ36" s="840"/>
      <c r="LZA36" s="840"/>
      <c r="LZB36" s="840"/>
      <c r="LZC36" s="840"/>
      <c r="LZD36" s="840"/>
      <c r="LZE36" s="840"/>
      <c r="LZF36" s="840"/>
      <c r="LZG36" s="840"/>
      <c r="LZH36" s="840"/>
      <c r="LZI36" s="840"/>
      <c r="LZJ36" s="840"/>
      <c r="LZK36" s="840"/>
      <c r="LZL36" s="840"/>
      <c r="LZM36" s="840"/>
      <c r="LZN36" s="840"/>
      <c r="LZO36" s="840"/>
      <c r="LZP36" s="840"/>
      <c r="LZQ36" s="840"/>
      <c r="LZR36" s="840"/>
      <c r="LZS36" s="840"/>
      <c r="LZT36" s="840"/>
      <c r="LZU36" s="840"/>
      <c r="LZV36" s="840"/>
      <c r="LZW36" s="840"/>
      <c r="LZX36" s="840"/>
      <c r="LZY36" s="840"/>
      <c r="LZZ36" s="840"/>
      <c r="MAA36" s="840"/>
      <c r="MAB36" s="840"/>
      <c r="MAC36" s="840"/>
      <c r="MAD36" s="840"/>
      <c r="MAE36" s="840"/>
      <c r="MAF36" s="840"/>
      <c r="MAG36" s="840"/>
      <c r="MAH36" s="840"/>
      <c r="MAI36" s="840"/>
      <c r="MAJ36" s="840"/>
      <c r="MAK36" s="840"/>
      <c r="MAL36" s="840"/>
      <c r="MAM36" s="840"/>
      <c r="MAN36" s="840"/>
      <c r="MAO36" s="840"/>
      <c r="MAP36" s="840"/>
      <c r="MAQ36" s="840"/>
      <c r="MAR36" s="840"/>
      <c r="MAS36" s="840"/>
      <c r="MAT36" s="840"/>
      <c r="MAU36" s="840"/>
      <c r="MAV36" s="840"/>
      <c r="MAW36" s="840"/>
      <c r="MAX36" s="840"/>
      <c r="MAY36" s="840"/>
      <c r="MAZ36" s="840"/>
      <c r="MBA36" s="840"/>
      <c r="MBB36" s="840"/>
      <c r="MBC36" s="840"/>
      <c r="MBD36" s="840"/>
      <c r="MBE36" s="840"/>
      <c r="MBF36" s="840"/>
      <c r="MBG36" s="840"/>
      <c r="MBH36" s="840"/>
      <c r="MBI36" s="840"/>
      <c r="MBJ36" s="840"/>
      <c r="MBK36" s="840"/>
      <c r="MBL36" s="840"/>
      <c r="MBM36" s="840"/>
      <c r="MBN36" s="840"/>
      <c r="MBO36" s="840"/>
      <c r="MBP36" s="840"/>
      <c r="MBQ36" s="840"/>
      <c r="MBR36" s="840"/>
      <c r="MBS36" s="840"/>
      <c r="MBT36" s="840"/>
      <c r="MBU36" s="840"/>
      <c r="MBV36" s="840"/>
      <c r="MBW36" s="840"/>
      <c r="MBX36" s="840"/>
      <c r="MBY36" s="840"/>
      <c r="MBZ36" s="840"/>
      <c r="MCA36" s="840"/>
      <c r="MCB36" s="840"/>
      <c r="MCC36" s="840"/>
      <c r="MCD36" s="840"/>
      <c r="MCE36" s="840"/>
      <c r="MCF36" s="840"/>
      <c r="MCG36" s="840"/>
      <c r="MCH36" s="840"/>
      <c r="MCI36" s="840"/>
      <c r="MCJ36" s="840"/>
      <c r="MCK36" s="840"/>
      <c r="MCL36" s="840"/>
      <c r="MCM36" s="840"/>
      <c r="MCN36" s="840"/>
      <c r="MCO36" s="840"/>
      <c r="MCP36" s="840"/>
      <c r="MCQ36" s="840"/>
      <c r="MCR36" s="840"/>
      <c r="MCS36" s="840"/>
      <c r="MCT36" s="840"/>
      <c r="MCU36" s="840"/>
      <c r="MCV36" s="840"/>
      <c r="MCW36" s="840"/>
      <c r="MCX36" s="840"/>
      <c r="MCY36" s="840"/>
      <c r="MCZ36" s="840"/>
      <c r="MDA36" s="840"/>
      <c r="MDB36" s="840"/>
      <c r="MDC36" s="840"/>
      <c r="MDD36" s="840"/>
      <c r="MDE36" s="840"/>
      <c r="MDF36" s="840"/>
      <c r="MDG36" s="840"/>
      <c r="MDH36" s="840"/>
      <c r="MDI36" s="840"/>
      <c r="MDJ36" s="840"/>
      <c r="MDK36" s="840"/>
      <c r="MDL36" s="840"/>
      <c r="MDM36" s="840"/>
      <c r="MDN36" s="840"/>
      <c r="MDO36" s="840"/>
      <c r="MDP36" s="840"/>
      <c r="MDQ36" s="840"/>
      <c r="MDR36" s="840"/>
      <c r="MDS36" s="840"/>
      <c r="MDT36" s="840"/>
      <c r="MDU36" s="840"/>
      <c r="MDV36" s="840"/>
      <c r="MDW36" s="840"/>
      <c r="MDX36" s="840"/>
      <c r="MDY36" s="840"/>
      <c r="MDZ36" s="840"/>
      <c r="MEA36" s="840"/>
      <c r="MEB36" s="840"/>
      <c r="MEC36" s="840"/>
      <c r="MED36" s="840"/>
      <c r="MEE36" s="840"/>
      <c r="MEF36" s="840"/>
      <c r="MEG36" s="840"/>
      <c r="MEH36" s="840"/>
      <c r="MEI36" s="840"/>
      <c r="MEJ36" s="840"/>
      <c r="MEK36" s="840"/>
      <c r="MEL36" s="840"/>
      <c r="MEM36" s="840"/>
      <c r="MEN36" s="840"/>
      <c r="MEO36" s="840"/>
      <c r="MEP36" s="840"/>
      <c r="MEQ36" s="840"/>
      <c r="MER36" s="840"/>
      <c r="MES36" s="840"/>
      <c r="MET36" s="840"/>
      <c r="MEU36" s="840"/>
      <c r="MEV36" s="840"/>
      <c r="MEW36" s="840"/>
      <c r="MEX36" s="840"/>
      <c r="MEY36" s="840"/>
      <c r="MEZ36" s="840"/>
      <c r="MFA36" s="840"/>
      <c r="MFB36" s="840"/>
      <c r="MFC36" s="840"/>
      <c r="MFD36" s="840"/>
      <c r="MFE36" s="840"/>
      <c r="MFF36" s="840"/>
      <c r="MFG36" s="840"/>
      <c r="MFH36" s="840"/>
      <c r="MFI36" s="840"/>
      <c r="MFJ36" s="840"/>
      <c r="MFK36" s="840"/>
      <c r="MFL36" s="840"/>
      <c r="MFM36" s="840"/>
      <c r="MFN36" s="840"/>
      <c r="MFO36" s="840"/>
      <c r="MFP36" s="840"/>
      <c r="MFQ36" s="840"/>
      <c r="MFR36" s="840"/>
      <c r="MFS36" s="840"/>
      <c r="MFT36" s="840"/>
      <c r="MFU36" s="840"/>
      <c r="MFV36" s="840"/>
      <c r="MFW36" s="840"/>
      <c r="MFX36" s="840"/>
      <c r="MFY36" s="840"/>
      <c r="MFZ36" s="840"/>
      <c r="MGA36" s="840"/>
      <c r="MGB36" s="840"/>
      <c r="MGC36" s="840"/>
      <c r="MGD36" s="840"/>
      <c r="MGE36" s="840"/>
      <c r="MGF36" s="840"/>
      <c r="MGG36" s="840"/>
      <c r="MGH36" s="840"/>
      <c r="MGI36" s="840"/>
      <c r="MGJ36" s="840"/>
      <c r="MGK36" s="840"/>
      <c r="MGL36" s="840"/>
      <c r="MGM36" s="840"/>
      <c r="MGN36" s="840"/>
      <c r="MGO36" s="840"/>
      <c r="MGP36" s="840"/>
      <c r="MGQ36" s="840"/>
      <c r="MGR36" s="840"/>
      <c r="MGS36" s="840"/>
      <c r="MGT36" s="840"/>
      <c r="MGU36" s="840"/>
      <c r="MGV36" s="840"/>
      <c r="MGW36" s="840"/>
      <c r="MGX36" s="840"/>
      <c r="MGY36" s="840"/>
      <c r="MGZ36" s="840"/>
      <c r="MHA36" s="840"/>
      <c r="MHB36" s="840"/>
      <c r="MHC36" s="840"/>
      <c r="MHD36" s="840"/>
      <c r="MHE36" s="840"/>
      <c r="MHF36" s="840"/>
      <c r="MHG36" s="840"/>
      <c r="MHH36" s="840"/>
      <c r="MHI36" s="840"/>
      <c r="MHJ36" s="840"/>
      <c r="MHK36" s="840"/>
      <c r="MHL36" s="840"/>
      <c r="MHM36" s="840"/>
      <c r="MHN36" s="840"/>
      <c r="MHO36" s="840"/>
      <c r="MHP36" s="840"/>
      <c r="MHQ36" s="840"/>
      <c r="MHR36" s="840"/>
      <c r="MHS36" s="840"/>
      <c r="MHT36" s="840"/>
      <c r="MHU36" s="840"/>
      <c r="MHV36" s="840"/>
      <c r="MHW36" s="840"/>
      <c r="MHX36" s="840"/>
      <c r="MHY36" s="840"/>
      <c r="MHZ36" s="840"/>
      <c r="MIA36" s="840"/>
      <c r="MIB36" s="840"/>
      <c r="MIC36" s="840"/>
      <c r="MID36" s="840"/>
      <c r="MIE36" s="840"/>
      <c r="MIF36" s="840"/>
      <c r="MIG36" s="840"/>
      <c r="MIH36" s="840"/>
      <c r="MII36" s="840"/>
      <c r="MIJ36" s="840"/>
      <c r="MIK36" s="840"/>
      <c r="MIL36" s="840"/>
      <c r="MIM36" s="840"/>
      <c r="MIN36" s="840"/>
      <c r="MIO36" s="840"/>
      <c r="MIP36" s="840"/>
      <c r="MIQ36" s="840"/>
      <c r="MIR36" s="840"/>
      <c r="MIS36" s="840"/>
      <c r="MIT36" s="840"/>
      <c r="MIU36" s="840"/>
      <c r="MIV36" s="840"/>
      <c r="MIW36" s="840"/>
      <c r="MIX36" s="840"/>
      <c r="MIY36" s="840"/>
      <c r="MIZ36" s="840"/>
      <c r="MJA36" s="840"/>
      <c r="MJB36" s="840"/>
      <c r="MJC36" s="840"/>
      <c r="MJD36" s="840"/>
      <c r="MJE36" s="840"/>
      <c r="MJF36" s="840"/>
      <c r="MJG36" s="840"/>
      <c r="MJH36" s="840"/>
      <c r="MJI36" s="840"/>
      <c r="MJJ36" s="840"/>
      <c r="MJK36" s="840"/>
      <c r="MJL36" s="840"/>
      <c r="MJM36" s="840"/>
      <c r="MJN36" s="840"/>
      <c r="MJO36" s="840"/>
      <c r="MJP36" s="840"/>
      <c r="MJQ36" s="840"/>
      <c r="MJR36" s="840"/>
      <c r="MJS36" s="840"/>
      <c r="MJT36" s="840"/>
      <c r="MJU36" s="840"/>
      <c r="MJV36" s="840"/>
      <c r="MJW36" s="840"/>
      <c r="MJX36" s="840"/>
      <c r="MJY36" s="840"/>
      <c r="MJZ36" s="840"/>
      <c r="MKA36" s="840"/>
      <c r="MKB36" s="840"/>
      <c r="MKC36" s="840"/>
      <c r="MKD36" s="840"/>
      <c r="MKE36" s="840"/>
      <c r="MKF36" s="840"/>
      <c r="MKG36" s="840"/>
      <c r="MKH36" s="840"/>
      <c r="MKI36" s="840"/>
      <c r="MKJ36" s="840"/>
      <c r="MKK36" s="840"/>
      <c r="MKL36" s="840"/>
      <c r="MKM36" s="840"/>
      <c r="MKN36" s="840"/>
      <c r="MKO36" s="840"/>
      <c r="MKP36" s="840"/>
      <c r="MKQ36" s="840"/>
      <c r="MKR36" s="840"/>
      <c r="MKS36" s="840"/>
      <c r="MKT36" s="840"/>
      <c r="MKU36" s="840"/>
      <c r="MKV36" s="840"/>
      <c r="MKW36" s="840"/>
      <c r="MKX36" s="840"/>
      <c r="MKY36" s="840"/>
      <c r="MKZ36" s="840"/>
      <c r="MLA36" s="840"/>
      <c r="MLB36" s="840"/>
      <c r="MLC36" s="840"/>
      <c r="MLD36" s="840"/>
      <c r="MLE36" s="840"/>
      <c r="MLF36" s="840"/>
      <c r="MLG36" s="840"/>
      <c r="MLH36" s="840"/>
      <c r="MLI36" s="840"/>
      <c r="MLJ36" s="840"/>
      <c r="MLK36" s="840"/>
      <c r="MLL36" s="840"/>
      <c r="MLM36" s="840"/>
      <c r="MLN36" s="840"/>
      <c r="MLO36" s="840"/>
      <c r="MLP36" s="840"/>
      <c r="MLQ36" s="840"/>
      <c r="MLR36" s="840"/>
      <c r="MLS36" s="840"/>
      <c r="MLT36" s="840"/>
      <c r="MLU36" s="840"/>
      <c r="MLV36" s="840"/>
      <c r="MLW36" s="840"/>
      <c r="MLX36" s="840"/>
      <c r="MLY36" s="840"/>
      <c r="MLZ36" s="840"/>
      <c r="MMA36" s="840"/>
      <c r="MMB36" s="840"/>
      <c r="MMC36" s="840"/>
      <c r="MMD36" s="840"/>
      <c r="MME36" s="840"/>
      <c r="MMF36" s="840"/>
      <c r="MMG36" s="840"/>
      <c r="MMH36" s="840"/>
      <c r="MMI36" s="840"/>
      <c r="MMJ36" s="840"/>
      <c r="MMK36" s="840"/>
      <c r="MML36" s="840"/>
      <c r="MMM36" s="840"/>
      <c r="MMN36" s="840"/>
      <c r="MMO36" s="840"/>
      <c r="MMP36" s="840"/>
      <c r="MMQ36" s="840"/>
      <c r="MMR36" s="840"/>
      <c r="MMS36" s="840"/>
      <c r="MMT36" s="840"/>
      <c r="MMU36" s="840"/>
      <c r="MMV36" s="840"/>
      <c r="MMW36" s="840"/>
      <c r="MMX36" s="840"/>
      <c r="MMY36" s="840"/>
      <c r="MMZ36" s="840"/>
      <c r="MNA36" s="840"/>
      <c r="MNB36" s="840"/>
      <c r="MNC36" s="840"/>
      <c r="MND36" s="840"/>
      <c r="MNE36" s="840"/>
      <c r="MNF36" s="840"/>
      <c r="MNG36" s="840"/>
      <c r="MNH36" s="840"/>
      <c r="MNI36" s="840"/>
      <c r="MNJ36" s="840"/>
      <c r="MNK36" s="840"/>
      <c r="MNL36" s="840"/>
      <c r="MNM36" s="840"/>
      <c r="MNN36" s="840"/>
      <c r="MNO36" s="840"/>
      <c r="MNP36" s="840"/>
      <c r="MNQ36" s="840"/>
      <c r="MNR36" s="840"/>
      <c r="MNS36" s="840"/>
      <c r="MNT36" s="840"/>
      <c r="MNU36" s="840"/>
      <c r="MNV36" s="840"/>
      <c r="MNW36" s="840"/>
      <c r="MNX36" s="840"/>
      <c r="MNY36" s="840"/>
      <c r="MNZ36" s="840"/>
      <c r="MOA36" s="840"/>
      <c r="MOB36" s="840"/>
      <c r="MOC36" s="840"/>
      <c r="MOD36" s="840"/>
      <c r="MOE36" s="840"/>
      <c r="MOF36" s="840"/>
      <c r="MOG36" s="840"/>
      <c r="MOH36" s="840"/>
      <c r="MOI36" s="840"/>
      <c r="MOJ36" s="840"/>
      <c r="MOK36" s="840"/>
      <c r="MOL36" s="840"/>
      <c r="MOM36" s="840"/>
      <c r="MON36" s="840"/>
      <c r="MOO36" s="840"/>
      <c r="MOP36" s="840"/>
      <c r="MOQ36" s="840"/>
      <c r="MOR36" s="840"/>
      <c r="MOS36" s="840"/>
      <c r="MOT36" s="840"/>
      <c r="MOU36" s="840"/>
      <c r="MOV36" s="840"/>
      <c r="MOW36" s="840"/>
      <c r="MOX36" s="840"/>
      <c r="MOY36" s="840"/>
      <c r="MOZ36" s="840"/>
      <c r="MPA36" s="840"/>
      <c r="MPB36" s="840"/>
      <c r="MPC36" s="840"/>
      <c r="MPD36" s="840"/>
      <c r="MPE36" s="840"/>
      <c r="MPF36" s="840"/>
      <c r="MPG36" s="840"/>
      <c r="MPH36" s="840"/>
      <c r="MPI36" s="840"/>
      <c r="MPJ36" s="840"/>
      <c r="MPK36" s="840"/>
      <c r="MPL36" s="840"/>
      <c r="MPM36" s="840"/>
      <c r="MPN36" s="840"/>
      <c r="MPO36" s="840"/>
      <c r="MPP36" s="840"/>
      <c r="MPQ36" s="840"/>
      <c r="MPR36" s="840"/>
      <c r="MPS36" s="840"/>
      <c r="MPT36" s="840"/>
      <c r="MPU36" s="840"/>
      <c r="MPV36" s="840"/>
      <c r="MPW36" s="840"/>
      <c r="MPX36" s="840"/>
      <c r="MPY36" s="840"/>
      <c r="MPZ36" s="840"/>
      <c r="MQA36" s="840"/>
      <c r="MQB36" s="840"/>
      <c r="MQC36" s="840"/>
      <c r="MQD36" s="840"/>
      <c r="MQE36" s="840"/>
      <c r="MQF36" s="840"/>
      <c r="MQG36" s="840"/>
      <c r="MQH36" s="840"/>
      <c r="MQI36" s="840"/>
      <c r="MQJ36" s="840"/>
      <c r="MQK36" s="840"/>
      <c r="MQL36" s="840"/>
      <c r="MQM36" s="840"/>
      <c r="MQN36" s="840"/>
      <c r="MQO36" s="840"/>
      <c r="MQP36" s="840"/>
      <c r="MQQ36" s="840"/>
      <c r="MQR36" s="840"/>
      <c r="MQS36" s="840"/>
      <c r="MQT36" s="840"/>
      <c r="MQU36" s="840"/>
      <c r="MQV36" s="840"/>
      <c r="MQW36" s="840"/>
      <c r="MQX36" s="840"/>
      <c r="MQY36" s="840"/>
      <c r="MQZ36" s="840"/>
      <c r="MRA36" s="840"/>
      <c r="MRB36" s="840"/>
      <c r="MRC36" s="840"/>
      <c r="MRD36" s="840"/>
      <c r="MRE36" s="840"/>
      <c r="MRF36" s="840"/>
      <c r="MRG36" s="840"/>
      <c r="MRH36" s="840"/>
      <c r="MRI36" s="840"/>
      <c r="MRJ36" s="840"/>
      <c r="MRK36" s="840"/>
      <c r="MRL36" s="840"/>
      <c r="MRM36" s="840"/>
      <c r="MRN36" s="840"/>
      <c r="MRO36" s="840"/>
      <c r="MRP36" s="840"/>
      <c r="MRQ36" s="840"/>
      <c r="MRR36" s="840"/>
      <c r="MRS36" s="840"/>
      <c r="MRT36" s="840"/>
      <c r="MRU36" s="840"/>
      <c r="MRV36" s="840"/>
      <c r="MRW36" s="840"/>
      <c r="MRX36" s="840"/>
      <c r="MRY36" s="840"/>
      <c r="MRZ36" s="840"/>
      <c r="MSA36" s="840"/>
      <c r="MSB36" s="840"/>
      <c r="MSC36" s="840"/>
      <c r="MSD36" s="840"/>
      <c r="MSE36" s="840"/>
      <c r="MSF36" s="840"/>
      <c r="MSG36" s="840"/>
      <c r="MSH36" s="840"/>
      <c r="MSI36" s="840"/>
      <c r="MSJ36" s="840"/>
      <c r="MSK36" s="840"/>
      <c r="MSL36" s="840"/>
      <c r="MSM36" s="840"/>
      <c r="MSN36" s="840"/>
      <c r="MSO36" s="840"/>
      <c r="MSP36" s="840"/>
      <c r="MSQ36" s="840"/>
      <c r="MSR36" s="840"/>
      <c r="MSS36" s="840"/>
      <c r="MST36" s="840"/>
      <c r="MSU36" s="840"/>
      <c r="MSV36" s="840"/>
      <c r="MSW36" s="840"/>
      <c r="MSX36" s="840"/>
      <c r="MSY36" s="840"/>
      <c r="MSZ36" s="840"/>
      <c r="MTA36" s="840"/>
      <c r="MTB36" s="840"/>
      <c r="MTC36" s="840"/>
      <c r="MTD36" s="840"/>
      <c r="MTE36" s="840"/>
      <c r="MTF36" s="840"/>
      <c r="MTG36" s="840"/>
      <c r="MTH36" s="840"/>
      <c r="MTI36" s="840"/>
      <c r="MTJ36" s="840"/>
      <c r="MTK36" s="840"/>
      <c r="MTL36" s="840"/>
      <c r="MTM36" s="840"/>
      <c r="MTN36" s="840"/>
      <c r="MTO36" s="840"/>
      <c r="MTP36" s="840"/>
      <c r="MTQ36" s="840"/>
      <c r="MTR36" s="840"/>
      <c r="MTS36" s="840"/>
      <c r="MTT36" s="840"/>
      <c r="MTU36" s="840"/>
      <c r="MTV36" s="840"/>
      <c r="MTW36" s="840"/>
      <c r="MTX36" s="840"/>
      <c r="MTY36" s="840"/>
      <c r="MTZ36" s="840"/>
      <c r="MUA36" s="840"/>
      <c r="MUB36" s="840"/>
      <c r="MUC36" s="840"/>
      <c r="MUD36" s="840"/>
      <c r="MUE36" s="840"/>
      <c r="MUF36" s="840"/>
      <c r="MUG36" s="840"/>
      <c r="MUH36" s="840"/>
      <c r="MUI36" s="840"/>
      <c r="MUJ36" s="840"/>
      <c r="MUK36" s="840"/>
      <c r="MUL36" s="840"/>
      <c r="MUM36" s="840"/>
      <c r="MUN36" s="840"/>
      <c r="MUO36" s="840"/>
      <c r="MUP36" s="840"/>
      <c r="MUQ36" s="840"/>
      <c r="MUR36" s="840"/>
      <c r="MUS36" s="840"/>
      <c r="MUT36" s="840"/>
      <c r="MUU36" s="840"/>
      <c r="MUV36" s="840"/>
      <c r="MUW36" s="840"/>
      <c r="MUX36" s="840"/>
      <c r="MUY36" s="840"/>
      <c r="MUZ36" s="840"/>
      <c r="MVA36" s="840"/>
      <c r="MVB36" s="840"/>
      <c r="MVC36" s="840"/>
      <c r="MVD36" s="840"/>
      <c r="MVE36" s="840"/>
      <c r="MVF36" s="840"/>
      <c r="MVG36" s="840"/>
      <c r="MVH36" s="840"/>
      <c r="MVI36" s="840"/>
      <c r="MVJ36" s="840"/>
      <c r="MVK36" s="840"/>
      <c r="MVL36" s="840"/>
      <c r="MVM36" s="840"/>
      <c r="MVN36" s="840"/>
      <c r="MVO36" s="840"/>
      <c r="MVP36" s="840"/>
      <c r="MVQ36" s="840"/>
      <c r="MVR36" s="840"/>
      <c r="MVS36" s="840"/>
      <c r="MVT36" s="840"/>
      <c r="MVU36" s="840"/>
      <c r="MVV36" s="840"/>
      <c r="MVW36" s="840"/>
      <c r="MVX36" s="840"/>
      <c r="MVY36" s="840"/>
      <c r="MVZ36" s="840"/>
      <c r="MWA36" s="840"/>
      <c r="MWB36" s="840"/>
      <c r="MWC36" s="840"/>
      <c r="MWD36" s="840"/>
      <c r="MWE36" s="840"/>
      <c r="MWF36" s="840"/>
      <c r="MWG36" s="840"/>
      <c r="MWH36" s="840"/>
      <c r="MWI36" s="840"/>
      <c r="MWJ36" s="840"/>
      <c r="MWK36" s="840"/>
      <c r="MWL36" s="840"/>
      <c r="MWM36" s="840"/>
      <c r="MWN36" s="840"/>
      <c r="MWO36" s="840"/>
      <c r="MWP36" s="840"/>
      <c r="MWQ36" s="840"/>
      <c r="MWR36" s="840"/>
      <c r="MWS36" s="840"/>
      <c r="MWT36" s="840"/>
      <c r="MWU36" s="840"/>
      <c r="MWV36" s="840"/>
      <c r="MWW36" s="840"/>
      <c r="MWX36" s="840"/>
      <c r="MWY36" s="840"/>
      <c r="MWZ36" s="840"/>
      <c r="MXA36" s="840"/>
      <c r="MXB36" s="840"/>
      <c r="MXC36" s="840"/>
      <c r="MXD36" s="840"/>
      <c r="MXE36" s="840"/>
      <c r="MXF36" s="840"/>
      <c r="MXG36" s="840"/>
      <c r="MXH36" s="840"/>
      <c r="MXI36" s="840"/>
      <c r="MXJ36" s="840"/>
      <c r="MXK36" s="840"/>
      <c r="MXL36" s="840"/>
      <c r="MXM36" s="840"/>
      <c r="MXN36" s="840"/>
      <c r="MXO36" s="840"/>
      <c r="MXP36" s="840"/>
      <c r="MXQ36" s="840"/>
      <c r="MXR36" s="840"/>
      <c r="MXS36" s="840"/>
      <c r="MXT36" s="840"/>
      <c r="MXU36" s="840"/>
      <c r="MXV36" s="840"/>
      <c r="MXW36" s="840"/>
      <c r="MXX36" s="840"/>
      <c r="MXY36" s="840"/>
      <c r="MXZ36" s="840"/>
      <c r="MYA36" s="840"/>
      <c r="MYB36" s="840"/>
      <c r="MYC36" s="840"/>
      <c r="MYD36" s="840"/>
      <c r="MYE36" s="840"/>
      <c r="MYF36" s="840"/>
      <c r="MYG36" s="840"/>
      <c r="MYH36" s="840"/>
      <c r="MYI36" s="840"/>
      <c r="MYJ36" s="840"/>
      <c r="MYK36" s="840"/>
      <c r="MYL36" s="840"/>
      <c r="MYM36" s="840"/>
      <c r="MYN36" s="840"/>
      <c r="MYO36" s="840"/>
      <c r="MYP36" s="840"/>
      <c r="MYQ36" s="840"/>
      <c r="MYR36" s="840"/>
      <c r="MYS36" s="840"/>
      <c r="MYT36" s="840"/>
      <c r="MYU36" s="840"/>
      <c r="MYV36" s="840"/>
      <c r="MYW36" s="840"/>
      <c r="MYX36" s="840"/>
      <c r="MYY36" s="840"/>
      <c r="MYZ36" s="840"/>
      <c r="MZA36" s="840"/>
      <c r="MZB36" s="840"/>
      <c r="MZC36" s="840"/>
      <c r="MZD36" s="840"/>
      <c r="MZE36" s="840"/>
      <c r="MZF36" s="840"/>
      <c r="MZG36" s="840"/>
      <c r="MZH36" s="840"/>
      <c r="MZI36" s="840"/>
      <c r="MZJ36" s="840"/>
      <c r="MZK36" s="840"/>
      <c r="MZL36" s="840"/>
      <c r="MZM36" s="840"/>
      <c r="MZN36" s="840"/>
      <c r="MZO36" s="840"/>
      <c r="MZP36" s="840"/>
      <c r="MZQ36" s="840"/>
      <c r="MZR36" s="840"/>
      <c r="MZS36" s="840"/>
      <c r="MZT36" s="840"/>
      <c r="MZU36" s="840"/>
      <c r="MZV36" s="840"/>
      <c r="MZW36" s="840"/>
      <c r="MZX36" s="840"/>
      <c r="MZY36" s="840"/>
      <c r="MZZ36" s="840"/>
      <c r="NAA36" s="840"/>
      <c r="NAB36" s="840"/>
      <c r="NAC36" s="840"/>
      <c r="NAD36" s="840"/>
      <c r="NAE36" s="840"/>
      <c r="NAF36" s="840"/>
      <c r="NAG36" s="840"/>
      <c r="NAH36" s="840"/>
      <c r="NAI36" s="840"/>
      <c r="NAJ36" s="840"/>
      <c r="NAK36" s="840"/>
      <c r="NAL36" s="840"/>
      <c r="NAM36" s="840"/>
      <c r="NAN36" s="840"/>
      <c r="NAO36" s="840"/>
      <c r="NAP36" s="840"/>
      <c r="NAQ36" s="840"/>
      <c r="NAR36" s="840"/>
      <c r="NAS36" s="840"/>
      <c r="NAT36" s="840"/>
      <c r="NAU36" s="840"/>
      <c r="NAV36" s="840"/>
      <c r="NAW36" s="840"/>
      <c r="NAX36" s="840"/>
      <c r="NAY36" s="840"/>
      <c r="NAZ36" s="840"/>
      <c r="NBA36" s="840"/>
      <c r="NBB36" s="840"/>
      <c r="NBC36" s="840"/>
      <c r="NBD36" s="840"/>
      <c r="NBE36" s="840"/>
      <c r="NBF36" s="840"/>
      <c r="NBG36" s="840"/>
      <c r="NBH36" s="840"/>
      <c r="NBI36" s="840"/>
      <c r="NBJ36" s="840"/>
      <c r="NBK36" s="840"/>
      <c r="NBL36" s="840"/>
      <c r="NBM36" s="840"/>
      <c r="NBN36" s="840"/>
      <c r="NBO36" s="840"/>
      <c r="NBP36" s="840"/>
      <c r="NBQ36" s="840"/>
      <c r="NBR36" s="840"/>
      <c r="NBS36" s="840"/>
      <c r="NBT36" s="840"/>
      <c r="NBU36" s="840"/>
      <c r="NBV36" s="840"/>
      <c r="NBW36" s="840"/>
      <c r="NBX36" s="840"/>
      <c r="NBY36" s="840"/>
      <c r="NBZ36" s="840"/>
      <c r="NCA36" s="840"/>
      <c r="NCB36" s="840"/>
      <c r="NCC36" s="840"/>
      <c r="NCD36" s="840"/>
      <c r="NCE36" s="840"/>
      <c r="NCF36" s="840"/>
      <c r="NCG36" s="840"/>
      <c r="NCH36" s="840"/>
      <c r="NCI36" s="840"/>
      <c r="NCJ36" s="840"/>
      <c r="NCK36" s="840"/>
      <c r="NCL36" s="840"/>
      <c r="NCM36" s="840"/>
      <c r="NCN36" s="840"/>
      <c r="NCO36" s="840"/>
      <c r="NCP36" s="840"/>
      <c r="NCQ36" s="840"/>
      <c r="NCR36" s="840"/>
      <c r="NCS36" s="840"/>
      <c r="NCT36" s="840"/>
      <c r="NCU36" s="840"/>
      <c r="NCV36" s="840"/>
      <c r="NCW36" s="840"/>
      <c r="NCX36" s="840"/>
      <c r="NCY36" s="840"/>
      <c r="NCZ36" s="840"/>
      <c r="NDA36" s="840"/>
      <c r="NDB36" s="840"/>
      <c r="NDC36" s="840"/>
      <c r="NDD36" s="840"/>
      <c r="NDE36" s="840"/>
      <c r="NDF36" s="840"/>
      <c r="NDG36" s="840"/>
      <c r="NDH36" s="840"/>
      <c r="NDI36" s="840"/>
      <c r="NDJ36" s="840"/>
      <c r="NDK36" s="840"/>
      <c r="NDL36" s="840"/>
      <c r="NDM36" s="840"/>
      <c r="NDN36" s="840"/>
      <c r="NDO36" s="840"/>
      <c r="NDP36" s="840"/>
      <c r="NDQ36" s="840"/>
      <c r="NDR36" s="840"/>
      <c r="NDS36" s="840"/>
      <c r="NDT36" s="840"/>
      <c r="NDU36" s="840"/>
      <c r="NDV36" s="840"/>
      <c r="NDW36" s="840"/>
      <c r="NDX36" s="840"/>
      <c r="NDY36" s="840"/>
      <c r="NDZ36" s="840"/>
      <c r="NEA36" s="840"/>
      <c r="NEB36" s="840"/>
      <c r="NEC36" s="840"/>
      <c r="NED36" s="840"/>
      <c r="NEE36" s="840"/>
      <c r="NEF36" s="840"/>
      <c r="NEG36" s="840"/>
      <c r="NEH36" s="840"/>
      <c r="NEI36" s="840"/>
      <c r="NEJ36" s="840"/>
      <c r="NEK36" s="840"/>
      <c r="NEL36" s="840"/>
      <c r="NEM36" s="840"/>
      <c r="NEN36" s="840"/>
      <c r="NEO36" s="840"/>
      <c r="NEP36" s="840"/>
      <c r="NEQ36" s="840"/>
      <c r="NER36" s="840"/>
      <c r="NES36" s="840"/>
      <c r="NET36" s="840"/>
      <c r="NEU36" s="840"/>
      <c r="NEV36" s="840"/>
      <c r="NEW36" s="840"/>
      <c r="NEX36" s="840"/>
      <c r="NEY36" s="840"/>
      <c r="NEZ36" s="840"/>
      <c r="NFA36" s="840"/>
      <c r="NFB36" s="840"/>
      <c r="NFC36" s="840"/>
      <c r="NFD36" s="840"/>
      <c r="NFE36" s="840"/>
      <c r="NFF36" s="840"/>
      <c r="NFG36" s="840"/>
      <c r="NFH36" s="840"/>
      <c r="NFI36" s="840"/>
      <c r="NFJ36" s="840"/>
      <c r="NFK36" s="840"/>
      <c r="NFL36" s="840"/>
      <c r="NFM36" s="840"/>
      <c r="NFN36" s="840"/>
      <c r="NFO36" s="840"/>
      <c r="NFP36" s="840"/>
      <c r="NFQ36" s="840"/>
      <c r="NFR36" s="840"/>
      <c r="NFS36" s="840"/>
      <c r="NFT36" s="840"/>
      <c r="NFU36" s="840"/>
      <c r="NFV36" s="840"/>
      <c r="NFW36" s="840"/>
      <c r="NFX36" s="840"/>
      <c r="NFY36" s="840"/>
      <c r="NFZ36" s="840"/>
      <c r="NGA36" s="840"/>
      <c r="NGB36" s="840"/>
      <c r="NGC36" s="840"/>
      <c r="NGD36" s="840"/>
      <c r="NGE36" s="840"/>
      <c r="NGF36" s="840"/>
      <c r="NGG36" s="840"/>
      <c r="NGH36" s="840"/>
      <c r="NGI36" s="840"/>
      <c r="NGJ36" s="840"/>
      <c r="NGK36" s="840"/>
      <c r="NGL36" s="840"/>
      <c r="NGM36" s="840"/>
      <c r="NGN36" s="840"/>
      <c r="NGO36" s="840"/>
      <c r="NGP36" s="840"/>
      <c r="NGQ36" s="840"/>
      <c r="NGR36" s="840"/>
      <c r="NGS36" s="840"/>
      <c r="NGT36" s="840"/>
      <c r="NGU36" s="840"/>
      <c r="NGV36" s="840"/>
      <c r="NGW36" s="840"/>
      <c r="NGX36" s="840"/>
      <c r="NGY36" s="840"/>
      <c r="NGZ36" s="840"/>
      <c r="NHA36" s="840"/>
      <c r="NHB36" s="840"/>
      <c r="NHC36" s="840"/>
      <c r="NHD36" s="840"/>
      <c r="NHE36" s="840"/>
      <c r="NHF36" s="840"/>
      <c r="NHG36" s="840"/>
      <c r="NHH36" s="840"/>
      <c r="NHI36" s="840"/>
      <c r="NHJ36" s="840"/>
      <c r="NHK36" s="840"/>
      <c r="NHL36" s="840"/>
      <c r="NHM36" s="840"/>
      <c r="NHN36" s="840"/>
      <c r="NHO36" s="840"/>
      <c r="NHP36" s="840"/>
      <c r="NHQ36" s="840"/>
      <c r="NHR36" s="840"/>
      <c r="NHS36" s="840"/>
      <c r="NHT36" s="840"/>
      <c r="NHU36" s="840"/>
      <c r="NHV36" s="840"/>
      <c r="NHW36" s="840"/>
      <c r="NHX36" s="840"/>
      <c r="NHY36" s="840"/>
      <c r="NHZ36" s="840"/>
      <c r="NIA36" s="840"/>
      <c r="NIB36" s="840"/>
      <c r="NIC36" s="840"/>
      <c r="NID36" s="840"/>
      <c r="NIE36" s="840"/>
      <c r="NIF36" s="840"/>
      <c r="NIG36" s="840"/>
      <c r="NIH36" s="840"/>
      <c r="NII36" s="840"/>
      <c r="NIJ36" s="840"/>
      <c r="NIK36" s="840"/>
      <c r="NIL36" s="840"/>
      <c r="NIM36" s="840"/>
      <c r="NIN36" s="840"/>
      <c r="NIO36" s="840"/>
      <c r="NIP36" s="840"/>
      <c r="NIQ36" s="840"/>
      <c r="NIR36" s="840"/>
      <c r="NIS36" s="840"/>
      <c r="NIT36" s="840"/>
      <c r="NIU36" s="840"/>
      <c r="NIV36" s="840"/>
      <c r="NIW36" s="840"/>
      <c r="NIX36" s="840"/>
      <c r="NIY36" s="840"/>
      <c r="NIZ36" s="840"/>
      <c r="NJA36" s="840"/>
      <c r="NJB36" s="840"/>
      <c r="NJC36" s="840"/>
      <c r="NJD36" s="840"/>
      <c r="NJE36" s="840"/>
      <c r="NJF36" s="840"/>
      <c r="NJG36" s="840"/>
      <c r="NJH36" s="840"/>
      <c r="NJI36" s="840"/>
      <c r="NJJ36" s="840"/>
      <c r="NJK36" s="840"/>
      <c r="NJL36" s="840"/>
      <c r="NJM36" s="840"/>
      <c r="NJN36" s="840"/>
      <c r="NJO36" s="840"/>
      <c r="NJP36" s="840"/>
      <c r="NJQ36" s="840"/>
      <c r="NJR36" s="840"/>
      <c r="NJS36" s="840"/>
      <c r="NJT36" s="840"/>
      <c r="NJU36" s="840"/>
      <c r="NJV36" s="840"/>
      <c r="NJW36" s="840"/>
      <c r="NJX36" s="840"/>
      <c r="NJY36" s="840"/>
      <c r="NJZ36" s="840"/>
      <c r="NKA36" s="840"/>
      <c r="NKB36" s="840"/>
      <c r="NKC36" s="840"/>
      <c r="NKD36" s="840"/>
      <c r="NKE36" s="840"/>
      <c r="NKF36" s="840"/>
      <c r="NKG36" s="840"/>
      <c r="NKH36" s="840"/>
      <c r="NKI36" s="840"/>
      <c r="NKJ36" s="840"/>
      <c r="NKK36" s="840"/>
      <c r="NKL36" s="840"/>
      <c r="NKM36" s="840"/>
      <c r="NKN36" s="840"/>
      <c r="NKO36" s="840"/>
      <c r="NKP36" s="840"/>
      <c r="NKQ36" s="840"/>
      <c r="NKR36" s="840"/>
      <c r="NKS36" s="840"/>
      <c r="NKT36" s="840"/>
      <c r="NKU36" s="840"/>
      <c r="NKV36" s="840"/>
      <c r="NKW36" s="840"/>
      <c r="NKX36" s="840"/>
      <c r="NKY36" s="840"/>
      <c r="NKZ36" s="840"/>
      <c r="NLA36" s="840"/>
      <c r="NLB36" s="840"/>
      <c r="NLC36" s="840"/>
      <c r="NLD36" s="840"/>
      <c r="NLE36" s="840"/>
      <c r="NLF36" s="840"/>
      <c r="NLG36" s="840"/>
      <c r="NLH36" s="840"/>
      <c r="NLI36" s="840"/>
      <c r="NLJ36" s="840"/>
      <c r="NLK36" s="840"/>
      <c r="NLL36" s="840"/>
      <c r="NLM36" s="840"/>
      <c r="NLN36" s="840"/>
      <c r="NLO36" s="840"/>
      <c r="NLP36" s="840"/>
      <c r="NLQ36" s="840"/>
      <c r="NLR36" s="840"/>
      <c r="NLS36" s="840"/>
      <c r="NLT36" s="840"/>
      <c r="NLU36" s="840"/>
      <c r="NLV36" s="840"/>
      <c r="NLW36" s="840"/>
      <c r="NLX36" s="840"/>
      <c r="NLY36" s="840"/>
      <c r="NLZ36" s="840"/>
      <c r="NMA36" s="840"/>
      <c r="NMB36" s="840"/>
      <c r="NMC36" s="840"/>
      <c r="NMD36" s="840"/>
      <c r="NME36" s="840"/>
      <c r="NMF36" s="840"/>
      <c r="NMG36" s="840"/>
      <c r="NMH36" s="840"/>
      <c r="NMI36" s="840"/>
      <c r="NMJ36" s="840"/>
      <c r="NMK36" s="840"/>
      <c r="NML36" s="840"/>
      <c r="NMM36" s="840"/>
      <c r="NMN36" s="840"/>
      <c r="NMO36" s="840"/>
      <c r="NMP36" s="840"/>
      <c r="NMQ36" s="840"/>
      <c r="NMR36" s="840"/>
      <c r="NMS36" s="840"/>
      <c r="NMT36" s="840"/>
      <c r="NMU36" s="840"/>
      <c r="NMV36" s="840"/>
      <c r="NMW36" s="840"/>
      <c r="NMX36" s="840"/>
      <c r="NMY36" s="840"/>
      <c r="NMZ36" s="840"/>
      <c r="NNA36" s="840"/>
      <c r="NNB36" s="840"/>
      <c r="NNC36" s="840"/>
      <c r="NND36" s="840"/>
      <c r="NNE36" s="840"/>
      <c r="NNF36" s="840"/>
      <c r="NNG36" s="840"/>
      <c r="NNH36" s="840"/>
      <c r="NNI36" s="840"/>
      <c r="NNJ36" s="840"/>
      <c r="NNK36" s="840"/>
      <c r="NNL36" s="840"/>
      <c r="NNM36" s="840"/>
      <c r="NNN36" s="840"/>
      <c r="NNO36" s="840"/>
      <c r="NNP36" s="840"/>
      <c r="NNQ36" s="840"/>
      <c r="NNR36" s="840"/>
      <c r="NNS36" s="840"/>
      <c r="NNT36" s="840"/>
      <c r="NNU36" s="840"/>
      <c r="NNV36" s="840"/>
      <c r="NNW36" s="840"/>
      <c r="NNX36" s="840"/>
      <c r="NNY36" s="840"/>
      <c r="NNZ36" s="840"/>
      <c r="NOA36" s="840"/>
      <c r="NOB36" s="840"/>
      <c r="NOC36" s="840"/>
      <c r="NOD36" s="840"/>
      <c r="NOE36" s="840"/>
      <c r="NOF36" s="840"/>
      <c r="NOG36" s="840"/>
      <c r="NOH36" s="840"/>
      <c r="NOI36" s="840"/>
      <c r="NOJ36" s="840"/>
      <c r="NOK36" s="840"/>
      <c r="NOL36" s="840"/>
      <c r="NOM36" s="840"/>
      <c r="NON36" s="840"/>
      <c r="NOO36" s="840"/>
      <c r="NOP36" s="840"/>
      <c r="NOQ36" s="840"/>
      <c r="NOR36" s="840"/>
      <c r="NOS36" s="840"/>
      <c r="NOT36" s="840"/>
      <c r="NOU36" s="840"/>
      <c r="NOV36" s="840"/>
      <c r="NOW36" s="840"/>
      <c r="NOX36" s="840"/>
      <c r="NOY36" s="840"/>
      <c r="NOZ36" s="840"/>
      <c r="NPA36" s="840"/>
      <c r="NPB36" s="840"/>
      <c r="NPC36" s="840"/>
      <c r="NPD36" s="840"/>
      <c r="NPE36" s="840"/>
      <c r="NPF36" s="840"/>
      <c r="NPG36" s="840"/>
      <c r="NPH36" s="840"/>
      <c r="NPI36" s="840"/>
      <c r="NPJ36" s="840"/>
      <c r="NPK36" s="840"/>
      <c r="NPL36" s="840"/>
      <c r="NPM36" s="840"/>
      <c r="NPN36" s="840"/>
      <c r="NPO36" s="840"/>
      <c r="NPP36" s="840"/>
      <c r="NPQ36" s="840"/>
      <c r="NPR36" s="840"/>
      <c r="NPS36" s="840"/>
      <c r="NPT36" s="840"/>
      <c r="NPU36" s="840"/>
      <c r="NPV36" s="840"/>
      <c r="NPW36" s="840"/>
      <c r="NPX36" s="840"/>
      <c r="NPY36" s="840"/>
      <c r="NPZ36" s="840"/>
      <c r="NQA36" s="840"/>
      <c r="NQB36" s="840"/>
      <c r="NQC36" s="840"/>
      <c r="NQD36" s="840"/>
      <c r="NQE36" s="840"/>
      <c r="NQF36" s="840"/>
      <c r="NQG36" s="840"/>
      <c r="NQH36" s="840"/>
      <c r="NQI36" s="840"/>
      <c r="NQJ36" s="840"/>
      <c r="NQK36" s="840"/>
      <c r="NQL36" s="840"/>
      <c r="NQM36" s="840"/>
      <c r="NQN36" s="840"/>
      <c r="NQO36" s="840"/>
      <c r="NQP36" s="840"/>
      <c r="NQQ36" s="840"/>
      <c r="NQR36" s="840"/>
      <c r="NQS36" s="840"/>
      <c r="NQT36" s="840"/>
      <c r="NQU36" s="840"/>
      <c r="NQV36" s="840"/>
      <c r="NQW36" s="840"/>
      <c r="NQX36" s="840"/>
      <c r="NQY36" s="840"/>
      <c r="NQZ36" s="840"/>
      <c r="NRA36" s="840"/>
      <c r="NRB36" s="840"/>
      <c r="NRC36" s="840"/>
      <c r="NRD36" s="840"/>
      <c r="NRE36" s="840"/>
      <c r="NRF36" s="840"/>
      <c r="NRG36" s="840"/>
      <c r="NRH36" s="840"/>
      <c r="NRI36" s="840"/>
      <c r="NRJ36" s="840"/>
      <c r="NRK36" s="840"/>
      <c r="NRL36" s="840"/>
      <c r="NRM36" s="840"/>
      <c r="NRN36" s="840"/>
      <c r="NRO36" s="840"/>
      <c r="NRP36" s="840"/>
      <c r="NRQ36" s="840"/>
      <c r="NRR36" s="840"/>
      <c r="NRS36" s="840"/>
      <c r="NRT36" s="840"/>
      <c r="NRU36" s="840"/>
      <c r="NRV36" s="840"/>
      <c r="NRW36" s="840"/>
      <c r="NRX36" s="840"/>
      <c r="NRY36" s="840"/>
      <c r="NRZ36" s="840"/>
      <c r="NSA36" s="840"/>
      <c r="NSB36" s="840"/>
      <c r="NSC36" s="840"/>
      <c r="NSD36" s="840"/>
      <c r="NSE36" s="840"/>
      <c r="NSF36" s="840"/>
      <c r="NSG36" s="840"/>
      <c r="NSH36" s="840"/>
      <c r="NSI36" s="840"/>
      <c r="NSJ36" s="840"/>
      <c r="NSK36" s="840"/>
      <c r="NSL36" s="840"/>
      <c r="NSM36" s="840"/>
      <c r="NSN36" s="840"/>
      <c r="NSO36" s="840"/>
      <c r="NSP36" s="840"/>
      <c r="NSQ36" s="840"/>
      <c r="NSR36" s="840"/>
      <c r="NSS36" s="840"/>
      <c r="NST36" s="840"/>
      <c r="NSU36" s="840"/>
      <c r="NSV36" s="840"/>
      <c r="NSW36" s="840"/>
      <c r="NSX36" s="840"/>
      <c r="NSY36" s="840"/>
      <c r="NSZ36" s="840"/>
      <c r="NTA36" s="840"/>
      <c r="NTB36" s="840"/>
      <c r="NTC36" s="840"/>
      <c r="NTD36" s="840"/>
      <c r="NTE36" s="840"/>
      <c r="NTF36" s="840"/>
      <c r="NTG36" s="840"/>
      <c r="NTH36" s="840"/>
      <c r="NTI36" s="840"/>
      <c r="NTJ36" s="840"/>
      <c r="NTK36" s="840"/>
      <c r="NTL36" s="840"/>
      <c r="NTM36" s="840"/>
      <c r="NTN36" s="840"/>
      <c r="NTO36" s="840"/>
      <c r="NTP36" s="840"/>
      <c r="NTQ36" s="840"/>
      <c r="NTR36" s="840"/>
      <c r="NTS36" s="840"/>
      <c r="NTT36" s="840"/>
      <c r="NTU36" s="840"/>
      <c r="NTV36" s="840"/>
      <c r="NTW36" s="840"/>
      <c r="NTX36" s="840"/>
      <c r="NTY36" s="840"/>
      <c r="NTZ36" s="840"/>
      <c r="NUA36" s="840"/>
      <c r="NUB36" s="840"/>
      <c r="NUC36" s="840"/>
      <c r="NUD36" s="840"/>
      <c r="NUE36" s="840"/>
      <c r="NUF36" s="840"/>
      <c r="NUG36" s="840"/>
      <c r="NUH36" s="840"/>
      <c r="NUI36" s="840"/>
      <c r="NUJ36" s="840"/>
      <c r="NUK36" s="840"/>
      <c r="NUL36" s="840"/>
      <c r="NUM36" s="840"/>
      <c r="NUN36" s="840"/>
      <c r="NUO36" s="840"/>
      <c r="NUP36" s="840"/>
      <c r="NUQ36" s="840"/>
      <c r="NUR36" s="840"/>
      <c r="NUS36" s="840"/>
      <c r="NUT36" s="840"/>
      <c r="NUU36" s="840"/>
      <c r="NUV36" s="840"/>
      <c r="NUW36" s="840"/>
      <c r="NUX36" s="840"/>
      <c r="NUY36" s="840"/>
      <c r="NUZ36" s="840"/>
      <c r="NVA36" s="840"/>
      <c r="NVB36" s="840"/>
      <c r="NVC36" s="840"/>
      <c r="NVD36" s="840"/>
      <c r="NVE36" s="840"/>
      <c r="NVF36" s="840"/>
      <c r="NVG36" s="840"/>
      <c r="NVH36" s="840"/>
      <c r="NVI36" s="840"/>
      <c r="NVJ36" s="840"/>
      <c r="NVK36" s="840"/>
      <c r="NVL36" s="840"/>
      <c r="NVM36" s="840"/>
      <c r="NVN36" s="840"/>
      <c r="NVO36" s="840"/>
      <c r="NVP36" s="840"/>
      <c r="NVQ36" s="840"/>
      <c r="NVR36" s="840"/>
      <c r="NVS36" s="840"/>
      <c r="NVT36" s="840"/>
      <c r="NVU36" s="840"/>
      <c r="NVV36" s="840"/>
      <c r="NVW36" s="840"/>
      <c r="NVX36" s="840"/>
      <c r="NVY36" s="840"/>
      <c r="NVZ36" s="840"/>
      <c r="NWA36" s="840"/>
      <c r="NWB36" s="840"/>
      <c r="NWC36" s="840"/>
      <c r="NWD36" s="840"/>
      <c r="NWE36" s="840"/>
      <c r="NWF36" s="840"/>
      <c r="NWG36" s="840"/>
      <c r="NWH36" s="840"/>
      <c r="NWI36" s="840"/>
      <c r="NWJ36" s="840"/>
      <c r="NWK36" s="840"/>
      <c r="NWL36" s="840"/>
      <c r="NWM36" s="840"/>
      <c r="NWN36" s="840"/>
      <c r="NWO36" s="840"/>
      <c r="NWP36" s="840"/>
      <c r="NWQ36" s="840"/>
      <c r="NWR36" s="840"/>
      <c r="NWS36" s="840"/>
      <c r="NWT36" s="840"/>
      <c r="NWU36" s="840"/>
      <c r="NWV36" s="840"/>
      <c r="NWW36" s="840"/>
      <c r="NWX36" s="840"/>
      <c r="NWY36" s="840"/>
      <c r="NWZ36" s="840"/>
      <c r="NXA36" s="840"/>
      <c r="NXB36" s="840"/>
      <c r="NXC36" s="840"/>
      <c r="NXD36" s="840"/>
      <c r="NXE36" s="840"/>
      <c r="NXF36" s="840"/>
      <c r="NXG36" s="840"/>
      <c r="NXH36" s="840"/>
      <c r="NXI36" s="840"/>
      <c r="NXJ36" s="840"/>
      <c r="NXK36" s="840"/>
      <c r="NXL36" s="840"/>
      <c r="NXM36" s="840"/>
      <c r="NXN36" s="840"/>
      <c r="NXO36" s="840"/>
      <c r="NXP36" s="840"/>
      <c r="NXQ36" s="840"/>
      <c r="NXR36" s="840"/>
      <c r="NXS36" s="840"/>
      <c r="NXT36" s="840"/>
      <c r="NXU36" s="840"/>
      <c r="NXV36" s="840"/>
      <c r="NXW36" s="840"/>
      <c r="NXX36" s="840"/>
      <c r="NXY36" s="840"/>
      <c r="NXZ36" s="840"/>
      <c r="NYA36" s="840"/>
      <c r="NYB36" s="840"/>
      <c r="NYC36" s="840"/>
      <c r="NYD36" s="840"/>
      <c r="NYE36" s="840"/>
      <c r="NYF36" s="840"/>
      <c r="NYG36" s="840"/>
      <c r="NYH36" s="840"/>
      <c r="NYI36" s="840"/>
      <c r="NYJ36" s="840"/>
      <c r="NYK36" s="840"/>
      <c r="NYL36" s="840"/>
      <c r="NYM36" s="840"/>
      <c r="NYN36" s="840"/>
      <c r="NYO36" s="840"/>
      <c r="NYP36" s="840"/>
      <c r="NYQ36" s="840"/>
      <c r="NYR36" s="840"/>
      <c r="NYS36" s="840"/>
      <c r="NYT36" s="840"/>
      <c r="NYU36" s="840"/>
      <c r="NYV36" s="840"/>
      <c r="NYW36" s="840"/>
      <c r="NYX36" s="840"/>
      <c r="NYY36" s="840"/>
      <c r="NYZ36" s="840"/>
      <c r="NZA36" s="840"/>
      <c r="NZB36" s="840"/>
      <c r="NZC36" s="840"/>
      <c r="NZD36" s="840"/>
      <c r="NZE36" s="840"/>
      <c r="NZF36" s="840"/>
      <c r="NZG36" s="840"/>
      <c r="NZH36" s="840"/>
      <c r="NZI36" s="840"/>
      <c r="NZJ36" s="840"/>
      <c r="NZK36" s="840"/>
      <c r="NZL36" s="840"/>
      <c r="NZM36" s="840"/>
      <c r="NZN36" s="840"/>
      <c r="NZO36" s="840"/>
      <c r="NZP36" s="840"/>
      <c r="NZQ36" s="840"/>
      <c r="NZR36" s="840"/>
      <c r="NZS36" s="840"/>
      <c r="NZT36" s="840"/>
      <c r="NZU36" s="840"/>
      <c r="NZV36" s="840"/>
      <c r="NZW36" s="840"/>
      <c r="NZX36" s="840"/>
      <c r="NZY36" s="840"/>
      <c r="NZZ36" s="840"/>
      <c r="OAA36" s="840"/>
      <c r="OAB36" s="840"/>
      <c r="OAC36" s="840"/>
      <c r="OAD36" s="840"/>
      <c r="OAE36" s="840"/>
      <c r="OAF36" s="840"/>
      <c r="OAG36" s="840"/>
      <c r="OAH36" s="840"/>
      <c r="OAI36" s="840"/>
      <c r="OAJ36" s="840"/>
      <c r="OAK36" s="840"/>
      <c r="OAL36" s="840"/>
      <c r="OAM36" s="840"/>
      <c r="OAN36" s="840"/>
      <c r="OAO36" s="840"/>
      <c r="OAP36" s="840"/>
      <c r="OAQ36" s="840"/>
      <c r="OAR36" s="840"/>
      <c r="OAS36" s="840"/>
      <c r="OAT36" s="840"/>
      <c r="OAU36" s="840"/>
      <c r="OAV36" s="840"/>
      <c r="OAW36" s="840"/>
      <c r="OAX36" s="840"/>
      <c r="OAY36" s="840"/>
      <c r="OAZ36" s="840"/>
      <c r="OBA36" s="840"/>
      <c r="OBB36" s="840"/>
      <c r="OBC36" s="840"/>
      <c r="OBD36" s="840"/>
      <c r="OBE36" s="840"/>
      <c r="OBF36" s="840"/>
      <c r="OBG36" s="840"/>
      <c r="OBH36" s="840"/>
      <c r="OBI36" s="840"/>
      <c r="OBJ36" s="840"/>
      <c r="OBK36" s="840"/>
      <c r="OBL36" s="840"/>
      <c r="OBM36" s="840"/>
      <c r="OBN36" s="840"/>
      <c r="OBO36" s="840"/>
      <c r="OBP36" s="840"/>
      <c r="OBQ36" s="840"/>
      <c r="OBR36" s="840"/>
      <c r="OBS36" s="840"/>
      <c r="OBT36" s="840"/>
      <c r="OBU36" s="840"/>
      <c r="OBV36" s="840"/>
      <c r="OBW36" s="840"/>
      <c r="OBX36" s="840"/>
      <c r="OBY36" s="840"/>
      <c r="OBZ36" s="840"/>
      <c r="OCA36" s="840"/>
      <c r="OCB36" s="840"/>
      <c r="OCC36" s="840"/>
      <c r="OCD36" s="840"/>
      <c r="OCE36" s="840"/>
      <c r="OCF36" s="840"/>
      <c r="OCG36" s="840"/>
      <c r="OCH36" s="840"/>
      <c r="OCI36" s="840"/>
      <c r="OCJ36" s="840"/>
      <c r="OCK36" s="840"/>
      <c r="OCL36" s="840"/>
      <c r="OCM36" s="840"/>
      <c r="OCN36" s="840"/>
      <c r="OCO36" s="840"/>
      <c r="OCP36" s="840"/>
      <c r="OCQ36" s="840"/>
      <c r="OCR36" s="840"/>
      <c r="OCS36" s="840"/>
      <c r="OCT36" s="840"/>
      <c r="OCU36" s="840"/>
      <c r="OCV36" s="840"/>
      <c r="OCW36" s="840"/>
      <c r="OCX36" s="840"/>
      <c r="OCY36" s="840"/>
      <c r="OCZ36" s="840"/>
      <c r="ODA36" s="840"/>
      <c r="ODB36" s="840"/>
      <c r="ODC36" s="840"/>
      <c r="ODD36" s="840"/>
      <c r="ODE36" s="840"/>
      <c r="ODF36" s="840"/>
      <c r="ODG36" s="840"/>
      <c r="ODH36" s="840"/>
      <c r="ODI36" s="840"/>
      <c r="ODJ36" s="840"/>
      <c r="ODK36" s="840"/>
      <c r="ODL36" s="840"/>
      <c r="ODM36" s="840"/>
      <c r="ODN36" s="840"/>
      <c r="ODO36" s="840"/>
      <c r="ODP36" s="840"/>
      <c r="ODQ36" s="840"/>
      <c r="ODR36" s="840"/>
      <c r="ODS36" s="840"/>
      <c r="ODT36" s="840"/>
      <c r="ODU36" s="840"/>
      <c r="ODV36" s="840"/>
      <c r="ODW36" s="840"/>
      <c r="ODX36" s="840"/>
      <c r="ODY36" s="840"/>
      <c r="ODZ36" s="840"/>
      <c r="OEA36" s="840"/>
      <c r="OEB36" s="840"/>
      <c r="OEC36" s="840"/>
      <c r="OED36" s="840"/>
      <c r="OEE36" s="840"/>
      <c r="OEF36" s="840"/>
      <c r="OEG36" s="840"/>
      <c r="OEH36" s="840"/>
      <c r="OEI36" s="840"/>
      <c r="OEJ36" s="840"/>
      <c r="OEK36" s="840"/>
      <c r="OEL36" s="840"/>
      <c r="OEM36" s="840"/>
      <c r="OEN36" s="840"/>
      <c r="OEO36" s="840"/>
      <c r="OEP36" s="840"/>
      <c r="OEQ36" s="840"/>
      <c r="OER36" s="840"/>
      <c r="OES36" s="840"/>
      <c r="OET36" s="840"/>
      <c r="OEU36" s="840"/>
      <c r="OEV36" s="840"/>
      <c r="OEW36" s="840"/>
      <c r="OEX36" s="840"/>
      <c r="OEY36" s="840"/>
      <c r="OEZ36" s="840"/>
      <c r="OFA36" s="840"/>
      <c r="OFB36" s="840"/>
      <c r="OFC36" s="840"/>
      <c r="OFD36" s="840"/>
      <c r="OFE36" s="840"/>
      <c r="OFF36" s="840"/>
      <c r="OFG36" s="840"/>
      <c r="OFH36" s="840"/>
      <c r="OFI36" s="840"/>
      <c r="OFJ36" s="840"/>
      <c r="OFK36" s="840"/>
      <c r="OFL36" s="840"/>
      <c r="OFM36" s="840"/>
      <c r="OFN36" s="840"/>
      <c r="OFO36" s="840"/>
      <c r="OFP36" s="840"/>
      <c r="OFQ36" s="840"/>
      <c r="OFR36" s="840"/>
      <c r="OFS36" s="840"/>
      <c r="OFT36" s="840"/>
      <c r="OFU36" s="840"/>
      <c r="OFV36" s="840"/>
      <c r="OFW36" s="840"/>
      <c r="OFX36" s="840"/>
      <c r="OFY36" s="840"/>
      <c r="OFZ36" s="840"/>
      <c r="OGA36" s="840"/>
      <c r="OGB36" s="840"/>
      <c r="OGC36" s="840"/>
      <c r="OGD36" s="840"/>
      <c r="OGE36" s="840"/>
      <c r="OGF36" s="840"/>
      <c r="OGG36" s="840"/>
      <c r="OGH36" s="840"/>
      <c r="OGI36" s="840"/>
      <c r="OGJ36" s="840"/>
      <c r="OGK36" s="840"/>
      <c r="OGL36" s="840"/>
      <c r="OGM36" s="840"/>
      <c r="OGN36" s="840"/>
      <c r="OGO36" s="840"/>
      <c r="OGP36" s="840"/>
      <c r="OGQ36" s="840"/>
      <c r="OGR36" s="840"/>
      <c r="OGS36" s="840"/>
      <c r="OGT36" s="840"/>
      <c r="OGU36" s="840"/>
      <c r="OGV36" s="840"/>
      <c r="OGW36" s="840"/>
      <c r="OGX36" s="840"/>
      <c r="OGY36" s="840"/>
      <c r="OGZ36" s="840"/>
      <c r="OHA36" s="840"/>
      <c r="OHB36" s="840"/>
      <c r="OHC36" s="840"/>
      <c r="OHD36" s="840"/>
      <c r="OHE36" s="840"/>
      <c r="OHF36" s="840"/>
      <c r="OHG36" s="840"/>
      <c r="OHH36" s="840"/>
      <c r="OHI36" s="840"/>
      <c r="OHJ36" s="840"/>
      <c r="OHK36" s="840"/>
      <c r="OHL36" s="840"/>
      <c r="OHM36" s="840"/>
      <c r="OHN36" s="840"/>
      <c r="OHO36" s="840"/>
      <c r="OHP36" s="840"/>
      <c r="OHQ36" s="840"/>
      <c r="OHR36" s="840"/>
      <c r="OHS36" s="840"/>
      <c r="OHT36" s="840"/>
      <c r="OHU36" s="840"/>
      <c r="OHV36" s="840"/>
      <c r="OHW36" s="840"/>
      <c r="OHX36" s="840"/>
      <c r="OHY36" s="840"/>
      <c r="OHZ36" s="840"/>
      <c r="OIA36" s="840"/>
      <c r="OIB36" s="840"/>
      <c r="OIC36" s="840"/>
      <c r="OID36" s="840"/>
      <c r="OIE36" s="840"/>
      <c r="OIF36" s="840"/>
      <c r="OIG36" s="840"/>
      <c r="OIH36" s="840"/>
      <c r="OII36" s="840"/>
      <c r="OIJ36" s="840"/>
      <c r="OIK36" s="840"/>
      <c r="OIL36" s="840"/>
      <c r="OIM36" s="840"/>
      <c r="OIN36" s="840"/>
      <c r="OIO36" s="840"/>
      <c r="OIP36" s="840"/>
      <c r="OIQ36" s="840"/>
      <c r="OIR36" s="840"/>
      <c r="OIS36" s="840"/>
      <c r="OIT36" s="840"/>
      <c r="OIU36" s="840"/>
      <c r="OIV36" s="840"/>
      <c r="OIW36" s="840"/>
      <c r="OIX36" s="840"/>
      <c r="OIY36" s="840"/>
      <c r="OIZ36" s="840"/>
      <c r="OJA36" s="840"/>
      <c r="OJB36" s="840"/>
      <c r="OJC36" s="840"/>
      <c r="OJD36" s="840"/>
      <c r="OJE36" s="840"/>
      <c r="OJF36" s="840"/>
      <c r="OJG36" s="840"/>
      <c r="OJH36" s="840"/>
      <c r="OJI36" s="840"/>
      <c r="OJJ36" s="840"/>
      <c r="OJK36" s="840"/>
      <c r="OJL36" s="840"/>
      <c r="OJM36" s="840"/>
      <c r="OJN36" s="840"/>
      <c r="OJO36" s="840"/>
      <c r="OJP36" s="840"/>
      <c r="OJQ36" s="840"/>
      <c r="OJR36" s="840"/>
      <c r="OJS36" s="840"/>
      <c r="OJT36" s="840"/>
      <c r="OJU36" s="840"/>
      <c r="OJV36" s="840"/>
      <c r="OJW36" s="840"/>
      <c r="OJX36" s="840"/>
      <c r="OJY36" s="840"/>
      <c r="OJZ36" s="840"/>
      <c r="OKA36" s="840"/>
      <c r="OKB36" s="840"/>
      <c r="OKC36" s="840"/>
      <c r="OKD36" s="840"/>
      <c r="OKE36" s="840"/>
      <c r="OKF36" s="840"/>
      <c r="OKG36" s="840"/>
      <c r="OKH36" s="840"/>
      <c r="OKI36" s="840"/>
      <c r="OKJ36" s="840"/>
      <c r="OKK36" s="840"/>
      <c r="OKL36" s="840"/>
      <c r="OKM36" s="840"/>
      <c r="OKN36" s="840"/>
      <c r="OKO36" s="840"/>
      <c r="OKP36" s="840"/>
      <c r="OKQ36" s="840"/>
      <c r="OKR36" s="840"/>
      <c r="OKS36" s="840"/>
      <c r="OKT36" s="840"/>
      <c r="OKU36" s="840"/>
      <c r="OKV36" s="840"/>
      <c r="OKW36" s="840"/>
      <c r="OKX36" s="840"/>
      <c r="OKY36" s="840"/>
      <c r="OKZ36" s="840"/>
      <c r="OLA36" s="840"/>
      <c r="OLB36" s="840"/>
      <c r="OLC36" s="840"/>
      <c r="OLD36" s="840"/>
      <c r="OLE36" s="840"/>
      <c r="OLF36" s="840"/>
      <c r="OLG36" s="840"/>
      <c r="OLH36" s="840"/>
      <c r="OLI36" s="840"/>
      <c r="OLJ36" s="840"/>
      <c r="OLK36" s="840"/>
      <c r="OLL36" s="840"/>
      <c r="OLM36" s="840"/>
      <c r="OLN36" s="840"/>
      <c r="OLO36" s="840"/>
      <c r="OLP36" s="840"/>
      <c r="OLQ36" s="840"/>
      <c r="OLR36" s="840"/>
      <c r="OLS36" s="840"/>
      <c r="OLT36" s="840"/>
      <c r="OLU36" s="840"/>
      <c r="OLV36" s="840"/>
      <c r="OLW36" s="840"/>
      <c r="OLX36" s="840"/>
      <c r="OLY36" s="840"/>
      <c r="OLZ36" s="840"/>
      <c r="OMA36" s="840"/>
      <c r="OMB36" s="840"/>
      <c r="OMC36" s="840"/>
      <c r="OMD36" s="840"/>
      <c r="OME36" s="840"/>
      <c r="OMF36" s="840"/>
      <c r="OMG36" s="840"/>
      <c r="OMH36" s="840"/>
      <c r="OMI36" s="840"/>
      <c r="OMJ36" s="840"/>
      <c r="OMK36" s="840"/>
      <c r="OML36" s="840"/>
      <c r="OMM36" s="840"/>
      <c r="OMN36" s="840"/>
      <c r="OMO36" s="840"/>
      <c r="OMP36" s="840"/>
      <c r="OMQ36" s="840"/>
      <c r="OMR36" s="840"/>
      <c r="OMS36" s="840"/>
      <c r="OMT36" s="840"/>
      <c r="OMU36" s="840"/>
      <c r="OMV36" s="840"/>
      <c r="OMW36" s="840"/>
      <c r="OMX36" s="840"/>
      <c r="OMY36" s="840"/>
      <c r="OMZ36" s="840"/>
      <c r="ONA36" s="840"/>
      <c r="ONB36" s="840"/>
      <c r="ONC36" s="840"/>
      <c r="OND36" s="840"/>
      <c r="ONE36" s="840"/>
      <c r="ONF36" s="840"/>
      <c r="ONG36" s="840"/>
      <c r="ONH36" s="840"/>
      <c r="ONI36" s="840"/>
      <c r="ONJ36" s="840"/>
      <c r="ONK36" s="840"/>
      <c r="ONL36" s="840"/>
      <c r="ONM36" s="840"/>
      <c r="ONN36" s="840"/>
      <c r="ONO36" s="840"/>
      <c r="ONP36" s="840"/>
      <c r="ONQ36" s="840"/>
      <c r="ONR36" s="840"/>
      <c r="ONS36" s="840"/>
      <c r="ONT36" s="840"/>
      <c r="ONU36" s="840"/>
      <c r="ONV36" s="840"/>
      <c r="ONW36" s="840"/>
      <c r="ONX36" s="840"/>
      <c r="ONY36" s="840"/>
      <c r="ONZ36" s="840"/>
      <c r="OOA36" s="840"/>
      <c r="OOB36" s="840"/>
      <c r="OOC36" s="840"/>
      <c r="OOD36" s="840"/>
      <c r="OOE36" s="840"/>
      <c r="OOF36" s="840"/>
      <c r="OOG36" s="840"/>
      <c r="OOH36" s="840"/>
      <c r="OOI36" s="840"/>
      <c r="OOJ36" s="840"/>
      <c r="OOK36" s="840"/>
      <c r="OOL36" s="840"/>
      <c r="OOM36" s="840"/>
      <c r="OON36" s="840"/>
      <c r="OOO36" s="840"/>
      <c r="OOP36" s="840"/>
      <c r="OOQ36" s="840"/>
      <c r="OOR36" s="840"/>
      <c r="OOS36" s="840"/>
      <c r="OOT36" s="840"/>
      <c r="OOU36" s="840"/>
      <c r="OOV36" s="840"/>
      <c r="OOW36" s="840"/>
      <c r="OOX36" s="840"/>
      <c r="OOY36" s="840"/>
      <c r="OOZ36" s="840"/>
      <c r="OPA36" s="840"/>
      <c r="OPB36" s="840"/>
      <c r="OPC36" s="840"/>
      <c r="OPD36" s="840"/>
      <c r="OPE36" s="840"/>
      <c r="OPF36" s="840"/>
      <c r="OPG36" s="840"/>
      <c r="OPH36" s="840"/>
      <c r="OPI36" s="840"/>
      <c r="OPJ36" s="840"/>
      <c r="OPK36" s="840"/>
      <c r="OPL36" s="840"/>
      <c r="OPM36" s="840"/>
      <c r="OPN36" s="840"/>
      <c r="OPO36" s="840"/>
      <c r="OPP36" s="840"/>
      <c r="OPQ36" s="840"/>
      <c r="OPR36" s="840"/>
      <c r="OPS36" s="840"/>
      <c r="OPT36" s="840"/>
      <c r="OPU36" s="840"/>
      <c r="OPV36" s="840"/>
      <c r="OPW36" s="840"/>
      <c r="OPX36" s="840"/>
      <c r="OPY36" s="840"/>
      <c r="OPZ36" s="840"/>
      <c r="OQA36" s="840"/>
      <c r="OQB36" s="840"/>
      <c r="OQC36" s="840"/>
      <c r="OQD36" s="840"/>
      <c r="OQE36" s="840"/>
      <c r="OQF36" s="840"/>
      <c r="OQG36" s="840"/>
      <c r="OQH36" s="840"/>
      <c r="OQI36" s="840"/>
      <c r="OQJ36" s="840"/>
      <c r="OQK36" s="840"/>
      <c r="OQL36" s="840"/>
      <c r="OQM36" s="840"/>
      <c r="OQN36" s="840"/>
      <c r="OQO36" s="840"/>
      <c r="OQP36" s="840"/>
      <c r="OQQ36" s="840"/>
      <c r="OQR36" s="840"/>
      <c r="OQS36" s="840"/>
      <c r="OQT36" s="840"/>
      <c r="OQU36" s="840"/>
      <c r="OQV36" s="840"/>
      <c r="OQW36" s="840"/>
      <c r="OQX36" s="840"/>
      <c r="OQY36" s="840"/>
      <c r="OQZ36" s="840"/>
      <c r="ORA36" s="840"/>
      <c r="ORB36" s="840"/>
      <c r="ORC36" s="840"/>
      <c r="ORD36" s="840"/>
      <c r="ORE36" s="840"/>
      <c r="ORF36" s="840"/>
      <c r="ORG36" s="840"/>
      <c r="ORH36" s="840"/>
      <c r="ORI36" s="840"/>
      <c r="ORJ36" s="840"/>
      <c r="ORK36" s="840"/>
      <c r="ORL36" s="840"/>
      <c r="ORM36" s="840"/>
      <c r="ORN36" s="840"/>
      <c r="ORO36" s="840"/>
      <c r="ORP36" s="840"/>
      <c r="ORQ36" s="840"/>
      <c r="ORR36" s="840"/>
      <c r="ORS36" s="840"/>
      <c r="ORT36" s="840"/>
      <c r="ORU36" s="840"/>
      <c r="ORV36" s="840"/>
      <c r="ORW36" s="840"/>
      <c r="ORX36" s="840"/>
      <c r="ORY36" s="840"/>
      <c r="ORZ36" s="840"/>
      <c r="OSA36" s="840"/>
      <c r="OSB36" s="840"/>
      <c r="OSC36" s="840"/>
      <c r="OSD36" s="840"/>
      <c r="OSE36" s="840"/>
      <c r="OSF36" s="840"/>
      <c r="OSG36" s="840"/>
      <c r="OSH36" s="840"/>
      <c r="OSI36" s="840"/>
      <c r="OSJ36" s="840"/>
      <c r="OSK36" s="840"/>
      <c r="OSL36" s="840"/>
      <c r="OSM36" s="840"/>
      <c r="OSN36" s="840"/>
      <c r="OSO36" s="840"/>
      <c r="OSP36" s="840"/>
      <c r="OSQ36" s="840"/>
      <c r="OSR36" s="840"/>
      <c r="OSS36" s="840"/>
      <c r="OST36" s="840"/>
      <c r="OSU36" s="840"/>
      <c r="OSV36" s="840"/>
      <c r="OSW36" s="840"/>
      <c r="OSX36" s="840"/>
      <c r="OSY36" s="840"/>
      <c r="OSZ36" s="840"/>
      <c r="OTA36" s="840"/>
      <c r="OTB36" s="840"/>
      <c r="OTC36" s="840"/>
      <c r="OTD36" s="840"/>
      <c r="OTE36" s="840"/>
      <c r="OTF36" s="840"/>
      <c r="OTG36" s="840"/>
      <c r="OTH36" s="840"/>
      <c r="OTI36" s="840"/>
      <c r="OTJ36" s="840"/>
      <c r="OTK36" s="840"/>
      <c r="OTL36" s="840"/>
      <c r="OTM36" s="840"/>
      <c r="OTN36" s="840"/>
      <c r="OTO36" s="840"/>
      <c r="OTP36" s="840"/>
      <c r="OTQ36" s="840"/>
      <c r="OTR36" s="840"/>
      <c r="OTS36" s="840"/>
      <c r="OTT36" s="840"/>
      <c r="OTU36" s="840"/>
      <c r="OTV36" s="840"/>
      <c r="OTW36" s="840"/>
      <c r="OTX36" s="840"/>
      <c r="OTY36" s="840"/>
      <c r="OTZ36" s="840"/>
      <c r="OUA36" s="840"/>
      <c r="OUB36" s="840"/>
      <c r="OUC36" s="840"/>
      <c r="OUD36" s="840"/>
      <c r="OUE36" s="840"/>
      <c r="OUF36" s="840"/>
      <c r="OUG36" s="840"/>
      <c r="OUH36" s="840"/>
      <c r="OUI36" s="840"/>
      <c r="OUJ36" s="840"/>
      <c r="OUK36" s="840"/>
      <c r="OUL36" s="840"/>
      <c r="OUM36" s="840"/>
      <c r="OUN36" s="840"/>
      <c r="OUO36" s="840"/>
      <c r="OUP36" s="840"/>
      <c r="OUQ36" s="840"/>
      <c r="OUR36" s="840"/>
      <c r="OUS36" s="840"/>
      <c r="OUT36" s="840"/>
      <c r="OUU36" s="840"/>
      <c r="OUV36" s="840"/>
      <c r="OUW36" s="840"/>
      <c r="OUX36" s="840"/>
      <c r="OUY36" s="840"/>
      <c r="OUZ36" s="840"/>
      <c r="OVA36" s="840"/>
      <c r="OVB36" s="840"/>
      <c r="OVC36" s="840"/>
      <c r="OVD36" s="840"/>
      <c r="OVE36" s="840"/>
      <c r="OVF36" s="840"/>
      <c r="OVG36" s="840"/>
      <c r="OVH36" s="840"/>
      <c r="OVI36" s="840"/>
      <c r="OVJ36" s="840"/>
      <c r="OVK36" s="840"/>
      <c r="OVL36" s="840"/>
      <c r="OVM36" s="840"/>
      <c r="OVN36" s="840"/>
      <c r="OVO36" s="840"/>
      <c r="OVP36" s="840"/>
      <c r="OVQ36" s="840"/>
      <c r="OVR36" s="840"/>
      <c r="OVS36" s="840"/>
      <c r="OVT36" s="840"/>
      <c r="OVU36" s="840"/>
      <c r="OVV36" s="840"/>
      <c r="OVW36" s="840"/>
      <c r="OVX36" s="840"/>
      <c r="OVY36" s="840"/>
      <c r="OVZ36" s="840"/>
      <c r="OWA36" s="840"/>
      <c r="OWB36" s="840"/>
      <c r="OWC36" s="840"/>
      <c r="OWD36" s="840"/>
      <c r="OWE36" s="840"/>
      <c r="OWF36" s="840"/>
      <c r="OWG36" s="840"/>
      <c r="OWH36" s="840"/>
      <c r="OWI36" s="840"/>
      <c r="OWJ36" s="840"/>
      <c r="OWK36" s="840"/>
      <c r="OWL36" s="840"/>
      <c r="OWM36" s="840"/>
      <c r="OWN36" s="840"/>
      <c r="OWO36" s="840"/>
      <c r="OWP36" s="840"/>
      <c r="OWQ36" s="840"/>
      <c r="OWR36" s="840"/>
      <c r="OWS36" s="840"/>
      <c r="OWT36" s="840"/>
      <c r="OWU36" s="840"/>
      <c r="OWV36" s="840"/>
      <c r="OWW36" s="840"/>
      <c r="OWX36" s="840"/>
      <c r="OWY36" s="840"/>
      <c r="OWZ36" s="840"/>
      <c r="OXA36" s="840"/>
      <c r="OXB36" s="840"/>
      <c r="OXC36" s="840"/>
      <c r="OXD36" s="840"/>
      <c r="OXE36" s="840"/>
      <c r="OXF36" s="840"/>
      <c r="OXG36" s="840"/>
      <c r="OXH36" s="840"/>
      <c r="OXI36" s="840"/>
      <c r="OXJ36" s="840"/>
      <c r="OXK36" s="840"/>
      <c r="OXL36" s="840"/>
      <c r="OXM36" s="840"/>
      <c r="OXN36" s="840"/>
      <c r="OXO36" s="840"/>
      <c r="OXP36" s="840"/>
      <c r="OXQ36" s="840"/>
      <c r="OXR36" s="840"/>
      <c r="OXS36" s="840"/>
      <c r="OXT36" s="840"/>
      <c r="OXU36" s="840"/>
      <c r="OXV36" s="840"/>
      <c r="OXW36" s="840"/>
      <c r="OXX36" s="840"/>
      <c r="OXY36" s="840"/>
      <c r="OXZ36" s="840"/>
      <c r="OYA36" s="840"/>
      <c r="OYB36" s="840"/>
      <c r="OYC36" s="840"/>
      <c r="OYD36" s="840"/>
      <c r="OYE36" s="840"/>
      <c r="OYF36" s="840"/>
      <c r="OYG36" s="840"/>
      <c r="OYH36" s="840"/>
      <c r="OYI36" s="840"/>
      <c r="OYJ36" s="840"/>
      <c r="OYK36" s="840"/>
      <c r="OYL36" s="840"/>
      <c r="OYM36" s="840"/>
      <c r="OYN36" s="840"/>
      <c r="OYO36" s="840"/>
      <c r="OYP36" s="840"/>
      <c r="OYQ36" s="840"/>
      <c r="OYR36" s="840"/>
      <c r="OYS36" s="840"/>
      <c r="OYT36" s="840"/>
      <c r="OYU36" s="840"/>
      <c r="OYV36" s="840"/>
      <c r="OYW36" s="840"/>
      <c r="OYX36" s="840"/>
      <c r="OYY36" s="840"/>
      <c r="OYZ36" s="840"/>
      <c r="OZA36" s="840"/>
      <c r="OZB36" s="840"/>
      <c r="OZC36" s="840"/>
      <c r="OZD36" s="840"/>
      <c r="OZE36" s="840"/>
      <c r="OZF36" s="840"/>
      <c r="OZG36" s="840"/>
      <c r="OZH36" s="840"/>
      <c r="OZI36" s="840"/>
      <c r="OZJ36" s="840"/>
      <c r="OZK36" s="840"/>
      <c r="OZL36" s="840"/>
      <c r="OZM36" s="840"/>
      <c r="OZN36" s="840"/>
      <c r="OZO36" s="840"/>
      <c r="OZP36" s="840"/>
      <c r="OZQ36" s="840"/>
      <c r="OZR36" s="840"/>
      <c r="OZS36" s="840"/>
      <c r="OZT36" s="840"/>
      <c r="OZU36" s="840"/>
      <c r="OZV36" s="840"/>
      <c r="OZW36" s="840"/>
      <c r="OZX36" s="840"/>
      <c r="OZY36" s="840"/>
      <c r="OZZ36" s="840"/>
      <c r="PAA36" s="840"/>
      <c r="PAB36" s="840"/>
      <c r="PAC36" s="840"/>
      <c r="PAD36" s="840"/>
      <c r="PAE36" s="840"/>
      <c r="PAF36" s="840"/>
      <c r="PAG36" s="840"/>
      <c r="PAH36" s="840"/>
      <c r="PAI36" s="840"/>
      <c r="PAJ36" s="840"/>
      <c r="PAK36" s="840"/>
      <c r="PAL36" s="840"/>
      <c r="PAM36" s="840"/>
      <c r="PAN36" s="840"/>
      <c r="PAO36" s="840"/>
      <c r="PAP36" s="840"/>
      <c r="PAQ36" s="840"/>
      <c r="PAR36" s="840"/>
      <c r="PAS36" s="840"/>
      <c r="PAT36" s="840"/>
      <c r="PAU36" s="840"/>
      <c r="PAV36" s="840"/>
      <c r="PAW36" s="840"/>
      <c r="PAX36" s="840"/>
      <c r="PAY36" s="840"/>
      <c r="PAZ36" s="840"/>
      <c r="PBA36" s="840"/>
      <c r="PBB36" s="840"/>
      <c r="PBC36" s="840"/>
      <c r="PBD36" s="840"/>
      <c r="PBE36" s="840"/>
      <c r="PBF36" s="840"/>
      <c r="PBG36" s="840"/>
      <c r="PBH36" s="840"/>
      <c r="PBI36" s="840"/>
      <c r="PBJ36" s="840"/>
      <c r="PBK36" s="840"/>
      <c r="PBL36" s="840"/>
      <c r="PBM36" s="840"/>
      <c r="PBN36" s="840"/>
      <c r="PBO36" s="840"/>
      <c r="PBP36" s="840"/>
      <c r="PBQ36" s="840"/>
      <c r="PBR36" s="840"/>
      <c r="PBS36" s="840"/>
      <c r="PBT36" s="840"/>
      <c r="PBU36" s="840"/>
      <c r="PBV36" s="840"/>
      <c r="PBW36" s="840"/>
      <c r="PBX36" s="840"/>
      <c r="PBY36" s="840"/>
      <c r="PBZ36" s="840"/>
      <c r="PCA36" s="840"/>
      <c r="PCB36" s="840"/>
      <c r="PCC36" s="840"/>
      <c r="PCD36" s="840"/>
      <c r="PCE36" s="840"/>
      <c r="PCF36" s="840"/>
      <c r="PCG36" s="840"/>
      <c r="PCH36" s="840"/>
      <c r="PCI36" s="840"/>
      <c r="PCJ36" s="840"/>
      <c r="PCK36" s="840"/>
      <c r="PCL36" s="840"/>
      <c r="PCM36" s="840"/>
      <c r="PCN36" s="840"/>
      <c r="PCO36" s="840"/>
      <c r="PCP36" s="840"/>
      <c r="PCQ36" s="840"/>
      <c r="PCR36" s="840"/>
      <c r="PCS36" s="840"/>
      <c r="PCT36" s="840"/>
      <c r="PCU36" s="840"/>
      <c r="PCV36" s="840"/>
      <c r="PCW36" s="840"/>
      <c r="PCX36" s="840"/>
      <c r="PCY36" s="840"/>
      <c r="PCZ36" s="840"/>
      <c r="PDA36" s="840"/>
      <c r="PDB36" s="840"/>
      <c r="PDC36" s="840"/>
      <c r="PDD36" s="840"/>
      <c r="PDE36" s="840"/>
      <c r="PDF36" s="840"/>
      <c r="PDG36" s="840"/>
      <c r="PDH36" s="840"/>
      <c r="PDI36" s="840"/>
      <c r="PDJ36" s="840"/>
      <c r="PDK36" s="840"/>
      <c r="PDL36" s="840"/>
      <c r="PDM36" s="840"/>
      <c r="PDN36" s="840"/>
      <c r="PDO36" s="840"/>
      <c r="PDP36" s="840"/>
      <c r="PDQ36" s="840"/>
      <c r="PDR36" s="840"/>
      <c r="PDS36" s="840"/>
      <c r="PDT36" s="840"/>
      <c r="PDU36" s="840"/>
      <c r="PDV36" s="840"/>
      <c r="PDW36" s="840"/>
      <c r="PDX36" s="840"/>
      <c r="PDY36" s="840"/>
      <c r="PDZ36" s="840"/>
      <c r="PEA36" s="840"/>
      <c r="PEB36" s="840"/>
      <c r="PEC36" s="840"/>
      <c r="PED36" s="840"/>
      <c r="PEE36" s="840"/>
      <c r="PEF36" s="840"/>
      <c r="PEG36" s="840"/>
      <c r="PEH36" s="840"/>
      <c r="PEI36" s="840"/>
      <c r="PEJ36" s="840"/>
      <c r="PEK36" s="840"/>
      <c r="PEL36" s="840"/>
      <c r="PEM36" s="840"/>
      <c r="PEN36" s="840"/>
      <c r="PEO36" s="840"/>
      <c r="PEP36" s="840"/>
      <c r="PEQ36" s="840"/>
      <c r="PER36" s="840"/>
      <c r="PES36" s="840"/>
      <c r="PET36" s="840"/>
      <c r="PEU36" s="840"/>
      <c r="PEV36" s="840"/>
      <c r="PEW36" s="840"/>
      <c r="PEX36" s="840"/>
      <c r="PEY36" s="840"/>
      <c r="PEZ36" s="840"/>
      <c r="PFA36" s="840"/>
      <c r="PFB36" s="840"/>
      <c r="PFC36" s="840"/>
      <c r="PFD36" s="840"/>
      <c r="PFE36" s="840"/>
      <c r="PFF36" s="840"/>
      <c r="PFG36" s="840"/>
      <c r="PFH36" s="840"/>
      <c r="PFI36" s="840"/>
      <c r="PFJ36" s="840"/>
      <c r="PFK36" s="840"/>
      <c r="PFL36" s="840"/>
      <c r="PFM36" s="840"/>
      <c r="PFN36" s="840"/>
      <c r="PFO36" s="840"/>
      <c r="PFP36" s="840"/>
      <c r="PFQ36" s="840"/>
      <c r="PFR36" s="840"/>
      <c r="PFS36" s="840"/>
      <c r="PFT36" s="840"/>
      <c r="PFU36" s="840"/>
      <c r="PFV36" s="840"/>
      <c r="PFW36" s="840"/>
      <c r="PFX36" s="840"/>
      <c r="PFY36" s="840"/>
      <c r="PFZ36" s="840"/>
      <c r="PGA36" s="840"/>
      <c r="PGB36" s="840"/>
      <c r="PGC36" s="840"/>
      <c r="PGD36" s="840"/>
      <c r="PGE36" s="840"/>
      <c r="PGF36" s="840"/>
      <c r="PGG36" s="840"/>
      <c r="PGH36" s="840"/>
      <c r="PGI36" s="840"/>
      <c r="PGJ36" s="840"/>
      <c r="PGK36" s="840"/>
      <c r="PGL36" s="840"/>
      <c r="PGM36" s="840"/>
      <c r="PGN36" s="840"/>
      <c r="PGO36" s="840"/>
      <c r="PGP36" s="840"/>
      <c r="PGQ36" s="840"/>
      <c r="PGR36" s="840"/>
      <c r="PGS36" s="840"/>
      <c r="PGT36" s="840"/>
      <c r="PGU36" s="840"/>
      <c r="PGV36" s="840"/>
      <c r="PGW36" s="840"/>
      <c r="PGX36" s="840"/>
      <c r="PGY36" s="840"/>
      <c r="PGZ36" s="840"/>
      <c r="PHA36" s="840"/>
      <c r="PHB36" s="840"/>
      <c r="PHC36" s="840"/>
      <c r="PHD36" s="840"/>
      <c r="PHE36" s="840"/>
      <c r="PHF36" s="840"/>
      <c r="PHG36" s="840"/>
      <c r="PHH36" s="840"/>
      <c r="PHI36" s="840"/>
      <c r="PHJ36" s="840"/>
      <c r="PHK36" s="840"/>
      <c r="PHL36" s="840"/>
      <c r="PHM36" s="840"/>
      <c r="PHN36" s="840"/>
      <c r="PHO36" s="840"/>
      <c r="PHP36" s="840"/>
      <c r="PHQ36" s="840"/>
      <c r="PHR36" s="840"/>
      <c r="PHS36" s="840"/>
      <c r="PHT36" s="840"/>
      <c r="PHU36" s="840"/>
      <c r="PHV36" s="840"/>
      <c r="PHW36" s="840"/>
      <c r="PHX36" s="840"/>
      <c r="PHY36" s="840"/>
      <c r="PHZ36" s="840"/>
      <c r="PIA36" s="840"/>
      <c r="PIB36" s="840"/>
      <c r="PIC36" s="840"/>
      <c r="PID36" s="840"/>
      <c r="PIE36" s="840"/>
      <c r="PIF36" s="840"/>
      <c r="PIG36" s="840"/>
      <c r="PIH36" s="840"/>
      <c r="PII36" s="840"/>
      <c r="PIJ36" s="840"/>
      <c r="PIK36" s="840"/>
      <c r="PIL36" s="840"/>
      <c r="PIM36" s="840"/>
      <c r="PIN36" s="840"/>
      <c r="PIO36" s="840"/>
      <c r="PIP36" s="840"/>
      <c r="PIQ36" s="840"/>
      <c r="PIR36" s="840"/>
      <c r="PIS36" s="840"/>
      <c r="PIT36" s="840"/>
      <c r="PIU36" s="840"/>
      <c r="PIV36" s="840"/>
      <c r="PIW36" s="840"/>
      <c r="PIX36" s="840"/>
      <c r="PIY36" s="840"/>
      <c r="PIZ36" s="840"/>
      <c r="PJA36" s="840"/>
      <c r="PJB36" s="840"/>
      <c r="PJC36" s="840"/>
      <c r="PJD36" s="840"/>
      <c r="PJE36" s="840"/>
      <c r="PJF36" s="840"/>
      <c r="PJG36" s="840"/>
      <c r="PJH36" s="840"/>
      <c r="PJI36" s="840"/>
      <c r="PJJ36" s="840"/>
      <c r="PJK36" s="840"/>
      <c r="PJL36" s="840"/>
      <c r="PJM36" s="840"/>
      <c r="PJN36" s="840"/>
      <c r="PJO36" s="840"/>
      <c r="PJP36" s="840"/>
      <c r="PJQ36" s="840"/>
      <c r="PJR36" s="840"/>
      <c r="PJS36" s="840"/>
      <c r="PJT36" s="840"/>
      <c r="PJU36" s="840"/>
      <c r="PJV36" s="840"/>
      <c r="PJW36" s="840"/>
      <c r="PJX36" s="840"/>
      <c r="PJY36" s="840"/>
      <c r="PJZ36" s="840"/>
      <c r="PKA36" s="840"/>
      <c r="PKB36" s="840"/>
      <c r="PKC36" s="840"/>
      <c r="PKD36" s="840"/>
      <c r="PKE36" s="840"/>
      <c r="PKF36" s="840"/>
      <c r="PKG36" s="840"/>
      <c r="PKH36" s="840"/>
      <c r="PKI36" s="840"/>
      <c r="PKJ36" s="840"/>
      <c r="PKK36" s="840"/>
      <c r="PKL36" s="840"/>
      <c r="PKM36" s="840"/>
      <c r="PKN36" s="840"/>
      <c r="PKO36" s="840"/>
      <c r="PKP36" s="840"/>
      <c r="PKQ36" s="840"/>
      <c r="PKR36" s="840"/>
      <c r="PKS36" s="840"/>
      <c r="PKT36" s="840"/>
      <c r="PKU36" s="840"/>
      <c r="PKV36" s="840"/>
      <c r="PKW36" s="840"/>
      <c r="PKX36" s="840"/>
      <c r="PKY36" s="840"/>
      <c r="PKZ36" s="840"/>
      <c r="PLA36" s="840"/>
      <c r="PLB36" s="840"/>
      <c r="PLC36" s="840"/>
      <c r="PLD36" s="840"/>
      <c r="PLE36" s="840"/>
      <c r="PLF36" s="840"/>
      <c r="PLG36" s="840"/>
      <c r="PLH36" s="840"/>
      <c r="PLI36" s="840"/>
      <c r="PLJ36" s="840"/>
      <c r="PLK36" s="840"/>
      <c r="PLL36" s="840"/>
      <c r="PLM36" s="840"/>
      <c r="PLN36" s="840"/>
      <c r="PLO36" s="840"/>
      <c r="PLP36" s="840"/>
      <c r="PLQ36" s="840"/>
      <c r="PLR36" s="840"/>
      <c r="PLS36" s="840"/>
      <c r="PLT36" s="840"/>
      <c r="PLU36" s="840"/>
      <c r="PLV36" s="840"/>
      <c r="PLW36" s="840"/>
      <c r="PLX36" s="840"/>
      <c r="PLY36" s="840"/>
      <c r="PLZ36" s="840"/>
      <c r="PMA36" s="840"/>
      <c r="PMB36" s="840"/>
      <c r="PMC36" s="840"/>
      <c r="PMD36" s="840"/>
      <c r="PME36" s="840"/>
      <c r="PMF36" s="840"/>
      <c r="PMG36" s="840"/>
      <c r="PMH36" s="840"/>
      <c r="PMI36" s="840"/>
      <c r="PMJ36" s="840"/>
      <c r="PMK36" s="840"/>
      <c r="PML36" s="840"/>
      <c r="PMM36" s="840"/>
      <c r="PMN36" s="840"/>
      <c r="PMO36" s="840"/>
      <c r="PMP36" s="840"/>
      <c r="PMQ36" s="840"/>
      <c r="PMR36" s="840"/>
      <c r="PMS36" s="840"/>
      <c r="PMT36" s="840"/>
      <c r="PMU36" s="840"/>
      <c r="PMV36" s="840"/>
      <c r="PMW36" s="840"/>
      <c r="PMX36" s="840"/>
      <c r="PMY36" s="840"/>
      <c r="PMZ36" s="840"/>
      <c r="PNA36" s="840"/>
      <c r="PNB36" s="840"/>
      <c r="PNC36" s="840"/>
      <c r="PND36" s="840"/>
      <c r="PNE36" s="840"/>
      <c r="PNF36" s="840"/>
      <c r="PNG36" s="840"/>
      <c r="PNH36" s="840"/>
      <c r="PNI36" s="840"/>
      <c r="PNJ36" s="840"/>
      <c r="PNK36" s="840"/>
      <c r="PNL36" s="840"/>
      <c r="PNM36" s="840"/>
      <c r="PNN36" s="840"/>
      <c r="PNO36" s="840"/>
      <c r="PNP36" s="840"/>
      <c r="PNQ36" s="840"/>
      <c r="PNR36" s="840"/>
      <c r="PNS36" s="840"/>
      <c r="PNT36" s="840"/>
      <c r="PNU36" s="840"/>
      <c r="PNV36" s="840"/>
      <c r="PNW36" s="840"/>
      <c r="PNX36" s="840"/>
      <c r="PNY36" s="840"/>
      <c r="PNZ36" s="840"/>
      <c r="POA36" s="840"/>
      <c r="POB36" s="840"/>
      <c r="POC36" s="840"/>
      <c r="POD36" s="840"/>
      <c r="POE36" s="840"/>
      <c r="POF36" s="840"/>
      <c r="POG36" s="840"/>
      <c r="POH36" s="840"/>
      <c r="POI36" s="840"/>
      <c r="POJ36" s="840"/>
      <c r="POK36" s="840"/>
      <c r="POL36" s="840"/>
      <c r="POM36" s="840"/>
      <c r="PON36" s="840"/>
      <c r="POO36" s="840"/>
      <c r="POP36" s="840"/>
      <c r="POQ36" s="840"/>
      <c r="POR36" s="840"/>
      <c r="POS36" s="840"/>
      <c r="POT36" s="840"/>
      <c r="POU36" s="840"/>
      <c r="POV36" s="840"/>
      <c r="POW36" s="840"/>
      <c r="POX36" s="840"/>
      <c r="POY36" s="840"/>
      <c r="POZ36" s="840"/>
      <c r="PPA36" s="840"/>
      <c r="PPB36" s="840"/>
      <c r="PPC36" s="840"/>
      <c r="PPD36" s="840"/>
      <c r="PPE36" s="840"/>
      <c r="PPF36" s="840"/>
      <c r="PPG36" s="840"/>
      <c r="PPH36" s="840"/>
      <c r="PPI36" s="840"/>
      <c r="PPJ36" s="840"/>
      <c r="PPK36" s="840"/>
      <c r="PPL36" s="840"/>
      <c r="PPM36" s="840"/>
      <c r="PPN36" s="840"/>
      <c r="PPO36" s="840"/>
      <c r="PPP36" s="840"/>
      <c r="PPQ36" s="840"/>
      <c r="PPR36" s="840"/>
      <c r="PPS36" s="840"/>
      <c r="PPT36" s="840"/>
      <c r="PPU36" s="840"/>
      <c r="PPV36" s="840"/>
      <c r="PPW36" s="840"/>
      <c r="PPX36" s="840"/>
      <c r="PPY36" s="840"/>
      <c r="PPZ36" s="840"/>
      <c r="PQA36" s="840"/>
      <c r="PQB36" s="840"/>
      <c r="PQC36" s="840"/>
      <c r="PQD36" s="840"/>
      <c r="PQE36" s="840"/>
      <c r="PQF36" s="840"/>
      <c r="PQG36" s="840"/>
      <c r="PQH36" s="840"/>
      <c r="PQI36" s="840"/>
      <c r="PQJ36" s="840"/>
      <c r="PQK36" s="840"/>
      <c r="PQL36" s="840"/>
      <c r="PQM36" s="840"/>
      <c r="PQN36" s="840"/>
      <c r="PQO36" s="840"/>
      <c r="PQP36" s="840"/>
      <c r="PQQ36" s="840"/>
      <c r="PQR36" s="840"/>
      <c r="PQS36" s="840"/>
      <c r="PQT36" s="840"/>
      <c r="PQU36" s="840"/>
      <c r="PQV36" s="840"/>
      <c r="PQW36" s="840"/>
      <c r="PQX36" s="840"/>
      <c r="PQY36" s="840"/>
      <c r="PQZ36" s="840"/>
      <c r="PRA36" s="840"/>
      <c r="PRB36" s="840"/>
      <c r="PRC36" s="840"/>
      <c r="PRD36" s="840"/>
      <c r="PRE36" s="840"/>
      <c r="PRF36" s="840"/>
      <c r="PRG36" s="840"/>
      <c r="PRH36" s="840"/>
      <c r="PRI36" s="840"/>
      <c r="PRJ36" s="840"/>
      <c r="PRK36" s="840"/>
      <c r="PRL36" s="840"/>
      <c r="PRM36" s="840"/>
      <c r="PRN36" s="840"/>
      <c r="PRO36" s="840"/>
      <c r="PRP36" s="840"/>
      <c r="PRQ36" s="840"/>
      <c r="PRR36" s="840"/>
      <c r="PRS36" s="840"/>
      <c r="PRT36" s="840"/>
      <c r="PRU36" s="840"/>
      <c r="PRV36" s="840"/>
      <c r="PRW36" s="840"/>
      <c r="PRX36" s="840"/>
      <c r="PRY36" s="840"/>
      <c r="PRZ36" s="840"/>
      <c r="PSA36" s="840"/>
      <c r="PSB36" s="840"/>
      <c r="PSC36" s="840"/>
      <c r="PSD36" s="840"/>
      <c r="PSE36" s="840"/>
      <c r="PSF36" s="840"/>
      <c r="PSG36" s="840"/>
      <c r="PSH36" s="840"/>
      <c r="PSI36" s="840"/>
      <c r="PSJ36" s="840"/>
      <c r="PSK36" s="840"/>
      <c r="PSL36" s="840"/>
      <c r="PSM36" s="840"/>
      <c r="PSN36" s="840"/>
      <c r="PSO36" s="840"/>
      <c r="PSP36" s="840"/>
      <c r="PSQ36" s="840"/>
      <c r="PSR36" s="840"/>
      <c r="PSS36" s="840"/>
      <c r="PST36" s="840"/>
      <c r="PSU36" s="840"/>
      <c r="PSV36" s="840"/>
      <c r="PSW36" s="840"/>
      <c r="PSX36" s="840"/>
      <c r="PSY36" s="840"/>
      <c r="PSZ36" s="840"/>
      <c r="PTA36" s="840"/>
      <c r="PTB36" s="840"/>
      <c r="PTC36" s="840"/>
      <c r="PTD36" s="840"/>
      <c r="PTE36" s="840"/>
      <c r="PTF36" s="840"/>
      <c r="PTG36" s="840"/>
      <c r="PTH36" s="840"/>
      <c r="PTI36" s="840"/>
      <c r="PTJ36" s="840"/>
      <c r="PTK36" s="840"/>
      <c r="PTL36" s="840"/>
      <c r="PTM36" s="840"/>
      <c r="PTN36" s="840"/>
      <c r="PTO36" s="840"/>
      <c r="PTP36" s="840"/>
      <c r="PTQ36" s="840"/>
      <c r="PTR36" s="840"/>
      <c r="PTS36" s="840"/>
      <c r="PTT36" s="840"/>
      <c r="PTU36" s="840"/>
      <c r="PTV36" s="840"/>
      <c r="PTW36" s="840"/>
      <c r="PTX36" s="840"/>
      <c r="PTY36" s="840"/>
      <c r="PTZ36" s="840"/>
      <c r="PUA36" s="840"/>
      <c r="PUB36" s="840"/>
      <c r="PUC36" s="840"/>
      <c r="PUD36" s="840"/>
      <c r="PUE36" s="840"/>
      <c r="PUF36" s="840"/>
      <c r="PUG36" s="840"/>
      <c r="PUH36" s="840"/>
      <c r="PUI36" s="840"/>
      <c r="PUJ36" s="840"/>
      <c r="PUK36" s="840"/>
      <c r="PUL36" s="840"/>
      <c r="PUM36" s="840"/>
      <c r="PUN36" s="840"/>
      <c r="PUO36" s="840"/>
      <c r="PUP36" s="840"/>
      <c r="PUQ36" s="840"/>
      <c r="PUR36" s="840"/>
      <c r="PUS36" s="840"/>
      <c r="PUT36" s="840"/>
      <c r="PUU36" s="840"/>
      <c r="PUV36" s="840"/>
      <c r="PUW36" s="840"/>
      <c r="PUX36" s="840"/>
      <c r="PUY36" s="840"/>
      <c r="PUZ36" s="840"/>
      <c r="PVA36" s="840"/>
      <c r="PVB36" s="840"/>
      <c r="PVC36" s="840"/>
      <c r="PVD36" s="840"/>
      <c r="PVE36" s="840"/>
      <c r="PVF36" s="840"/>
      <c r="PVG36" s="840"/>
      <c r="PVH36" s="840"/>
      <c r="PVI36" s="840"/>
      <c r="PVJ36" s="840"/>
      <c r="PVK36" s="840"/>
      <c r="PVL36" s="840"/>
      <c r="PVM36" s="840"/>
      <c r="PVN36" s="840"/>
      <c r="PVO36" s="840"/>
      <c r="PVP36" s="840"/>
      <c r="PVQ36" s="840"/>
      <c r="PVR36" s="840"/>
      <c r="PVS36" s="840"/>
      <c r="PVT36" s="840"/>
      <c r="PVU36" s="840"/>
      <c r="PVV36" s="840"/>
      <c r="PVW36" s="840"/>
      <c r="PVX36" s="840"/>
      <c r="PVY36" s="840"/>
      <c r="PVZ36" s="840"/>
      <c r="PWA36" s="840"/>
      <c r="PWB36" s="840"/>
      <c r="PWC36" s="840"/>
      <c r="PWD36" s="840"/>
      <c r="PWE36" s="840"/>
      <c r="PWF36" s="840"/>
      <c r="PWG36" s="840"/>
      <c r="PWH36" s="840"/>
      <c r="PWI36" s="840"/>
      <c r="PWJ36" s="840"/>
      <c r="PWK36" s="840"/>
      <c r="PWL36" s="840"/>
      <c r="PWM36" s="840"/>
      <c r="PWN36" s="840"/>
      <c r="PWO36" s="840"/>
      <c r="PWP36" s="840"/>
      <c r="PWQ36" s="840"/>
      <c r="PWR36" s="840"/>
      <c r="PWS36" s="840"/>
      <c r="PWT36" s="840"/>
      <c r="PWU36" s="840"/>
      <c r="PWV36" s="840"/>
      <c r="PWW36" s="840"/>
      <c r="PWX36" s="840"/>
      <c r="PWY36" s="840"/>
      <c r="PWZ36" s="840"/>
      <c r="PXA36" s="840"/>
      <c r="PXB36" s="840"/>
      <c r="PXC36" s="840"/>
      <c r="PXD36" s="840"/>
      <c r="PXE36" s="840"/>
      <c r="PXF36" s="840"/>
      <c r="PXG36" s="840"/>
      <c r="PXH36" s="840"/>
      <c r="PXI36" s="840"/>
      <c r="PXJ36" s="840"/>
      <c r="PXK36" s="840"/>
      <c r="PXL36" s="840"/>
      <c r="PXM36" s="840"/>
      <c r="PXN36" s="840"/>
      <c r="PXO36" s="840"/>
      <c r="PXP36" s="840"/>
      <c r="PXQ36" s="840"/>
      <c r="PXR36" s="840"/>
      <c r="PXS36" s="840"/>
      <c r="PXT36" s="840"/>
      <c r="PXU36" s="840"/>
      <c r="PXV36" s="840"/>
      <c r="PXW36" s="840"/>
      <c r="PXX36" s="840"/>
      <c r="PXY36" s="840"/>
      <c r="PXZ36" s="840"/>
      <c r="PYA36" s="840"/>
      <c r="PYB36" s="840"/>
      <c r="PYC36" s="840"/>
      <c r="PYD36" s="840"/>
      <c r="PYE36" s="840"/>
      <c r="PYF36" s="840"/>
      <c r="PYG36" s="840"/>
      <c r="PYH36" s="840"/>
      <c r="PYI36" s="840"/>
      <c r="PYJ36" s="840"/>
      <c r="PYK36" s="840"/>
      <c r="PYL36" s="840"/>
      <c r="PYM36" s="840"/>
      <c r="PYN36" s="840"/>
      <c r="PYO36" s="840"/>
      <c r="PYP36" s="840"/>
      <c r="PYQ36" s="840"/>
      <c r="PYR36" s="840"/>
      <c r="PYS36" s="840"/>
      <c r="PYT36" s="840"/>
      <c r="PYU36" s="840"/>
      <c r="PYV36" s="840"/>
      <c r="PYW36" s="840"/>
      <c r="PYX36" s="840"/>
      <c r="PYY36" s="840"/>
      <c r="PYZ36" s="840"/>
      <c r="PZA36" s="840"/>
      <c r="PZB36" s="840"/>
      <c r="PZC36" s="840"/>
      <c r="PZD36" s="840"/>
      <c r="PZE36" s="840"/>
      <c r="PZF36" s="840"/>
      <c r="PZG36" s="840"/>
      <c r="PZH36" s="840"/>
      <c r="PZI36" s="840"/>
      <c r="PZJ36" s="840"/>
      <c r="PZK36" s="840"/>
      <c r="PZL36" s="840"/>
      <c r="PZM36" s="840"/>
      <c r="PZN36" s="840"/>
      <c r="PZO36" s="840"/>
      <c r="PZP36" s="840"/>
      <c r="PZQ36" s="840"/>
      <c r="PZR36" s="840"/>
      <c r="PZS36" s="840"/>
      <c r="PZT36" s="840"/>
      <c r="PZU36" s="840"/>
      <c r="PZV36" s="840"/>
      <c r="PZW36" s="840"/>
      <c r="PZX36" s="840"/>
      <c r="PZY36" s="840"/>
      <c r="PZZ36" s="840"/>
      <c r="QAA36" s="840"/>
      <c r="QAB36" s="840"/>
      <c r="QAC36" s="840"/>
      <c r="QAD36" s="840"/>
      <c r="QAE36" s="840"/>
      <c r="QAF36" s="840"/>
      <c r="QAG36" s="840"/>
      <c r="QAH36" s="840"/>
      <c r="QAI36" s="840"/>
      <c r="QAJ36" s="840"/>
      <c r="QAK36" s="840"/>
      <c r="QAL36" s="840"/>
      <c r="QAM36" s="840"/>
      <c r="QAN36" s="840"/>
      <c r="QAO36" s="840"/>
      <c r="QAP36" s="840"/>
      <c r="QAQ36" s="840"/>
      <c r="QAR36" s="840"/>
      <c r="QAS36" s="840"/>
      <c r="QAT36" s="840"/>
      <c r="QAU36" s="840"/>
      <c r="QAV36" s="840"/>
      <c r="QAW36" s="840"/>
      <c r="QAX36" s="840"/>
      <c r="QAY36" s="840"/>
      <c r="QAZ36" s="840"/>
      <c r="QBA36" s="840"/>
      <c r="QBB36" s="840"/>
      <c r="QBC36" s="840"/>
      <c r="QBD36" s="840"/>
      <c r="QBE36" s="840"/>
      <c r="QBF36" s="840"/>
      <c r="QBG36" s="840"/>
      <c r="QBH36" s="840"/>
      <c r="QBI36" s="840"/>
      <c r="QBJ36" s="840"/>
      <c r="QBK36" s="840"/>
      <c r="QBL36" s="840"/>
      <c r="QBM36" s="840"/>
      <c r="QBN36" s="840"/>
      <c r="QBO36" s="840"/>
      <c r="QBP36" s="840"/>
      <c r="QBQ36" s="840"/>
      <c r="QBR36" s="840"/>
      <c r="QBS36" s="840"/>
      <c r="QBT36" s="840"/>
      <c r="QBU36" s="840"/>
      <c r="QBV36" s="840"/>
      <c r="QBW36" s="840"/>
      <c r="QBX36" s="840"/>
      <c r="QBY36" s="840"/>
      <c r="QBZ36" s="840"/>
      <c r="QCA36" s="840"/>
      <c r="QCB36" s="840"/>
      <c r="QCC36" s="840"/>
      <c r="QCD36" s="840"/>
      <c r="QCE36" s="840"/>
      <c r="QCF36" s="840"/>
      <c r="QCG36" s="840"/>
      <c r="QCH36" s="840"/>
      <c r="QCI36" s="840"/>
      <c r="QCJ36" s="840"/>
      <c r="QCK36" s="840"/>
      <c r="QCL36" s="840"/>
      <c r="QCM36" s="840"/>
      <c r="QCN36" s="840"/>
      <c r="QCO36" s="840"/>
      <c r="QCP36" s="840"/>
      <c r="QCQ36" s="840"/>
      <c r="QCR36" s="840"/>
      <c r="QCS36" s="840"/>
      <c r="QCT36" s="840"/>
      <c r="QCU36" s="840"/>
      <c r="QCV36" s="840"/>
      <c r="QCW36" s="840"/>
      <c r="QCX36" s="840"/>
      <c r="QCY36" s="840"/>
      <c r="QCZ36" s="840"/>
      <c r="QDA36" s="840"/>
      <c r="QDB36" s="840"/>
      <c r="QDC36" s="840"/>
      <c r="QDD36" s="840"/>
      <c r="QDE36" s="840"/>
      <c r="QDF36" s="840"/>
      <c r="QDG36" s="840"/>
      <c r="QDH36" s="840"/>
      <c r="QDI36" s="840"/>
      <c r="QDJ36" s="840"/>
      <c r="QDK36" s="840"/>
      <c r="QDL36" s="840"/>
      <c r="QDM36" s="840"/>
      <c r="QDN36" s="840"/>
      <c r="QDO36" s="840"/>
      <c r="QDP36" s="840"/>
      <c r="QDQ36" s="840"/>
      <c r="QDR36" s="840"/>
      <c r="QDS36" s="840"/>
      <c r="QDT36" s="840"/>
      <c r="QDU36" s="840"/>
      <c r="QDV36" s="840"/>
      <c r="QDW36" s="840"/>
      <c r="QDX36" s="840"/>
      <c r="QDY36" s="840"/>
      <c r="QDZ36" s="840"/>
      <c r="QEA36" s="840"/>
      <c r="QEB36" s="840"/>
      <c r="QEC36" s="840"/>
      <c r="QED36" s="840"/>
      <c r="QEE36" s="840"/>
      <c r="QEF36" s="840"/>
      <c r="QEG36" s="840"/>
      <c r="QEH36" s="840"/>
      <c r="QEI36" s="840"/>
      <c r="QEJ36" s="840"/>
      <c r="QEK36" s="840"/>
      <c r="QEL36" s="840"/>
      <c r="QEM36" s="840"/>
      <c r="QEN36" s="840"/>
      <c r="QEO36" s="840"/>
      <c r="QEP36" s="840"/>
      <c r="QEQ36" s="840"/>
      <c r="QER36" s="840"/>
      <c r="QES36" s="840"/>
      <c r="QET36" s="840"/>
      <c r="QEU36" s="840"/>
      <c r="QEV36" s="840"/>
      <c r="QEW36" s="840"/>
      <c r="QEX36" s="840"/>
      <c r="QEY36" s="840"/>
      <c r="QEZ36" s="840"/>
      <c r="QFA36" s="840"/>
      <c r="QFB36" s="840"/>
      <c r="QFC36" s="840"/>
      <c r="QFD36" s="840"/>
      <c r="QFE36" s="840"/>
      <c r="QFF36" s="840"/>
      <c r="QFG36" s="840"/>
      <c r="QFH36" s="840"/>
      <c r="QFI36" s="840"/>
      <c r="QFJ36" s="840"/>
      <c r="QFK36" s="840"/>
      <c r="QFL36" s="840"/>
      <c r="QFM36" s="840"/>
      <c r="QFN36" s="840"/>
      <c r="QFO36" s="840"/>
      <c r="QFP36" s="840"/>
      <c r="QFQ36" s="840"/>
      <c r="QFR36" s="840"/>
      <c r="QFS36" s="840"/>
      <c r="QFT36" s="840"/>
      <c r="QFU36" s="840"/>
      <c r="QFV36" s="840"/>
      <c r="QFW36" s="840"/>
      <c r="QFX36" s="840"/>
      <c r="QFY36" s="840"/>
      <c r="QFZ36" s="840"/>
      <c r="QGA36" s="840"/>
      <c r="QGB36" s="840"/>
      <c r="QGC36" s="840"/>
      <c r="QGD36" s="840"/>
      <c r="QGE36" s="840"/>
      <c r="QGF36" s="840"/>
      <c r="QGG36" s="840"/>
      <c r="QGH36" s="840"/>
      <c r="QGI36" s="840"/>
      <c r="QGJ36" s="840"/>
      <c r="QGK36" s="840"/>
      <c r="QGL36" s="840"/>
      <c r="QGM36" s="840"/>
      <c r="QGN36" s="840"/>
      <c r="QGO36" s="840"/>
      <c r="QGP36" s="840"/>
      <c r="QGQ36" s="840"/>
      <c r="QGR36" s="840"/>
      <c r="QGS36" s="840"/>
      <c r="QGT36" s="840"/>
      <c r="QGU36" s="840"/>
      <c r="QGV36" s="840"/>
      <c r="QGW36" s="840"/>
      <c r="QGX36" s="840"/>
      <c r="QGY36" s="840"/>
      <c r="QGZ36" s="840"/>
      <c r="QHA36" s="840"/>
      <c r="QHB36" s="840"/>
      <c r="QHC36" s="840"/>
      <c r="QHD36" s="840"/>
      <c r="QHE36" s="840"/>
      <c r="QHF36" s="840"/>
      <c r="QHG36" s="840"/>
      <c r="QHH36" s="840"/>
      <c r="QHI36" s="840"/>
      <c r="QHJ36" s="840"/>
      <c r="QHK36" s="840"/>
      <c r="QHL36" s="840"/>
      <c r="QHM36" s="840"/>
      <c r="QHN36" s="840"/>
      <c r="QHO36" s="840"/>
      <c r="QHP36" s="840"/>
      <c r="QHQ36" s="840"/>
      <c r="QHR36" s="840"/>
      <c r="QHS36" s="840"/>
      <c r="QHT36" s="840"/>
      <c r="QHU36" s="840"/>
      <c r="QHV36" s="840"/>
      <c r="QHW36" s="840"/>
      <c r="QHX36" s="840"/>
      <c r="QHY36" s="840"/>
      <c r="QHZ36" s="840"/>
      <c r="QIA36" s="840"/>
      <c r="QIB36" s="840"/>
      <c r="QIC36" s="840"/>
      <c r="QID36" s="840"/>
      <c r="QIE36" s="840"/>
      <c r="QIF36" s="840"/>
      <c r="QIG36" s="840"/>
      <c r="QIH36" s="840"/>
      <c r="QII36" s="840"/>
      <c r="QIJ36" s="840"/>
      <c r="QIK36" s="840"/>
      <c r="QIL36" s="840"/>
      <c r="QIM36" s="840"/>
      <c r="QIN36" s="840"/>
      <c r="QIO36" s="840"/>
      <c r="QIP36" s="840"/>
      <c r="QIQ36" s="840"/>
      <c r="QIR36" s="840"/>
      <c r="QIS36" s="840"/>
      <c r="QIT36" s="840"/>
      <c r="QIU36" s="840"/>
      <c r="QIV36" s="840"/>
      <c r="QIW36" s="840"/>
      <c r="QIX36" s="840"/>
      <c r="QIY36" s="840"/>
      <c r="QIZ36" s="840"/>
      <c r="QJA36" s="840"/>
      <c r="QJB36" s="840"/>
      <c r="QJC36" s="840"/>
      <c r="QJD36" s="840"/>
      <c r="QJE36" s="840"/>
      <c r="QJF36" s="840"/>
      <c r="QJG36" s="840"/>
      <c r="QJH36" s="840"/>
      <c r="QJI36" s="840"/>
      <c r="QJJ36" s="840"/>
      <c r="QJK36" s="840"/>
      <c r="QJL36" s="840"/>
      <c r="QJM36" s="840"/>
      <c r="QJN36" s="840"/>
      <c r="QJO36" s="840"/>
      <c r="QJP36" s="840"/>
      <c r="QJQ36" s="840"/>
      <c r="QJR36" s="840"/>
      <c r="QJS36" s="840"/>
      <c r="QJT36" s="840"/>
      <c r="QJU36" s="840"/>
      <c r="QJV36" s="840"/>
      <c r="QJW36" s="840"/>
      <c r="QJX36" s="840"/>
      <c r="QJY36" s="840"/>
      <c r="QJZ36" s="840"/>
      <c r="QKA36" s="840"/>
      <c r="QKB36" s="840"/>
      <c r="QKC36" s="840"/>
      <c r="QKD36" s="840"/>
      <c r="QKE36" s="840"/>
      <c r="QKF36" s="840"/>
      <c r="QKG36" s="840"/>
      <c r="QKH36" s="840"/>
      <c r="QKI36" s="840"/>
      <c r="QKJ36" s="840"/>
      <c r="QKK36" s="840"/>
      <c r="QKL36" s="840"/>
      <c r="QKM36" s="840"/>
      <c r="QKN36" s="840"/>
      <c r="QKO36" s="840"/>
      <c r="QKP36" s="840"/>
      <c r="QKQ36" s="840"/>
      <c r="QKR36" s="840"/>
      <c r="QKS36" s="840"/>
      <c r="QKT36" s="840"/>
      <c r="QKU36" s="840"/>
      <c r="QKV36" s="840"/>
      <c r="QKW36" s="840"/>
      <c r="QKX36" s="840"/>
      <c r="QKY36" s="840"/>
      <c r="QKZ36" s="840"/>
      <c r="QLA36" s="840"/>
      <c r="QLB36" s="840"/>
      <c r="QLC36" s="840"/>
      <c r="QLD36" s="840"/>
      <c r="QLE36" s="840"/>
      <c r="QLF36" s="840"/>
      <c r="QLG36" s="840"/>
      <c r="QLH36" s="840"/>
      <c r="QLI36" s="840"/>
      <c r="QLJ36" s="840"/>
      <c r="QLK36" s="840"/>
      <c r="QLL36" s="840"/>
      <c r="QLM36" s="840"/>
      <c r="QLN36" s="840"/>
      <c r="QLO36" s="840"/>
      <c r="QLP36" s="840"/>
      <c r="QLQ36" s="840"/>
      <c r="QLR36" s="840"/>
      <c r="QLS36" s="840"/>
      <c r="QLT36" s="840"/>
      <c r="QLU36" s="840"/>
      <c r="QLV36" s="840"/>
      <c r="QLW36" s="840"/>
      <c r="QLX36" s="840"/>
      <c r="QLY36" s="840"/>
      <c r="QLZ36" s="840"/>
      <c r="QMA36" s="840"/>
      <c r="QMB36" s="840"/>
      <c r="QMC36" s="840"/>
      <c r="QMD36" s="840"/>
      <c r="QME36" s="840"/>
      <c r="QMF36" s="840"/>
      <c r="QMG36" s="840"/>
      <c r="QMH36" s="840"/>
      <c r="QMI36" s="840"/>
      <c r="QMJ36" s="840"/>
      <c r="QMK36" s="840"/>
      <c r="QML36" s="840"/>
      <c r="QMM36" s="840"/>
      <c r="QMN36" s="840"/>
      <c r="QMO36" s="840"/>
      <c r="QMP36" s="840"/>
      <c r="QMQ36" s="840"/>
      <c r="QMR36" s="840"/>
      <c r="QMS36" s="840"/>
      <c r="QMT36" s="840"/>
      <c r="QMU36" s="840"/>
      <c r="QMV36" s="840"/>
      <c r="QMW36" s="840"/>
      <c r="QMX36" s="840"/>
      <c r="QMY36" s="840"/>
      <c r="QMZ36" s="840"/>
      <c r="QNA36" s="840"/>
      <c r="QNB36" s="840"/>
      <c r="QNC36" s="840"/>
      <c r="QND36" s="840"/>
      <c r="QNE36" s="840"/>
      <c r="QNF36" s="840"/>
      <c r="QNG36" s="840"/>
      <c r="QNH36" s="840"/>
      <c r="QNI36" s="840"/>
      <c r="QNJ36" s="840"/>
      <c r="QNK36" s="840"/>
      <c r="QNL36" s="840"/>
      <c r="QNM36" s="840"/>
      <c r="QNN36" s="840"/>
      <c r="QNO36" s="840"/>
      <c r="QNP36" s="840"/>
      <c r="QNQ36" s="840"/>
      <c r="QNR36" s="840"/>
      <c r="QNS36" s="840"/>
      <c r="QNT36" s="840"/>
      <c r="QNU36" s="840"/>
      <c r="QNV36" s="840"/>
      <c r="QNW36" s="840"/>
      <c r="QNX36" s="840"/>
      <c r="QNY36" s="840"/>
      <c r="QNZ36" s="840"/>
      <c r="QOA36" s="840"/>
      <c r="QOB36" s="840"/>
      <c r="QOC36" s="840"/>
      <c r="QOD36" s="840"/>
      <c r="QOE36" s="840"/>
      <c r="QOF36" s="840"/>
      <c r="QOG36" s="840"/>
      <c r="QOH36" s="840"/>
      <c r="QOI36" s="840"/>
      <c r="QOJ36" s="840"/>
      <c r="QOK36" s="840"/>
      <c r="QOL36" s="840"/>
      <c r="QOM36" s="840"/>
      <c r="QON36" s="840"/>
      <c r="QOO36" s="840"/>
      <c r="QOP36" s="840"/>
      <c r="QOQ36" s="840"/>
      <c r="QOR36" s="840"/>
      <c r="QOS36" s="840"/>
      <c r="QOT36" s="840"/>
      <c r="QOU36" s="840"/>
      <c r="QOV36" s="840"/>
      <c r="QOW36" s="840"/>
      <c r="QOX36" s="840"/>
      <c r="QOY36" s="840"/>
      <c r="QOZ36" s="840"/>
      <c r="QPA36" s="840"/>
      <c r="QPB36" s="840"/>
      <c r="QPC36" s="840"/>
      <c r="QPD36" s="840"/>
      <c r="QPE36" s="840"/>
      <c r="QPF36" s="840"/>
      <c r="QPG36" s="840"/>
      <c r="QPH36" s="840"/>
      <c r="QPI36" s="840"/>
      <c r="QPJ36" s="840"/>
      <c r="QPK36" s="840"/>
      <c r="QPL36" s="840"/>
      <c r="QPM36" s="840"/>
      <c r="QPN36" s="840"/>
      <c r="QPO36" s="840"/>
      <c r="QPP36" s="840"/>
      <c r="QPQ36" s="840"/>
      <c r="QPR36" s="840"/>
      <c r="QPS36" s="840"/>
      <c r="QPT36" s="840"/>
      <c r="QPU36" s="840"/>
      <c r="QPV36" s="840"/>
      <c r="QPW36" s="840"/>
      <c r="QPX36" s="840"/>
      <c r="QPY36" s="840"/>
      <c r="QPZ36" s="840"/>
      <c r="QQA36" s="840"/>
      <c r="QQB36" s="840"/>
      <c r="QQC36" s="840"/>
      <c r="QQD36" s="840"/>
      <c r="QQE36" s="840"/>
      <c r="QQF36" s="840"/>
      <c r="QQG36" s="840"/>
      <c r="QQH36" s="840"/>
      <c r="QQI36" s="840"/>
      <c r="QQJ36" s="840"/>
      <c r="QQK36" s="840"/>
      <c r="QQL36" s="840"/>
      <c r="QQM36" s="840"/>
      <c r="QQN36" s="840"/>
      <c r="QQO36" s="840"/>
      <c r="QQP36" s="840"/>
      <c r="QQQ36" s="840"/>
      <c r="QQR36" s="840"/>
      <c r="QQS36" s="840"/>
      <c r="QQT36" s="840"/>
      <c r="QQU36" s="840"/>
      <c r="QQV36" s="840"/>
      <c r="QQW36" s="840"/>
      <c r="QQX36" s="840"/>
      <c r="QQY36" s="840"/>
      <c r="QQZ36" s="840"/>
      <c r="QRA36" s="840"/>
      <c r="QRB36" s="840"/>
      <c r="QRC36" s="840"/>
      <c r="QRD36" s="840"/>
      <c r="QRE36" s="840"/>
      <c r="QRF36" s="840"/>
      <c r="QRG36" s="840"/>
      <c r="QRH36" s="840"/>
      <c r="QRI36" s="840"/>
      <c r="QRJ36" s="840"/>
      <c r="QRK36" s="840"/>
      <c r="QRL36" s="840"/>
      <c r="QRM36" s="840"/>
      <c r="QRN36" s="840"/>
      <c r="QRO36" s="840"/>
      <c r="QRP36" s="840"/>
      <c r="QRQ36" s="840"/>
      <c r="QRR36" s="840"/>
      <c r="QRS36" s="840"/>
      <c r="QRT36" s="840"/>
      <c r="QRU36" s="840"/>
      <c r="QRV36" s="840"/>
      <c r="QRW36" s="840"/>
      <c r="QRX36" s="840"/>
      <c r="QRY36" s="840"/>
      <c r="QRZ36" s="840"/>
      <c r="QSA36" s="840"/>
      <c r="QSB36" s="840"/>
      <c r="QSC36" s="840"/>
      <c r="QSD36" s="840"/>
      <c r="QSE36" s="840"/>
      <c r="QSF36" s="840"/>
      <c r="QSG36" s="840"/>
      <c r="QSH36" s="840"/>
      <c r="QSI36" s="840"/>
      <c r="QSJ36" s="840"/>
      <c r="QSK36" s="840"/>
      <c r="QSL36" s="840"/>
      <c r="QSM36" s="840"/>
      <c r="QSN36" s="840"/>
      <c r="QSO36" s="840"/>
      <c r="QSP36" s="840"/>
      <c r="QSQ36" s="840"/>
      <c r="QSR36" s="840"/>
      <c r="QSS36" s="840"/>
      <c r="QST36" s="840"/>
      <c r="QSU36" s="840"/>
      <c r="QSV36" s="840"/>
      <c r="QSW36" s="840"/>
      <c r="QSX36" s="840"/>
      <c r="QSY36" s="840"/>
      <c r="QSZ36" s="840"/>
      <c r="QTA36" s="840"/>
      <c r="QTB36" s="840"/>
      <c r="QTC36" s="840"/>
      <c r="QTD36" s="840"/>
      <c r="QTE36" s="840"/>
      <c r="QTF36" s="840"/>
      <c r="QTG36" s="840"/>
      <c r="QTH36" s="840"/>
      <c r="QTI36" s="840"/>
      <c r="QTJ36" s="840"/>
      <c r="QTK36" s="840"/>
      <c r="QTL36" s="840"/>
      <c r="QTM36" s="840"/>
      <c r="QTN36" s="840"/>
      <c r="QTO36" s="840"/>
      <c r="QTP36" s="840"/>
      <c r="QTQ36" s="840"/>
      <c r="QTR36" s="840"/>
      <c r="QTS36" s="840"/>
      <c r="QTT36" s="840"/>
      <c r="QTU36" s="840"/>
      <c r="QTV36" s="840"/>
      <c r="QTW36" s="840"/>
      <c r="QTX36" s="840"/>
      <c r="QTY36" s="840"/>
      <c r="QTZ36" s="840"/>
      <c r="QUA36" s="840"/>
      <c r="QUB36" s="840"/>
      <c r="QUC36" s="840"/>
      <c r="QUD36" s="840"/>
      <c r="QUE36" s="840"/>
      <c r="QUF36" s="840"/>
      <c r="QUG36" s="840"/>
      <c r="QUH36" s="840"/>
      <c r="QUI36" s="840"/>
      <c r="QUJ36" s="840"/>
      <c r="QUK36" s="840"/>
      <c r="QUL36" s="840"/>
      <c r="QUM36" s="840"/>
      <c r="QUN36" s="840"/>
      <c r="QUO36" s="840"/>
      <c r="QUP36" s="840"/>
      <c r="QUQ36" s="840"/>
      <c r="QUR36" s="840"/>
      <c r="QUS36" s="840"/>
      <c r="QUT36" s="840"/>
      <c r="QUU36" s="840"/>
      <c r="QUV36" s="840"/>
      <c r="QUW36" s="840"/>
      <c r="QUX36" s="840"/>
      <c r="QUY36" s="840"/>
      <c r="QUZ36" s="840"/>
      <c r="QVA36" s="840"/>
      <c r="QVB36" s="840"/>
      <c r="QVC36" s="840"/>
      <c r="QVD36" s="840"/>
      <c r="QVE36" s="840"/>
      <c r="QVF36" s="840"/>
      <c r="QVG36" s="840"/>
      <c r="QVH36" s="840"/>
      <c r="QVI36" s="840"/>
      <c r="QVJ36" s="840"/>
      <c r="QVK36" s="840"/>
      <c r="QVL36" s="840"/>
      <c r="QVM36" s="840"/>
      <c r="QVN36" s="840"/>
      <c r="QVO36" s="840"/>
      <c r="QVP36" s="840"/>
      <c r="QVQ36" s="840"/>
      <c r="QVR36" s="840"/>
      <c r="QVS36" s="840"/>
      <c r="QVT36" s="840"/>
      <c r="QVU36" s="840"/>
      <c r="QVV36" s="840"/>
      <c r="QVW36" s="840"/>
      <c r="QVX36" s="840"/>
      <c r="QVY36" s="840"/>
      <c r="QVZ36" s="840"/>
      <c r="QWA36" s="840"/>
      <c r="QWB36" s="840"/>
      <c r="QWC36" s="840"/>
      <c r="QWD36" s="840"/>
      <c r="QWE36" s="840"/>
      <c r="QWF36" s="840"/>
      <c r="QWG36" s="840"/>
      <c r="QWH36" s="840"/>
      <c r="QWI36" s="840"/>
      <c r="QWJ36" s="840"/>
      <c r="QWK36" s="840"/>
      <c r="QWL36" s="840"/>
      <c r="QWM36" s="840"/>
      <c r="QWN36" s="840"/>
      <c r="QWO36" s="840"/>
      <c r="QWP36" s="840"/>
      <c r="QWQ36" s="840"/>
      <c r="QWR36" s="840"/>
      <c r="QWS36" s="840"/>
      <c r="QWT36" s="840"/>
      <c r="QWU36" s="840"/>
      <c r="QWV36" s="840"/>
      <c r="QWW36" s="840"/>
      <c r="QWX36" s="840"/>
      <c r="QWY36" s="840"/>
      <c r="QWZ36" s="840"/>
      <c r="QXA36" s="840"/>
      <c r="QXB36" s="840"/>
      <c r="QXC36" s="840"/>
      <c r="QXD36" s="840"/>
      <c r="QXE36" s="840"/>
      <c r="QXF36" s="840"/>
      <c r="QXG36" s="840"/>
      <c r="QXH36" s="840"/>
      <c r="QXI36" s="840"/>
      <c r="QXJ36" s="840"/>
      <c r="QXK36" s="840"/>
      <c r="QXL36" s="840"/>
      <c r="QXM36" s="840"/>
      <c r="QXN36" s="840"/>
      <c r="QXO36" s="840"/>
      <c r="QXP36" s="840"/>
      <c r="QXQ36" s="840"/>
      <c r="QXR36" s="840"/>
      <c r="QXS36" s="840"/>
      <c r="QXT36" s="840"/>
      <c r="QXU36" s="840"/>
      <c r="QXV36" s="840"/>
      <c r="QXW36" s="840"/>
      <c r="QXX36" s="840"/>
      <c r="QXY36" s="840"/>
      <c r="QXZ36" s="840"/>
      <c r="QYA36" s="840"/>
      <c r="QYB36" s="840"/>
      <c r="QYC36" s="840"/>
      <c r="QYD36" s="840"/>
      <c r="QYE36" s="840"/>
      <c r="QYF36" s="840"/>
      <c r="QYG36" s="840"/>
      <c r="QYH36" s="840"/>
      <c r="QYI36" s="840"/>
      <c r="QYJ36" s="840"/>
      <c r="QYK36" s="840"/>
      <c r="QYL36" s="840"/>
      <c r="QYM36" s="840"/>
      <c r="QYN36" s="840"/>
      <c r="QYO36" s="840"/>
      <c r="QYP36" s="840"/>
      <c r="QYQ36" s="840"/>
      <c r="QYR36" s="840"/>
      <c r="QYS36" s="840"/>
      <c r="QYT36" s="840"/>
      <c r="QYU36" s="840"/>
      <c r="QYV36" s="840"/>
      <c r="QYW36" s="840"/>
      <c r="QYX36" s="840"/>
      <c r="QYY36" s="840"/>
      <c r="QYZ36" s="840"/>
      <c r="QZA36" s="840"/>
      <c r="QZB36" s="840"/>
      <c r="QZC36" s="840"/>
      <c r="QZD36" s="840"/>
      <c r="QZE36" s="840"/>
      <c r="QZF36" s="840"/>
      <c r="QZG36" s="840"/>
      <c r="QZH36" s="840"/>
      <c r="QZI36" s="840"/>
      <c r="QZJ36" s="840"/>
      <c r="QZK36" s="840"/>
      <c r="QZL36" s="840"/>
      <c r="QZM36" s="840"/>
      <c r="QZN36" s="840"/>
      <c r="QZO36" s="840"/>
      <c r="QZP36" s="840"/>
      <c r="QZQ36" s="840"/>
      <c r="QZR36" s="840"/>
      <c r="QZS36" s="840"/>
      <c r="QZT36" s="840"/>
      <c r="QZU36" s="840"/>
      <c r="QZV36" s="840"/>
      <c r="QZW36" s="840"/>
      <c r="QZX36" s="840"/>
      <c r="QZY36" s="840"/>
      <c r="QZZ36" s="840"/>
      <c r="RAA36" s="840"/>
      <c r="RAB36" s="840"/>
      <c r="RAC36" s="840"/>
      <c r="RAD36" s="840"/>
      <c r="RAE36" s="840"/>
      <c r="RAF36" s="840"/>
      <c r="RAG36" s="840"/>
      <c r="RAH36" s="840"/>
      <c r="RAI36" s="840"/>
      <c r="RAJ36" s="840"/>
      <c r="RAK36" s="840"/>
      <c r="RAL36" s="840"/>
      <c r="RAM36" s="840"/>
      <c r="RAN36" s="840"/>
      <c r="RAO36" s="840"/>
      <c r="RAP36" s="840"/>
      <c r="RAQ36" s="840"/>
      <c r="RAR36" s="840"/>
      <c r="RAS36" s="840"/>
      <c r="RAT36" s="840"/>
      <c r="RAU36" s="840"/>
      <c r="RAV36" s="840"/>
      <c r="RAW36" s="840"/>
      <c r="RAX36" s="840"/>
      <c r="RAY36" s="840"/>
      <c r="RAZ36" s="840"/>
      <c r="RBA36" s="840"/>
      <c r="RBB36" s="840"/>
      <c r="RBC36" s="840"/>
      <c r="RBD36" s="840"/>
      <c r="RBE36" s="840"/>
      <c r="RBF36" s="840"/>
      <c r="RBG36" s="840"/>
      <c r="RBH36" s="840"/>
      <c r="RBI36" s="840"/>
      <c r="RBJ36" s="840"/>
      <c r="RBK36" s="840"/>
      <c r="RBL36" s="840"/>
      <c r="RBM36" s="840"/>
      <c r="RBN36" s="840"/>
      <c r="RBO36" s="840"/>
      <c r="RBP36" s="840"/>
      <c r="RBQ36" s="840"/>
      <c r="RBR36" s="840"/>
      <c r="RBS36" s="840"/>
      <c r="RBT36" s="840"/>
      <c r="RBU36" s="840"/>
      <c r="RBV36" s="840"/>
      <c r="RBW36" s="840"/>
      <c r="RBX36" s="840"/>
      <c r="RBY36" s="840"/>
      <c r="RBZ36" s="840"/>
      <c r="RCA36" s="840"/>
      <c r="RCB36" s="840"/>
      <c r="RCC36" s="840"/>
      <c r="RCD36" s="840"/>
      <c r="RCE36" s="840"/>
      <c r="RCF36" s="840"/>
      <c r="RCG36" s="840"/>
      <c r="RCH36" s="840"/>
      <c r="RCI36" s="840"/>
      <c r="RCJ36" s="840"/>
      <c r="RCK36" s="840"/>
      <c r="RCL36" s="840"/>
      <c r="RCM36" s="840"/>
      <c r="RCN36" s="840"/>
      <c r="RCO36" s="840"/>
      <c r="RCP36" s="840"/>
      <c r="RCQ36" s="840"/>
      <c r="RCR36" s="840"/>
      <c r="RCS36" s="840"/>
      <c r="RCT36" s="840"/>
      <c r="RCU36" s="840"/>
      <c r="RCV36" s="840"/>
      <c r="RCW36" s="840"/>
      <c r="RCX36" s="840"/>
      <c r="RCY36" s="840"/>
      <c r="RCZ36" s="840"/>
      <c r="RDA36" s="840"/>
      <c r="RDB36" s="840"/>
      <c r="RDC36" s="840"/>
      <c r="RDD36" s="840"/>
      <c r="RDE36" s="840"/>
      <c r="RDF36" s="840"/>
      <c r="RDG36" s="840"/>
      <c r="RDH36" s="840"/>
      <c r="RDI36" s="840"/>
      <c r="RDJ36" s="840"/>
      <c r="RDK36" s="840"/>
      <c r="RDL36" s="840"/>
      <c r="RDM36" s="840"/>
      <c r="RDN36" s="840"/>
      <c r="RDO36" s="840"/>
      <c r="RDP36" s="840"/>
      <c r="RDQ36" s="840"/>
      <c r="RDR36" s="840"/>
      <c r="RDS36" s="840"/>
      <c r="RDT36" s="840"/>
      <c r="RDU36" s="840"/>
      <c r="RDV36" s="840"/>
      <c r="RDW36" s="840"/>
      <c r="RDX36" s="840"/>
      <c r="RDY36" s="840"/>
      <c r="RDZ36" s="840"/>
      <c r="REA36" s="840"/>
      <c r="REB36" s="840"/>
      <c r="REC36" s="840"/>
      <c r="RED36" s="840"/>
      <c r="REE36" s="840"/>
      <c r="REF36" s="840"/>
      <c r="REG36" s="840"/>
      <c r="REH36" s="840"/>
      <c r="REI36" s="840"/>
      <c r="REJ36" s="840"/>
      <c r="REK36" s="840"/>
      <c r="REL36" s="840"/>
      <c r="REM36" s="840"/>
      <c r="REN36" s="840"/>
      <c r="REO36" s="840"/>
      <c r="REP36" s="840"/>
      <c r="REQ36" s="840"/>
      <c r="RER36" s="840"/>
      <c r="RES36" s="840"/>
      <c r="RET36" s="840"/>
      <c r="REU36" s="840"/>
      <c r="REV36" s="840"/>
      <c r="REW36" s="840"/>
      <c r="REX36" s="840"/>
      <c r="REY36" s="840"/>
      <c r="REZ36" s="840"/>
      <c r="RFA36" s="840"/>
      <c r="RFB36" s="840"/>
      <c r="RFC36" s="840"/>
      <c r="RFD36" s="840"/>
      <c r="RFE36" s="840"/>
      <c r="RFF36" s="840"/>
      <c r="RFG36" s="840"/>
      <c r="RFH36" s="840"/>
      <c r="RFI36" s="840"/>
      <c r="RFJ36" s="840"/>
      <c r="RFK36" s="840"/>
      <c r="RFL36" s="840"/>
      <c r="RFM36" s="840"/>
      <c r="RFN36" s="840"/>
      <c r="RFO36" s="840"/>
      <c r="RFP36" s="840"/>
      <c r="RFQ36" s="840"/>
      <c r="RFR36" s="840"/>
      <c r="RFS36" s="840"/>
      <c r="RFT36" s="840"/>
      <c r="RFU36" s="840"/>
      <c r="RFV36" s="840"/>
      <c r="RFW36" s="840"/>
      <c r="RFX36" s="840"/>
      <c r="RFY36" s="840"/>
      <c r="RFZ36" s="840"/>
      <c r="RGA36" s="840"/>
      <c r="RGB36" s="840"/>
      <c r="RGC36" s="840"/>
      <c r="RGD36" s="840"/>
      <c r="RGE36" s="840"/>
      <c r="RGF36" s="840"/>
      <c r="RGG36" s="840"/>
      <c r="RGH36" s="840"/>
      <c r="RGI36" s="840"/>
      <c r="RGJ36" s="840"/>
      <c r="RGK36" s="840"/>
      <c r="RGL36" s="840"/>
      <c r="RGM36" s="840"/>
      <c r="RGN36" s="840"/>
      <c r="RGO36" s="840"/>
      <c r="RGP36" s="840"/>
      <c r="RGQ36" s="840"/>
      <c r="RGR36" s="840"/>
      <c r="RGS36" s="840"/>
      <c r="RGT36" s="840"/>
      <c r="RGU36" s="840"/>
      <c r="RGV36" s="840"/>
      <c r="RGW36" s="840"/>
      <c r="RGX36" s="840"/>
      <c r="RGY36" s="840"/>
      <c r="RGZ36" s="840"/>
      <c r="RHA36" s="840"/>
      <c r="RHB36" s="840"/>
      <c r="RHC36" s="840"/>
      <c r="RHD36" s="840"/>
      <c r="RHE36" s="840"/>
      <c r="RHF36" s="840"/>
      <c r="RHG36" s="840"/>
      <c r="RHH36" s="840"/>
      <c r="RHI36" s="840"/>
      <c r="RHJ36" s="840"/>
      <c r="RHK36" s="840"/>
      <c r="RHL36" s="840"/>
      <c r="RHM36" s="840"/>
      <c r="RHN36" s="840"/>
      <c r="RHO36" s="840"/>
      <c r="RHP36" s="840"/>
      <c r="RHQ36" s="840"/>
      <c r="RHR36" s="840"/>
      <c r="RHS36" s="840"/>
      <c r="RHT36" s="840"/>
      <c r="RHU36" s="840"/>
      <c r="RHV36" s="840"/>
      <c r="RHW36" s="840"/>
      <c r="RHX36" s="840"/>
      <c r="RHY36" s="840"/>
      <c r="RHZ36" s="840"/>
      <c r="RIA36" s="840"/>
      <c r="RIB36" s="840"/>
      <c r="RIC36" s="840"/>
      <c r="RID36" s="840"/>
      <c r="RIE36" s="840"/>
      <c r="RIF36" s="840"/>
      <c r="RIG36" s="840"/>
      <c r="RIH36" s="840"/>
      <c r="RII36" s="840"/>
      <c r="RIJ36" s="840"/>
      <c r="RIK36" s="840"/>
      <c r="RIL36" s="840"/>
      <c r="RIM36" s="840"/>
      <c r="RIN36" s="840"/>
      <c r="RIO36" s="840"/>
      <c r="RIP36" s="840"/>
      <c r="RIQ36" s="840"/>
      <c r="RIR36" s="840"/>
      <c r="RIS36" s="840"/>
      <c r="RIT36" s="840"/>
      <c r="RIU36" s="840"/>
      <c r="RIV36" s="840"/>
      <c r="RIW36" s="840"/>
      <c r="RIX36" s="840"/>
      <c r="RIY36" s="840"/>
      <c r="RIZ36" s="840"/>
      <c r="RJA36" s="840"/>
      <c r="RJB36" s="840"/>
      <c r="RJC36" s="840"/>
      <c r="RJD36" s="840"/>
      <c r="RJE36" s="840"/>
      <c r="RJF36" s="840"/>
      <c r="RJG36" s="840"/>
      <c r="RJH36" s="840"/>
      <c r="RJI36" s="840"/>
      <c r="RJJ36" s="840"/>
      <c r="RJK36" s="840"/>
      <c r="RJL36" s="840"/>
      <c r="RJM36" s="840"/>
      <c r="RJN36" s="840"/>
      <c r="RJO36" s="840"/>
      <c r="RJP36" s="840"/>
      <c r="RJQ36" s="840"/>
      <c r="RJR36" s="840"/>
      <c r="RJS36" s="840"/>
      <c r="RJT36" s="840"/>
      <c r="RJU36" s="840"/>
      <c r="RJV36" s="840"/>
      <c r="RJW36" s="840"/>
      <c r="RJX36" s="840"/>
      <c r="RJY36" s="840"/>
      <c r="RJZ36" s="840"/>
      <c r="RKA36" s="840"/>
      <c r="RKB36" s="840"/>
      <c r="RKC36" s="840"/>
      <c r="RKD36" s="840"/>
      <c r="RKE36" s="840"/>
      <c r="RKF36" s="840"/>
      <c r="RKG36" s="840"/>
      <c r="RKH36" s="840"/>
      <c r="RKI36" s="840"/>
      <c r="RKJ36" s="840"/>
      <c r="RKK36" s="840"/>
      <c r="RKL36" s="840"/>
      <c r="RKM36" s="840"/>
      <c r="RKN36" s="840"/>
      <c r="RKO36" s="840"/>
      <c r="RKP36" s="840"/>
      <c r="RKQ36" s="840"/>
      <c r="RKR36" s="840"/>
      <c r="RKS36" s="840"/>
      <c r="RKT36" s="840"/>
      <c r="RKU36" s="840"/>
      <c r="RKV36" s="840"/>
      <c r="RKW36" s="840"/>
      <c r="RKX36" s="840"/>
      <c r="RKY36" s="840"/>
      <c r="RKZ36" s="840"/>
      <c r="RLA36" s="840"/>
      <c r="RLB36" s="840"/>
      <c r="RLC36" s="840"/>
      <c r="RLD36" s="840"/>
      <c r="RLE36" s="840"/>
      <c r="RLF36" s="840"/>
      <c r="RLG36" s="840"/>
      <c r="RLH36" s="840"/>
      <c r="RLI36" s="840"/>
      <c r="RLJ36" s="840"/>
      <c r="RLK36" s="840"/>
      <c r="RLL36" s="840"/>
      <c r="RLM36" s="840"/>
      <c r="RLN36" s="840"/>
      <c r="RLO36" s="840"/>
      <c r="RLP36" s="840"/>
      <c r="RLQ36" s="840"/>
      <c r="RLR36" s="840"/>
      <c r="RLS36" s="840"/>
      <c r="RLT36" s="840"/>
      <c r="RLU36" s="840"/>
      <c r="RLV36" s="840"/>
      <c r="RLW36" s="840"/>
      <c r="RLX36" s="840"/>
      <c r="RLY36" s="840"/>
      <c r="RLZ36" s="840"/>
      <c r="RMA36" s="840"/>
      <c r="RMB36" s="840"/>
      <c r="RMC36" s="840"/>
      <c r="RMD36" s="840"/>
      <c r="RME36" s="840"/>
      <c r="RMF36" s="840"/>
      <c r="RMG36" s="840"/>
      <c r="RMH36" s="840"/>
      <c r="RMI36" s="840"/>
      <c r="RMJ36" s="840"/>
      <c r="RMK36" s="840"/>
      <c r="RML36" s="840"/>
      <c r="RMM36" s="840"/>
      <c r="RMN36" s="840"/>
      <c r="RMO36" s="840"/>
      <c r="RMP36" s="840"/>
      <c r="RMQ36" s="840"/>
      <c r="RMR36" s="840"/>
      <c r="RMS36" s="840"/>
      <c r="RMT36" s="840"/>
      <c r="RMU36" s="840"/>
      <c r="RMV36" s="840"/>
      <c r="RMW36" s="840"/>
      <c r="RMX36" s="840"/>
      <c r="RMY36" s="840"/>
      <c r="RMZ36" s="840"/>
      <c r="RNA36" s="840"/>
      <c r="RNB36" s="840"/>
      <c r="RNC36" s="840"/>
      <c r="RND36" s="840"/>
      <c r="RNE36" s="840"/>
      <c r="RNF36" s="840"/>
      <c r="RNG36" s="840"/>
      <c r="RNH36" s="840"/>
      <c r="RNI36" s="840"/>
      <c r="RNJ36" s="840"/>
      <c r="RNK36" s="840"/>
      <c r="RNL36" s="840"/>
      <c r="RNM36" s="840"/>
      <c r="RNN36" s="840"/>
      <c r="RNO36" s="840"/>
      <c r="RNP36" s="840"/>
      <c r="RNQ36" s="840"/>
      <c r="RNR36" s="840"/>
      <c r="RNS36" s="840"/>
      <c r="RNT36" s="840"/>
      <c r="RNU36" s="840"/>
      <c r="RNV36" s="840"/>
      <c r="RNW36" s="840"/>
      <c r="RNX36" s="840"/>
      <c r="RNY36" s="840"/>
      <c r="RNZ36" s="840"/>
      <c r="ROA36" s="840"/>
      <c r="ROB36" s="840"/>
      <c r="ROC36" s="840"/>
      <c r="ROD36" s="840"/>
      <c r="ROE36" s="840"/>
      <c r="ROF36" s="840"/>
      <c r="ROG36" s="840"/>
      <c r="ROH36" s="840"/>
      <c r="ROI36" s="840"/>
      <c r="ROJ36" s="840"/>
      <c r="ROK36" s="840"/>
      <c r="ROL36" s="840"/>
      <c r="ROM36" s="840"/>
      <c r="RON36" s="840"/>
      <c r="ROO36" s="840"/>
      <c r="ROP36" s="840"/>
      <c r="ROQ36" s="840"/>
      <c r="ROR36" s="840"/>
      <c r="ROS36" s="840"/>
      <c r="ROT36" s="840"/>
      <c r="ROU36" s="840"/>
      <c r="ROV36" s="840"/>
      <c r="ROW36" s="840"/>
      <c r="ROX36" s="840"/>
      <c r="ROY36" s="840"/>
      <c r="ROZ36" s="840"/>
      <c r="RPA36" s="840"/>
      <c r="RPB36" s="840"/>
      <c r="RPC36" s="840"/>
      <c r="RPD36" s="840"/>
      <c r="RPE36" s="840"/>
      <c r="RPF36" s="840"/>
      <c r="RPG36" s="840"/>
      <c r="RPH36" s="840"/>
      <c r="RPI36" s="840"/>
      <c r="RPJ36" s="840"/>
      <c r="RPK36" s="840"/>
      <c r="RPL36" s="840"/>
      <c r="RPM36" s="840"/>
      <c r="RPN36" s="840"/>
      <c r="RPO36" s="840"/>
      <c r="RPP36" s="840"/>
      <c r="RPQ36" s="840"/>
      <c r="RPR36" s="840"/>
      <c r="RPS36" s="840"/>
      <c r="RPT36" s="840"/>
      <c r="RPU36" s="840"/>
      <c r="RPV36" s="840"/>
      <c r="RPW36" s="840"/>
      <c r="RPX36" s="840"/>
      <c r="RPY36" s="840"/>
      <c r="RPZ36" s="840"/>
      <c r="RQA36" s="840"/>
      <c r="RQB36" s="840"/>
      <c r="RQC36" s="840"/>
      <c r="RQD36" s="840"/>
      <c r="RQE36" s="840"/>
      <c r="RQF36" s="840"/>
      <c r="RQG36" s="840"/>
      <c r="RQH36" s="840"/>
      <c r="RQI36" s="840"/>
      <c r="RQJ36" s="840"/>
      <c r="RQK36" s="840"/>
      <c r="RQL36" s="840"/>
      <c r="RQM36" s="840"/>
      <c r="RQN36" s="840"/>
      <c r="RQO36" s="840"/>
      <c r="RQP36" s="840"/>
      <c r="RQQ36" s="840"/>
      <c r="RQR36" s="840"/>
      <c r="RQS36" s="840"/>
      <c r="RQT36" s="840"/>
      <c r="RQU36" s="840"/>
      <c r="RQV36" s="840"/>
      <c r="RQW36" s="840"/>
      <c r="RQX36" s="840"/>
      <c r="RQY36" s="840"/>
      <c r="RQZ36" s="840"/>
      <c r="RRA36" s="840"/>
      <c r="RRB36" s="840"/>
      <c r="RRC36" s="840"/>
      <c r="RRD36" s="840"/>
      <c r="RRE36" s="840"/>
      <c r="RRF36" s="840"/>
      <c r="RRG36" s="840"/>
      <c r="RRH36" s="840"/>
      <c r="RRI36" s="840"/>
      <c r="RRJ36" s="840"/>
      <c r="RRK36" s="840"/>
      <c r="RRL36" s="840"/>
      <c r="RRM36" s="840"/>
      <c r="RRN36" s="840"/>
      <c r="RRO36" s="840"/>
      <c r="RRP36" s="840"/>
      <c r="RRQ36" s="840"/>
      <c r="RRR36" s="840"/>
      <c r="RRS36" s="840"/>
      <c r="RRT36" s="840"/>
      <c r="RRU36" s="840"/>
      <c r="RRV36" s="840"/>
      <c r="RRW36" s="840"/>
      <c r="RRX36" s="840"/>
      <c r="RRY36" s="840"/>
      <c r="RRZ36" s="840"/>
      <c r="RSA36" s="840"/>
      <c r="RSB36" s="840"/>
      <c r="RSC36" s="840"/>
      <c r="RSD36" s="840"/>
      <c r="RSE36" s="840"/>
      <c r="RSF36" s="840"/>
      <c r="RSG36" s="840"/>
      <c r="RSH36" s="840"/>
      <c r="RSI36" s="840"/>
      <c r="RSJ36" s="840"/>
      <c r="RSK36" s="840"/>
      <c r="RSL36" s="840"/>
      <c r="RSM36" s="840"/>
      <c r="RSN36" s="840"/>
      <c r="RSO36" s="840"/>
      <c r="RSP36" s="840"/>
      <c r="RSQ36" s="840"/>
      <c r="RSR36" s="840"/>
      <c r="RSS36" s="840"/>
      <c r="RST36" s="840"/>
      <c r="RSU36" s="840"/>
      <c r="RSV36" s="840"/>
      <c r="RSW36" s="840"/>
      <c r="RSX36" s="840"/>
      <c r="RSY36" s="840"/>
      <c r="RSZ36" s="840"/>
      <c r="RTA36" s="840"/>
      <c r="RTB36" s="840"/>
      <c r="RTC36" s="840"/>
      <c r="RTD36" s="840"/>
      <c r="RTE36" s="840"/>
      <c r="RTF36" s="840"/>
      <c r="RTG36" s="840"/>
      <c r="RTH36" s="840"/>
      <c r="RTI36" s="840"/>
      <c r="RTJ36" s="840"/>
      <c r="RTK36" s="840"/>
      <c r="RTL36" s="840"/>
      <c r="RTM36" s="840"/>
      <c r="RTN36" s="840"/>
      <c r="RTO36" s="840"/>
      <c r="RTP36" s="840"/>
      <c r="RTQ36" s="840"/>
      <c r="RTR36" s="840"/>
      <c r="RTS36" s="840"/>
      <c r="RTT36" s="840"/>
      <c r="RTU36" s="840"/>
      <c r="RTV36" s="840"/>
      <c r="RTW36" s="840"/>
      <c r="RTX36" s="840"/>
      <c r="RTY36" s="840"/>
      <c r="RTZ36" s="840"/>
      <c r="RUA36" s="840"/>
      <c r="RUB36" s="840"/>
      <c r="RUC36" s="840"/>
      <c r="RUD36" s="840"/>
      <c r="RUE36" s="840"/>
      <c r="RUF36" s="840"/>
      <c r="RUG36" s="840"/>
      <c r="RUH36" s="840"/>
      <c r="RUI36" s="840"/>
      <c r="RUJ36" s="840"/>
      <c r="RUK36" s="840"/>
      <c r="RUL36" s="840"/>
      <c r="RUM36" s="840"/>
      <c r="RUN36" s="840"/>
      <c r="RUO36" s="840"/>
      <c r="RUP36" s="840"/>
      <c r="RUQ36" s="840"/>
      <c r="RUR36" s="840"/>
      <c r="RUS36" s="840"/>
      <c r="RUT36" s="840"/>
      <c r="RUU36" s="840"/>
      <c r="RUV36" s="840"/>
      <c r="RUW36" s="840"/>
      <c r="RUX36" s="840"/>
      <c r="RUY36" s="840"/>
      <c r="RUZ36" s="840"/>
      <c r="RVA36" s="840"/>
      <c r="RVB36" s="840"/>
      <c r="RVC36" s="840"/>
      <c r="RVD36" s="840"/>
      <c r="RVE36" s="840"/>
      <c r="RVF36" s="840"/>
      <c r="RVG36" s="840"/>
      <c r="RVH36" s="840"/>
      <c r="RVI36" s="840"/>
      <c r="RVJ36" s="840"/>
      <c r="RVK36" s="840"/>
      <c r="RVL36" s="840"/>
      <c r="RVM36" s="840"/>
      <c r="RVN36" s="840"/>
      <c r="RVO36" s="840"/>
      <c r="RVP36" s="840"/>
      <c r="RVQ36" s="840"/>
      <c r="RVR36" s="840"/>
      <c r="RVS36" s="840"/>
      <c r="RVT36" s="840"/>
      <c r="RVU36" s="840"/>
      <c r="RVV36" s="840"/>
      <c r="RVW36" s="840"/>
      <c r="RVX36" s="840"/>
      <c r="RVY36" s="840"/>
      <c r="RVZ36" s="840"/>
      <c r="RWA36" s="840"/>
      <c r="RWB36" s="840"/>
      <c r="RWC36" s="840"/>
      <c r="RWD36" s="840"/>
      <c r="RWE36" s="840"/>
      <c r="RWF36" s="840"/>
      <c r="RWG36" s="840"/>
      <c r="RWH36" s="840"/>
      <c r="RWI36" s="840"/>
      <c r="RWJ36" s="840"/>
      <c r="RWK36" s="840"/>
      <c r="RWL36" s="840"/>
      <c r="RWM36" s="840"/>
      <c r="RWN36" s="840"/>
      <c r="RWO36" s="840"/>
      <c r="RWP36" s="840"/>
      <c r="RWQ36" s="840"/>
      <c r="RWR36" s="840"/>
      <c r="RWS36" s="840"/>
      <c r="RWT36" s="840"/>
      <c r="RWU36" s="840"/>
      <c r="RWV36" s="840"/>
      <c r="RWW36" s="840"/>
      <c r="RWX36" s="840"/>
      <c r="RWY36" s="840"/>
      <c r="RWZ36" s="840"/>
      <c r="RXA36" s="840"/>
      <c r="RXB36" s="840"/>
      <c r="RXC36" s="840"/>
      <c r="RXD36" s="840"/>
      <c r="RXE36" s="840"/>
      <c r="RXF36" s="840"/>
      <c r="RXG36" s="840"/>
      <c r="RXH36" s="840"/>
      <c r="RXI36" s="840"/>
      <c r="RXJ36" s="840"/>
      <c r="RXK36" s="840"/>
      <c r="RXL36" s="840"/>
      <c r="RXM36" s="840"/>
      <c r="RXN36" s="840"/>
      <c r="RXO36" s="840"/>
      <c r="RXP36" s="840"/>
      <c r="RXQ36" s="840"/>
      <c r="RXR36" s="840"/>
      <c r="RXS36" s="840"/>
      <c r="RXT36" s="840"/>
      <c r="RXU36" s="840"/>
      <c r="RXV36" s="840"/>
      <c r="RXW36" s="840"/>
      <c r="RXX36" s="840"/>
      <c r="RXY36" s="840"/>
      <c r="RXZ36" s="840"/>
      <c r="RYA36" s="840"/>
      <c r="RYB36" s="840"/>
      <c r="RYC36" s="840"/>
      <c r="RYD36" s="840"/>
      <c r="RYE36" s="840"/>
      <c r="RYF36" s="840"/>
      <c r="RYG36" s="840"/>
      <c r="RYH36" s="840"/>
      <c r="RYI36" s="840"/>
      <c r="RYJ36" s="840"/>
      <c r="RYK36" s="840"/>
      <c r="RYL36" s="840"/>
      <c r="RYM36" s="840"/>
      <c r="RYN36" s="840"/>
      <c r="RYO36" s="840"/>
      <c r="RYP36" s="840"/>
      <c r="RYQ36" s="840"/>
      <c r="RYR36" s="840"/>
      <c r="RYS36" s="840"/>
      <c r="RYT36" s="840"/>
      <c r="RYU36" s="840"/>
      <c r="RYV36" s="840"/>
      <c r="RYW36" s="840"/>
      <c r="RYX36" s="840"/>
      <c r="RYY36" s="840"/>
      <c r="RYZ36" s="840"/>
      <c r="RZA36" s="840"/>
      <c r="RZB36" s="840"/>
      <c r="RZC36" s="840"/>
      <c r="RZD36" s="840"/>
      <c r="RZE36" s="840"/>
      <c r="RZF36" s="840"/>
      <c r="RZG36" s="840"/>
      <c r="RZH36" s="840"/>
      <c r="RZI36" s="840"/>
      <c r="RZJ36" s="840"/>
      <c r="RZK36" s="840"/>
      <c r="RZL36" s="840"/>
      <c r="RZM36" s="840"/>
      <c r="RZN36" s="840"/>
      <c r="RZO36" s="840"/>
      <c r="RZP36" s="840"/>
      <c r="RZQ36" s="840"/>
      <c r="RZR36" s="840"/>
      <c r="RZS36" s="840"/>
      <c r="RZT36" s="840"/>
      <c r="RZU36" s="840"/>
      <c r="RZV36" s="840"/>
      <c r="RZW36" s="840"/>
      <c r="RZX36" s="840"/>
      <c r="RZY36" s="840"/>
      <c r="RZZ36" s="840"/>
      <c r="SAA36" s="840"/>
      <c r="SAB36" s="840"/>
      <c r="SAC36" s="840"/>
      <c r="SAD36" s="840"/>
      <c r="SAE36" s="840"/>
      <c r="SAF36" s="840"/>
      <c r="SAG36" s="840"/>
      <c r="SAH36" s="840"/>
      <c r="SAI36" s="840"/>
      <c r="SAJ36" s="840"/>
      <c r="SAK36" s="840"/>
      <c r="SAL36" s="840"/>
      <c r="SAM36" s="840"/>
      <c r="SAN36" s="840"/>
      <c r="SAO36" s="840"/>
      <c r="SAP36" s="840"/>
      <c r="SAQ36" s="840"/>
      <c r="SAR36" s="840"/>
      <c r="SAS36" s="840"/>
      <c r="SAT36" s="840"/>
      <c r="SAU36" s="840"/>
      <c r="SAV36" s="840"/>
      <c r="SAW36" s="840"/>
      <c r="SAX36" s="840"/>
      <c r="SAY36" s="840"/>
      <c r="SAZ36" s="840"/>
      <c r="SBA36" s="840"/>
      <c r="SBB36" s="840"/>
      <c r="SBC36" s="840"/>
      <c r="SBD36" s="840"/>
      <c r="SBE36" s="840"/>
      <c r="SBF36" s="840"/>
      <c r="SBG36" s="840"/>
      <c r="SBH36" s="840"/>
      <c r="SBI36" s="840"/>
      <c r="SBJ36" s="840"/>
      <c r="SBK36" s="840"/>
      <c r="SBL36" s="840"/>
      <c r="SBM36" s="840"/>
      <c r="SBN36" s="840"/>
      <c r="SBO36" s="840"/>
      <c r="SBP36" s="840"/>
      <c r="SBQ36" s="840"/>
      <c r="SBR36" s="840"/>
      <c r="SBS36" s="840"/>
      <c r="SBT36" s="840"/>
      <c r="SBU36" s="840"/>
      <c r="SBV36" s="840"/>
      <c r="SBW36" s="840"/>
      <c r="SBX36" s="840"/>
      <c r="SBY36" s="840"/>
      <c r="SBZ36" s="840"/>
      <c r="SCA36" s="840"/>
      <c r="SCB36" s="840"/>
      <c r="SCC36" s="840"/>
      <c r="SCD36" s="840"/>
      <c r="SCE36" s="840"/>
      <c r="SCF36" s="840"/>
      <c r="SCG36" s="840"/>
      <c r="SCH36" s="840"/>
      <c r="SCI36" s="840"/>
      <c r="SCJ36" s="840"/>
      <c r="SCK36" s="840"/>
      <c r="SCL36" s="840"/>
      <c r="SCM36" s="840"/>
      <c r="SCN36" s="840"/>
      <c r="SCO36" s="840"/>
      <c r="SCP36" s="840"/>
      <c r="SCQ36" s="840"/>
      <c r="SCR36" s="840"/>
      <c r="SCS36" s="840"/>
      <c r="SCT36" s="840"/>
      <c r="SCU36" s="840"/>
      <c r="SCV36" s="840"/>
      <c r="SCW36" s="840"/>
      <c r="SCX36" s="840"/>
      <c r="SCY36" s="840"/>
      <c r="SCZ36" s="840"/>
      <c r="SDA36" s="840"/>
      <c r="SDB36" s="840"/>
      <c r="SDC36" s="840"/>
      <c r="SDD36" s="840"/>
      <c r="SDE36" s="840"/>
      <c r="SDF36" s="840"/>
      <c r="SDG36" s="840"/>
      <c r="SDH36" s="840"/>
      <c r="SDI36" s="840"/>
      <c r="SDJ36" s="840"/>
      <c r="SDK36" s="840"/>
      <c r="SDL36" s="840"/>
      <c r="SDM36" s="840"/>
      <c r="SDN36" s="840"/>
      <c r="SDO36" s="840"/>
      <c r="SDP36" s="840"/>
      <c r="SDQ36" s="840"/>
      <c r="SDR36" s="840"/>
      <c r="SDS36" s="840"/>
      <c r="SDT36" s="840"/>
      <c r="SDU36" s="840"/>
      <c r="SDV36" s="840"/>
      <c r="SDW36" s="840"/>
      <c r="SDX36" s="840"/>
      <c r="SDY36" s="840"/>
      <c r="SDZ36" s="840"/>
      <c r="SEA36" s="840"/>
      <c r="SEB36" s="840"/>
      <c r="SEC36" s="840"/>
      <c r="SED36" s="840"/>
      <c r="SEE36" s="840"/>
      <c r="SEF36" s="840"/>
      <c r="SEG36" s="840"/>
      <c r="SEH36" s="840"/>
      <c r="SEI36" s="840"/>
      <c r="SEJ36" s="840"/>
      <c r="SEK36" s="840"/>
      <c r="SEL36" s="840"/>
      <c r="SEM36" s="840"/>
      <c r="SEN36" s="840"/>
      <c r="SEO36" s="840"/>
      <c r="SEP36" s="840"/>
      <c r="SEQ36" s="840"/>
      <c r="SER36" s="840"/>
      <c r="SES36" s="840"/>
      <c r="SET36" s="840"/>
      <c r="SEU36" s="840"/>
      <c r="SEV36" s="840"/>
      <c r="SEW36" s="840"/>
      <c r="SEX36" s="840"/>
      <c r="SEY36" s="840"/>
      <c r="SEZ36" s="840"/>
      <c r="SFA36" s="840"/>
      <c r="SFB36" s="840"/>
      <c r="SFC36" s="840"/>
      <c r="SFD36" s="840"/>
      <c r="SFE36" s="840"/>
      <c r="SFF36" s="840"/>
      <c r="SFG36" s="840"/>
      <c r="SFH36" s="840"/>
      <c r="SFI36" s="840"/>
      <c r="SFJ36" s="840"/>
      <c r="SFK36" s="840"/>
      <c r="SFL36" s="840"/>
      <c r="SFM36" s="840"/>
      <c r="SFN36" s="840"/>
      <c r="SFO36" s="840"/>
      <c r="SFP36" s="840"/>
      <c r="SFQ36" s="840"/>
      <c r="SFR36" s="840"/>
      <c r="SFS36" s="840"/>
      <c r="SFT36" s="840"/>
      <c r="SFU36" s="840"/>
      <c r="SFV36" s="840"/>
      <c r="SFW36" s="840"/>
      <c r="SFX36" s="840"/>
      <c r="SFY36" s="840"/>
      <c r="SFZ36" s="840"/>
      <c r="SGA36" s="840"/>
      <c r="SGB36" s="840"/>
      <c r="SGC36" s="840"/>
      <c r="SGD36" s="840"/>
      <c r="SGE36" s="840"/>
      <c r="SGF36" s="840"/>
      <c r="SGG36" s="840"/>
      <c r="SGH36" s="840"/>
      <c r="SGI36" s="840"/>
      <c r="SGJ36" s="840"/>
      <c r="SGK36" s="840"/>
      <c r="SGL36" s="840"/>
      <c r="SGM36" s="840"/>
      <c r="SGN36" s="840"/>
      <c r="SGO36" s="840"/>
      <c r="SGP36" s="840"/>
      <c r="SGQ36" s="840"/>
      <c r="SGR36" s="840"/>
      <c r="SGS36" s="840"/>
      <c r="SGT36" s="840"/>
      <c r="SGU36" s="840"/>
      <c r="SGV36" s="840"/>
      <c r="SGW36" s="840"/>
      <c r="SGX36" s="840"/>
      <c r="SGY36" s="840"/>
      <c r="SGZ36" s="840"/>
      <c r="SHA36" s="840"/>
      <c r="SHB36" s="840"/>
      <c r="SHC36" s="840"/>
      <c r="SHD36" s="840"/>
      <c r="SHE36" s="840"/>
      <c r="SHF36" s="840"/>
      <c r="SHG36" s="840"/>
      <c r="SHH36" s="840"/>
      <c r="SHI36" s="840"/>
      <c r="SHJ36" s="840"/>
      <c r="SHK36" s="840"/>
      <c r="SHL36" s="840"/>
      <c r="SHM36" s="840"/>
      <c r="SHN36" s="840"/>
      <c r="SHO36" s="840"/>
      <c r="SHP36" s="840"/>
      <c r="SHQ36" s="840"/>
      <c r="SHR36" s="840"/>
      <c r="SHS36" s="840"/>
      <c r="SHT36" s="840"/>
      <c r="SHU36" s="840"/>
      <c r="SHV36" s="840"/>
      <c r="SHW36" s="840"/>
      <c r="SHX36" s="840"/>
      <c r="SHY36" s="840"/>
      <c r="SHZ36" s="840"/>
      <c r="SIA36" s="840"/>
      <c r="SIB36" s="840"/>
      <c r="SIC36" s="840"/>
      <c r="SID36" s="840"/>
      <c r="SIE36" s="840"/>
      <c r="SIF36" s="840"/>
      <c r="SIG36" s="840"/>
      <c r="SIH36" s="840"/>
      <c r="SII36" s="840"/>
      <c r="SIJ36" s="840"/>
      <c r="SIK36" s="840"/>
      <c r="SIL36" s="840"/>
      <c r="SIM36" s="840"/>
      <c r="SIN36" s="840"/>
      <c r="SIO36" s="840"/>
      <c r="SIP36" s="840"/>
      <c r="SIQ36" s="840"/>
      <c r="SIR36" s="840"/>
      <c r="SIS36" s="840"/>
      <c r="SIT36" s="840"/>
      <c r="SIU36" s="840"/>
      <c r="SIV36" s="840"/>
      <c r="SIW36" s="840"/>
      <c r="SIX36" s="840"/>
      <c r="SIY36" s="840"/>
      <c r="SIZ36" s="840"/>
      <c r="SJA36" s="840"/>
      <c r="SJB36" s="840"/>
      <c r="SJC36" s="840"/>
      <c r="SJD36" s="840"/>
      <c r="SJE36" s="840"/>
      <c r="SJF36" s="840"/>
      <c r="SJG36" s="840"/>
      <c r="SJH36" s="840"/>
      <c r="SJI36" s="840"/>
      <c r="SJJ36" s="840"/>
      <c r="SJK36" s="840"/>
      <c r="SJL36" s="840"/>
      <c r="SJM36" s="840"/>
      <c r="SJN36" s="840"/>
      <c r="SJO36" s="840"/>
      <c r="SJP36" s="840"/>
      <c r="SJQ36" s="840"/>
      <c r="SJR36" s="840"/>
      <c r="SJS36" s="840"/>
      <c r="SJT36" s="840"/>
      <c r="SJU36" s="840"/>
      <c r="SJV36" s="840"/>
      <c r="SJW36" s="840"/>
      <c r="SJX36" s="840"/>
      <c r="SJY36" s="840"/>
      <c r="SJZ36" s="840"/>
      <c r="SKA36" s="840"/>
      <c r="SKB36" s="840"/>
      <c r="SKC36" s="840"/>
      <c r="SKD36" s="840"/>
      <c r="SKE36" s="840"/>
      <c r="SKF36" s="840"/>
      <c r="SKG36" s="840"/>
      <c r="SKH36" s="840"/>
      <c r="SKI36" s="840"/>
      <c r="SKJ36" s="840"/>
      <c r="SKK36" s="840"/>
      <c r="SKL36" s="840"/>
      <c r="SKM36" s="840"/>
      <c r="SKN36" s="840"/>
      <c r="SKO36" s="840"/>
      <c r="SKP36" s="840"/>
      <c r="SKQ36" s="840"/>
      <c r="SKR36" s="840"/>
      <c r="SKS36" s="840"/>
      <c r="SKT36" s="840"/>
      <c r="SKU36" s="840"/>
      <c r="SKV36" s="840"/>
      <c r="SKW36" s="840"/>
      <c r="SKX36" s="840"/>
      <c r="SKY36" s="840"/>
      <c r="SKZ36" s="840"/>
      <c r="SLA36" s="840"/>
      <c r="SLB36" s="840"/>
      <c r="SLC36" s="840"/>
      <c r="SLD36" s="840"/>
      <c r="SLE36" s="840"/>
      <c r="SLF36" s="840"/>
      <c r="SLG36" s="840"/>
      <c r="SLH36" s="840"/>
      <c r="SLI36" s="840"/>
      <c r="SLJ36" s="840"/>
      <c r="SLK36" s="840"/>
      <c r="SLL36" s="840"/>
      <c r="SLM36" s="840"/>
      <c r="SLN36" s="840"/>
      <c r="SLO36" s="840"/>
      <c r="SLP36" s="840"/>
      <c r="SLQ36" s="840"/>
      <c r="SLR36" s="840"/>
      <c r="SLS36" s="840"/>
      <c r="SLT36" s="840"/>
      <c r="SLU36" s="840"/>
      <c r="SLV36" s="840"/>
      <c r="SLW36" s="840"/>
      <c r="SLX36" s="840"/>
      <c r="SLY36" s="840"/>
      <c r="SLZ36" s="840"/>
      <c r="SMA36" s="840"/>
      <c r="SMB36" s="840"/>
      <c r="SMC36" s="840"/>
      <c r="SMD36" s="840"/>
      <c r="SME36" s="840"/>
      <c r="SMF36" s="840"/>
      <c r="SMG36" s="840"/>
      <c r="SMH36" s="840"/>
      <c r="SMI36" s="840"/>
      <c r="SMJ36" s="840"/>
      <c r="SMK36" s="840"/>
      <c r="SML36" s="840"/>
      <c r="SMM36" s="840"/>
      <c r="SMN36" s="840"/>
      <c r="SMO36" s="840"/>
      <c r="SMP36" s="840"/>
      <c r="SMQ36" s="840"/>
      <c r="SMR36" s="840"/>
      <c r="SMS36" s="840"/>
      <c r="SMT36" s="840"/>
      <c r="SMU36" s="840"/>
      <c r="SMV36" s="840"/>
      <c r="SMW36" s="840"/>
      <c r="SMX36" s="840"/>
      <c r="SMY36" s="840"/>
      <c r="SMZ36" s="840"/>
      <c r="SNA36" s="840"/>
      <c r="SNB36" s="840"/>
      <c r="SNC36" s="840"/>
      <c r="SND36" s="840"/>
      <c r="SNE36" s="840"/>
      <c r="SNF36" s="840"/>
      <c r="SNG36" s="840"/>
      <c r="SNH36" s="840"/>
      <c r="SNI36" s="840"/>
      <c r="SNJ36" s="840"/>
      <c r="SNK36" s="840"/>
      <c r="SNL36" s="840"/>
      <c r="SNM36" s="840"/>
      <c r="SNN36" s="840"/>
      <c r="SNO36" s="840"/>
      <c r="SNP36" s="840"/>
      <c r="SNQ36" s="840"/>
      <c r="SNR36" s="840"/>
      <c r="SNS36" s="840"/>
      <c r="SNT36" s="840"/>
      <c r="SNU36" s="840"/>
      <c r="SNV36" s="840"/>
      <c r="SNW36" s="840"/>
      <c r="SNX36" s="840"/>
      <c r="SNY36" s="840"/>
      <c r="SNZ36" s="840"/>
      <c r="SOA36" s="840"/>
      <c r="SOB36" s="840"/>
      <c r="SOC36" s="840"/>
      <c r="SOD36" s="840"/>
      <c r="SOE36" s="840"/>
      <c r="SOF36" s="840"/>
      <c r="SOG36" s="840"/>
      <c r="SOH36" s="840"/>
      <c r="SOI36" s="840"/>
      <c r="SOJ36" s="840"/>
      <c r="SOK36" s="840"/>
      <c r="SOL36" s="840"/>
      <c r="SOM36" s="840"/>
      <c r="SON36" s="840"/>
      <c r="SOO36" s="840"/>
      <c r="SOP36" s="840"/>
      <c r="SOQ36" s="840"/>
      <c r="SOR36" s="840"/>
      <c r="SOS36" s="840"/>
      <c r="SOT36" s="840"/>
      <c r="SOU36" s="840"/>
      <c r="SOV36" s="840"/>
      <c r="SOW36" s="840"/>
      <c r="SOX36" s="840"/>
      <c r="SOY36" s="840"/>
      <c r="SOZ36" s="840"/>
      <c r="SPA36" s="840"/>
      <c r="SPB36" s="840"/>
      <c r="SPC36" s="840"/>
      <c r="SPD36" s="840"/>
      <c r="SPE36" s="840"/>
      <c r="SPF36" s="840"/>
      <c r="SPG36" s="840"/>
      <c r="SPH36" s="840"/>
      <c r="SPI36" s="840"/>
      <c r="SPJ36" s="840"/>
      <c r="SPK36" s="840"/>
      <c r="SPL36" s="840"/>
      <c r="SPM36" s="840"/>
      <c r="SPN36" s="840"/>
      <c r="SPO36" s="840"/>
      <c r="SPP36" s="840"/>
      <c r="SPQ36" s="840"/>
      <c r="SPR36" s="840"/>
      <c r="SPS36" s="840"/>
      <c r="SPT36" s="840"/>
      <c r="SPU36" s="840"/>
      <c r="SPV36" s="840"/>
      <c r="SPW36" s="840"/>
      <c r="SPX36" s="840"/>
      <c r="SPY36" s="840"/>
      <c r="SPZ36" s="840"/>
      <c r="SQA36" s="840"/>
      <c r="SQB36" s="840"/>
      <c r="SQC36" s="840"/>
      <c r="SQD36" s="840"/>
      <c r="SQE36" s="840"/>
      <c r="SQF36" s="840"/>
      <c r="SQG36" s="840"/>
      <c r="SQH36" s="840"/>
      <c r="SQI36" s="840"/>
      <c r="SQJ36" s="840"/>
      <c r="SQK36" s="840"/>
      <c r="SQL36" s="840"/>
      <c r="SQM36" s="840"/>
      <c r="SQN36" s="840"/>
      <c r="SQO36" s="840"/>
      <c r="SQP36" s="840"/>
      <c r="SQQ36" s="840"/>
      <c r="SQR36" s="840"/>
      <c r="SQS36" s="840"/>
      <c r="SQT36" s="840"/>
      <c r="SQU36" s="840"/>
      <c r="SQV36" s="840"/>
      <c r="SQW36" s="840"/>
      <c r="SQX36" s="840"/>
      <c r="SQY36" s="840"/>
      <c r="SQZ36" s="840"/>
      <c r="SRA36" s="840"/>
      <c r="SRB36" s="840"/>
      <c r="SRC36" s="840"/>
      <c r="SRD36" s="840"/>
      <c r="SRE36" s="840"/>
      <c r="SRF36" s="840"/>
      <c r="SRG36" s="840"/>
      <c r="SRH36" s="840"/>
      <c r="SRI36" s="840"/>
      <c r="SRJ36" s="840"/>
      <c r="SRK36" s="840"/>
      <c r="SRL36" s="840"/>
      <c r="SRM36" s="840"/>
      <c r="SRN36" s="840"/>
      <c r="SRO36" s="840"/>
      <c r="SRP36" s="840"/>
      <c r="SRQ36" s="840"/>
      <c r="SRR36" s="840"/>
      <c r="SRS36" s="840"/>
      <c r="SRT36" s="840"/>
      <c r="SRU36" s="840"/>
      <c r="SRV36" s="840"/>
      <c r="SRW36" s="840"/>
      <c r="SRX36" s="840"/>
      <c r="SRY36" s="840"/>
      <c r="SRZ36" s="840"/>
      <c r="SSA36" s="840"/>
      <c r="SSB36" s="840"/>
      <c r="SSC36" s="840"/>
      <c r="SSD36" s="840"/>
      <c r="SSE36" s="840"/>
      <c r="SSF36" s="840"/>
      <c r="SSG36" s="840"/>
      <c r="SSH36" s="840"/>
      <c r="SSI36" s="840"/>
      <c r="SSJ36" s="840"/>
      <c r="SSK36" s="840"/>
      <c r="SSL36" s="840"/>
      <c r="SSM36" s="840"/>
      <c r="SSN36" s="840"/>
      <c r="SSO36" s="840"/>
      <c r="SSP36" s="840"/>
      <c r="SSQ36" s="840"/>
      <c r="SSR36" s="840"/>
      <c r="SSS36" s="840"/>
      <c r="SST36" s="840"/>
      <c r="SSU36" s="840"/>
      <c r="SSV36" s="840"/>
      <c r="SSW36" s="840"/>
      <c r="SSX36" s="840"/>
      <c r="SSY36" s="840"/>
      <c r="SSZ36" s="840"/>
      <c r="STA36" s="840"/>
      <c r="STB36" s="840"/>
      <c r="STC36" s="840"/>
      <c r="STD36" s="840"/>
      <c r="STE36" s="840"/>
      <c r="STF36" s="840"/>
      <c r="STG36" s="840"/>
      <c r="STH36" s="840"/>
      <c r="STI36" s="840"/>
      <c r="STJ36" s="840"/>
      <c r="STK36" s="840"/>
      <c r="STL36" s="840"/>
      <c r="STM36" s="840"/>
      <c r="STN36" s="840"/>
      <c r="STO36" s="840"/>
      <c r="STP36" s="840"/>
      <c r="STQ36" s="840"/>
      <c r="STR36" s="840"/>
      <c r="STS36" s="840"/>
      <c r="STT36" s="840"/>
      <c r="STU36" s="840"/>
      <c r="STV36" s="840"/>
      <c r="STW36" s="840"/>
      <c r="STX36" s="840"/>
      <c r="STY36" s="840"/>
      <c r="STZ36" s="840"/>
      <c r="SUA36" s="840"/>
      <c r="SUB36" s="840"/>
      <c r="SUC36" s="840"/>
      <c r="SUD36" s="840"/>
      <c r="SUE36" s="840"/>
      <c r="SUF36" s="840"/>
      <c r="SUG36" s="840"/>
      <c r="SUH36" s="840"/>
      <c r="SUI36" s="840"/>
      <c r="SUJ36" s="840"/>
      <c r="SUK36" s="840"/>
      <c r="SUL36" s="840"/>
      <c r="SUM36" s="840"/>
      <c r="SUN36" s="840"/>
      <c r="SUO36" s="840"/>
      <c r="SUP36" s="840"/>
      <c r="SUQ36" s="840"/>
      <c r="SUR36" s="840"/>
      <c r="SUS36" s="840"/>
      <c r="SUT36" s="840"/>
      <c r="SUU36" s="840"/>
      <c r="SUV36" s="840"/>
      <c r="SUW36" s="840"/>
      <c r="SUX36" s="840"/>
      <c r="SUY36" s="840"/>
      <c r="SUZ36" s="840"/>
      <c r="SVA36" s="840"/>
      <c r="SVB36" s="840"/>
      <c r="SVC36" s="840"/>
      <c r="SVD36" s="840"/>
      <c r="SVE36" s="840"/>
      <c r="SVF36" s="840"/>
      <c r="SVG36" s="840"/>
      <c r="SVH36" s="840"/>
      <c r="SVI36" s="840"/>
      <c r="SVJ36" s="840"/>
      <c r="SVK36" s="840"/>
      <c r="SVL36" s="840"/>
      <c r="SVM36" s="840"/>
      <c r="SVN36" s="840"/>
      <c r="SVO36" s="840"/>
      <c r="SVP36" s="840"/>
      <c r="SVQ36" s="840"/>
      <c r="SVR36" s="840"/>
      <c r="SVS36" s="840"/>
      <c r="SVT36" s="840"/>
      <c r="SVU36" s="840"/>
      <c r="SVV36" s="840"/>
      <c r="SVW36" s="840"/>
      <c r="SVX36" s="840"/>
      <c r="SVY36" s="840"/>
      <c r="SVZ36" s="840"/>
      <c r="SWA36" s="840"/>
      <c r="SWB36" s="840"/>
      <c r="SWC36" s="840"/>
      <c r="SWD36" s="840"/>
      <c r="SWE36" s="840"/>
      <c r="SWF36" s="840"/>
      <c r="SWG36" s="840"/>
      <c r="SWH36" s="840"/>
      <c r="SWI36" s="840"/>
      <c r="SWJ36" s="840"/>
      <c r="SWK36" s="840"/>
      <c r="SWL36" s="840"/>
      <c r="SWM36" s="840"/>
      <c r="SWN36" s="840"/>
      <c r="SWO36" s="840"/>
      <c r="SWP36" s="840"/>
      <c r="SWQ36" s="840"/>
      <c r="SWR36" s="840"/>
      <c r="SWS36" s="840"/>
      <c r="SWT36" s="840"/>
      <c r="SWU36" s="840"/>
      <c r="SWV36" s="840"/>
      <c r="SWW36" s="840"/>
      <c r="SWX36" s="840"/>
      <c r="SWY36" s="840"/>
      <c r="SWZ36" s="840"/>
      <c r="SXA36" s="840"/>
      <c r="SXB36" s="840"/>
      <c r="SXC36" s="840"/>
      <c r="SXD36" s="840"/>
      <c r="SXE36" s="840"/>
      <c r="SXF36" s="840"/>
      <c r="SXG36" s="840"/>
      <c r="SXH36" s="840"/>
      <c r="SXI36" s="840"/>
      <c r="SXJ36" s="840"/>
      <c r="SXK36" s="840"/>
      <c r="SXL36" s="840"/>
      <c r="SXM36" s="840"/>
      <c r="SXN36" s="840"/>
      <c r="SXO36" s="840"/>
      <c r="SXP36" s="840"/>
      <c r="SXQ36" s="840"/>
      <c r="SXR36" s="840"/>
      <c r="SXS36" s="840"/>
      <c r="SXT36" s="840"/>
      <c r="SXU36" s="840"/>
      <c r="SXV36" s="840"/>
      <c r="SXW36" s="840"/>
      <c r="SXX36" s="840"/>
      <c r="SXY36" s="840"/>
      <c r="SXZ36" s="840"/>
      <c r="SYA36" s="840"/>
      <c r="SYB36" s="840"/>
      <c r="SYC36" s="840"/>
      <c r="SYD36" s="840"/>
      <c r="SYE36" s="840"/>
      <c r="SYF36" s="840"/>
      <c r="SYG36" s="840"/>
      <c r="SYH36" s="840"/>
      <c r="SYI36" s="840"/>
      <c r="SYJ36" s="840"/>
      <c r="SYK36" s="840"/>
      <c r="SYL36" s="840"/>
      <c r="SYM36" s="840"/>
      <c r="SYN36" s="840"/>
      <c r="SYO36" s="840"/>
      <c r="SYP36" s="840"/>
      <c r="SYQ36" s="840"/>
      <c r="SYR36" s="840"/>
      <c r="SYS36" s="840"/>
      <c r="SYT36" s="840"/>
      <c r="SYU36" s="840"/>
      <c r="SYV36" s="840"/>
      <c r="SYW36" s="840"/>
      <c r="SYX36" s="840"/>
      <c r="SYY36" s="840"/>
      <c r="SYZ36" s="840"/>
      <c r="SZA36" s="840"/>
      <c r="SZB36" s="840"/>
      <c r="SZC36" s="840"/>
      <c r="SZD36" s="840"/>
      <c r="SZE36" s="840"/>
      <c r="SZF36" s="840"/>
      <c r="SZG36" s="840"/>
      <c r="SZH36" s="840"/>
      <c r="SZI36" s="840"/>
      <c r="SZJ36" s="840"/>
      <c r="SZK36" s="840"/>
      <c r="SZL36" s="840"/>
      <c r="SZM36" s="840"/>
      <c r="SZN36" s="840"/>
      <c r="SZO36" s="840"/>
      <c r="SZP36" s="840"/>
      <c r="SZQ36" s="840"/>
      <c r="SZR36" s="840"/>
      <c r="SZS36" s="840"/>
      <c r="SZT36" s="840"/>
      <c r="SZU36" s="840"/>
      <c r="SZV36" s="840"/>
      <c r="SZW36" s="840"/>
      <c r="SZX36" s="840"/>
      <c r="SZY36" s="840"/>
      <c r="SZZ36" s="840"/>
      <c r="TAA36" s="840"/>
      <c r="TAB36" s="840"/>
      <c r="TAC36" s="840"/>
      <c r="TAD36" s="840"/>
      <c r="TAE36" s="840"/>
      <c r="TAF36" s="840"/>
      <c r="TAG36" s="840"/>
      <c r="TAH36" s="840"/>
      <c r="TAI36" s="840"/>
      <c r="TAJ36" s="840"/>
      <c r="TAK36" s="840"/>
      <c r="TAL36" s="840"/>
      <c r="TAM36" s="840"/>
      <c r="TAN36" s="840"/>
      <c r="TAO36" s="840"/>
      <c r="TAP36" s="840"/>
      <c r="TAQ36" s="840"/>
      <c r="TAR36" s="840"/>
      <c r="TAS36" s="840"/>
      <c r="TAT36" s="840"/>
      <c r="TAU36" s="840"/>
      <c r="TAV36" s="840"/>
      <c r="TAW36" s="840"/>
      <c r="TAX36" s="840"/>
      <c r="TAY36" s="840"/>
      <c r="TAZ36" s="840"/>
      <c r="TBA36" s="840"/>
      <c r="TBB36" s="840"/>
      <c r="TBC36" s="840"/>
      <c r="TBD36" s="840"/>
      <c r="TBE36" s="840"/>
      <c r="TBF36" s="840"/>
      <c r="TBG36" s="840"/>
      <c r="TBH36" s="840"/>
      <c r="TBI36" s="840"/>
      <c r="TBJ36" s="840"/>
      <c r="TBK36" s="840"/>
      <c r="TBL36" s="840"/>
      <c r="TBM36" s="840"/>
      <c r="TBN36" s="840"/>
      <c r="TBO36" s="840"/>
      <c r="TBP36" s="840"/>
      <c r="TBQ36" s="840"/>
      <c r="TBR36" s="840"/>
      <c r="TBS36" s="840"/>
      <c r="TBT36" s="840"/>
      <c r="TBU36" s="840"/>
      <c r="TBV36" s="840"/>
      <c r="TBW36" s="840"/>
      <c r="TBX36" s="840"/>
      <c r="TBY36" s="840"/>
      <c r="TBZ36" s="840"/>
      <c r="TCA36" s="840"/>
      <c r="TCB36" s="840"/>
      <c r="TCC36" s="840"/>
      <c r="TCD36" s="840"/>
      <c r="TCE36" s="840"/>
      <c r="TCF36" s="840"/>
      <c r="TCG36" s="840"/>
      <c r="TCH36" s="840"/>
      <c r="TCI36" s="840"/>
      <c r="TCJ36" s="840"/>
      <c r="TCK36" s="840"/>
      <c r="TCL36" s="840"/>
      <c r="TCM36" s="840"/>
      <c r="TCN36" s="840"/>
      <c r="TCO36" s="840"/>
      <c r="TCP36" s="840"/>
      <c r="TCQ36" s="840"/>
      <c r="TCR36" s="840"/>
      <c r="TCS36" s="840"/>
      <c r="TCT36" s="840"/>
      <c r="TCU36" s="840"/>
      <c r="TCV36" s="840"/>
      <c r="TCW36" s="840"/>
      <c r="TCX36" s="840"/>
      <c r="TCY36" s="840"/>
      <c r="TCZ36" s="840"/>
      <c r="TDA36" s="840"/>
      <c r="TDB36" s="840"/>
      <c r="TDC36" s="840"/>
      <c r="TDD36" s="840"/>
      <c r="TDE36" s="840"/>
      <c r="TDF36" s="840"/>
      <c r="TDG36" s="840"/>
      <c r="TDH36" s="840"/>
      <c r="TDI36" s="840"/>
      <c r="TDJ36" s="840"/>
      <c r="TDK36" s="840"/>
      <c r="TDL36" s="840"/>
      <c r="TDM36" s="840"/>
      <c r="TDN36" s="840"/>
      <c r="TDO36" s="840"/>
      <c r="TDP36" s="840"/>
      <c r="TDQ36" s="840"/>
      <c r="TDR36" s="840"/>
      <c r="TDS36" s="840"/>
      <c r="TDT36" s="840"/>
      <c r="TDU36" s="840"/>
      <c r="TDV36" s="840"/>
      <c r="TDW36" s="840"/>
      <c r="TDX36" s="840"/>
      <c r="TDY36" s="840"/>
      <c r="TDZ36" s="840"/>
      <c r="TEA36" s="840"/>
      <c r="TEB36" s="840"/>
      <c r="TEC36" s="840"/>
      <c r="TED36" s="840"/>
      <c r="TEE36" s="840"/>
      <c r="TEF36" s="840"/>
      <c r="TEG36" s="840"/>
      <c r="TEH36" s="840"/>
      <c r="TEI36" s="840"/>
      <c r="TEJ36" s="840"/>
      <c r="TEK36" s="840"/>
      <c r="TEL36" s="840"/>
      <c r="TEM36" s="840"/>
      <c r="TEN36" s="840"/>
      <c r="TEO36" s="840"/>
      <c r="TEP36" s="840"/>
      <c r="TEQ36" s="840"/>
      <c r="TER36" s="840"/>
      <c r="TES36" s="840"/>
      <c r="TET36" s="840"/>
      <c r="TEU36" s="840"/>
      <c r="TEV36" s="840"/>
      <c r="TEW36" s="840"/>
      <c r="TEX36" s="840"/>
      <c r="TEY36" s="840"/>
      <c r="TEZ36" s="840"/>
      <c r="TFA36" s="840"/>
      <c r="TFB36" s="840"/>
      <c r="TFC36" s="840"/>
      <c r="TFD36" s="840"/>
      <c r="TFE36" s="840"/>
      <c r="TFF36" s="840"/>
      <c r="TFG36" s="840"/>
      <c r="TFH36" s="840"/>
      <c r="TFI36" s="840"/>
      <c r="TFJ36" s="840"/>
      <c r="TFK36" s="840"/>
      <c r="TFL36" s="840"/>
      <c r="TFM36" s="840"/>
      <c r="TFN36" s="840"/>
      <c r="TFO36" s="840"/>
      <c r="TFP36" s="840"/>
      <c r="TFQ36" s="840"/>
      <c r="TFR36" s="840"/>
      <c r="TFS36" s="840"/>
      <c r="TFT36" s="840"/>
      <c r="TFU36" s="840"/>
      <c r="TFV36" s="840"/>
      <c r="TFW36" s="840"/>
      <c r="TFX36" s="840"/>
      <c r="TFY36" s="840"/>
      <c r="TFZ36" s="840"/>
      <c r="TGA36" s="840"/>
      <c r="TGB36" s="840"/>
      <c r="TGC36" s="840"/>
      <c r="TGD36" s="840"/>
      <c r="TGE36" s="840"/>
      <c r="TGF36" s="840"/>
      <c r="TGG36" s="840"/>
      <c r="TGH36" s="840"/>
      <c r="TGI36" s="840"/>
      <c r="TGJ36" s="840"/>
      <c r="TGK36" s="840"/>
      <c r="TGL36" s="840"/>
      <c r="TGM36" s="840"/>
      <c r="TGN36" s="840"/>
      <c r="TGO36" s="840"/>
      <c r="TGP36" s="840"/>
      <c r="TGQ36" s="840"/>
      <c r="TGR36" s="840"/>
      <c r="TGS36" s="840"/>
      <c r="TGT36" s="840"/>
      <c r="TGU36" s="840"/>
      <c r="TGV36" s="840"/>
      <c r="TGW36" s="840"/>
      <c r="TGX36" s="840"/>
      <c r="TGY36" s="840"/>
      <c r="TGZ36" s="840"/>
      <c r="THA36" s="840"/>
      <c r="THB36" s="840"/>
      <c r="THC36" s="840"/>
      <c r="THD36" s="840"/>
      <c r="THE36" s="840"/>
      <c r="THF36" s="840"/>
      <c r="THG36" s="840"/>
      <c r="THH36" s="840"/>
      <c r="THI36" s="840"/>
      <c r="THJ36" s="840"/>
      <c r="THK36" s="840"/>
      <c r="THL36" s="840"/>
      <c r="THM36" s="840"/>
      <c r="THN36" s="840"/>
      <c r="THO36" s="840"/>
      <c r="THP36" s="840"/>
      <c r="THQ36" s="840"/>
      <c r="THR36" s="840"/>
      <c r="THS36" s="840"/>
      <c r="THT36" s="840"/>
      <c r="THU36" s="840"/>
      <c r="THV36" s="840"/>
      <c r="THW36" s="840"/>
      <c r="THX36" s="840"/>
      <c r="THY36" s="840"/>
      <c r="THZ36" s="840"/>
      <c r="TIA36" s="840"/>
      <c r="TIB36" s="840"/>
      <c r="TIC36" s="840"/>
      <c r="TID36" s="840"/>
      <c r="TIE36" s="840"/>
      <c r="TIF36" s="840"/>
      <c r="TIG36" s="840"/>
      <c r="TIH36" s="840"/>
      <c r="TII36" s="840"/>
      <c r="TIJ36" s="840"/>
      <c r="TIK36" s="840"/>
      <c r="TIL36" s="840"/>
      <c r="TIM36" s="840"/>
      <c r="TIN36" s="840"/>
      <c r="TIO36" s="840"/>
      <c r="TIP36" s="840"/>
      <c r="TIQ36" s="840"/>
      <c r="TIR36" s="840"/>
      <c r="TIS36" s="840"/>
      <c r="TIT36" s="840"/>
      <c r="TIU36" s="840"/>
      <c r="TIV36" s="840"/>
      <c r="TIW36" s="840"/>
      <c r="TIX36" s="840"/>
      <c r="TIY36" s="840"/>
      <c r="TIZ36" s="840"/>
      <c r="TJA36" s="840"/>
      <c r="TJB36" s="840"/>
      <c r="TJC36" s="840"/>
      <c r="TJD36" s="840"/>
      <c r="TJE36" s="840"/>
      <c r="TJF36" s="840"/>
      <c r="TJG36" s="840"/>
      <c r="TJH36" s="840"/>
      <c r="TJI36" s="840"/>
      <c r="TJJ36" s="840"/>
      <c r="TJK36" s="840"/>
      <c r="TJL36" s="840"/>
      <c r="TJM36" s="840"/>
      <c r="TJN36" s="840"/>
      <c r="TJO36" s="840"/>
      <c r="TJP36" s="840"/>
      <c r="TJQ36" s="840"/>
      <c r="TJR36" s="840"/>
      <c r="TJS36" s="840"/>
      <c r="TJT36" s="840"/>
      <c r="TJU36" s="840"/>
      <c r="TJV36" s="840"/>
      <c r="TJW36" s="840"/>
      <c r="TJX36" s="840"/>
      <c r="TJY36" s="840"/>
      <c r="TJZ36" s="840"/>
      <c r="TKA36" s="840"/>
      <c r="TKB36" s="840"/>
      <c r="TKC36" s="840"/>
      <c r="TKD36" s="840"/>
      <c r="TKE36" s="840"/>
      <c r="TKF36" s="840"/>
      <c r="TKG36" s="840"/>
      <c r="TKH36" s="840"/>
      <c r="TKI36" s="840"/>
      <c r="TKJ36" s="840"/>
      <c r="TKK36" s="840"/>
      <c r="TKL36" s="840"/>
      <c r="TKM36" s="840"/>
      <c r="TKN36" s="840"/>
      <c r="TKO36" s="840"/>
      <c r="TKP36" s="840"/>
      <c r="TKQ36" s="840"/>
      <c r="TKR36" s="840"/>
      <c r="TKS36" s="840"/>
      <c r="TKT36" s="840"/>
      <c r="TKU36" s="840"/>
      <c r="TKV36" s="840"/>
      <c r="TKW36" s="840"/>
      <c r="TKX36" s="840"/>
      <c r="TKY36" s="840"/>
      <c r="TKZ36" s="840"/>
      <c r="TLA36" s="840"/>
      <c r="TLB36" s="840"/>
      <c r="TLC36" s="840"/>
      <c r="TLD36" s="840"/>
      <c r="TLE36" s="840"/>
      <c r="TLF36" s="840"/>
      <c r="TLG36" s="840"/>
      <c r="TLH36" s="840"/>
      <c r="TLI36" s="840"/>
      <c r="TLJ36" s="840"/>
      <c r="TLK36" s="840"/>
      <c r="TLL36" s="840"/>
      <c r="TLM36" s="840"/>
      <c r="TLN36" s="840"/>
      <c r="TLO36" s="840"/>
      <c r="TLP36" s="840"/>
      <c r="TLQ36" s="840"/>
      <c r="TLR36" s="840"/>
      <c r="TLS36" s="840"/>
      <c r="TLT36" s="840"/>
      <c r="TLU36" s="840"/>
      <c r="TLV36" s="840"/>
      <c r="TLW36" s="840"/>
      <c r="TLX36" s="840"/>
      <c r="TLY36" s="840"/>
      <c r="TLZ36" s="840"/>
      <c r="TMA36" s="840"/>
      <c r="TMB36" s="840"/>
      <c r="TMC36" s="840"/>
      <c r="TMD36" s="840"/>
      <c r="TME36" s="840"/>
      <c r="TMF36" s="840"/>
      <c r="TMG36" s="840"/>
      <c r="TMH36" s="840"/>
      <c r="TMI36" s="840"/>
      <c r="TMJ36" s="840"/>
      <c r="TMK36" s="840"/>
      <c r="TML36" s="840"/>
      <c r="TMM36" s="840"/>
      <c r="TMN36" s="840"/>
      <c r="TMO36" s="840"/>
      <c r="TMP36" s="840"/>
      <c r="TMQ36" s="840"/>
      <c r="TMR36" s="840"/>
      <c r="TMS36" s="840"/>
      <c r="TMT36" s="840"/>
      <c r="TMU36" s="840"/>
      <c r="TMV36" s="840"/>
      <c r="TMW36" s="840"/>
      <c r="TMX36" s="840"/>
      <c r="TMY36" s="840"/>
      <c r="TMZ36" s="840"/>
      <c r="TNA36" s="840"/>
      <c r="TNB36" s="840"/>
      <c r="TNC36" s="840"/>
      <c r="TND36" s="840"/>
      <c r="TNE36" s="840"/>
      <c r="TNF36" s="840"/>
      <c r="TNG36" s="840"/>
      <c r="TNH36" s="840"/>
      <c r="TNI36" s="840"/>
      <c r="TNJ36" s="840"/>
      <c r="TNK36" s="840"/>
      <c r="TNL36" s="840"/>
      <c r="TNM36" s="840"/>
      <c r="TNN36" s="840"/>
      <c r="TNO36" s="840"/>
      <c r="TNP36" s="840"/>
      <c r="TNQ36" s="840"/>
      <c r="TNR36" s="840"/>
      <c r="TNS36" s="840"/>
      <c r="TNT36" s="840"/>
      <c r="TNU36" s="840"/>
      <c r="TNV36" s="840"/>
      <c r="TNW36" s="840"/>
      <c r="TNX36" s="840"/>
      <c r="TNY36" s="840"/>
      <c r="TNZ36" s="840"/>
      <c r="TOA36" s="840"/>
      <c r="TOB36" s="840"/>
      <c r="TOC36" s="840"/>
      <c r="TOD36" s="840"/>
      <c r="TOE36" s="840"/>
      <c r="TOF36" s="840"/>
      <c r="TOG36" s="840"/>
      <c r="TOH36" s="840"/>
      <c r="TOI36" s="840"/>
      <c r="TOJ36" s="840"/>
      <c r="TOK36" s="840"/>
      <c r="TOL36" s="840"/>
      <c r="TOM36" s="840"/>
      <c r="TON36" s="840"/>
      <c r="TOO36" s="840"/>
      <c r="TOP36" s="840"/>
      <c r="TOQ36" s="840"/>
      <c r="TOR36" s="840"/>
      <c r="TOS36" s="840"/>
      <c r="TOT36" s="840"/>
      <c r="TOU36" s="840"/>
      <c r="TOV36" s="840"/>
      <c r="TOW36" s="840"/>
      <c r="TOX36" s="840"/>
      <c r="TOY36" s="840"/>
      <c r="TOZ36" s="840"/>
      <c r="TPA36" s="840"/>
      <c r="TPB36" s="840"/>
      <c r="TPC36" s="840"/>
      <c r="TPD36" s="840"/>
      <c r="TPE36" s="840"/>
      <c r="TPF36" s="840"/>
      <c r="TPG36" s="840"/>
      <c r="TPH36" s="840"/>
      <c r="TPI36" s="840"/>
      <c r="TPJ36" s="840"/>
      <c r="TPK36" s="840"/>
      <c r="TPL36" s="840"/>
      <c r="TPM36" s="840"/>
      <c r="TPN36" s="840"/>
      <c r="TPO36" s="840"/>
      <c r="TPP36" s="840"/>
      <c r="TPQ36" s="840"/>
      <c r="TPR36" s="840"/>
      <c r="TPS36" s="840"/>
      <c r="TPT36" s="840"/>
      <c r="TPU36" s="840"/>
      <c r="TPV36" s="840"/>
      <c r="TPW36" s="840"/>
      <c r="TPX36" s="840"/>
      <c r="TPY36" s="840"/>
      <c r="TPZ36" s="840"/>
      <c r="TQA36" s="840"/>
      <c r="TQB36" s="840"/>
      <c r="TQC36" s="840"/>
      <c r="TQD36" s="840"/>
      <c r="TQE36" s="840"/>
      <c r="TQF36" s="840"/>
      <c r="TQG36" s="840"/>
      <c r="TQH36" s="840"/>
      <c r="TQI36" s="840"/>
      <c r="TQJ36" s="840"/>
      <c r="TQK36" s="840"/>
      <c r="TQL36" s="840"/>
      <c r="TQM36" s="840"/>
      <c r="TQN36" s="840"/>
      <c r="TQO36" s="840"/>
      <c r="TQP36" s="840"/>
      <c r="TQQ36" s="840"/>
      <c r="TQR36" s="840"/>
      <c r="TQS36" s="840"/>
      <c r="TQT36" s="840"/>
      <c r="TQU36" s="840"/>
      <c r="TQV36" s="840"/>
      <c r="TQW36" s="840"/>
      <c r="TQX36" s="840"/>
      <c r="TQY36" s="840"/>
      <c r="TQZ36" s="840"/>
      <c r="TRA36" s="840"/>
      <c r="TRB36" s="840"/>
      <c r="TRC36" s="840"/>
      <c r="TRD36" s="840"/>
      <c r="TRE36" s="840"/>
      <c r="TRF36" s="840"/>
      <c r="TRG36" s="840"/>
      <c r="TRH36" s="840"/>
      <c r="TRI36" s="840"/>
      <c r="TRJ36" s="840"/>
      <c r="TRK36" s="840"/>
      <c r="TRL36" s="840"/>
      <c r="TRM36" s="840"/>
      <c r="TRN36" s="840"/>
      <c r="TRO36" s="840"/>
      <c r="TRP36" s="840"/>
      <c r="TRQ36" s="840"/>
      <c r="TRR36" s="840"/>
      <c r="TRS36" s="840"/>
      <c r="TRT36" s="840"/>
      <c r="TRU36" s="840"/>
      <c r="TRV36" s="840"/>
      <c r="TRW36" s="840"/>
      <c r="TRX36" s="840"/>
      <c r="TRY36" s="840"/>
      <c r="TRZ36" s="840"/>
      <c r="TSA36" s="840"/>
      <c r="TSB36" s="840"/>
      <c r="TSC36" s="840"/>
      <c r="TSD36" s="840"/>
      <c r="TSE36" s="840"/>
      <c r="TSF36" s="840"/>
      <c r="TSG36" s="840"/>
      <c r="TSH36" s="840"/>
      <c r="TSI36" s="840"/>
      <c r="TSJ36" s="840"/>
      <c r="TSK36" s="840"/>
      <c r="TSL36" s="840"/>
      <c r="TSM36" s="840"/>
      <c r="TSN36" s="840"/>
      <c r="TSO36" s="840"/>
      <c r="TSP36" s="840"/>
      <c r="TSQ36" s="840"/>
      <c r="TSR36" s="840"/>
      <c r="TSS36" s="840"/>
      <c r="TST36" s="840"/>
      <c r="TSU36" s="840"/>
      <c r="TSV36" s="840"/>
      <c r="TSW36" s="840"/>
      <c r="TSX36" s="840"/>
      <c r="TSY36" s="840"/>
      <c r="TSZ36" s="840"/>
      <c r="TTA36" s="840"/>
      <c r="TTB36" s="840"/>
      <c r="TTC36" s="840"/>
      <c r="TTD36" s="840"/>
      <c r="TTE36" s="840"/>
      <c r="TTF36" s="840"/>
      <c r="TTG36" s="840"/>
      <c r="TTH36" s="840"/>
      <c r="TTI36" s="840"/>
      <c r="TTJ36" s="840"/>
      <c r="TTK36" s="840"/>
      <c r="TTL36" s="840"/>
      <c r="TTM36" s="840"/>
      <c r="TTN36" s="840"/>
      <c r="TTO36" s="840"/>
      <c r="TTP36" s="840"/>
      <c r="TTQ36" s="840"/>
      <c r="TTR36" s="840"/>
      <c r="TTS36" s="840"/>
      <c r="TTT36" s="840"/>
      <c r="TTU36" s="840"/>
      <c r="TTV36" s="840"/>
      <c r="TTW36" s="840"/>
      <c r="TTX36" s="840"/>
      <c r="TTY36" s="840"/>
      <c r="TTZ36" s="840"/>
      <c r="TUA36" s="840"/>
      <c r="TUB36" s="840"/>
      <c r="TUC36" s="840"/>
      <c r="TUD36" s="840"/>
      <c r="TUE36" s="840"/>
      <c r="TUF36" s="840"/>
      <c r="TUG36" s="840"/>
      <c r="TUH36" s="840"/>
      <c r="TUI36" s="840"/>
      <c r="TUJ36" s="840"/>
      <c r="TUK36" s="840"/>
      <c r="TUL36" s="840"/>
      <c r="TUM36" s="840"/>
      <c r="TUN36" s="840"/>
      <c r="TUO36" s="840"/>
      <c r="TUP36" s="840"/>
      <c r="TUQ36" s="840"/>
      <c r="TUR36" s="840"/>
      <c r="TUS36" s="840"/>
      <c r="TUT36" s="840"/>
      <c r="TUU36" s="840"/>
      <c r="TUV36" s="840"/>
      <c r="TUW36" s="840"/>
      <c r="TUX36" s="840"/>
      <c r="TUY36" s="840"/>
      <c r="TUZ36" s="840"/>
      <c r="TVA36" s="840"/>
      <c r="TVB36" s="840"/>
      <c r="TVC36" s="840"/>
      <c r="TVD36" s="840"/>
      <c r="TVE36" s="840"/>
      <c r="TVF36" s="840"/>
      <c r="TVG36" s="840"/>
      <c r="TVH36" s="840"/>
      <c r="TVI36" s="840"/>
      <c r="TVJ36" s="840"/>
      <c r="TVK36" s="840"/>
      <c r="TVL36" s="840"/>
      <c r="TVM36" s="840"/>
      <c r="TVN36" s="840"/>
      <c r="TVO36" s="840"/>
      <c r="TVP36" s="840"/>
      <c r="TVQ36" s="840"/>
      <c r="TVR36" s="840"/>
      <c r="TVS36" s="840"/>
      <c r="TVT36" s="840"/>
      <c r="TVU36" s="840"/>
      <c r="TVV36" s="840"/>
      <c r="TVW36" s="840"/>
      <c r="TVX36" s="840"/>
      <c r="TVY36" s="840"/>
      <c r="TVZ36" s="840"/>
      <c r="TWA36" s="840"/>
      <c r="TWB36" s="840"/>
      <c r="TWC36" s="840"/>
      <c r="TWD36" s="840"/>
      <c r="TWE36" s="840"/>
      <c r="TWF36" s="840"/>
      <c r="TWG36" s="840"/>
      <c r="TWH36" s="840"/>
      <c r="TWI36" s="840"/>
      <c r="TWJ36" s="840"/>
      <c r="TWK36" s="840"/>
      <c r="TWL36" s="840"/>
      <c r="TWM36" s="840"/>
      <c r="TWN36" s="840"/>
      <c r="TWO36" s="840"/>
      <c r="TWP36" s="840"/>
      <c r="TWQ36" s="840"/>
      <c r="TWR36" s="840"/>
      <c r="TWS36" s="840"/>
      <c r="TWT36" s="840"/>
      <c r="TWU36" s="840"/>
      <c r="TWV36" s="840"/>
      <c r="TWW36" s="840"/>
      <c r="TWX36" s="840"/>
      <c r="TWY36" s="840"/>
      <c r="TWZ36" s="840"/>
      <c r="TXA36" s="840"/>
      <c r="TXB36" s="840"/>
      <c r="TXC36" s="840"/>
      <c r="TXD36" s="840"/>
      <c r="TXE36" s="840"/>
      <c r="TXF36" s="840"/>
      <c r="TXG36" s="840"/>
      <c r="TXH36" s="840"/>
      <c r="TXI36" s="840"/>
      <c r="TXJ36" s="840"/>
      <c r="TXK36" s="840"/>
      <c r="TXL36" s="840"/>
      <c r="TXM36" s="840"/>
      <c r="TXN36" s="840"/>
      <c r="TXO36" s="840"/>
      <c r="TXP36" s="840"/>
      <c r="TXQ36" s="840"/>
      <c r="TXR36" s="840"/>
      <c r="TXS36" s="840"/>
      <c r="TXT36" s="840"/>
      <c r="TXU36" s="840"/>
      <c r="TXV36" s="840"/>
      <c r="TXW36" s="840"/>
      <c r="TXX36" s="840"/>
      <c r="TXY36" s="840"/>
      <c r="TXZ36" s="840"/>
      <c r="TYA36" s="840"/>
      <c r="TYB36" s="840"/>
      <c r="TYC36" s="840"/>
      <c r="TYD36" s="840"/>
      <c r="TYE36" s="840"/>
      <c r="TYF36" s="840"/>
      <c r="TYG36" s="840"/>
      <c r="TYH36" s="840"/>
      <c r="TYI36" s="840"/>
      <c r="TYJ36" s="840"/>
      <c r="TYK36" s="840"/>
      <c r="TYL36" s="840"/>
      <c r="TYM36" s="840"/>
      <c r="TYN36" s="840"/>
      <c r="TYO36" s="840"/>
      <c r="TYP36" s="840"/>
      <c r="TYQ36" s="840"/>
      <c r="TYR36" s="840"/>
      <c r="TYS36" s="840"/>
      <c r="TYT36" s="840"/>
      <c r="TYU36" s="840"/>
      <c r="TYV36" s="840"/>
      <c r="TYW36" s="840"/>
      <c r="TYX36" s="840"/>
      <c r="TYY36" s="840"/>
      <c r="TYZ36" s="840"/>
      <c r="TZA36" s="840"/>
      <c r="TZB36" s="840"/>
      <c r="TZC36" s="840"/>
      <c r="TZD36" s="840"/>
      <c r="TZE36" s="840"/>
      <c r="TZF36" s="840"/>
      <c r="TZG36" s="840"/>
      <c r="TZH36" s="840"/>
      <c r="TZI36" s="840"/>
      <c r="TZJ36" s="840"/>
      <c r="TZK36" s="840"/>
      <c r="TZL36" s="840"/>
      <c r="TZM36" s="840"/>
      <c r="TZN36" s="840"/>
      <c r="TZO36" s="840"/>
      <c r="TZP36" s="840"/>
      <c r="TZQ36" s="840"/>
      <c r="TZR36" s="840"/>
      <c r="TZS36" s="840"/>
      <c r="TZT36" s="840"/>
      <c r="TZU36" s="840"/>
      <c r="TZV36" s="840"/>
      <c r="TZW36" s="840"/>
      <c r="TZX36" s="840"/>
      <c r="TZY36" s="840"/>
      <c r="TZZ36" s="840"/>
      <c r="UAA36" s="840"/>
      <c r="UAB36" s="840"/>
      <c r="UAC36" s="840"/>
      <c r="UAD36" s="840"/>
      <c r="UAE36" s="840"/>
      <c r="UAF36" s="840"/>
      <c r="UAG36" s="840"/>
      <c r="UAH36" s="840"/>
      <c r="UAI36" s="840"/>
      <c r="UAJ36" s="840"/>
      <c r="UAK36" s="840"/>
      <c r="UAL36" s="840"/>
      <c r="UAM36" s="840"/>
      <c r="UAN36" s="840"/>
      <c r="UAO36" s="840"/>
      <c r="UAP36" s="840"/>
      <c r="UAQ36" s="840"/>
      <c r="UAR36" s="840"/>
      <c r="UAS36" s="840"/>
      <c r="UAT36" s="840"/>
      <c r="UAU36" s="840"/>
      <c r="UAV36" s="840"/>
      <c r="UAW36" s="840"/>
      <c r="UAX36" s="840"/>
      <c r="UAY36" s="840"/>
      <c r="UAZ36" s="840"/>
      <c r="UBA36" s="840"/>
      <c r="UBB36" s="840"/>
      <c r="UBC36" s="840"/>
      <c r="UBD36" s="840"/>
      <c r="UBE36" s="840"/>
      <c r="UBF36" s="840"/>
      <c r="UBG36" s="840"/>
      <c r="UBH36" s="840"/>
      <c r="UBI36" s="840"/>
      <c r="UBJ36" s="840"/>
      <c r="UBK36" s="840"/>
      <c r="UBL36" s="840"/>
      <c r="UBM36" s="840"/>
      <c r="UBN36" s="840"/>
      <c r="UBO36" s="840"/>
      <c r="UBP36" s="840"/>
      <c r="UBQ36" s="840"/>
      <c r="UBR36" s="840"/>
      <c r="UBS36" s="840"/>
      <c r="UBT36" s="840"/>
      <c r="UBU36" s="840"/>
      <c r="UBV36" s="840"/>
      <c r="UBW36" s="840"/>
      <c r="UBX36" s="840"/>
      <c r="UBY36" s="840"/>
      <c r="UBZ36" s="840"/>
      <c r="UCA36" s="840"/>
      <c r="UCB36" s="840"/>
      <c r="UCC36" s="840"/>
      <c r="UCD36" s="840"/>
      <c r="UCE36" s="840"/>
      <c r="UCF36" s="840"/>
      <c r="UCG36" s="840"/>
      <c r="UCH36" s="840"/>
      <c r="UCI36" s="840"/>
      <c r="UCJ36" s="840"/>
      <c r="UCK36" s="840"/>
      <c r="UCL36" s="840"/>
      <c r="UCM36" s="840"/>
      <c r="UCN36" s="840"/>
      <c r="UCO36" s="840"/>
      <c r="UCP36" s="840"/>
      <c r="UCQ36" s="840"/>
      <c r="UCR36" s="840"/>
      <c r="UCS36" s="840"/>
      <c r="UCT36" s="840"/>
      <c r="UCU36" s="840"/>
      <c r="UCV36" s="840"/>
      <c r="UCW36" s="840"/>
      <c r="UCX36" s="840"/>
      <c r="UCY36" s="840"/>
      <c r="UCZ36" s="840"/>
      <c r="UDA36" s="840"/>
      <c r="UDB36" s="840"/>
      <c r="UDC36" s="840"/>
      <c r="UDD36" s="840"/>
      <c r="UDE36" s="840"/>
      <c r="UDF36" s="840"/>
      <c r="UDG36" s="840"/>
      <c r="UDH36" s="840"/>
      <c r="UDI36" s="840"/>
      <c r="UDJ36" s="840"/>
      <c r="UDK36" s="840"/>
      <c r="UDL36" s="840"/>
      <c r="UDM36" s="840"/>
      <c r="UDN36" s="840"/>
      <c r="UDO36" s="840"/>
      <c r="UDP36" s="840"/>
      <c r="UDQ36" s="840"/>
      <c r="UDR36" s="840"/>
      <c r="UDS36" s="840"/>
      <c r="UDT36" s="840"/>
      <c r="UDU36" s="840"/>
      <c r="UDV36" s="840"/>
      <c r="UDW36" s="840"/>
      <c r="UDX36" s="840"/>
      <c r="UDY36" s="840"/>
      <c r="UDZ36" s="840"/>
      <c r="UEA36" s="840"/>
      <c r="UEB36" s="840"/>
      <c r="UEC36" s="840"/>
      <c r="UED36" s="840"/>
      <c r="UEE36" s="840"/>
      <c r="UEF36" s="840"/>
      <c r="UEG36" s="840"/>
      <c r="UEH36" s="840"/>
      <c r="UEI36" s="840"/>
      <c r="UEJ36" s="840"/>
      <c r="UEK36" s="840"/>
      <c r="UEL36" s="840"/>
      <c r="UEM36" s="840"/>
      <c r="UEN36" s="840"/>
      <c r="UEO36" s="840"/>
      <c r="UEP36" s="840"/>
      <c r="UEQ36" s="840"/>
      <c r="UER36" s="840"/>
      <c r="UES36" s="840"/>
      <c r="UET36" s="840"/>
      <c r="UEU36" s="840"/>
      <c r="UEV36" s="840"/>
      <c r="UEW36" s="840"/>
      <c r="UEX36" s="840"/>
      <c r="UEY36" s="840"/>
      <c r="UEZ36" s="840"/>
      <c r="UFA36" s="840"/>
      <c r="UFB36" s="840"/>
      <c r="UFC36" s="840"/>
      <c r="UFD36" s="840"/>
      <c r="UFE36" s="840"/>
      <c r="UFF36" s="840"/>
      <c r="UFG36" s="840"/>
      <c r="UFH36" s="840"/>
      <c r="UFI36" s="840"/>
      <c r="UFJ36" s="840"/>
      <c r="UFK36" s="840"/>
      <c r="UFL36" s="840"/>
      <c r="UFM36" s="840"/>
      <c r="UFN36" s="840"/>
      <c r="UFO36" s="840"/>
      <c r="UFP36" s="840"/>
      <c r="UFQ36" s="840"/>
      <c r="UFR36" s="840"/>
      <c r="UFS36" s="840"/>
      <c r="UFT36" s="840"/>
      <c r="UFU36" s="840"/>
      <c r="UFV36" s="840"/>
      <c r="UFW36" s="840"/>
      <c r="UFX36" s="840"/>
      <c r="UFY36" s="840"/>
      <c r="UFZ36" s="840"/>
      <c r="UGA36" s="840"/>
      <c r="UGB36" s="840"/>
      <c r="UGC36" s="840"/>
      <c r="UGD36" s="840"/>
      <c r="UGE36" s="840"/>
      <c r="UGF36" s="840"/>
      <c r="UGG36" s="840"/>
      <c r="UGH36" s="840"/>
      <c r="UGI36" s="840"/>
      <c r="UGJ36" s="840"/>
      <c r="UGK36" s="840"/>
      <c r="UGL36" s="840"/>
      <c r="UGM36" s="840"/>
      <c r="UGN36" s="840"/>
      <c r="UGO36" s="840"/>
      <c r="UGP36" s="840"/>
      <c r="UGQ36" s="840"/>
      <c r="UGR36" s="840"/>
      <c r="UGS36" s="840"/>
      <c r="UGT36" s="840"/>
      <c r="UGU36" s="840"/>
      <c r="UGV36" s="840"/>
      <c r="UGW36" s="840"/>
      <c r="UGX36" s="840"/>
      <c r="UGY36" s="840"/>
      <c r="UGZ36" s="840"/>
      <c r="UHA36" s="840"/>
      <c r="UHB36" s="840"/>
      <c r="UHC36" s="840"/>
      <c r="UHD36" s="840"/>
      <c r="UHE36" s="840"/>
      <c r="UHF36" s="840"/>
      <c r="UHG36" s="840"/>
      <c r="UHH36" s="840"/>
      <c r="UHI36" s="840"/>
      <c r="UHJ36" s="840"/>
      <c r="UHK36" s="840"/>
      <c r="UHL36" s="840"/>
      <c r="UHM36" s="840"/>
      <c r="UHN36" s="840"/>
      <c r="UHO36" s="840"/>
      <c r="UHP36" s="840"/>
      <c r="UHQ36" s="840"/>
      <c r="UHR36" s="840"/>
      <c r="UHS36" s="840"/>
      <c r="UHT36" s="840"/>
      <c r="UHU36" s="840"/>
      <c r="UHV36" s="840"/>
      <c r="UHW36" s="840"/>
      <c r="UHX36" s="840"/>
      <c r="UHY36" s="840"/>
      <c r="UHZ36" s="840"/>
      <c r="UIA36" s="840"/>
      <c r="UIB36" s="840"/>
      <c r="UIC36" s="840"/>
      <c r="UID36" s="840"/>
      <c r="UIE36" s="840"/>
      <c r="UIF36" s="840"/>
      <c r="UIG36" s="840"/>
      <c r="UIH36" s="840"/>
      <c r="UII36" s="840"/>
      <c r="UIJ36" s="840"/>
      <c r="UIK36" s="840"/>
      <c r="UIL36" s="840"/>
      <c r="UIM36" s="840"/>
      <c r="UIN36" s="840"/>
      <c r="UIO36" s="840"/>
      <c r="UIP36" s="840"/>
      <c r="UIQ36" s="840"/>
      <c r="UIR36" s="840"/>
      <c r="UIS36" s="840"/>
      <c r="UIT36" s="840"/>
      <c r="UIU36" s="840"/>
      <c r="UIV36" s="840"/>
      <c r="UIW36" s="840"/>
      <c r="UIX36" s="840"/>
      <c r="UIY36" s="840"/>
      <c r="UIZ36" s="840"/>
      <c r="UJA36" s="840"/>
      <c r="UJB36" s="840"/>
      <c r="UJC36" s="840"/>
      <c r="UJD36" s="840"/>
      <c r="UJE36" s="840"/>
      <c r="UJF36" s="840"/>
      <c r="UJG36" s="840"/>
      <c r="UJH36" s="840"/>
      <c r="UJI36" s="840"/>
      <c r="UJJ36" s="840"/>
      <c r="UJK36" s="840"/>
      <c r="UJL36" s="840"/>
      <c r="UJM36" s="840"/>
      <c r="UJN36" s="840"/>
      <c r="UJO36" s="840"/>
      <c r="UJP36" s="840"/>
      <c r="UJQ36" s="840"/>
      <c r="UJR36" s="840"/>
      <c r="UJS36" s="840"/>
      <c r="UJT36" s="840"/>
      <c r="UJU36" s="840"/>
      <c r="UJV36" s="840"/>
      <c r="UJW36" s="840"/>
      <c r="UJX36" s="840"/>
      <c r="UJY36" s="840"/>
      <c r="UJZ36" s="840"/>
      <c r="UKA36" s="840"/>
      <c r="UKB36" s="840"/>
      <c r="UKC36" s="840"/>
      <c r="UKD36" s="840"/>
      <c r="UKE36" s="840"/>
      <c r="UKF36" s="840"/>
      <c r="UKG36" s="840"/>
      <c r="UKH36" s="840"/>
      <c r="UKI36" s="840"/>
      <c r="UKJ36" s="840"/>
      <c r="UKK36" s="840"/>
      <c r="UKL36" s="840"/>
      <c r="UKM36" s="840"/>
      <c r="UKN36" s="840"/>
      <c r="UKO36" s="840"/>
      <c r="UKP36" s="840"/>
      <c r="UKQ36" s="840"/>
      <c r="UKR36" s="840"/>
      <c r="UKS36" s="840"/>
      <c r="UKT36" s="840"/>
      <c r="UKU36" s="840"/>
      <c r="UKV36" s="840"/>
      <c r="UKW36" s="840"/>
      <c r="UKX36" s="840"/>
      <c r="UKY36" s="840"/>
      <c r="UKZ36" s="840"/>
      <c r="ULA36" s="840"/>
      <c r="ULB36" s="840"/>
      <c r="ULC36" s="840"/>
      <c r="ULD36" s="840"/>
      <c r="ULE36" s="840"/>
      <c r="ULF36" s="840"/>
      <c r="ULG36" s="840"/>
      <c r="ULH36" s="840"/>
      <c r="ULI36" s="840"/>
      <c r="ULJ36" s="840"/>
      <c r="ULK36" s="840"/>
      <c r="ULL36" s="840"/>
      <c r="ULM36" s="840"/>
      <c r="ULN36" s="840"/>
      <c r="ULO36" s="840"/>
      <c r="ULP36" s="840"/>
      <c r="ULQ36" s="840"/>
      <c r="ULR36" s="840"/>
      <c r="ULS36" s="840"/>
      <c r="ULT36" s="840"/>
      <c r="ULU36" s="840"/>
      <c r="ULV36" s="840"/>
      <c r="ULW36" s="840"/>
      <c r="ULX36" s="840"/>
      <c r="ULY36" s="840"/>
      <c r="ULZ36" s="840"/>
      <c r="UMA36" s="840"/>
      <c r="UMB36" s="840"/>
      <c r="UMC36" s="840"/>
      <c r="UMD36" s="840"/>
      <c r="UME36" s="840"/>
      <c r="UMF36" s="840"/>
      <c r="UMG36" s="840"/>
      <c r="UMH36" s="840"/>
      <c r="UMI36" s="840"/>
      <c r="UMJ36" s="840"/>
      <c r="UMK36" s="840"/>
      <c r="UML36" s="840"/>
      <c r="UMM36" s="840"/>
      <c r="UMN36" s="840"/>
      <c r="UMO36" s="840"/>
      <c r="UMP36" s="840"/>
      <c r="UMQ36" s="840"/>
      <c r="UMR36" s="840"/>
      <c r="UMS36" s="840"/>
      <c r="UMT36" s="840"/>
      <c r="UMU36" s="840"/>
      <c r="UMV36" s="840"/>
      <c r="UMW36" s="840"/>
      <c r="UMX36" s="840"/>
      <c r="UMY36" s="840"/>
      <c r="UMZ36" s="840"/>
      <c r="UNA36" s="840"/>
      <c r="UNB36" s="840"/>
      <c r="UNC36" s="840"/>
      <c r="UND36" s="840"/>
      <c r="UNE36" s="840"/>
      <c r="UNF36" s="840"/>
      <c r="UNG36" s="840"/>
      <c r="UNH36" s="840"/>
      <c r="UNI36" s="840"/>
      <c r="UNJ36" s="840"/>
      <c r="UNK36" s="840"/>
      <c r="UNL36" s="840"/>
      <c r="UNM36" s="840"/>
      <c r="UNN36" s="840"/>
      <c r="UNO36" s="840"/>
      <c r="UNP36" s="840"/>
      <c r="UNQ36" s="840"/>
      <c r="UNR36" s="840"/>
      <c r="UNS36" s="840"/>
      <c r="UNT36" s="840"/>
      <c r="UNU36" s="840"/>
      <c r="UNV36" s="840"/>
      <c r="UNW36" s="840"/>
      <c r="UNX36" s="840"/>
      <c r="UNY36" s="840"/>
      <c r="UNZ36" s="840"/>
      <c r="UOA36" s="840"/>
      <c r="UOB36" s="840"/>
      <c r="UOC36" s="840"/>
      <c r="UOD36" s="840"/>
      <c r="UOE36" s="840"/>
      <c r="UOF36" s="840"/>
      <c r="UOG36" s="840"/>
      <c r="UOH36" s="840"/>
      <c r="UOI36" s="840"/>
      <c r="UOJ36" s="840"/>
      <c r="UOK36" s="840"/>
      <c r="UOL36" s="840"/>
      <c r="UOM36" s="840"/>
      <c r="UON36" s="840"/>
      <c r="UOO36" s="840"/>
      <c r="UOP36" s="840"/>
      <c r="UOQ36" s="840"/>
      <c r="UOR36" s="840"/>
      <c r="UOS36" s="840"/>
      <c r="UOT36" s="840"/>
      <c r="UOU36" s="840"/>
      <c r="UOV36" s="840"/>
      <c r="UOW36" s="840"/>
      <c r="UOX36" s="840"/>
      <c r="UOY36" s="840"/>
      <c r="UOZ36" s="840"/>
      <c r="UPA36" s="840"/>
      <c r="UPB36" s="840"/>
      <c r="UPC36" s="840"/>
      <c r="UPD36" s="840"/>
      <c r="UPE36" s="840"/>
      <c r="UPF36" s="840"/>
      <c r="UPG36" s="840"/>
      <c r="UPH36" s="840"/>
      <c r="UPI36" s="840"/>
      <c r="UPJ36" s="840"/>
      <c r="UPK36" s="840"/>
      <c r="UPL36" s="840"/>
      <c r="UPM36" s="840"/>
      <c r="UPN36" s="840"/>
      <c r="UPO36" s="840"/>
      <c r="UPP36" s="840"/>
      <c r="UPQ36" s="840"/>
      <c r="UPR36" s="840"/>
      <c r="UPS36" s="840"/>
      <c r="UPT36" s="840"/>
      <c r="UPU36" s="840"/>
      <c r="UPV36" s="840"/>
      <c r="UPW36" s="840"/>
      <c r="UPX36" s="840"/>
      <c r="UPY36" s="840"/>
      <c r="UPZ36" s="840"/>
      <c r="UQA36" s="840"/>
      <c r="UQB36" s="840"/>
      <c r="UQC36" s="840"/>
      <c r="UQD36" s="840"/>
      <c r="UQE36" s="840"/>
      <c r="UQF36" s="840"/>
      <c r="UQG36" s="840"/>
      <c r="UQH36" s="840"/>
      <c r="UQI36" s="840"/>
      <c r="UQJ36" s="840"/>
      <c r="UQK36" s="840"/>
      <c r="UQL36" s="840"/>
      <c r="UQM36" s="840"/>
      <c r="UQN36" s="840"/>
      <c r="UQO36" s="840"/>
      <c r="UQP36" s="840"/>
      <c r="UQQ36" s="840"/>
      <c r="UQR36" s="840"/>
      <c r="UQS36" s="840"/>
      <c r="UQT36" s="840"/>
      <c r="UQU36" s="840"/>
      <c r="UQV36" s="840"/>
      <c r="UQW36" s="840"/>
      <c r="UQX36" s="840"/>
      <c r="UQY36" s="840"/>
      <c r="UQZ36" s="840"/>
      <c r="URA36" s="840"/>
      <c r="URB36" s="840"/>
      <c r="URC36" s="840"/>
      <c r="URD36" s="840"/>
      <c r="URE36" s="840"/>
      <c r="URF36" s="840"/>
      <c r="URG36" s="840"/>
      <c r="URH36" s="840"/>
      <c r="URI36" s="840"/>
      <c r="URJ36" s="840"/>
      <c r="URK36" s="840"/>
      <c r="URL36" s="840"/>
      <c r="URM36" s="840"/>
      <c r="URN36" s="840"/>
      <c r="URO36" s="840"/>
      <c r="URP36" s="840"/>
      <c r="URQ36" s="840"/>
      <c r="URR36" s="840"/>
      <c r="URS36" s="840"/>
      <c r="URT36" s="840"/>
      <c r="URU36" s="840"/>
      <c r="URV36" s="840"/>
      <c r="URW36" s="840"/>
      <c r="URX36" s="840"/>
      <c r="URY36" s="840"/>
      <c r="URZ36" s="840"/>
      <c r="USA36" s="840"/>
      <c r="USB36" s="840"/>
      <c r="USC36" s="840"/>
      <c r="USD36" s="840"/>
      <c r="USE36" s="840"/>
      <c r="USF36" s="840"/>
      <c r="USG36" s="840"/>
      <c r="USH36" s="840"/>
      <c r="USI36" s="840"/>
      <c r="USJ36" s="840"/>
      <c r="USK36" s="840"/>
      <c r="USL36" s="840"/>
      <c r="USM36" s="840"/>
      <c r="USN36" s="840"/>
      <c r="USO36" s="840"/>
      <c r="USP36" s="840"/>
      <c r="USQ36" s="840"/>
      <c r="USR36" s="840"/>
      <c r="USS36" s="840"/>
      <c r="UST36" s="840"/>
      <c r="USU36" s="840"/>
      <c r="USV36" s="840"/>
      <c r="USW36" s="840"/>
      <c r="USX36" s="840"/>
      <c r="USY36" s="840"/>
      <c r="USZ36" s="840"/>
      <c r="UTA36" s="840"/>
      <c r="UTB36" s="840"/>
      <c r="UTC36" s="840"/>
      <c r="UTD36" s="840"/>
      <c r="UTE36" s="840"/>
      <c r="UTF36" s="840"/>
      <c r="UTG36" s="840"/>
      <c r="UTH36" s="840"/>
      <c r="UTI36" s="840"/>
      <c r="UTJ36" s="840"/>
      <c r="UTK36" s="840"/>
      <c r="UTL36" s="840"/>
      <c r="UTM36" s="840"/>
      <c r="UTN36" s="840"/>
      <c r="UTO36" s="840"/>
      <c r="UTP36" s="840"/>
      <c r="UTQ36" s="840"/>
      <c r="UTR36" s="840"/>
      <c r="UTS36" s="840"/>
      <c r="UTT36" s="840"/>
      <c r="UTU36" s="840"/>
      <c r="UTV36" s="840"/>
      <c r="UTW36" s="840"/>
      <c r="UTX36" s="840"/>
      <c r="UTY36" s="840"/>
      <c r="UTZ36" s="840"/>
      <c r="UUA36" s="840"/>
      <c r="UUB36" s="840"/>
      <c r="UUC36" s="840"/>
      <c r="UUD36" s="840"/>
      <c r="UUE36" s="840"/>
      <c r="UUF36" s="840"/>
      <c r="UUG36" s="840"/>
      <c r="UUH36" s="840"/>
      <c r="UUI36" s="840"/>
      <c r="UUJ36" s="840"/>
      <c r="UUK36" s="840"/>
      <c r="UUL36" s="840"/>
      <c r="UUM36" s="840"/>
      <c r="UUN36" s="840"/>
      <c r="UUO36" s="840"/>
      <c r="UUP36" s="840"/>
      <c r="UUQ36" s="840"/>
      <c r="UUR36" s="840"/>
      <c r="UUS36" s="840"/>
      <c r="UUT36" s="840"/>
      <c r="UUU36" s="840"/>
      <c r="UUV36" s="840"/>
      <c r="UUW36" s="840"/>
      <c r="UUX36" s="840"/>
      <c r="UUY36" s="840"/>
      <c r="UUZ36" s="840"/>
      <c r="UVA36" s="840"/>
      <c r="UVB36" s="840"/>
      <c r="UVC36" s="840"/>
      <c r="UVD36" s="840"/>
      <c r="UVE36" s="840"/>
      <c r="UVF36" s="840"/>
      <c r="UVG36" s="840"/>
      <c r="UVH36" s="840"/>
      <c r="UVI36" s="840"/>
      <c r="UVJ36" s="840"/>
      <c r="UVK36" s="840"/>
      <c r="UVL36" s="840"/>
      <c r="UVM36" s="840"/>
      <c r="UVN36" s="840"/>
      <c r="UVO36" s="840"/>
      <c r="UVP36" s="840"/>
      <c r="UVQ36" s="840"/>
      <c r="UVR36" s="840"/>
      <c r="UVS36" s="840"/>
      <c r="UVT36" s="840"/>
      <c r="UVU36" s="840"/>
      <c r="UVV36" s="840"/>
      <c r="UVW36" s="840"/>
      <c r="UVX36" s="840"/>
      <c r="UVY36" s="840"/>
      <c r="UVZ36" s="840"/>
      <c r="UWA36" s="840"/>
      <c r="UWB36" s="840"/>
      <c r="UWC36" s="840"/>
      <c r="UWD36" s="840"/>
      <c r="UWE36" s="840"/>
      <c r="UWF36" s="840"/>
      <c r="UWG36" s="840"/>
      <c r="UWH36" s="840"/>
      <c r="UWI36" s="840"/>
      <c r="UWJ36" s="840"/>
      <c r="UWK36" s="840"/>
      <c r="UWL36" s="840"/>
      <c r="UWM36" s="840"/>
      <c r="UWN36" s="840"/>
      <c r="UWO36" s="840"/>
      <c r="UWP36" s="840"/>
      <c r="UWQ36" s="840"/>
      <c r="UWR36" s="840"/>
      <c r="UWS36" s="840"/>
      <c r="UWT36" s="840"/>
      <c r="UWU36" s="840"/>
      <c r="UWV36" s="840"/>
      <c r="UWW36" s="840"/>
      <c r="UWX36" s="840"/>
      <c r="UWY36" s="840"/>
      <c r="UWZ36" s="840"/>
      <c r="UXA36" s="840"/>
      <c r="UXB36" s="840"/>
      <c r="UXC36" s="840"/>
      <c r="UXD36" s="840"/>
      <c r="UXE36" s="840"/>
      <c r="UXF36" s="840"/>
      <c r="UXG36" s="840"/>
      <c r="UXH36" s="840"/>
      <c r="UXI36" s="840"/>
      <c r="UXJ36" s="840"/>
      <c r="UXK36" s="840"/>
      <c r="UXL36" s="840"/>
      <c r="UXM36" s="840"/>
      <c r="UXN36" s="840"/>
      <c r="UXO36" s="840"/>
      <c r="UXP36" s="840"/>
      <c r="UXQ36" s="840"/>
      <c r="UXR36" s="840"/>
      <c r="UXS36" s="840"/>
      <c r="UXT36" s="840"/>
      <c r="UXU36" s="840"/>
      <c r="UXV36" s="840"/>
      <c r="UXW36" s="840"/>
      <c r="UXX36" s="840"/>
      <c r="UXY36" s="840"/>
      <c r="UXZ36" s="840"/>
      <c r="UYA36" s="840"/>
      <c r="UYB36" s="840"/>
      <c r="UYC36" s="840"/>
      <c r="UYD36" s="840"/>
      <c r="UYE36" s="840"/>
      <c r="UYF36" s="840"/>
      <c r="UYG36" s="840"/>
      <c r="UYH36" s="840"/>
      <c r="UYI36" s="840"/>
      <c r="UYJ36" s="840"/>
      <c r="UYK36" s="840"/>
      <c r="UYL36" s="840"/>
      <c r="UYM36" s="840"/>
      <c r="UYN36" s="840"/>
      <c r="UYO36" s="840"/>
      <c r="UYP36" s="840"/>
      <c r="UYQ36" s="840"/>
      <c r="UYR36" s="840"/>
      <c r="UYS36" s="840"/>
      <c r="UYT36" s="840"/>
      <c r="UYU36" s="840"/>
      <c r="UYV36" s="840"/>
      <c r="UYW36" s="840"/>
      <c r="UYX36" s="840"/>
      <c r="UYY36" s="840"/>
      <c r="UYZ36" s="840"/>
      <c r="UZA36" s="840"/>
      <c r="UZB36" s="840"/>
      <c r="UZC36" s="840"/>
      <c r="UZD36" s="840"/>
      <c r="UZE36" s="840"/>
      <c r="UZF36" s="840"/>
      <c r="UZG36" s="840"/>
      <c r="UZH36" s="840"/>
      <c r="UZI36" s="840"/>
      <c r="UZJ36" s="840"/>
      <c r="UZK36" s="840"/>
      <c r="UZL36" s="840"/>
      <c r="UZM36" s="840"/>
      <c r="UZN36" s="840"/>
      <c r="UZO36" s="840"/>
      <c r="UZP36" s="840"/>
      <c r="UZQ36" s="840"/>
      <c r="UZR36" s="840"/>
      <c r="UZS36" s="840"/>
      <c r="UZT36" s="840"/>
      <c r="UZU36" s="840"/>
      <c r="UZV36" s="840"/>
      <c r="UZW36" s="840"/>
      <c r="UZX36" s="840"/>
      <c r="UZY36" s="840"/>
      <c r="UZZ36" s="840"/>
      <c r="VAA36" s="840"/>
      <c r="VAB36" s="840"/>
      <c r="VAC36" s="840"/>
      <c r="VAD36" s="840"/>
      <c r="VAE36" s="840"/>
      <c r="VAF36" s="840"/>
      <c r="VAG36" s="840"/>
      <c r="VAH36" s="840"/>
      <c r="VAI36" s="840"/>
      <c r="VAJ36" s="840"/>
      <c r="VAK36" s="840"/>
      <c r="VAL36" s="840"/>
      <c r="VAM36" s="840"/>
      <c r="VAN36" s="840"/>
      <c r="VAO36" s="840"/>
      <c r="VAP36" s="840"/>
      <c r="VAQ36" s="840"/>
      <c r="VAR36" s="840"/>
      <c r="VAS36" s="840"/>
      <c r="VAT36" s="840"/>
      <c r="VAU36" s="840"/>
      <c r="VAV36" s="840"/>
      <c r="VAW36" s="840"/>
      <c r="VAX36" s="840"/>
      <c r="VAY36" s="840"/>
      <c r="VAZ36" s="840"/>
      <c r="VBA36" s="840"/>
      <c r="VBB36" s="840"/>
      <c r="VBC36" s="840"/>
      <c r="VBD36" s="840"/>
      <c r="VBE36" s="840"/>
      <c r="VBF36" s="840"/>
      <c r="VBG36" s="840"/>
      <c r="VBH36" s="840"/>
      <c r="VBI36" s="840"/>
      <c r="VBJ36" s="840"/>
      <c r="VBK36" s="840"/>
      <c r="VBL36" s="840"/>
      <c r="VBM36" s="840"/>
      <c r="VBN36" s="840"/>
      <c r="VBO36" s="840"/>
      <c r="VBP36" s="840"/>
      <c r="VBQ36" s="840"/>
      <c r="VBR36" s="840"/>
      <c r="VBS36" s="840"/>
      <c r="VBT36" s="840"/>
      <c r="VBU36" s="840"/>
      <c r="VBV36" s="840"/>
      <c r="VBW36" s="840"/>
      <c r="VBX36" s="840"/>
      <c r="VBY36" s="840"/>
      <c r="VBZ36" s="840"/>
      <c r="VCA36" s="840"/>
      <c r="VCB36" s="840"/>
      <c r="VCC36" s="840"/>
      <c r="VCD36" s="840"/>
      <c r="VCE36" s="840"/>
      <c r="VCF36" s="840"/>
      <c r="VCG36" s="840"/>
      <c r="VCH36" s="840"/>
      <c r="VCI36" s="840"/>
      <c r="VCJ36" s="840"/>
      <c r="VCK36" s="840"/>
      <c r="VCL36" s="840"/>
      <c r="VCM36" s="840"/>
      <c r="VCN36" s="840"/>
      <c r="VCO36" s="840"/>
      <c r="VCP36" s="840"/>
      <c r="VCQ36" s="840"/>
      <c r="VCR36" s="840"/>
      <c r="VCS36" s="840"/>
      <c r="VCT36" s="840"/>
      <c r="VCU36" s="840"/>
      <c r="VCV36" s="840"/>
      <c r="VCW36" s="840"/>
      <c r="VCX36" s="840"/>
      <c r="VCY36" s="840"/>
      <c r="VCZ36" s="840"/>
      <c r="VDA36" s="840"/>
      <c r="VDB36" s="840"/>
      <c r="VDC36" s="840"/>
      <c r="VDD36" s="840"/>
      <c r="VDE36" s="840"/>
      <c r="VDF36" s="840"/>
      <c r="VDG36" s="840"/>
      <c r="VDH36" s="840"/>
      <c r="VDI36" s="840"/>
      <c r="VDJ36" s="840"/>
      <c r="VDK36" s="840"/>
      <c r="VDL36" s="840"/>
      <c r="VDM36" s="840"/>
      <c r="VDN36" s="840"/>
      <c r="VDO36" s="840"/>
      <c r="VDP36" s="840"/>
      <c r="VDQ36" s="840"/>
      <c r="VDR36" s="840"/>
      <c r="VDS36" s="840"/>
      <c r="VDT36" s="840"/>
      <c r="VDU36" s="840"/>
      <c r="VDV36" s="840"/>
      <c r="VDW36" s="840"/>
      <c r="VDX36" s="840"/>
      <c r="VDY36" s="840"/>
      <c r="VDZ36" s="840"/>
      <c r="VEA36" s="840"/>
      <c r="VEB36" s="840"/>
      <c r="VEC36" s="840"/>
      <c r="VED36" s="840"/>
      <c r="VEE36" s="840"/>
      <c r="VEF36" s="840"/>
      <c r="VEG36" s="840"/>
      <c r="VEH36" s="840"/>
      <c r="VEI36" s="840"/>
      <c r="VEJ36" s="840"/>
      <c r="VEK36" s="840"/>
      <c r="VEL36" s="840"/>
      <c r="VEM36" s="840"/>
      <c r="VEN36" s="840"/>
      <c r="VEO36" s="840"/>
      <c r="VEP36" s="840"/>
      <c r="VEQ36" s="840"/>
      <c r="VER36" s="840"/>
      <c r="VES36" s="840"/>
      <c r="VET36" s="840"/>
      <c r="VEU36" s="840"/>
      <c r="VEV36" s="840"/>
      <c r="VEW36" s="840"/>
      <c r="VEX36" s="840"/>
      <c r="VEY36" s="840"/>
      <c r="VEZ36" s="840"/>
      <c r="VFA36" s="840"/>
      <c r="VFB36" s="840"/>
      <c r="VFC36" s="840"/>
      <c r="VFD36" s="840"/>
      <c r="VFE36" s="840"/>
      <c r="VFF36" s="840"/>
      <c r="VFG36" s="840"/>
      <c r="VFH36" s="840"/>
      <c r="VFI36" s="840"/>
      <c r="VFJ36" s="840"/>
      <c r="VFK36" s="840"/>
      <c r="VFL36" s="840"/>
      <c r="VFM36" s="840"/>
      <c r="VFN36" s="840"/>
      <c r="VFO36" s="840"/>
      <c r="VFP36" s="840"/>
      <c r="VFQ36" s="840"/>
      <c r="VFR36" s="840"/>
      <c r="VFS36" s="840"/>
      <c r="VFT36" s="840"/>
      <c r="VFU36" s="840"/>
      <c r="VFV36" s="840"/>
      <c r="VFW36" s="840"/>
      <c r="VFX36" s="840"/>
      <c r="VFY36" s="840"/>
      <c r="VFZ36" s="840"/>
      <c r="VGA36" s="840"/>
      <c r="VGB36" s="840"/>
      <c r="VGC36" s="840"/>
      <c r="VGD36" s="840"/>
      <c r="VGE36" s="840"/>
      <c r="VGF36" s="840"/>
      <c r="VGG36" s="840"/>
      <c r="VGH36" s="840"/>
      <c r="VGI36" s="840"/>
      <c r="VGJ36" s="840"/>
      <c r="VGK36" s="840"/>
      <c r="VGL36" s="840"/>
      <c r="VGM36" s="840"/>
      <c r="VGN36" s="840"/>
      <c r="VGO36" s="840"/>
      <c r="VGP36" s="840"/>
      <c r="VGQ36" s="840"/>
      <c r="VGR36" s="840"/>
      <c r="VGS36" s="840"/>
      <c r="VGT36" s="840"/>
      <c r="VGU36" s="840"/>
      <c r="VGV36" s="840"/>
      <c r="VGW36" s="840"/>
      <c r="VGX36" s="840"/>
      <c r="VGY36" s="840"/>
      <c r="VGZ36" s="840"/>
      <c r="VHA36" s="840"/>
      <c r="VHB36" s="840"/>
      <c r="VHC36" s="840"/>
      <c r="VHD36" s="840"/>
      <c r="VHE36" s="840"/>
      <c r="VHF36" s="840"/>
      <c r="VHG36" s="840"/>
      <c r="VHH36" s="840"/>
      <c r="VHI36" s="840"/>
      <c r="VHJ36" s="840"/>
      <c r="VHK36" s="840"/>
      <c r="VHL36" s="840"/>
      <c r="VHM36" s="840"/>
      <c r="VHN36" s="840"/>
      <c r="VHO36" s="840"/>
      <c r="VHP36" s="840"/>
      <c r="VHQ36" s="840"/>
      <c r="VHR36" s="840"/>
      <c r="VHS36" s="840"/>
      <c r="VHT36" s="840"/>
      <c r="VHU36" s="840"/>
      <c r="VHV36" s="840"/>
      <c r="VHW36" s="840"/>
      <c r="VHX36" s="840"/>
      <c r="VHY36" s="840"/>
      <c r="VHZ36" s="840"/>
      <c r="VIA36" s="840"/>
      <c r="VIB36" s="840"/>
      <c r="VIC36" s="840"/>
      <c r="VID36" s="840"/>
      <c r="VIE36" s="840"/>
      <c r="VIF36" s="840"/>
      <c r="VIG36" s="840"/>
      <c r="VIH36" s="840"/>
      <c r="VII36" s="840"/>
      <c r="VIJ36" s="840"/>
      <c r="VIK36" s="840"/>
      <c r="VIL36" s="840"/>
      <c r="VIM36" s="840"/>
      <c r="VIN36" s="840"/>
      <c r="VIO36" s="840"/>
      <c r="VIP36" s="840"/>
      <c r="VIQ36" s="840"/>
      <c r="VIR36" s="840"/>
      <c r="VIS36" s="840"/>
      <c r="VIT36" s="840"/>
      <c r="VIU36" s="840"/>
      <c r="VIV36" s="840"/>
      <c r="VIW36" s="840"/>
      <c r="VIX36" s="840"/>
      <c r="VIY36" s="840"/>
      <c r="VIZ36" s="840"/>
      <c r="VJA36" s="840"/>
      <c r="VJB36" s="840"/>
      <c r="VJC36" s="840"/>
      <c r="VJD36" s="840"/>
      <c r="VJE36" s="840"/>
      <c r="VJF36" s="840"/>
      <c r="VJG36" s="840"/>
      <c r="VJH36" s="840"/>
      <c r="VJI36" s="840"/>
      <c r="VJJ36" s="840"/>
      <c r="VJK36" s="840"/>
      <c r="VJL36" s="840"/>
      <c r="VJM36" s="840"/>
      <c r="VJN36" s="840"/>
      <c r="VJO36" s="840"/>
      <c r="VJP36" s="840"/>
      <c r="VJQ36" s="840"/>
      <c r="VJR36" s="840"/>
      <c r="VJS36" s="840"/>
      <c r="VJT36" s="840"/>
      <c r="VJU36" s="840"/>
      <c r="VJV36" s="840"/>
      <c r="VJW36" s="840"/>
      <c r="VJX36" s="840"/>
      <c r="VJY36" s="840"/>
      <c r="VJZ36" s="840"/>
      <c r="VKA36" s="840"/>
      <c r="VKB36" s="840"/>
      <c r="VKC36" s="840"/>
      <c r="VKD36" s="840"/>
      <c r="VKE36" s="840"/>
      <c r="VKF36" s="840"/>
      <c r="VKG36" s="840"/>
      <c r="VKH36" s="840"/>
      <c r="VKI36" s="840"/>
      <c r="VKJ36" s="840"/>
      <c r="VKK36" s="840"/>
      <c r="VKL36" s="840"/>
      <c r="VKM36" s="840"/>
      <c r="VKN36" s="840"/>
      <c r="VKO36" s="840"/>
      <c r="VKP36" s="840"/>
      <c r="VKQ36" s="840"/>
      <c r="VKR36" s="840"/>
      <c r="VKS36" s="840"/>
      <c r="VKT36" s="840"/>
      <c r="VKU36" s="840"/>
      <c r="VKV36" s="840"/>
      <c r="VKW36" s="840"/>
      <c r="VKX36" s="840"/>
      <c r="VKY36" s="840"/>
      <c r="VKZ36" s="840"/>
      <c r="VLA36" s="840"/>
      <c r="VLB36" s="840"/>
      <c r="VLC36" s="840"/>
      <c r="VLD36" s="840"/>
      <c r="VLE36" s="840"/>
      <c r="VLF36" s="840"/>
      <c r="VLG36" s="840"/>
      <c r="VLH36" s="840"/>
      <c r="VLI36" s="840"/>
      <c r="VLJ36" s="840"/>
      <c r="VLK36" s="840"/>
      <c r="VLL36" s="840"/>
      <c r="VLM36" s="840"/>
      <c r="VLN36" s="840"/>
      <c r="VLO36" s="840"/>
      <c r="VLP36" s="840"/>
      <c r="VLQ36" s="840"/>
      <c r="VLR36" s="840"/>
      <c r="VLS36" s="840"/>
      <c r="VLT36" s="840"/>
      <c r="VLU36" s="840"/>
      <c r="VLV36" s="840"/>
      <c r="VLW36" s="840"/>
      <c r="VLX36" s="840"/>
      <c r="VLY36" s="840"/>
      <c r="VLZ36" s="840"/>
      <c r="VMA36" s="840"/>
      <c r="VMB36" s="840"/>
      <c r="VMC36" s="840"/>
      <c r="VMD36" s="840"/>
      <c r="VME36" s="840"/>
      <c r="VMF36" s="840"/>
      <c r="VMG36" s="840"/>
      <c r="VMH36" s="840"/>
      <c r="VMI36" s="840"/>
      <c r="VMJ36" s="840"/>
      <c r="VMK36" s="840"/>
      <c r="VML36" s="840"/>
      <c r="VMM36" s="840"/>
      <c r="VMN36" s="840"/>
      <c r="VMO36" s="840"/>
      <c r="VMP36" s="840"/>
      <c r="VMQ36" s="840"/>
      <c r="VMR36" s="840"/>
      <c r="VMS36" s="840"/>
      <c r="VMT36" s="840"/>
      <c r="VMU36" s="840"/>
      <c r="VMV36" s="840"/>
      <c r="VMW36" s="840"/>
      <c r="VMX36" s="840"/>
      <c r="VMY36" s="840"/>
      <c r="VMZ36" s="840"/>
      <c r="VNA36" s="840"/>
      <c r="VNB36" s="840"/>
      <c r="VNC36" s="840"/>
      <c r="VND36" s="840"/>
      <c r="VNE36" s="840"/>
      <c r="VNF36" s="840"/>
      <c r="VNG36" s="840"/>
      <c r="VNH36" s="840"/>
      <c r="VNI36" s="840"/>
      <c r="VNJ36" s="840"/>
      <c r="VNK36" s="840"/>
      <c r="VNL36" s="840"/>
      <c r="VNM36" s="840"/>
      <c r="VNN36" s="840"/>
      <c r="VNO36" s="840"/>
      <c r="VNP36" s="840"/>
      <c r="VNQ36" s="840"/>
      <c r="VNR36" s="840"/>
      <c r="VNS36" s="840"/>
      <c r="VNT36" s="840"/>
      <c r="VNU36" s="840"/>
      <c r="VNV36" s="840"/>
      <c r="VNW36" s="840"/>
      <c r="VNX36" s="840"/>
      <c r="VNY36" s="840"/>
      <c r="VNZ36" s="840"/>
      <c r="VOA36" s="840"/>
      <c r="VOB36" s="840"/>
      <c r="VOC36" s="840"/>
      <c r="VOD36" s="840"/>
      <c r="VOE36" s="840"/>
      <c r="VOF36" s="840"/>
      <c r="VOG36" s="840"/>
      <c r="VOH36" s="840"/>
      <c r="VOI36" s="840"/>
      <c r="VOJ36" s="840"/>
      <c r="VOK36" s="840"/>
      <c r="VOL36" s="840"/>
      <c r="VOM36" s="840"/>
      <c r="VON36" s="840"/>
      <c r="VOO36" s="840"/>
      <c r="VOP36" s="840"/>
      <c r="VOQ36" s="840"/>
      <c r="VOR36" s="840"/>
      <c r="VOS36" s="840"/>
      <c r="VOT36" s="840"/>
      <c r="VOU36" s="840"/>
      <c r="VOV36" s="840"/>
      <c r="VOW36" s="840"/>
      <c r="VOX36" s="840"/>
      <c r="VOY36" s="840"/>
      <c r="VOZ36" s="840"/>
      <c r="VPA36" s="840"/>
      <c r="VPB36" s="840"/>
      <c r="VPC36" s="840"/>
      <c r="VPD36" s="840"/>
      <c r="VPE36" s="840"/>
      <c r="VPF36" s="840"/>
      <c r="VPG36" s="840"/>
      <c r="VPH36" s="840"/>
      <c r="VPI36" s="840"/>
      <c r="VPJ36" s="840"/>
      <c r="VPK36" s="840"/>
      <c r="VPL36" s="840"/>
      <c r="VPM36" s="840"/>
      <c r="VPN36" s="840"/>
      <c r="VPO36" s="840"/>
      <c r="VPP36" s="840"/>
      <c r="VPQ36" s="840"/>
      <c r="VPR36" s="840"/>
      <c r="VPS36" s="840"/>
      <c r="VPT36" s="840"/>
      <c r="VPU36" s="840"/>
      <c r="VPV36" s="840"/>
      <c r="VPW36" s="840"/>
      <c r="VPX36" s="840"/>
      <c r="VPY36" s="840"/>
      <c r="VPZ36" s="840"/>
      <c r="VQA36" s="840"/>
      <c r="VQB36" s="840"/>
      <c r="VQC36" s="840"/>
      <c r="VQD36" s="840"/>
      <c r="VQE36" s="840"/>
      <c r="VQF36" s="840"/>
      <c r="VQG36" s="840"/>
      <c r="VQH36" s="840"/>
      <c r="VQI36" s="840"/>
      <c r="VQJ36" s="840"/>
      <c r="VQK36" s="840"/>
      <c r="VQL36" s="840"/>
      <c r="VQM36" s="840"/>
      <c r="VQN36" s="840"/>
      <c r="VQO36" s="840"/>
      <c r="VQP36" s="840"/>
      <c r="VQQ36" s="840"/>
      <c r="VQR36" s="840"/>
      <c r="VQS36" s="840"/>
      <c r="VQT36" s="840"/>
      <c r="VQU36" s="840"/>
      <c r="VQV36" s="840"/>
      <c r="VQW36" s="840"/>
      <c r="VQX36" s="840"/>
      <c r="VQY36" s="840"/>
      <c r="VQZ36" s="840"/>
      <c r="VRA36" s="840"/>
      <c r="VRB36" s="840"/>
      <c r="VRC36" s="840"/>
      <c r="VRD36" s="840"/>
      <c r="VRE36" s="840"/>
      <c r="VRF36" s="840"/>
      <c r="VRG36" s="840"/>
      <c r="VRH36" s="840"/>
      <c r="VRI36" s="840"/>
      <c r="VRJ36" s="840"/>
      <c r="VRK36" s="840"/>
      <c r="VRL36" s="840"/>
      <c r="VRM36" s="840"/>
      <c r="VRN36" s="840"/>
      <c r="VRO36" s="840"/>
      <c r="VRP36" s="840"/>
      <c r="VRQ36" s="840"/>
      <c r="VRR36" s="840"/>
      <c r="VRS36" s="840"/>
      <c r="VRT36" s="840"/>
      <c r="VRU36" s="840"/>
      <c r="VRV36" s="840"/>
      <c r="VRW36" s="840"/>
      <c r="VRX36" s="840"/>
      <c r="VRY36" s="840"/>
      <c r="VRZ36" s="840"/>
      <c r="VSA36" s="840"/>
      <c r="VSB36" s="840"/>
      <c r="VSC36" s="840"/>
      <c r="VSD36" s="840"/>
      <c r="VSE36" s="840"/>
      <c r="VSF36" s="840"/>
      <c r="VSG36" s="840"/>
      <c r="VSH36" s="840"/>
      <c r="VSI36" s="840"/>
      <c r="VSJ36" s="840"/>
      <c r="VSK36" s="840"/>
      <c r="VSL36" s="840"/>
      <c r="VSM36" s="840"/>
      <c r="VSN36" s="840"/>
      <c r="VSO36" s="840"/>
      <c r="VSP36" s="840"/>
      <c r="VSQ36" s="840"/>
      <c r="VSR36" s="840"/>
      <c r="VSS36" s="840"/>
      <c r="VST36" s="840"/>
      <c r="VSU36" s="840"/>
      <c r="VSV36" s="840"/>
      <c r="VSW36" s="840"/>
      <c r="VSX36" s="840"/>
      <c r="VSY36" s="840"/>
      <c r="VSZ36" s="840"/>
      <c r="VTA36" s="840"/>
      <c r="VTB36" s="840"/>
      <c r="VTC36" s="840"/>
      <c r="VTD36" s="840"/>
      <c r="VTE36" s="840"/>
      <c r="VTF36" s="840"/>
      <c r="VTG36" s="840"/>
      <c r="VTH36" s="840"/>
      <c r="VTI36" s="840"/>
      <c r="VTJ36" s="840"/>
      <c r="VTK36" s="840"/>
      <c r="VTL36" s="840"/>
      <c r="VTM36" s="840"/>
      <c r="VTN36" s="840"/>
      <c r="VTO36" s="840"/>
      <c r="VTP36" s="840"/>
      <c r="VTQ36" s="840"/>
      <c r="VTR36" s="840"/>
      <c r="VTS36" s="840"/>
      <c r="VTT36" s="840"/>
      <c r="VTU36" s="840"/>
      <c r="VTV36" s="840"/>
      <c r="VTW36" s="840"/>
      <c r="VTX36" s="840"/>
      <c r="VTY36" s="840"/>
      <c r="VTZ36" s="840"/>
      <c r="VUA36" s="840"/>
      <c r="VUB36" s="840"/>
      <c r="VUC36" s="840"/>
      <c r="VUD36" s="840"/>
      <c r="VUE36" s="840"/>
      <c r="VUF36" s="840"/>
      <c r="VUG36" s="840"/>
      <c r="VUH36" s="840"/>
      <c r="VUI36" s="840"/>
      <c r="VUJ36" s="840"/>
      <c r="VUK36" s="840"/>
      <c r="VUL36" s="840"/>
      <c r="VUM36" s="840"/>
      <c r="VUN36" s="840"/>
      <c r="VUO36" s="840"/>
      <c r="VUP36" s="840"/>
      <c r="VUQ36" s="840"/>
      <c r="VUR36" s="840"/>
      <c r="VUS36" s="840"/>
      <c r="VUT36" s="840"/>
      <c r="VUU36" s="840"/>
      <c r="VUV36" s="840"/>
      <c r="VUW36" s="840"/>
      <c r="VUX36" s="840"/>
      <c r="VUY36" s="840"/>
      <c r="VUZ36" s="840"/>
      <c r="VVA36" s="840"/>
      <c r="VVB36" s="840"/>
      <c r="VVC36" s="840"/>
      <c r="VVD36" s="840"/>
      <c r="VVE36" s="840"/>
      <c r="VVF36" s="840"/>
      <c r="VVG36" s="840"/>
      <c r="VVH36" s="840"/>
      <c r="VVI36" s="840"/>
      <c r="VVJ36" s="840"/>
      <c r="VVK36" s="840"/>
      <c r="VVL36" s="840"/>
      <c r="VVM36" s="840"/>
      <c r="VVN36" s="840"/>
      <c r="VVO36" s="840"/>
      <c r="VVP36" s="840"/>
      <c r="VVQ36" s="840"/>
      <c r="VVR36" s="840"/>
      <c r="VVS36" s="840"/>
      <c r="VVT36" s="840"/>
      <c r="VVU36" s="840"/>
      <c r="VVV36" s="840"/>
      <c r="VVW36" s="840"/>
      <c r="VVX36" s="840"/>
      <c r="VVY36" s="840"/>
      <c r="VVZ36" s="840"/>
      <c r="VWA36" s="840"/>
      <c r="VWB36" s="840"/>
      <c r="VWC36" s="840"/>
      <c r="VWD36" s="840"/>
      <c r="VWE36" s="840"/>
      <c r="VWF36" s="840"/>
      <c r="VWG36" s="840"/>
      <c r="VWH36" s="840"/>
      <c r="VWI36" s="840"/>
      <c r="VWJ36" s="840"/>
      <c r="VWK36" s="840"/>
      <c r="VWL36" s="840"/>
      <c r="VWM36" s="840"/>
      <c r="VWN36" s="840"/>
      <c r="VWO36" s="840"/>
      <c r="VWP36" s="840"/>
      <c r="VWQ36" s="840"/>
      <c r="VWR36" s="840"/>
      <c r="VWS36" s="840"/>
      <c r="VWT36" s="840"/>
      <c r="VWU36" s="840"/>
      <c r="VWV36" s="840"/>
      <c r="VWW36" s="840"/>
      <c r="VWX36" s="840"/>
      <c r="VWY36" s="840"/>
      <c r="VWZ36" s="840"/>
      <c r="VXA36" s="840"/>
      <c r="VXB36" s="840"/>
      <c r="VXC36" s="840"/>
      <c r="VXD36" s="840"/>
      <c r="VXE36" s="840"/>
      <c r="VXF36" s="840"/>
      <c r="VXG36" s="840"/>
      <c r="VXH36" s="840"/>
      <c r="VXI36" s="840"/>
      <c r="VXJ36" s="840"/>
      <c r="VXK36" s="840"/>
      <c r="VXL36" s="840"/>
      <c r="VXM36" s="840"/>
      <c r="VXN36" s="840"/>
      <c r="VXO36" s="840"/>
      <c r="VXP36" s="840"/>
      <c r="VXQ36" s="840"/>
      <c r="VXR36" s="840"/>
      <c r="VXS36" s="840"/>
      <c r="VXT36" s="840"/>
      <c r="VXU36" s="840"/>
      <c r="VXV36" s="840"/>
      <c r="VXW36" s="840"/>
      <c r="VXX36" s="840"/>
      <c r="VXY36" s="840"/>
      <c r="VXZ36" s="840"/>
      <c r="VYA36" s="840"/>
      <c r="VYB36" s="840"/>
      <c r="VYC36" s="840"/>
      <c r="VYD36" s="840"/>
      <c r="VYE36" s="840"/>
      <c r="VYF36" s="840"/>
      <c r="VYG36" s="840"/>
      <c r="VYH36" s="840"/>
      <c r="VYI36" s="840"/>
      <c r="VYJ36" s="840"/>
      <c r="VYK36" s="840"/>
      <c r="VYL36" s="840"/>
      <c r="VYM36" s="840"/>
      <c r="VYN36" s="840"/>
      <c r="VYO36" s="840"/>
      <c r="VYP36" s="840"/>
      <c r="VYQ36" s="840"/>
      <c r="VYR36" s="840"/>
      <c r="VYS36" s="840"/>
      <c r="VYT36" s="840"/>
      <c r="VYU36" s="840"/>
      <c r="VYV36" s="840"/>
      <c r="VYW36" s="840"/>
      <c r="VYX36" s="840"/>
      <c r="VYY36" s="840"/>
      <c r="VYZ36" s="840"/>
      <c r="VZA36" s="840"/>
      <c r="VZB36" s="840"/>
      <c r="VZC36" s="840"/>
      <c r="VZD36" s="840"/>
      <c r="VZE36" s="840"/>
      <c r="VZF36" s="840"/>
      <c r="VZG36" s="840"/>
      <c r="VZH36" s="840"/>
      <c r="VZI36" s="840"/>
      <c r="VZJ36" s="840"/>
      <c r="VZK36" s="840"/>
      <c r="VZL36" s="840"/>
      <c r="VZM36" s="840"/>
      <c r="VZN36" s="840"/>
      <c r="VZO36" s="840"/>
      <c r="VZP36" s="840"/>
      <c r="VZQ36" s="840"/>
      <c r="VZR36" s="840"/>
      <c r="VZS36" s="840"/>
      <c r="VZT36" s="840"/>
      <c r="VZU36" s="840"/>
      <c r="VZV36" s="840"/>
      <c r="VZW36" s="840"/>
      <c r="VZX36" s="840"/>
      <c r="VZY36" s="840"/>
      <c r="VZZ36" s="840"/>
      <c r="WAA36" s="840"/>
      <c r="WAB36" s="840"/>
      <c r="WAC36" s="840"/>
      <c r="WAD36" s="840"/>
      <c r="WAE36" s="840"/>
      <c r="WAF36" s="840"/>
      <c r="WAG36" s="840"/>
      <c r="WAH36" s="840"/>
      <c r="WAI36" s="840"/>
      <c r="WAJ36" s="840"/>
      <c r="WAK36" s="840"/>
      <c r="WAL36" s="840"/>
      <c r="WAM36" s="840"/>
      <c r="WAN36" s="840"/>
      <c r="WAO36" s="840"/>
      <c r="WAP36" s="840"/>
      <c r="WAQ36" s="840"/>
      <c r="WAR36" s="840"/>
      <c r="WAS36" s="840"/>
      <c r="WAT36" s="840"/>
      <c r="WAU36" s="840"/>
      <c r="WAV36" s="840"/>
      <c r="WAW36" s="840"/>
      <c r="WAX36" s="840"/>
      <c r="WAY36" s="840"/>
      <c r="WAZ36" s="840"/>
      <c r="WBA36" s="840"/>
      <c r="WBB36" s="840"/>
      <c r="WBC36" s="840"/>
      <c r="WBD36" s="840"/>
      <c r="WBE36" s="840"/>
      <c r="WBF36" s="840"/>
      <c r="WBG36" s="840"/>
      <c r="WBH36" s="840"/>
      <c r="WBI36" s="840"/>
      <c r="WBJ36" s="840"/>
      <c r="WBK36" s="840"/>
      <c r="WBL36" s="840"/>
      <c r="WBM36" s="840"/>
      <c r="WBN36" s="840"/>
      <c r="WBO36" s="840"/>
      <c r="WBP36" s="840"/>
      <c r="WBQ36" s="840"/>
      <c r="WBR36" s="840"/>
      <c r="WBS36" s="840"/>
      <c r="WBT36" s="840"/>
      <c r="WBU36" s="840"/>
      <c r="WBV36" s="840"/>
      <c r="WBW36" s="840"/>
      <c r="WBX36" s="840"/>
      <c r="WBY36" s="840"/>
      <c r="WBZ36" s="840"/>
      <c r="WCA36" s="840"/>
      <c r="WCB36" s="840"/>
      <c r="WCC36" s="840"/>
      <c r="WCD36" s="840"/>
      <c r="WCE36" s="840"/>
      <c r="WCF36" s="840"/>
      <c r="WCG36" s="840"/>
      <c r="WCH36" s="840"/>
      <c r="WCI36" s="840"/>
      <c r="WCJ36" s="840"/>
      <c r="WCK36" s="840"/>
      <c r="WCL36" s="840"/>
      <c r="WCM36" s="840"/>
      <c r="WCN36" s="840"/>
      <c r="WCO36" s="840"/>
      <c r="WCP36" s="840"/>
      <c r="WCQ36" s="840"/>
      <c r="WCR36" s="840"/>
      <c r="WCS36" s="840"/>
      <c r="WCT36" s="840"/>
      <c r="WCU36" s="840"/>
      <c r="WCV36" s="840"/>
      <c r="WCW36" s="840"/>
      <c r="WCX36" s="840"/>
      <c r="WCY36" s="840"/>
      <c r="WCZ36" s="840"/>
      <c r="WDA36" s="840"/>
      <c r="WDB36" s="840"/>
      <c r="WDC36" s="840"/>
      <c r="WDD36" s="840"/>
      <c r="WDE36" s="840"/>
      <c r="WDF36" s="840"/>
      <c r="WDG36" s="840"/>
      <c r="WDH36" s="840"/>
      <c r="WDI36" s="840"/>
      <c r="WDJ36" s="840"/>
      <c r="WDK36" s="840"/>
      <c r="WDL36" s="840"/>
      <c r="WDM36" s="840"/>
      <c r="WDN36" s="840"/>
      <c r="WDO36" s="840"/>
      <c r="WDP36" s="840"/>
      <c r="WDQ36" s="840"/>
      <c r="WDR36" s="840"/>
      <c r="WDS36" s="840"/>
      <c r="WDT36" s="840"/>
      <c r="WDU36" s="840"/>
      <c r="WDV36" s="840"/>
      <c r="WDW36" s="840"/>
      <c r="WDX36" s="840"/>
      <c r="WDY36" s="840"/>
      <c r="WDZ36" s="840"/>
      <c r="WEA36" s="840"/>
      <c r="WEB36" s="840"/>
      <c r="WEC36" s="840"/>
      <c r="WED36" s="840"/>
      <c r="WEE36" s="840"/>
      <c r="WEF36" s="840"/>
      <c r="WEG36" s="840"/>
      <c r="WEH36" s="840"/>
      <c r="WEI36" s="840"/>
      <c r="WEJ36" s="840"/>
      <c r="WEK36" s="840"/>
      <c r="WEL36" s="840"/>
      <c r="WEM36" s="840"/>
      <c r="WEN36" s="840"/>
      <c r="WEO36" s="840"/>
      <c r="WEP36" s="840"/>
      <c r="WEQ36" s="840"/>
      <c r="WER36" s="840"/>
      <c r="WES36" s="840"/>
      <c r="WET36" s="840"/>
      <c r="WEU36" s="840"/>
      <c r="WEV36" s="840"/>
      <c r="WEW36" s="840"/>
      <c r="WEX36" s="840"/>
      <c r="WEY36" s="840"/>
      <c r="WEZ36" s="840"/>
      <c r="WFA36" s="840"/>
      <c r="WFB36" s="840"/>
      <c r="WFC36" s="840"/>
      <c r="WFD36" s="840"/>
      <c r="WFE36" s="840"/>
      <c r="WFF36" s="840"/>
      <c r="WFG36" s="840"/>
      <c r="WFH36" s="840"/>
      <c r="WFI36" s="840"/>
      <c r="WFJ36" s="840"/>
      <c r="WFK36" s="840"/>
      <c r="WFL36" s="840"/>
      <c r="WFM36" s="840"/>
      <c r="WFN36" s="840"/>
      <c r="WFO36" s="840"/>
      <c r="WFP36" s="840"/>
      <c r="WFQ36" s="840"/>
      <c r="WFR36" s="840"/>
      <c r="WFS36" s="840"/>
      <c r="WFT36" s="840"/>
      <c r="WFU36" s="840"/>
      <c r="WFV36" s="840"/>
      <c r="WFW36" s="840"/>
      <c r="WFX36" s="840"/>
      <c r="WFY36" s="840"/>
      <c r="WFZ36" s="840"/>
      <c r="WGA36" s="840"/>
      <c r="WGB36" s="840"/>
      <c r="WGC36" s="840"/>
      <c r="WGD36" s="840"/>
      <c r="WGE36" s="840"/>
      <c r="WGF36" s="840"/>
      <c r="WGG36" s="840"/>
      <c r="WGH36" s="840"/>
      <c r="WGI36" s="840"/>
      <c r="WGJ36" s="840"/>
      <c r="WGK36" s="840"/>
      <c r="WGL36" s="840"/>
      <c r="WGM36" s="840"/>
      <c r="WGN36" s="840"/>
      <c r="WGO36" s="840"/>
      <c r="WGP36" s="840"/>
      <c r="WGQ36" s="840"/>
      <c r="WGR36" s="840"/>
      <c r="WGS36" s="840"/>
      <c r="WGT36" s="840"/>
      <c r="WGU36" s="840"/>
      <c r="WGV36" s="840"/>
      <c r="WGW36" s="840"/>
      <c r="WGX36" s="840"/>
      <c r="WGY36" s="840"/>
      <c r="WGZ36" s="840"/>
      <c r="WHA36" s="840"/>
      <c r="WHB36" s="840"/>
      <c r="WHC36" s="840"/>
      <c r="WHD36" s="840"/>
      <c r="WHE36" s="840"/>
      <c r="WHF36" s="840"/>
      <c r="WHG36" s="840"/>
      <c r="WHH36" s="840"/>
      <c r="WHI36" s="840"/>
      <c r="WHJ36" s="840"/>
      <c r="WHK36" s="840"/>
      <c r="WHL36" s="840"/>
      <c r="WHM36" s="840"/>
      <c r="WHN36" s="840"/>
      <c r="WHO36" s="840"/>
      <c r="WHP36" s="840"/>
      <c r="WHQ36" s="840"/>
      <c r="WHR36" s="840"/>
      <c r="WHS36" s="840"/>
      <c r="WHT36" s="840"/>
      <c r="WHU36" s="840"/>
      <c r="WHV36" s="840"/>
      <c r="WHW36" s="840"/>
      <c r="WHX36" s="840"/>
      <c r="WHY36" s="840"/>
      <c r="WHZ36" s="840"/>
      <c r="WIA36" s="840"/>
      <c r="WIB36" s="840"/>
      <c r="WIC36" s="840"/>
      <c r="WID36" s="840"/>
      <c r="WIE36" s="840"/>
      <c r="WIF36" s="840"/>
      <c r="WIG36" s="840"/>
      <c r="WIH36" s="840"/>
      <c r="WII36" s="840"/>
      <c r="WIJ36" s="840"/>
      <c r="WIK36" s="840"/>
      <c r="WIL36" s="840"/>
      <c r="WIM36" s="840"/>
      <c r="WIN36" s="840"/>
      <c r="WIO36" s="840"/>
      <c r="WIP36" s="840"/>
      <c r="WIQ36" s="840"/>
      <c r="WIR36" s="840"/>
      <c r="WIS36" s="840"/>
      <c r="WIT36" s="840"/>
      <c r="WIU36" s="840"/>
      <c r="WIV36" s="840"/>
      <c r="WIW36" s="840"/>
      <c r="WIX36" s="840"/>
      <c r="WIY36" s="840"/>
      <c r="WIZ36" s="840"/>
      <c r="WJA36" s="840"/>
      <c r="WJB36" s="840"/>
      <c r="WJC36" s="840"/>
      <c r="WJD36" s="840"/>
      <c r="WJE36" s="840"/>
      <c r="WJF36" s="840"/>
      <c r="WJG36" s="840"/>
      <c r="WJH36" s="840"/>
      <c r="WJI36" s="840"/>
      <c r="WJJ36" s="840"/>
      <c r="WJK36" s="840"/>
      <c r="WJL36" s="840"/>
      <c r="WJM36" s="840"/>
      <c r="WJN36" s="840"/>
      <c r="WJO36" s="840"/>
      <c r="WJP36" s="840"/>
      <c r="WJQ36" s="840"/>
      <c r="WJR36" s="840"/>
      <c r="WJS36" s="840"/>
      <c r="WJT36" s="840"/>
      <c r="WJU36" s="840"/>
      <c r="WJV36" s="840"/>
      <c r="WJW36" s="840"/>
      <c r="WJX36" s="840"/>
      <c r="WJY36" s="840"/>
      <c r="WJZ36" s="840"/>
      <c r="WKA36" s="840"/>
      <c r="WKB36" s="840"/>
      <c r="WKC36" s="840"/>
      <c r="WKD36" s="840"/>
      <c r="WKE36" s="840"/>
      <c r="WKF36" s="840"/>
      <c r="WKG36" s="840"/>
      <c r="WKH36" s="840"/>
      <c r="WKI36" s="840"/>
      <c r="WKJ36" s="840"/>
      <c r="WKK36" s="840"/>
      <c r="WKL36" s="840"/>
      <c r="WKM36" s="840"/>
      <c r="WKN36" s="840"/>
      <c r="WKO36" s="840"/>
      <c r="WKP36" s="840"/>
      <c r="WKQ36" s="840"/>
      <c r="WKR36" s="840"/>
      <c r="WKS36" s="840"/>
      <c r="WKT36" s="840"/>
      <c r="WKU36" s="840"/>
      <c r="WKV36" s="840"/>
      <c r="WKW36" s="840"/>
      <c r="WKX36" s="840"/>
      <c r="WKY36" s="840"/>
      <c r="WKZ36" s="840"/>
      <c r="WLA36" s="840"/>
      <c r="WLB36" s="840"/>
      <c r="WLC36" s="840"/>
      <c r="WLD36" s="840"/>
      <c r="WLE36" s="840"/>
      <c r="WLF36" s="840"/>
      <c r="WLG36" s="840"/>
      <c r="WLH36" s="840"/>
      <c r="WLI36" s="840"/>
      <c r="WLJ36" s="840"/>
      <c r="WLK36" s="840"/>
      <c r="WLL36" s="840"/>
      <c r="WLM36" s="840"/>
      <c r="WLN36" s="840"/>
      <c r="WLO36" s="840"/>
      <c r="WLP36" s="840"/>
      <c r="WLQ36" s="840"/>
      <c r="WLR36" s="840"/>
      <c r="WLS36" s="840"/>
      <c r="WLT36" s="840"/>
      <c r="WLU36" s="840"/>
      <c r="WLV36" s="840"/>
      <c r="WLW36" s="840"/>
      <c r="WLX36" s="840"/>
      <c r="WLY36" s="840"/>
      <c r="WLZ36" s="840"/>
      <c r="WMA36" s="840"/>
      <c r="WMB36" s="840"/>
      <c r="WMC36" s="840"/>
      <c r="WMD36" s="840"/>
      <c r="WME36" s="840"/>
      <c r="WMF36" s="840"/>
      <c r="WMG36" s="840"/>
      <c r="WMH36" s="840"/>
      <c r="WMI36" s="840"/>
      <c r="WMJ36" s="840"/>
      <c r="WMK36" s="840"/>
      <c r="WML36" s="840"/>
      <c r="WMM36" s="840"/>
      <c r="WMN36" s="840"/>
      <c r="WMO36" s="840"/>
      <c r="WMP36" s="840"/>
      <c r="WMQ36" s="840"/>
      <c r="WMR36" s="840"/>
      <c r="WMS36" s="840"/>
      <c r="WMT36" s="840"/>
      <c r="WMU36" s="840"/>
      <c r="WMV36" s="840"/>
      <c r="WMW36" s="840"/>
      <c r="WMX36" s="840"/>
      <c r="WMY36" s="840"/>
      <c r="WMZ36" s="840"/>
      <c r="WNA36" s="840"/>
      <c r="WNB36" s="840"/>
      <c r="WNC36" s="840"/>
      <c r="WND36" s="840"/>
      <c r="WNE36" s="840"/>
      <c r="WNF36" s="840"/>
      <c r="WNG36" s="840"/>
      <c r="WNH36" s="840"/>
      <c r="WNI36" s="840"/>
      <c r="WNJ36" s="840"/>
      <c r="WNK36" s="840"/>
      <c r="WNL36" s="840"/>
      <c r="WNM36" s="840"/>
      <c r="WNN36" s="840"/>
      <c r="WNO36" s="840"/>
      <c r="WNP36" s="840"/>
      <c r="WNQ36" s="840"/>
      <c r="WNR36" s="840"/>
      <c r="WNS36" s="840"/>
      <c r="WNT36" s="840"/>
      <c r="WNU36" s="840"/>
      <c r="WNV36" s="840"/>
      <c r="WNW36" s="840"/>
      <c r="WNX36" s="840"/>
      <c r="WNY36" s="840"/>
      <c r="WNZ36" s="840"/>
      <c r="WOA36" s="840"/>
      <c r="WOB36" s="840"/>
      <c r="WOC36" s="840"/>
      <c r="WOD36" s="840"/>
      <c r="WOE36" s="840"/>
      <c r="WOF36" s="840"/>
      <c r="WOG36" s="840"/>
      <c r="WOH36" s="840"/>
      <c r="WOI36" s="840"/>
      <c r="WOJ36" s="840"/>
      <c r="WOK36" s="840"/>
      <c r="WOL36" s="840"/>
      <c r="WOM36" s="840"/>
      <c r="WON36" s="840"/>
      <c r="WOO36" s="840"/>
      <c r="WOP36" s="840"/>
      <c r="WOQ36" s="840"/>
      <c r="WOR36" s="840"/>
      <c r="WOS36" s="840"/>
      <c r="WOT36" s="840"/>
      <c r="WOU36" s="840"/>
      <c r="WOV36" s="840"/>
      <c r="WOW36" s="840"/>
      <c r="WOX36" s="840"/>
      <c r="WOY36" s="840"/>
      <c r="WOZ36" s="840"/>
      <c r="WPA36" s="840"/>
      <c r="WPB36" s="840"/>
      <c r="WPC36" s="840"/>
      <c r="WPD36" s="840"/>
      <c r="WPE36" s="840"/>
      <c r="WPF36" s="840"/>
      <c r="WPG36" s="840"/>
      <c r="WPH36" s="840"/>
      <c r="WPI36" s="840"/>
      <c r="WPJ36" s="840"/>
      <c r="WPK36" s="840"/>
      <c r="WPL36" s="840"/>
      <c r="WPM36" s="840"/>
      <c r="WPN36" s="840"/>
      <c r="WPO36" s="840"/>
      <c r="WPP36" s="840"/>
      <c r="WPQ36" s="840"/>
      <c r="WPR36" s="840"/>
      <c r="WPS36" s="840"/>
      <c r="WPT36" s="840"/>
      <c r="WPU36" s="840"/>
      <c r="WPV36" s="840"/>
      <c r="WPW36" s="840"/>
      <c r="WPX36" s="840"/>
      <c r="WPY36" s="840"/>
      <c r="WPZ36" s="840"/>
      <c r="WQA36" s="840"/>
      <c r="WQB36" s="840"/>
      <c r="WQC36" s="840"/>
      <c r="WQD36" s="840"/>
      <c r="WQE36" s="840"/>
      <c r="WQF36" s="840"/>
      <c r="WQG36" s="840"/>
      <c r="WQH36" s="840"/>
      <c r="WQI36" s="840"/>
      <c r="WQJ36" s="840"/>
      <c r="WQK36" s="840"/>
      <c r="WQL36" s="840"/>
      <c r="WQM36" s="840"/>
      <c r="WQN36" s="840"/>
      <c r="WQO36" s="840"/>
      <c r="WQP36" s="840"/>
      <c r="WQQ36" s="840"/>
      <c r="WQR36" s="840"/>
      <c r="WQS36" s="840"/>
      <c r="WQT36" s="840"/>
      <c r="WQU36" s="840"/>
      <c r="WQV36" s="840"/>
      <c r="WQW36" s="840"/>
      <c r="WQX36" s="840"/>
      <c r="WQY36" s="840"/>
      <c r="WQZ36" s="840"/>
      <c r="WRA36" s="840"/>
      <c r="WRB36" s="840"/>
      <c r="WRC36" s="840"/>
      <c r="WRD36" s="840"/>
      <c r="WRE36" s="840"/>
      <c r="WRF36" s="840"/>
      <c r="WRG36" s="840"/>
      <c r="WRH36" s="840"/>
      <c r="WRI36" s="840"/>
      <c r="WRJ36" s="840"/>
      <c r="WRK36" s="840"/>
      <c r="WRL36" s="840"/>
      <c r="WRM36" s="840"/>
      <c r="WRN36" s="840"/>
      <c r="WRO36" s="840"/>
      <c r="WRP36" s="840"/>
      <c r="WRQ36" s="840"/>
      <c r="WRR36" s="840"/>
      <c r="WRS36" s="840"/>
      <c r="WRT36" s="840"/>
      <c r="WRU36" s="840"/>
      <c r="WRV36" s="840"/>
      <c r="WRW36" s="840"/>
      <c r="WRX36" s="840"/>
      <c r="WRY36" s="840"/>
      <c r="WRZ36" s="840"/>
      <c r="WSA36" s="840"/>
      <c r="WSB36" s="840"/>
      <c r="WSC36" s="840"/>
      <c r="WSD36" s="840"/>
      <c r="WSE36" s="840"/>
      <c r="WSF36" s="840"/>
      <c r="WSG36" s="840"/>
      <c r="WSH36" s="840"/>
      <c r="WSI36" s="840"/>
      <c r="WSJ36" s="840"/>
      <c r="WSK36" s="840"/>
      <c r="WSL36" s="840"/>
      <c r="WSM36" s="840"/>
      <c r="WSN36" s="840"/>
      <c r="WSO36" s="840"/>
      <c r="WSP36" s="840"/>
      <c r="WSQ36" s="840"/>
      <c r="WSR36" s="840"/>
      <c r="WSS36" s="840"/>
      <c r="WST36" s="840"/>
      <c r="WSU36" s="840"/>
      <c r="WSV36" s="840"/>
      <c r="WSW36" s="840"/>
      <c r="WSX36" s="840"/>
      <c r="WSY36" s="840"/>
      <c r="WSZ36" s="840"/>
      <c r="WTA36" s="840"/>
      <c r="WTB36" s="840"/>
      <c r="WTC36" s="840"/>
      <c r="WTD36" s="840"/>
      <c r="WTE36" s="840"/>
      <c r="WTF36" s="840"/>
      <c r="WTG36" s="840"/>
      <c r="WTH36" s="840"/>
      <c r="WTI36" s="840"/>
      <c r="WTJ36" s="840"/>
      <c r="WTK36" s="840"/>
      <c r="WTL36" s="840"/>
      <c r="WTM36" s="840"/>
      <c r="WTN36" s="840"/>
      <c r="WTO36" s="840"/>
      <c r="WTP36" s="840"/>
      <c r="WTQ36" s="840"/>
      <c r="WTR36" s="840"/>
      <c r="WTS36" s="840"/>
      <c r="WTT36" s="840"/>
      <c r="WTU36" s="840"/>
      <c r="WTV36" s="840"/>
      <c r="WTW36" s="840"/>
      <c r="WTX36" s="840"/>
      <c r="WTY36" s="840"/>
      <c r="WTZ36" s="840"/>
      <c r="WUA36" s="840"/>
      <c r="WUB36" s="840"/>
      <c r="WUC36" s="840"/>
      <c r="WUD36" s="840"/>
      <c r="WUE36" s="840"/>
      <c r="WUF36" s="840"/>
      <c r="WUG36" s="840"/>
      <c r="WUH36" s="840"/>
      <c r="WUI36" s="840"/>
      <c r="WUJ36" s="840"/>
      <c r="WUK36" s="840"/>
      <c r="WUL36" s="840"/>
      <c r="WUM36" s="840"/>
      <c r="WUN36" s="840"/>
      <c r="WUO36" s="840"/>
      <c r="WUP36" s="840"/>
      <c r="WUQ36" s="840"/>
      <c r="WUR36" s="840"/>
      <c r="WUS36" s="840"/>
      <c r="WUT36" s="840"/>
      <c r="WUU36" s="840"/>
      <c r="WUV36" s="840"/>
      <c r="WUW36" s="840"/>
      <c r="WUX36" s="840"/>
      <c r="WUY36" s="840"/>
      <c r="WUZ36" s="840"/>
      <c r="WVA36" s="840"/>
      <c r="WVB36" s="840"/>
      <c r="WVC36" s="840"/>
      <c r="WVD36" s="840"/>
      <c r="WVE36" s="840"/>
      <c r="WVF36" s="840"/>
      <c r="WVG36" s="840"/>
      <c r="WVH36" s="840"/>
      <c r="WVI36" s="840"/>
      <c r="WVJ36" s="840"/>
      <c r="WVK36" s="840"/>
      <c r="WVL36" s="840"/>
      <c r="WVM36" s="840"/>
      <c r="WVN36" s="840"/>
      <c r="WVO36" s="840"/>
      <c r="WVP36" s="840"/>
      <c r="WVQ36" s="840"/>
      <c r="WVR36" s="840"/>
      <c r="WVS36" s="840"/>
      <c r="WVT36" s="840"/>
      <c r="WVU36" s="840"/>
      <c r="WVV36" s="840"/>
      <c r="WVW36" s="840"/>
      <c r="WVX36" s="840"/>
      <c r="WVY36" s="840"/>
      <c r="WVZ36" s="840"/>
      <c r="WWA36" s="840"/>
      <c r="WWB36" s="840"/>
      <c r="WWC36" s="840"/>
      <c r="WWD36" s="840"/>
      <c r="WWE36" s="840"/>
      <c r="WWF36" s="840"/>
      <c r="WWG36" s="840"/>
      <c r="WWH36" s="840"/>
      <c r="WWI36" s="840"/>
      <c r="WWJ36" s="840"/>
      <c r="WWK36" s="840"/>
      <c r="WWL36" s="840"/>
      <c r="WWM36" s="840"/>
      <c r="WWN36" s="840"/>
      <c r="WWO36" s="840"/>
      <c r="WWP36" s="840"/>
      <c r="WWQ36" s="840"/>
      <c r="WWR36" s="840"/>
      <c r="WWS36" s="840"/>
      <c r="WWT36" s="840"/>
      <c r="WWU36" s="840"/>
      <c r="WWV36" s="840"/>
      <c r="WWW36" s="840"/>
      <c r="WWX36" s="840"/>
      <c r="WWY36" s="840"/>
      <c r="WWZ36" s="840"/>
      <c r="WXA36" s="840"/>
      <c r="WXB36" s="840"/>
      <c r="WXC36" s="840"/>
      <c r="WXD36" s="840"/>
      <c r="WXE36" s="840"/>
      <c r="WXF36" s="840"/>
      <c r="WXG36" s="840"/>
      <c r="WXH36" s="840"/>
      <c r="WXI36" s="840"/>
      <c r="WXJ36" s="840"/>
      <c r="WXK36" s="840"/>
      <c r="WXL36" s="840"/>
      <c r="WXM36" s="840"/>
      <c r="WXN36" s="840"/>
      <c r="WXO36" s="840"/>
      <c r="WXP36" s="840"/>
      <c r="WXQ36" s="840"/>
      <c r="WXR36" s="840"/>
      <c r="WXS36" s="840"/>
      <c r="WXT36" s="840"/>
      <c r="WXU36" s="840"/>
      <c r="WXV36" s="840"/>
      <c r="WXW36" s="840"/>
      <c r="WXX36" s="840"/>
      <c r="WXY36" s="840"/>
      <c r="WXZ36" s="840"/>
      <c r="WYA36" s="840"/>
      <c r="WYB36" s="840"/>
      <c r="WYC36" s="840"/>
      <c r="WYD36" s="840"/>
      <c r="WYE36" s="840"/>
      <c r="WYF36" s="840"/>
      <c r="WYG36" s="840"/>
      <c r="WYH36" s="840"/>
      <c r="WYI36" s="840"/>
      <c r="WYJ36" s="840"/>
      <c r="WYK36" s="840"/>
      <c r="WYL36" s="840"/>
      <c r="WYM36" s="840"/>
      <c r="WYN36" s="840"/>
      <c r="WYO36" s="840"/>
      <c r="WYP36" s="840"/>
      <c r="WYQ36" s="840"/>
      <c r="WYR36" s="840"/>
      <c r="WYS36" s="840"/>
      <c r="WYT36" s="840"/>
      <c r="WYU36" s="840"/>
      <c r="WYV36" s="840"/>
      <c r="WYW36" s="840"/>
      <c r="WYX36" s="840"/>
      <c r="WYY36" s="840"/>
      <c r="WYZ36" s="840"/>
      <c r="WZA36" s="840"/>
      <c r="WZB36" s="840"/>
      <c r="WZC36" s="840"/>
      <c r="WZD36" s="840"/>
      <c r="WZE36" s="840"/>
      <c r="WZF36" s="840"/>
      <c r="WZG36" s="840"/>
      <c r="WZH36" s="840"/>
      <c r="WZI36" s="840"/>
      <c r="WZJ36" s="840"/>
      <c r="WZK36" s="840"/>
      <c r="WZL36" s="840"/>
      <c r="WZM36" s="840"/>
      <c r="WZN36" s="840"/>
      <c r="WZO36" s="840"/>
      <c r="WZP36" s="840"/>
      <c r="WZQ36" s="840"/>
      <c r="WZR36" s="840"/>
      <c r="WZS36" s="840"/>
      <c r="WZT36" s="840"/>
      <c r="WZU36" s="840"/>
      <c r="WZV36" s="840"/>
      <c r="WZW36" s="840"/>
      <c r="WZX36" s="840"/>
      <c r="WZY36" s="840"/>
      <c r="WZZ36" s="840"/>
      <c r="XAA36" s="840"/>
      <c r="XAB36" s="840"/>
      <c r="XAC36" s="840"/>
      <c r="XAD36" s="840"/>
      <c r="XAE36" s="840"/>
      <c r="XAF36" s="840"/>
      <c r="XAG36" s="840"/>
      <c r="XAH36" s="840"/>
      <c r="XAI36" s="840"/>
      <c r="XAJ36" s="840"/>
      <c r="XAK36" s="840"/>
      <c r="XAL36" s="840"/>
      <c r="XAM36" s="840"/>
      <c r="XAN36" s="840"/>
      <c r="XAO36" s="840"/>
      <c r="XAP36" s="840"/>
      <c r="XAQ36" s="840"/>
      <c r="XAR36" s="840"/>
      <c r="XAS36" s="840"/>
      <c r="XAT36" s="840"/>
      <c r="XAU36" s="840"/>
      <c r="XAV36" s="840"/>
      <c r="XAW36" s="840"/>
      <c r="XAX36" s="840"/>
      <c r="XAY36" s="840"/>
      <c r="XAZ36" s="840"/>
      <c r="XBA36" s="840"/>
      <c r="XBB36" s="840"/>
      <c r="XBC36" s="840"/>
      <c r="XBD36" s="840"/>
      <c r="XBE36" s="840"/>
      <c r="XBF36" s="840"/>
      <c r="XBG36" s="840"/>
      <c r="XBH36" s="840"/>
      <c r="XBI36" s="840"/>
      <c r="XBJ36" s="840"/>
      <c r="XBK36" s="840"/>
      <c r="XBL36" s="840"/>
      <c r="XBM36" s="840"/>
      <c r="XBN36" s="840"/>
      <c r="XBO36" s="840"/>
      <c r="XBP36" s="840"/>
      <c r="XBQ36" s="840"/>
      <c r="XBR36" s="840"/>
      <c r="XBS36" s="840"/>
      <c r="XBT36" s="840"/>
      <c r="XBU36" s="840"/>
      <c r="XBV36" s="840"/>
      <c r="XBW36" s="840"/>
      <c r="XBX36" s="840"/>
      <c r="XBY36" s="840"/>
      <c r="XBZ36" s="840"/>
      <c r="XCA36" s="840"/>
      <c r="XCB36" s="840"/>
      <c r="XCC36" s="840"/>
      <c r="XCD36" s="840"/>
      <c r="XCE36" s="840"/>
      <c r="XCF36" s="840"/>
      <c r="XCG36" s="840"/>
      <c r="XCH36" s="840"/>
      <c r="XCI36" s="840"/>
      <c r="XCJ36" s="840"/>
      <c r="XCK36" s="840"/>
      <c r="XCL36" s="840"/>
      <c r="XCM36" s="840"/>
      <c r="XCN36" s="840"/>
      <c r="XCO36" s="840"/>
      <c r="XCP36" s="840"/>
      <c r="XCQ36" s="840"/>
      <c r="XCR36" s="840"/>
      <c r="XCS36" s="840"/>
      <c r="XCT36" s="840"/>
      <c r="XCU36" s="840"/>
      <c r="XCV36" s="840"/>
      <c r="XCW36" s="840"/>
      <c r="XCX36" s="840"/>
      <c r="XCY36" s="840"/>
      <c r="XCZ36" s="840"/>
      <c r="XDA36" s="840"/>
      <c r="XDB36" s="840"/>
      <c r="XDC36" s="840"/>
      <c r="XDD36" s="840"/>
      <c r="XDE36" s="840"/>
      <c r="XDF36" s="840"/>
      <c r="XDG36" s="840"/>
      <c r="XDH36" s="840"/>
      <c r="XDI36" s="840"/>
      <c r="XDJ36" s="840"/>
      <c r="XDK36" s="840"/>
      <c r="XDL36" s="840"/>
      <c r="XDM36" s="840"/>
      <c r="XDN36" s="840"/>
      <c r="XDO36" s="840"/>
      <c r="XDP36" s="840"/>
      <c r="XDQ36" s="840"/>
      <c r="XDR36" s="840"/>
      <c r="XDS36" s="840"/>
      <c r="XDT36" s="840"/>
      <c r="XDU36" s="840"/>
      <c r="XDV36" s="840"/>
      <c r="XDW36" s="840"/>
      <c r="XDX36" s="840"/>
      <c r="XDY36" s="840"/>
      <c r="XDZ36" s="840"/>
      <c r="XEA36" s="840"/>
      <c r="XEB36" s="840"/>
      <c r="XEC36" s="840"/>
      <c r="XED36" s="840"/>
      <c r="XEE36" s="840"/>
      <c r="XEF36" s="840"/>
      <c r="XEG36" s="840"/>
      <c r="XEH36" s="840"/>
      <c r="XEI36" s="840"/>
      <c r="XEJ36" s="840"/>
      <c r="XEK36" s="840"/>
      <c r="XEL36" s="840"/>
      <c r="XEM36" s="840"/>
      <c r="XEN36" s="840"/>
      <c r="XEO36" s="840"/>
      <c r="XEP36" s="840"/>
      <c r="XEQ36" s="840"/>
      <c r="XER36" s="840"/>
      <c r="XES36" s="840"/>
      <c r="XET36" s="840"/>
      <c r="XEU36" s="840"/>
      <c r="XEV36" s="840"/>
      <c r="XEW36" s="840"/>
      <c r="XEX36" s="840"/>
      <c r="XEY36" s="840"/>
      <c r="XEZ36" s="840"/>
      <c r="XFA36" s="840"/>
      <c r="XFB36" s="840"/>
      <c r="XFC36" s="840"/>
      <c r="XFD36" s="840"/>
    </row>
    <row r="37" spans="1:16384" x14ac:dyDescent="0.2">
      <c r="A37" s="883" t="s">
        <v>79</v>
      </c>
      <c r="B37" s="883"/>
      <c r="C37" s="884">
        <v>105</v>
      </c>
    </row>
    <row r="38" spans="1:16384" x14ac:dyDescent="0.2">
      <c r="A38" s="883" t="s">
        <v>80</v>
      </c>
      <c r="B38" s="883"/>
      <c r="C38" s="884">
        <v>212</v>
      </c>
    </row>
    <row r="39" spans="1:16384" x14ac:dyDescent="0.2">
      <c r="A39" s="883" t="s">
        <v>109</v>
      </c>
      <c r="B39" s="883"/>
      <c r="C39" s="884">
        <v>253</v>
      </c>
    </row>
    <row r="40" spans="1:16384" x14ac:dyDescent="0.2">
      <c r="A40" s="883" t="s">
        <v>105</v>
      </c>
      <c r="B40" s="883"/>
      <c r="C40" s="884">
        <v>918</v>
      </c>
    </row>
    <row r="41" spans="1:16384" x14ac:dyDescent="0.2">
      <c r="A41" s="883" t="s">
        <v>232</v>
      </c>
      <c r="B41" s="883"/>
      <c r="C41" s="884">
        <v>3939</v>
      </c>
    </row>
    <row r="42" spans="1:16384" x14ac:dyDescent="0.2">
      <c r="A42" s="656"/>
      <c r="B42" s="656"/>
    </row>
  </sheetData>
  <pageMargins left="0.7" right="0.7" top="0.75" bottom="0.75" header="0.3" footer="0.3"/>
  <pageSetup scale="72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A1:D23"/>
  <sheetViews>
    <sheetView workbookViewId="0">
      <selection activeCell="E12" sqref="E12"/>
    </sheetView>
  </sheetViews>
  <sheetFormatPr defaultColWidth="9" defaultRowHeight="12.75" x14ac:dyDescent="0.2"/>
  <cols>
    <col min="1" max="1" width="34.140625" style="530" customWidth="1"/>
    <col min="2" max="2" width="105.5703125" style="530" customWidth="1"/>
    <col min="3" max="3" width="2.42578125" style="531" customWidth="1"/>
    <col min="4" max="4" width="9" style="531"/>
    <col min="5" max="23" width="6.7109375" style="531" customWidth="1"/>
    <col min="24" max="16384" width="9" style="531"/>
  </cols>
  <sheetData>
    <row r="1" spans="1:4" x14ac:dyDescent="0.2">
      <c r="A1" s="1085" t="s">
        <v>336</v>
      </c>
      <c r="B1" s="1086"/>
      <c r="C1" s="535"/>
      <c r="D1" s="536"/>
    </row>
    <row r="2" spans="1:4" ht="24" x14ac:dyDescent="0.2">
      <c r="A2" s="544" t="s">
        <v>168</v>
      </c>
      <c r="B2" s="538" t="s">
        <v>337</v>
      </c>
    </row>
    <row r="3" spans="1:4" s="532" customFormat="1" x14ac:dyDescent="0.2">
      <c r="A3" s="545"/>
      <c r="B3" s="550"/>
    </row>
    <row r="4" spans="1:4" ht="24" x14ac:dyDescent="0.2">
      <c r="A4" s="538" t="s">
        <v>334</v>
      </c>
      <c r="B4" s="538" t="s">
        <v>338</v>
      </c>
    </row>
    <row r="5" spans="1:4" s="543" customFormat="1" x14ac:dyDescent="0.2">
      <c r="A5" s="542"/>
      <c r="B5" s="542"/>
    </row>
    <row r="6" spans="1:4" ht="24" x14ac:dyDescent="0.2">
      <c r="A6" s="538" t="s">
        <v>335</v>
      </c>
      <c r="B6" s="538" t="s">
        <v>339</v>
      </c>
    </row>
    <row r="7" spans="1:4" x14ac:dyDescent="0.2">
      <c r="A7" s="537"/>
      <c r="B7" s="549"/>
    </row>
    <row r="8" spans="1:4" ht="25.15" customHeight="1" x14ac:dyDescent="0.2">
      <c r="A8" s="538" t="s">
        <v>340</v>
      </c>
      <c r="B8" s="538" t="s">
        <v>343</v>
      </c>
    </row>
    <row r="9" spans="1:4" x14ac:dyDescent="0.2">
      <c r="A9" s="537"/>
      <c r="B9" s="549"/>
    </row>
    <row r="10" spans="1:4" ht="24" x14ac:dyDescent="0.2">
      <c r="A10" s="546" t="s">
        <v>341</v>
      </c>
      <c r="B10" s="538" t="s">
        <v>344</v>
      </c>
    </row>
    <row r="11" spans="1:4" x14ac:dyDescent="0.2">
      <c r="A11" s="547"/>
      <c r="B11" s="547"/>
    </row>
    <row r="12" spans="1:4" ht="24" x14ac:dyDescent="0.2">
      <c r="A12" s="546" t="s">
        <v>342</v>
      </c>
      <c r="B12" s="546" t="s">
        <v>346</v>
      </c>
    </row>
    <row r="13" spans="1:4" x14ac:dyDescent="0.2">
      <c r="A13" s="547"/>
      <c r="B13" s="547"/>
    </row>
    <row r="14" spans="1:4" ht="24" x14ac:dyDescent="0.2">
      <c r="A14" s="548" t="s">
        <v>3</v>
      </c>
      <c r="B14" s="548" t="s">
        <v>345</v>
      </c>
    </row>
    <row r="15" spans="1:4" x14ac:dyDescent="0.2">
      <c r="A15" s="547"/>
      <c r="B15" s="547"/>
    </row>
    <row r="16" spans="1:4" x14ac:dyDescent="0.2">
      <c r="A16" s="546"/>
      <c r="B16" s="546"/>
    </row>
    <row r="17" spans="1:2" x14ac:dyDescent="0.2">
      <c r="A17" s="547"/>
      <c r="B17" s="547"/>
    </row>
    <row r="18" spans="1:2" x14ac:dyDescent="0.2">
      <c r="A18" s="546"/>
      <c r="B18" s="546"/>
    </row>
    <row r="19" spans="1:2" x14ac:dyDescent="0.2">
      <c r="A19" s="540"/>
    </row>
    <row r="20" spans="1:2" hidden="1" x14ac:dyDescent="0.2">
      <c r="A20" s="540"/>
    </row>
    <row r="21" spans="1:2" hidden="1" x14ac:dyDescent="0.2">
      <c r="A21" s="539" t="s">
        <v>57</v>
      </c>
      <c r="B21" s="533"/>
    </row>
    <row r="22" spans="1:2" s="532" customFormat="1" hidden="1" x14ac:dyDescent="0.2">
      <c r="A22" s="541"/>
      <c r="B22" s="534"/>
    </row>
    <row r="23" spans="1:2" hidden="1" x14ac:dyDescent="0.2">
      <c r="A23" s="539" t="s">
        <v>59</v>
      </c>
      <c r="B23" s="533"/>
    </row>
  </sheetData>
  <mergeCells count="1">
    <mergeCell ref="A1:B1"/>
  </mergeCells>
  <printOptions horizontalCentered="1" verticalCentered="1"/>
  <pageMargins left="0.25" right="0.25" top="0.75" bottom="0.75" header="0.3" footer="0.3"/>
  <pageSetup orientation="landscape" r:id="rId1"/>
  <headerFooter alignWithMargins="0">
    <oddHeader>&amp;C&amp;"Arial,Bold"&amp;12MASSACHUSETTS DEPARTMENT OF CHILDREN AND FAMILIES QUARTERLY PROFILE
FY 2016, Quarter 1 (July 1, 2015 – September 30, 2015)</oddHeader>
    <oddFooter>&amp;L&amp;"Arial,Italic"MA DCF: CQI/OMPA&amp;R
&amp;"Arial,Italic"Source: FamilyNet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186"/>
  <sheetViews>
    <sheetView topLeftCell="A49" zoomScale="70" zoomScaleNormal="70" workbookViewId="0">
      <selection activeCell="G87" sqref="G87"/>
    </sheetView>
  </sheetViews>
  <sheetFormatPr defaultRowHeight="12" x14ac:dyDescent="0.2"/>
  <cols>
    <col min="1" max="1" width="28.7109375" customWidth="1"/>
    <col min="2" max="2" width="47.42578125" customWidth="1"/>
    <col min="3" max="3" width="20.7109375" customWidth="1"/>
    <col min="4" max="4" width="28.42578125" customWidth="1"/>
    <col min="5" max="5" width="28" customWidth="1"/>
    <col min="6" max="7" width="28.28515625" customWidth="1"/>
    <col min="8" max="8" width="27" customWidth="1"/>
    <col min="9" max="9" width="13.140625" customWidth="1"/>
    <col min="10" max="10" width="29" customWidth="1"/>
    <col min="11" max="11" width="32.7109375" customWidth="1"/>
    <col min="12" max="12" width="21" customWidth="1"/>
    <col min="13" max="13" width="39.42578125" customWidth="1"/>
    <col min="14" max="14" width="19.42578125" customWidth="1"/>
    <col min="15" max="15" width="50" customWidth="1"/>
    <col min="16" max="16" width="54.140625" customWidth="1"/>
    <col min="17" max="17" width="30.5703125" customWidth="1"/>
    <col min="18" max="18" width="32.42578125" customWidth="1"/>
    <col min="19" max="19" width="30.85546875" customWidth="1"/>
    <col min="20" max="20" width="29.28515625" customWidth="1"/>
    <col min="21" max="21" width="25.85546875" customWidth="1"/>
    <col min="22" max="22" width="19.28515625" customWidth="1"/>
    <col min="23" max="23" width="32.42578125" customWidth="1"/>
    <col min="24" max="24" width="29.42578125" customWidth="1"/>
    <col min="25" max="25" width="31.5703125" customWidth="1"/>
    <col min="26" max="26" width="31.140625" customWidth="1"/>
    <col min="27" max="27" width="35.7109375" customWidth="1"/>
    <col min="28" max="28" width="36.42578125" customWidth="1"/>
    <col min="29" max="29" width="15.42578125" style="503" customWidth="1"/>
    <col min="30" max="30" width="22.5703125" style="503" customWidth="1"/>
    <col min="31" max="31" width="25.28515625" style="503" customWidth="1"/>
    <col min="32" max="32" width="12.140625" customWidth="1"/>
    <col min="33" max="33" width="25.5703125" style="503" customWidth="1"/>
    <col min="34" max="34" width="30" style="503" customWidth="1"/>
    <col min="35" max="35" width="26.5703125" style="503" customWidth="1"/>
    <col min="36" max="36" width="26" style="503" customWidth="1"/>
    <col min="37" max="37" width="25.42578125" style="503" customWidth="1"/>
    <col min="38" max="38" width="24.85546875" style="503" customWidth="1"/>
    <col min="39" max="39" width="25.28515625" style="503" customWidth="1"/>
    <col min="40" max="40" width="27" style="503" customWidth="1"/>
    <col min="41" max="41" width="46.140625" style="503" customWidth="1"/>
    <col min="42" max="42" width="30.42578125" style="503" customWidth="1"/>
    <col min="43" max="43" width="35.7109375" style="503" customWidth="1"/>
    <col min="44" max="44" width="49.7109375" style="503" customWidth="1"/>
    <col min="45" max="45" width="27" style="503" customWidth="1"/>
    <col min="46" max="46" width="37.5703125" style="503" customWidth="1"/>
    <col min="47" max="47" width="29.42578125" style="503" customWidth="1"/>
    <col min="48" max="48" width="26.85546875" style="503" customWidth="1"/>
    <col min="49" max="49" width="14" style="503" customWidth="1"/>
  </cols>
  <sheetData>
    <row r="1" spans="1:49" s="118" customFormat="1" ht="14.25" x14ac:dyDescent="0.25">
      <c r="AC1" s="136"/>
      <c r="AD1" s="136"/>
      <c r="AE1" s="136"/>
      <c r="AG1" s="136"/>
      <c r="AH1" s="136"/>
      <c r="AI1" s="136"/>
      <c r="AJ1" s="136"/>
      <c r="AK1" s="136"/>
      <c r="AL1" s="136"/>
      <c r="AM1" s="136"/>
      <c r="AN1" s="136"/>
      <c r="AO1" s="136"/>
      <c r="AP1" s="136"/>
      <c r="AQ1" s="136"/>
      <c r="AR1" s="136"/>
      <c r="AS1" s="136"/>
      <c r="AT1" s="136"/>
      <c r="AU1" s="136"/>
      <c r="AV1" s="136"/>
      <c r="AW1" s="136"/>
    </row>
    <row r="2" spans="1:49" s="118" customFormat="1" ht="14.25" x14ac:dyDescent="0.25">
      <c r="B2" s="513" t="s">
        <v>418</v>
      </c>
      <c r="C2" s="618"/>
      <c r="AC2" s="136"/>
      <c r="AD2" s="136"/>
      <c r="AE2" s="136"/>
      <c r="AG2" s="136"/>
      <c r="AH2" s="136"/>
      <c r="AI2" s="136"/>
      <c r="AJ2" s="136"/>
      <c r="AK2" s="136"/>
      <c r="AL2" s="136"/>
      <c r="AM2" s="136"/>
      <c r="AN2" s="136"/>
      <c r="AO2" s="136"/>
      <c r="AP2" s="136"/>
      <c r="AQ2" s="136"/>
      <c r="AR2" s="136"/>
      <c r="AS2" s="136"/>
      <c r="AT2" s="136"/>
      <c r="AU2" s="136"/>
      <c r="AV2" s="136"/>
      <c r="AW2" s="136"/>
    </row>
    <row r="3" spans="1:49" s="118" customFormat="1" ht="15" thickBot="1" x14ac:dyDescent="0.3">
      <c r="D3" s="118" t="s">
        <v>117</v>
      </c>
      <c r="E3" s="118" t="s">
        <v>118</v>
      </c>
      <c r="F3" s="118" t="s">
        <v>119</v>
      </c>
      <c r="I3" s="801" t="s">
        <v>148</v>
      </c>
      <c r="J3" s="802"/>
      <c r="K3" s="802"/>
      <c r="AC3" s="136"/>
      <c r="AD3" s="136"/>
      <c r="AE3" s="136"/>
      <c r="AG3" s="136"/>
      <c r="AH3" s="136"/>
      <c r="AI3" s="136"/>
      <c r="AJ3" s="136"/>
      <c r="AK3" s="136"/>
      <c r="AL3" s="136"/>
      <c r="AM3" s="136"/>
      <c r="AN3" s="136"/>
      <c r="AO3" s="136"/>
      <c r="AP3" s="136"/>
      <c r="AQ3" s="136"/>
      <c r="AR3" s="136"/>
      <c r="AS3" s="136"/>
      <c r="AT3" s="136"/>
      <c r="AU3" s="136"/>
      <c r="AV3" s="136"/>
      <c r="AW3" s="136"/>
    </row>
    <row r="4" spans="1:49" s="118" customFormat="1" ht="14.25" x14ac:dyDescent="0.25">
      <c r="D4" s="412">
        <v>42736</v>
      </c>
      <c r="E4" s="414">
        <v>42767</v>
      </c>
      <c r="F4" s="415">
        <v>42795</v>
      </c>
      <c r="L4" s="176"/>
      <c r="M4" s="183" t="s">
        <v>128</v>
      </c>
      <c r="N4" s="183" t="s">
        <v>128</v>
      </c>
      <c r="O4" s="183" t="s">
        <v>128</v>
      </c>
      <c r="P4" s="184" t="s">
        <v>128</v>
      </c>
      <c r="X4" s="136"/>
      <c r="Y4" s="136"/>
      <c r="Z4" s="136"/>
      <c r="AB4" s="136"/>
      <c r="AC4" s="136"/>
      <c r="AD4" s="136"/>
      <c r="AE4" s="136"/>
      <c r="AF4" s="136"/>
      <c r="AG4" s="136"/>
      <c r="AH4" s="136"/>
      <c r="AI4" s="136"/>
      <c r="AJ4" s="136"/>
      <c r="AK4" s="136"/>
      <c r="AL4" s="136"/>
      <c r="AM4" s="136"/>
      <c r="AN4" s="136"/>
      <c r="AO4" s="136"/>
      <c r="AP4" s="136"/>
      <c r="AQ4" s="136"/>
      <c r="AR4" s="136"/>
    </row>
    <row r="5" spans="1:49" s="118" customFormat="1" ht="14.25" x14ac:dyDescent="0.25">
      <c r="B5" s="319" t="s">
        <v>128</v>
      </c>
      <c r="C5" s="458">
        <f>SUM(D5:F5)</f>
        <v>3384</v>
      </c>
      <c r="D5" s="841">
        <v>1126</v>
      </c>
      <c r="E5" s="842">
        <v>961</v>
      </c>
      <c r="F5" s="843">
        <v>1297</v>
      </c>
      <c r="K5" s="136"/>
      <c r="L5" s="169"/>
      <c r="M5" s="313" t="s">
        <v>263</v>
      </c>
      <c r="N5" s="313" t="s">
        <v>266</v>
      </c>
      <c r="O5" s="313" t="s">
        <v>268</v>
      </c>
      <c r="P5" s="345" t="s">
        <v>269</v>
      </c>
      <c r="X5" s="136"/>
      <c r="Y5" s="136"/>
      <c r="Z5" s="136"/>
      <c r="AB5" s="136"/>
      <c r="AC5" s="136"/>
      <c r="AD5" s="136"/>
      <c r="AE5" s="136"/>
      <c r="AF5" s="136"/>
      <c r="AG5" s="136"/>
      <c r="AH5" s="136"/>
      <c r="AI5" s="136"/>
      <c r="AJ5" s="136"/>
      <c r="AK5" s="136"/>
      <c r="AL5" s="136"/>
      <c r="AM5" s="136"/>
      <c r="AN5" s="136"/>
      <c r="AO5" s="136"/>
      <c r="AP5" s="136"/>
      <c r="AQ5" s="136"/>
      <c r="AR5" s="136"/>
    </row>
    <row r="6" spans="1:49" s="118" customFormat="1" ht="14.25" x14ac:dyDescent="0.25">
      <c r="B6" s="319" t="s">
        <v>263</v>
      </c>
      <c r="C6" s="458">
        <f t="shared" ref="C6:C9" si="0">SUM(D6:F6)</f>
        <v>812</v>
      </c>
      <c r="D6" s="832">
        <v>278</v>
      </c>
      <c r="E6" s="833">
        <v>252</v>
      </c>
      <c r="F6" s="834">
        <v>282</v>
      </c>
      <c r="J6" s="118" t="s">
        <v>149</v>
      </c>
      <c r="K6" s="119">
        <f>SUM(L6:P6)</f>
        <v>22</v>
      </c>
      <c r="L6" s="148"/>
      <c r="M6" s="556">
        <v>6</v>
      </c>
      <c r="N6" s="556">
        <v>2</v>
      </c>
      <c r="O6" s="556">
        <v>8</v>
      </c>
      <c r="P6" s="557">
        <v>6</v>
      </c>
      <c r="X6" s="136"/>
      <c r="Y6" s="136"/>
      <c r="Z6" s="136"/>
      <c r="AB6" s="136"/>
      <c r="AC6" s="136"/>
      <c r="AD6" s="136"/>
      <c r="AE6" s="136"/>
      <c r="AF6" s="136"/>
      <c r="AG6" s="136"/>
      <c r="AH6" s="136"/>
      <c r="AI6" s="136"/>
      <c r="AJ6" s="136"/>
      <c r="AK6" s="136"/>
      <c r="AL6" s="136"/>
      <c r="AM6" s="136"/>
      <c r="AN6" s="136"/>
      <c r="AO6" s="136"/>
      <c r="AP6" s="136"/>
      <c r="AQ6" s="136"/>
      <c r="AR6" s="136"/>
    </row>
    <row r="7" spans="1:49" s="118" customFormat="1" ht="14.25" x14ac:dyDescent="0.25">
      <c r="B7" s="319" t="s">
        <v>266</v>
      </c>
      <c r="C7" s="458">
        <f t="shared" si="0"/>
        <v>1003</v>
      </c>
      <c r="D7" s="832">
        <v>309</v>
      </c>
      <c r="E7" s="833">
        <v>296</v>
      </c>
      <c r="F7" s="834">
        <v>398</v>
      </c>
      <c r="J7" s="118" t="s">
        <v>150</v>
      </c>
      <c r="K7" s="119">
        <f t="shared" ref="K7:K16" si="1">SUM(L7:P7)</f>
        <v>167</v>
      </c>
      <c r="L7" s="148"/>
      <c r="M7" s="556">
        <v>41</v>
      </c>
      <c r="N7" s="556">
        <v>7</v>
      </c>
      <c r="O7" s="556">
        <v>69</v>
      </c>
      <c r="P7" s="557">
        <v>50</v>
      </c>
      <c r="X7" s="136"/>
      <c r="Y7" s="136"/>
      <c r="Z7" s="136"/>
      <c r="AB7" s="136"/>
      <c r="AC7" s="136"/>
      <c r="AD7" s="136"/>
      <c r="AE7" s="136"/>
      <c r="AF7" s="136"/>
      <c r="AG7" s="136"/>
      <c r="AH7" s="136"/>
      <c r="AI7" s="136"/>
      <c r="AJ7" s="136"/>
      <c r="AK7" s="136"/>
      <c r="AL7" s="136"/>
      <c r="AM7" s="136"/>
      <c r="AN7" s="136"/>
      <c r="AO7" s="136"/>
      <c r="AP7" s="136"/>
      <c r="AQ7" s="136"/>
      <c r="AR7" s="136"/>
    </row>
    <row r="8" spans="1:49" s="118" customFormat="1" ht="14.25" x14ac:dyDescent="0.25">
      <c r="B8" s="319" t="s">
        <v>268</v>
      </c>
      <c r="C8" s="458">
        <f t="shared" si="0"/>
        <v>777</v>
      </c>
      <c r="D8" s="844">
        <v>257</v>
      </c>
      <c r="E8" s="845">
        <v>214</v>
      </c>
      <c r="F8" s="846">
        <v>306</v>
      </c>
      <c r="J8" s="118" t="s">
        <v>151</v>
      </c>
      <c r="K8" s="119">
        <f t="shared" si="1"/>
        <v>1300</v>
      </c>
      <c r="L8" s="148"/>
      <c r="M8" s="556">
        <v>281</v>
      </c>
      <c r="N8" s="556">
        <v>145</v>
      </c>
      <c r="O8" s="556">
        <v>479</v>
      </c>
      <c r="P8" s="557">
        <v>395</v>
      </c>
      <c r="X8" s="136"/>
      <c r="Y8" s="136"/>
      <c r="Z8" s="136"/>
      <c r="AB8" s="136"/>
      <c r="AC8" s="136"/>
      <c r="AD8" s="136"/>
      <c r="AE8" s="136"/>
      <c r="AF8" s="136"/>
      <c r="AG8" s="136"/>
      <c r="AH8" s="136"/>
      <c r="AI8" s="136"/>
      <c r="AJ8" s="136"/>
      <c r="AK8" s="136"/>
      <c r="AL8" s="136"/>
      <c r="AM8" s="136"/>
      <c r="AN8" s="136"/>
      <c r="AO8" s="136"/>
      <c r="AP8" s="136"/>
      <c r="AQ8" s="136"/>
      <c r="AR8" s="136"/>
    </row>
    <row r="9" spans="1:49" s="118" customFormat="1" ht="15" thickBot="1" x14ac:dyDescent="0.3">
      <c r="A9"/>
      <c r="B9" s="319" t="s">
        <v>269</v>
      </c>
      <c r="C9" s="458">
        <f t="shared" si="0"/>
        <v>792</v>
      </c>
      <c r="D9" s="847">
        <v>282</v>
      </c>
      <c r="E9" s="848">
        <v>199</v>
      </c>
      <c r="F9" s="849">
        <v>311</v>
      </c>
      <c r="G9" s="156"/>
      <c r="H9"/>
      <c r="J9" s="118" t="s">
        <v>152</v>
      </c>
      <c r="K9" s="119">
        <f t="shared" si="1"/>
        <v>28</v>
      </c>
      <c r="L9" s="148"/>
      <c r="M9" s="556">
        <v>5</v>
      </c>
      <c r="N9" s="556">
        <v>14</v>
      </c>
      <c r="O9" s="556">
        <v>1</v>
      </c>
      <c r="P9" s="557">
        <v>8</v>
      </c>
      <c r="X9" s="136"/>
      <c r="Y9" s="136"/>
      <c r="Z9" s="136"/>
      <c r="AB9" s="136"/>
      <c r="AC9" s="136"/>
      <c r="AD9" s="136"/>
      <c r="AE9" s="136"/>
      <c r="AF9" s="136"/>
      <c r="AG9" s="136"/>
      <c r="AH9" s="136"/>
      <c r="AI9" s="136"/>
      <c r="AJ9" s="136"/>
      <c r="AK9" s="136"/>
      <c r="AL9" s="136"/>
      <c r="AM9" s="136"/>
      <c r="AN9" s="136"/>
      <c r="AO9" s="136"/>
      <c r="AP9" s="136"/>
      <c r="AQ9" s="136"/>
      <c r="AR9" s="136"/>
    </row>
    <row r="10" spans="1:49" s="118" customFormat="1" ht="14.25" x14ac:dyDescent="0.25">
      <c r="A10"/>
      <c r="B10"/>
      <c r="C10"/>
      <c r="D10"/>
      <c r="E10"/>
      <c r="F10"/>
      <c r="G10" s="291"/>
      <c r="H10"/>
      <c r="J10" s="118" t="s">
        <v>153</v>
      </c>
      <c r="K10" s="119">
        <f t="shared" si="1"/>
        <v>5171</v>
      </c>
      <c r="L10" s="148"/>
      <c r="M10" s="556">
        <v>1441</v>
      </c>
      <c r="N10" s="556">
        <v>792</v>
      </c>
      <c r="O10" s="556">
        <v>1657</v>
      </c>
      <c r="P10" s="557">
        <v>1281</v>
      </c>
      <c r="X10" s="136"/>
      <c r="Y10" s="136"/>
      <c r="Z10" s="136"/>
      <c r="AB10" s="136"/>
      <c r="AC10" s="136"/>
      <c r="AD10" s="136"/>
      <c r="AE10" s="136"/>
      <c r="AF10" s="136"/>
      <c r="AG10" s="136"/>
      <c r="AH10" s="136"/>
      <c r="AI10" s="136"/>
      <c r="AJ10" s="136"/>
      <c r="AK10" s="136"/>
      <c r="AL10" s="136"/>
      <c r="AM10" s="136"/>
      <c r="AN10" s="136"/>
      <c r="AO10" s="136"/>
      <c r="AP10" s="136"/>
      <c r="AQ10" s="136"/>
      <c r="AR10" s="136"/>
    </row>
    <row r="11" spans="1:49" s="118" customFormat="1" ht="28.5" x14ac:dyDescent="0.25">
      <c r="A11"/>
      <c r="B11" s="514" t="s">
        <v>293</v>
      </c>
      <c r="C11" s="618"/>
      <c r="D11" s="118">
        <f>StateCalculations!D150</f>
        <v>473</v>
      </c>
      <c r="G11" s="291"/>
      <c r="H11"/>
      <c r="J11" s="118" t="s">
        <v>154</v>
      </c>
      <c r="K11" s="119">
        <f t="shared" si="1"/>
        <v>519</v>
      </c>
      <c r="L11" s="148"/>
      <c r="M11" s="556">
        <v>151</v>
      </c>
      <c r="N11" s="556">
        <v>108</v>
      </c>
      <c r="O11" s="556">
        <v>144</v>
      </c>
      <c r="P11" s="557">
        <v>116</v>
      </c>
      <c r="X11" s="136"/>
      <c r="Y11" s="136"/>
      <c r="Z11" s="136"/>
      <c r="AB11" s="136"/>
      <c r="AC11" s="136"/>
      <c r="AD11" s="136"/>
      <c r="AE11" s="136"/>
      <c r="AF11" s="136"/>
      <c r="AG11" s="136"/>
      <c r="AH11" s="136"/>
      <c r="AI11" s="136"/>
      <c r="AJ11" s="136"/>
      <c r="AK11" s="136"/>
      <c r="AL11" s="136"/>
      <c r="AM11" s="136"/>
      <c r="AN11" s="136"/>
      <c r="AO11" s="136"/>
      <c r="AP11" s="136"/>
      <c r="AQ11" s="136"/>
      <c r="AR11" s="136"/>
    </row>
    <row r="12" spans="1:49" s="118" customFormat="1" ht="15" thickBot="1" x14ac:dyDescent="0.3">
      <c r="A12"/>
      <c r="E12" s="118" t="s">
        <v>118</v>
      </c>
      <c r="F12" s="118" t="s">
        <v>119</v>
      </c>
      <c r="H12"/>
      <c r="J12" s="118" t="s">
        <v>155</v>
      </c>
      <c r="K12" s="119">
        <f t="shared" si="1"/>
        <v>5</v>
      </c>
      <c r="L12" s="148"/>
      <c r="M12" s="556">
        <v>1</v>
      </c>
      <c r="N12" s="556"/>
      <c r="O12" s="556">
        <v>3</v>
      </c>
      <c r="P12" s="557">
        <v>1</v>
      </c>
      <c r="X12" s="136"/>
      <c r="Y12" s="136"/>
      <c r="Z12" s="136"/>
      <c r="AB12" s="136"/>
      <c r="AC12" s="136"/>
      <c r="AD12" s="136"/>
      <c r="AE12" s="136"/>
      <c r="AF12" s="136"/>
      <c r="AG12" s="136"/>
      <c r="AH12" s="136"/>
      <c r="AI12" s="136"/>
      <c r="AJ12" s="136"/>
      <c r="AK12" s="136"/>
      <c r="AL12" s="136"/>
      <c r="AM12" s="136"/>
      <c r="AN12" s="136"/>
      <c r="AO12" s="136"/>
      <c r="AP12" s="136"/>
      <c r="AQ12" s="136"/>
      <c r="AR12" s="136"/>
    </row>
    <row r="13" spans="1:49" s="118" customFormat="1" ht="15" thickBot="1" x14ac:dyDescent="0.3">
      <c r="A13"/>
      <c r="D13" s="552">
        <f>D4</f>
        <v>42736</v>
      </c>
      <c r="E13" s="553">
        <f t="shared" ref="E13:F13" si="2">E4</f>
        <v>42767</v>
      </c>
      <c r="F13" s="554">
        <f t="shared" si="2"/>
        <v>42795</v>
      </c>
      <c r="H13"/>
      <c r="J13" s="118" t="s">
        <v>19</v>
      </c>
      <c r="K13" s="119">
        <f t="shared" si="1"/>
        <v>675</v>
      </c>
      <c r="L13" s="148"/>
      <c r="M13" s="556">
        <v>146</v>
      </c>
      <c r="N13" s="556">
        <v>199</v>
      </c>
      <c r="O13" s="556">
        <v>192</v>
      </c>
      <c r="P13" s="557">
        <v>138</v>
      </c>
      <c r="X13" s="136"/>
      <c r="Y13" s="136"/>
      <c r="Z13" s="136"/>
      <c r="AB13" s="136"/>
      <c r="AC13" s="136"/>
      <c r="AD13" s="136"/>
      <c r="AE13" s="136"/>
      <c r="AF13" s="136"/>
      <c r="AG13" s="136"/>
      <c r="AH13" s="136"/>
      <c r="AI13" s="136"/>
      <c r="AJ13" s="136"/>
      <c r="AK13" s="136"/>
      <c r="AL13" s="136"/>
      <c r="AM13" s="136"/>
      <c r="AN13" s="136"/>
      <c r="AO13" s="136"/>
      <c r="AP13" s="136"/>
      <c r="AQ13" s="136"/>
      <c r="AR13" s="136"/>
    </row>
    <row r="14" spans="1:49" ht="24.6" customHeight="1" x14ac:dyDescent="0.25">
      <c r="B14" s="319" t="s">
        <v>128</v>
      </c>
      <c r="C14" s="119">
        <f>D14+E14+F14</f>
        <v>1743</v>
      </c>
      <c r="D14" s="850">
        <f>SUM(D15:D18)</f>
        <v>583</v>
      </c>
      <c r="E14" s="850">
        <f t="shared" ref="E14:F14" si="3">SUM(E15:E18)</f>
        <v>495</v>
      </c>
      <c r="F14" s="850">
        <f t="shared" si="3"/>
        <v>665</v>
      </c>
      <c r="G14" s="118"/>
      <c r="J14" s="118" t="s">
        <v>156</v>
      </c>
      <c r="K14" s="119">
        <f t="shared" si="1"/>
        <v>8758</v>
      </c>
      <c r="L14" s="148"/>
      <c r="M14" s="556">
        <v>2577</v>
      </c>
      <c r="N14" s="556">
        <v>2609</v>
      </c>
      <c r="O14" s="506">
        <v>1930</v>
      </c>
      <c r="P14" s="510">
        <v>1642</v>
      </c>
      <c r="X14" s="503"/>
      <c r="Y14" s="503"/>
      <c r="Z14" s="503"/>
      <c r="AB14" s="503"/>
      <c r="AF14" s="503"/>
      <c r="AS14"/>
      <c r="AT14"/>
      <c r="AU14"/>
      <c r="AV14"/>
      <c r="AW14"/>
    </row>
    <row r="15" spans="1:49" ht="14.25" x14ac:dyDescent="0.25">
      <c r="B15" s="319" t="s">
        <v>263</v>
      </c>
      <c r="C15" s="119">
        <f t="shared" ref="C15:C18" si="4">D15+E15+F15</f>
        <v>402</v>
      </c>
      <c r="D15" s="555">
        <v>139</v>
      </c>
      <c r="E15" s="556">
        <v>139</v>
      </c>
      <c r="F15" s="557">
        <v>124</v>
      </c>
      <c r="G15" s="118"/>
      <c r="J15" s="118" t="s">
        <v>21</v>
      </c>
      <c r="K15" s="119">
        <f t="shared" si="1"/>
        <v>1900</v>
      </c>
      <c r="L15" s="148"/>
      <c r="M15" s="556">
        <v>573</v>
      </c>
      <c r="N15" s="556">
        <v>885</v>
      </c>
      <c r="O15" s="506">
        <v>180</v>
      </c>
      <c r="P15" s="510">
        <v>262</v>
      </c>
      <c r="X15" s="503"/>
      <c r="Y15" s="503"/>
      <c r="Z15" s="503"/>
      <c r="AB15" s="503"/>
      <c r="AF15" s="503"/>
      <c r="AS15"/>
      <c r="AT15"/>
      <c r="AU15"/>
      <c r="AV15"/>
      <c r="AW15"/>
    </row>
    <row r="16" spans="1:49" ht="30.6" customHeight="1" thickBot="1" x14ac:dyDescent="0.3">
      <c r="B16" s="319" t="s">
        <v>266</v>
      </c>
      <c r="C16" s="119">
        <f t="shared" si="4"/>
        <v>559</v>
      </c>
      <c r="D16" s="558">
        <v>173</v>
      </c>
      <c r="E16" s="559">
        <v>162</v>
      </c>
      <c r="F16" s="560">
        <v>224</v>
      </c>
      <c r="G16" s="123"/>
      <c r="J16" s="118" t="s">
        <v>132</v>
      </c>
      <c r="K16" s="119">
        <f t="shared" si="1"/>
        <v>18545</v>
      </c>
      <c r="L16" s="416">
        <f>SUM(L6:L15)</f>
        <v>0</v>
      </c>
      <c r="M16" s="147">
        <f t="shared" ref="M16:P16" si="5">SUM(M6:M15)</f>
        <v>5222</v>
      </c>
      <c r="N16" s="147">
        <f t="shared" si="5"/>
        <v>4761</v>
      </c>
      <c r="O16" s="360">
        <f t="shared" si="5"/>
        <v>4663</v>
      </c>
      <c r="P16" s="391">
        <f t="shared" si="5"/>
        <v>3899</v>
      </c>
      <c r="X16" s="503"/>
      <c r="Y16" s="503"/>
      <c r="Z16" s="503"/>
      <c r="AB16" s="503"/>
      <c r="AF16" s="503"/>
      <c r="AS16"/>
      <c r="AT16"/>
      <c r="AU16"/>
      <c r="AV16"/>
      <c r="AW16"/>
    </row>
    <row r="17" spans="2:49" ht="14.25" x14ac:dyDescent="0.25">
      <c r="B17" s="319" t="s">
        <v>268</v>
      </c>
      <c r="C17" s="119">
        <f t="shared" si="4"/>
        <v>397</v>
      </c>
      <c r="D17" s="561">
        <v>128</v>
      </c>
      <c r="E17" s="506">
        <v>97</v>
      </c>
      <c r="F17" s="510">
        <v>172</v>
      </c>
      <c r="G17" s="123"/>
      <c r="X17" s="503"/>
      <c r="Y17" s="503"/>
      <c r="Z17" s="503"/>
      <c r="AB17" s="503"/>
      <c r="AF17" s="503"/>
      <c r="AS17"/>
      <c r="AT17"/>
      <c r="AU17"/>
      <c r="AV17"/>
      <c r="AW17"/>
    </row>
    <row r="18" spans="2:49" ht="15" thickBot="1" x14ac:dyDescent="0.3">
      <c r="B18" s="319" t="s">
        <v>269</v>
      </c>
      <c r="C18" s="119">
        <f t="shared" si="4"/>
        <v>385</v>
      </c>
      <c r="D18" s="562">
        <v>143</v>
      </c>
      <c r="E18" s="563">
        <v>97</v>
      </c>
      <c r="F18" s="564">
        <v>145</v>
      </c>
      <c r="G18" s="156"/>
      <c r="X18" s="503"/>
      <c r="Y18" s="503"/>
      <c r="Z18" s="503"/>
      <c r="AB18" s="503"/>
      <c r="AF18" s="503"/>
      <c r="AS18"/>
      <c r="AT18"/>
      <c r="AU18"/>
      <c r="AV18"/>
      <c r="AW18"/>
    </row>
    <row r="19" spans="2:49" x14ac:dyDescent="0.2">
      <c r="G19" s="291"/>
      <c r="I19" s="137" t="s">
        <v>157</v>
      </c>
      <c r="J19" s="620"/>
      <c r="L19" s="176" t="s">
        <v>128</v>
      </c>
      <c r="M19" s="183" t="s">
        <v>128</v>
      </c>
      <c r="N19" s="183" t="s">
        <v>128</v>
      </c>
      <c r="O19" s="183" t="s">
        <v>128</v>
      </c>
      <c r="P19" s="184" t="s">
        <v>128</v>
      </c>
      <c r="X19" s="503"/>
      <c r="Y19" s="503"/>
      <c r="Z19" s="503"/>
      <c r="AB19" s="503"/>
      <c r="AF19" s="503"/>
      <c r="AS19"/>
      <c r="AT19"/>
      <c r="AU19"/>
      <c r="AV19"/>
      <c r="AW19"/>
    </row>
    <row r="20" spans="2:49" ht="28.5" x14ac:dyDescent="0.25">
      <c r="B20" s="514" t="s">
        <v>247</v>
      </c>
      <c r="C20" s="618"/>
      <c r="D20" s="118"/>
      <c r="E20" s="118"/>
      <c r="F20" s="118"/>
      <c r="G20" s="118"/>
      <c r="J20" s="118"/>
      <c r="K20" s="118"/>
      <c r="L20" s="169" t="s">
        <v>260</v>
      </c>
      <c r="M20" s="313" t="s">
        <v>263</v>
      </c>
      <c r="N20" s="313" t="s">
        <v>266</v>
      </c>
      <c r="O20" s="313" t="s">
        <v>268</v>
      </c>
      <c r="P20" s="345" t="s">
        <v>269</v>
      </c>
      <c r="X20" s="503"/>
      <c r="Y20" s="503"/>
      <c r="Z20" s="503"/>
      <c r="AB20" s="503"/>
      <c r="AF20" s="503"/>
      <c r="AS20"/>
      <c r="AT20"/>
      <c r="AU20"/>
      <c r="AV20"/>
      <c r="AW20"/>
    </row>
    <row r="21" spans="2:49" ht="15" thickBot="1" x14ac:dyDescent="0.3">
      <c r="B21" s="118"/>
      <c r="C21" s="118"/>
      <c r="D21" s="118" t="s">
        <v>117</v>
      </c>
      <c r="E21" s="118" t="s">
        <v>118</v>
      </c>
      <c r="F21" s="118" t="s">
        <v>119</v>
      </c>
      <c r="G21" s="118"/>
      <c r="J21" s="119" t="s">
        <v>22</v>
      </c>
      <c r="K21" s="119">
        <f>SUM(L21:P21)</f>
        <v>8</v>
      </c>
      <c r="L21" s="148"/>
      <c r="M21" s="167">
        <v>1</v>
      </c>
      <c r="N21" s="167">
        <v>1</v>
      </c>
      <c r="O21" s="161">
        <v>5</v>
      </c>
      <c r="P21" s="179">
        <v>1</v>
      </c>
      <c r="X21" s="503"/>
      <c r="Y21" s="503"/>
      <c r="Z21" s="503"/>
      <c r="AB21" s="503"/>
      <c r="AF21" s="503"/>
      <c r="AS21"/>
      <c r="AT21"/>
      <c r="AU21"/>
      <c r="AV21"/>
      <c r="AW21"/>
    </row>
    <row r="22" spans="2:49" ht="15" thickBot="1" x14ac:dyDescent="0.3">
      <c r="B22" s="118"/>
      <c r="C22" s="118"/>
      <c r="D22" s="412">
        <f>D4</f>
        <v>42736</v>
      </c>
      <c r="E22" s="414">
        <f t="shared" ref="E22:F22" si="6">E4</f>
        <v>42767</v>
      </c>
      <c r="F22" s="415">
        <f t="shared" si="6"/>
        <v>42795</v>
      </c>
      <c r="G22" s="118"/>
      <c r="J22" s="119" t="s">
        <v>14</v>
      </c>
      <c r="K22" s="119">
        <f t="shared" ref="K22:K39" si="7">SUM(L22:P22)</f>
        <v>3</v>
      </c>
      <c r="L22" s="148"/>
      <c r="M22" s="167"/>
      <c r="N22" s="167">
        <v>3</v>
      </c>
      <c r="O22" s="161"/>
      <c r="P22" s="179"/>
      <c r="X22" s="503"/>
      <c r="Y22" s="503"/>
      <c r="Z22" s="503"/>
      <c r="AB22" s="503"/>
      <c r="AF22" s="503"/>
      <c r="AS22"/>
      <c r="AT22"/>
      <c r="AU22"/>
      <c r="AV22"/>
      <c r="AW22"/>
    </row>
    <row r="23" spans="2:49" ht="14.25" x14ac:dyDescent="0.25">
      <c r="B23" s="319" t="s">
        <v>128</v>
      </c>
      <c r="C23" s="119">
        <f t="shared" ref="C23:C27" si="8">D23+E23+F23</f>
        <v>385</v>
      </c>
      <c r="D23" s="141">
        <f>SUM(D24:D27)</f>
        <v>124</v>
      </c>
      <c r="E23" s="141">
        <f t="shared" ref="E23:F23" si="9">SUM(E24:E27)</f>
        <v>121</v>
      </c>
      <c r="F23" s="141">
        <f t="shared" si="9"/>
        <v>140</v>
      </c>
      <c r="G23" s="118"/>
      <c r="J23" s="119" t="s">
        <v>18</v>
      </c>
      <c r="K23" s="119">
        <f t="shared" si="7"/>
        <v>3</v>
      </c>
      <c r="L23" s="148"/>
      <c r="M23" s="167">
        <v>3</v>
      </c>
      <c r="N23" s="167"/>
      <c r="O23" s="161"/>
      <c r="P23" s="179"/>
      <c r="X23" s="503"/>
      <c r="Y23" s="503"/>
      <c r="Z23" s="503"/>
      <c r="AB23" s="503"/>
      <c r="AF23" s="503"/>
      <c r="AS23"/>
      <c r="AT23"/>
      <c r="AU23"/>
      <c r="AV23"/>
      <c r="AW23"/>
    </row>
    <row r="24" spans="2:49" ht="14.25" x14ac:dyDescent="0.25">
      <c r="B24" s="319" t="s">
        <v>263</v>
      </c>
      <c r="C24" s="119">
        <f t="shared" si="8"/>
        <v>120</v>
      </c>
      <c r="D24" s="148">
        <v>30</v>
      </c>
      <c r="E24" s="167">
        <v>41</v>
      </c>
      <c r="F24" s="149">
        <v>49</v>
      </c>
      <c r="G24" s="118"/>
      <c r="J24" s="118" t="s">
        <v>158</v>
      </c>
      <c r="K24" s="119">
        <f t="shared" si="7"/>
        <v>14387</v>
      </c>
      <c r="L24" s="148"/>
      <c r="M24" s="167">
        <v>3738</v>
      </c>
      <c r="N24" s="167">
        <v>3458</v>
      </c>
      <c r="O24" s="161">
        <v>3919</v>
      </c>
      <c r="P24" s="179">
        <v>3272</v>
      </c>
      <c r="X24" s="503"/>
      <c r="Y24" s="503"/>
      <c r="Z24" s="503"/>
      <c r="AB24" s="503"/>
      <c r="AF24" s="503"/>
      <c r="AS24"/>
      <c r="AT24"/>
      <c r="AU24"/>
      <c r="AV24"/>
      <c r="AW24"/>
    </row>
    <row r="25" spans="2:49" ht="14.25" x14ac:dyDescent="0.25">
      <c r="B25" s="319" t="s">
        <v>266</v>
      </c>
      <c r="C25" s="119">
        <f t="shared" si="8"/>
        <v>84</v>
      </c>
      <c r="D25" s="321">
        <v>24</v>
      </c>
      <c r="E25" s="320">
        <v>24</v>
      </c>
      <c r="F25" s="322">
        <v>36</v>
      </c>
      <c r="G25" s="123"/>
      <c r="J25" s="118" t="s">
        <v>159</v>
      </c>
      <c r="K25" s="119">
        <f t="shared" si="7"/>
        <v>19</v>
      </c>
      <c r="L25" s="148"/>
      <c r="M25" s="167">
        <v>4</v>
      </c>
      <c r="N25" s="167">
        <v>1</v>
      </c>
      <c r="O25" s="161">
        <v>9</v>
      </c>
      <c r="P25" s="179">
        <v>5</v>
      </c>
      <c r="X25" s="503"/>
      <c r="Y25" s="503"/>
      <c r="Z25" s="503"/>
      <c r="AB25" s="503"/>
      <c r="AF25" s="503"/>
      <c r="AS25"/>
      <c r="AT25"/>
      <c r="AU25"/>
      <c r="AV25"/>
      <c r="AW25"/>
    </row>
    <row r="26" spans="2:49" ht="14.25" x14ac:dyDescent="0.25">
      <c r="B26" s="319" t="s">
        <v>268</v>
      </c>
      <c r="C26" s="119">
        <f t="shared" si="8"/>
        <v>89</v>
      </c>
      <c r="D26" s="169">
        <v>34</v>
      </c>
      <c r="E26" s="165">
        <v>30</v>
      </c>
      <c r="F26" s="170">
        <v>25</v>
      </c>
      <c r="G26" s="156"/>
      <c r="J26" s="118" t="s">
        <v>160</v>
      </c>
      <c r="K26" s="119">
        <f t="shared" si="7"/>
        <v>1</v>
      </c>
      <c r="L26" s="148"/>
      <c r="M26" s="167"/>
      <c r="N26" s="167"/>
      <c r="O26" s="161"/>
      <c r="P26" s="179">
        <v>1</v>
      </c>
      <c r="X26" s="503"/>
      <c r="Y26" s="503"/>
      <c r="Z26" s="503"/>
      <c r="AB26" s="503"/>
      <c r="AF26" s="503"/>
      <c r="AS26"/>
      <c r="AT26"/>
      <c r="AU26"/>
      <c r="AV26"/>
      <c r="AW26"/>
    </row>
    <row r="27" spans="2:49" ht="15" thickBot="1" x14ac:dyDescent="0.3">
      <c r="B27" s="319" t="s">
        <v>269</v>
      </c>
      <c r="C27" s="119">
        <f t="shared" si="8"/>
        <v>92</v>
      </c>
      <c r="D27" s="155">
        <v>36</v>
      </c>
      <c r="E27" s="292">
        <v>26</v>
      </c>
      <c r="F27" s="293">
        <v>30</v>
      </c>
      <c r="G27" s="291"/>
      <c r="J27" s="119" t="s">
        <v>12</v>
      </c>
      <c r="K27" s="119">
        <f t="shared" si="7"/>
        <v>30</v>
      </c>
      <c r="L27" s="148"/>
      <c r="M27" s="167">
        <v>11</v>
      </c>
      <c r="N27" s="167"/>
      <c r="O27" s="161">
        <v>15</v>
      </c>
      <c r="P27" s="179">
        <v>4</v>
      </c>
      <c r="X27" s="503"/>
      <c r="Y27" s="503"/>
      <c r="Z27" s="503"/>
      <c r="AB27" s="503"/>
      <c r="AF27" s="503"/>
      <c r="AS27"/>
      <c r="AT27"/>
      <c r="AU27"/>
      <c r="AV27"/>
      <c r="AW27"/>
    </row>
    <row r="28" spans="2:49" ht="14.25" x14ac:dyDescent="0.25">
      <c r="G28" s="291"/>
      <c r="J28" s="118" t="s">
        <v>161</v>
      </c>
      <c r="K28" s="119">
        <f t="shared" si="7"/>
        <v>0</v>
      </c>
      <c r="L28" s="148"/>
      <c r="M28" s="167"/>
      <c r="N28" s="167"/>
      <c r="O28" s="161"/>
      <c r="P28" s="179"/>
      <c r="X28" s="503"/>
      <c r="Y28" s="503"/>
      <c r="Z28" s="503"/>
      <c r="AB28" s="503"/>
      <c r="AF28" s="503"/>
      <c r="AS28"/>
      <c r="AT28"/>
      <c r="AU28"/>
      <c r="AV28"/>
      <c r="AW28"/>
    </row>
    <row r="29" spans="2:49" ht="28.15" customHeight="1" x14ac:dyDescent="0.25">
      <c r="B29" s="514" t="s">
        <v>248</v>
      </c>
      <c r="C29" s="118"/>
      <c r="D29" s="118"/>
      <c r="E29" s="118"/>
      <c r="F29" s="118"/>
      <c r="G29" s="118"/>
      <c r="J29" s="119" t="s">
        <v>8</v>
      </c>
      <c r="K29" s="119">
        <f t="shared" si="7"/>
        <v>0</v>
      </c>
      <c r="L29" s="148"/>
      <c r="M29" s="167"/>
      <c r="N29" s="167"/>
      <c r="O29" s="161"/>
      <c r="P29" s="179"/>
      <c r="X29" s="503"/>
      <c r="Y29" s="503"/>
      <c r="Z29" s="503"/>
      <c r="AB29" s="503"/>
      <c r="AF29" s="503"/>
      <c r="AS29"/>
      <c r="AT29"/>
      <c r="AU29"/>
      <c r="AV29"/>
      <c r="AW29"/>
    </row>
    <row r="30" spans="2:49" ht="15" thickBot="1" x14ac:dyDescent="0.3">
      <c r="B30" s="118"/>
      <c r="C30" s="651" t="s">
        <v>125</v>
      </c>
      <c r="D30" s="118" t="s">
        <v>117</v>
      </c>
      <c r="E30" s="118" t="s">
        <v>118</v>
      </c>
      <c r="F30" s="118" t="s">
        <v>119</v>
      </c>
      <c r="G30" s="118"/>
      <c r="J30" s="119" t="s">
        <v>20</v>
      </c>
      <c r="K30" s="119">
        <f t="shared" si="7"/>
        <v>1</v>
      </c>
      <c r="L30" s="148"/>
      <c r="M30" s="167"/>
      <c r="N30" s="167"/>
      <c r="O30" s="161">
        <v>1</v>
      </c>
      <c r="P30" s="179"/>
      <c r="X30" s="503"/>
      <c r="Y30" s="503"/>
      <c r="Z30" s="503"/>
      <c r="AB30" s="503"/>
      <c r="AF30" s="503"/>
      <c r="AS30"/>
      <c r="AT30"/>
      <c r="AU30"/>
      <c r="AV30"/>
      <c r="AW30"/>
    </row>
    <row r="31" spans="2:49" ht="15" thickBot="1" x14ac:dyDescent="0.3">
      <c r="B31" s="118"/>
      <c r="C31" s="118"/>
      <c r="D31" s="412">
        <f>D22</f>
        <v>42736</v>
      </c>
      <c r="E31" s="412">
        <f t="shared" ref="E31:F31" si="10">E22</f>
        <v>42767</v>
      </c>
      <c r="F31" s="412">
        <f t="shared" si="10"/>
        <v>42795</v>
      </c>
      <c r="G31" s="118"/>
      <c r="J31" s="119" t="s">
        <v>24</v>
      </c>
      <c r="K31" s="119">
        <f t="shared" si="7"/>
        <v>273</v>
      </c>
      <c r="L31" s="148"/>
      <c r="M31" s="167">
        <v>55</v>
      </c>
      <c r="N31" s="167">
        <v>71</v>
      </c>
      <c r="O31" s="161">
        <v>90</v>
      </c>
      <c r="P31" s="179">
        <v>57</v>
      </c>
      <c r="X31" s="503"/>
      <c r="Y31" s="503"/>
      <c r="Z31" s="503"/>
      <c r="AB31" s="503"/>
      <c r="AF31" s="503"/>
      <c r="AS31"/>
      <c r="AT31"/>
      <c r="AU31"/>
      <c r="AV31"/>
      <c r="AW31"/>
    </row>
    <row r="32" spans="2:49" ht="14.25" x14ac:dyDescent="0.25">
      <c r="B32" s="319" t="s">
        <v>128</v>
      </c>
      <c r="C32" s="119">
        <f t="shared" ref="C32:C36" si="11">D32+E32+F32</f>
        <v>0</v>
      </c>
      <c r="D32" s="141"/>
      <c r="E32" s="142"/>
      <c r="F32" s="143"/>
      <c r="G32" s="118"/>
      <c r="J32" s="118" t="s">
        <v>162</v>
      </c>
      <c r="K32" s="119">
        <f t="shared" si="7"/>
        <v>2</v>
      </c>
      <c r="L32" s="148"/>
      <c r="M32" s="167"/>
      <c r="N32" s="167"/>
      <c r="O32" s="161"/>
      <c r="P32" s="179">
        <v>2</v>
      </c>
      <c r="X32" s="503"/>
      <c r="Y32" s="503"/>
      <c r="Z32" s="503"/>
      <c r="AB32" s="503"/>
      <c r="AF32" s="503"/>
      <c r="AS32"/>
      <c r="AT32"/>
      <c r="AU32"/>
      <c r="AV32"/>
      <c r="AW32"/>
    </row>
    <row r="33" spans="2:49" ht="14.25" x14ac:dyDescent="0.25">
      <c r="B33" s="319" t="s">
        <v>263</v>
      </c>
      <c r="C33" s="119">
        <f t="shared" si="11"/>
        <v>0</v>
      </c>
      <c r="D33" s="148"/>
      <c r="E33" s="167"/>
      <c r="F33" s="149"/>
      <c r="G33" s="118"/>
      <c r="J33" s="119" t="s">
        <v>163</v>
      </c>
      <c r="K33" s="119">
        <f t="shared" si="7"/>
        <v>74</v>
      </c>
      <c r="L33" s="148"/>
      <c r="M33" s="167">
        <v>9</v>
      </c>
      <c r="N33" s="167">
        <v>37</v>
      </c>
      <c r="O33" s="161">
        <v>19</v>
      </c>
      <c r="P33" s="179">
        <v>9</v>
      </c>
      <c r="X33" s="503"/>
      <c r="Y33" s="503"/>
      <c r="Z33" s="503"/>
      <c r="AB33" s="503"/>
      <c r="AF33" s="503"/>
      <c r="AS33"/>
      <c r="AT33"/>
      <c r="AU33"/>
      <c r="AV33"/>
      <c r="AW33"/>
    </row>
    <row r="34" spans="2:49" ht="14.25" x14ac:dyDescent="0.25">
      <c r="B34" s="319" t="s">
        <v>266</v>
      </c>
      <c r="C34" s="119">
        <f t="shared" si="11"/>
        <v>0</v>
      </c>
      <c r="D34" s="321"/>
      <c r="E34" s="320"/>
      <c r="F34" s="322"/>
      <c r="G34" s="123"/>
      <c r="J34" s="118" t="s">
        <v>164</v>
      </c>
      <c r="K34" s="119">
        <f t="shared" si="7"/>
        <v>5</v>
      </c>
      <c r="L34" s="148"/>
      <c r="M34" s="167">
        <v>1</v>
      </c>
      <c r="N34" s="167">
        <v>2</v>
      </c>
      <c r="O34" s="161">
        <v>2</v>
      </c>
      <c r="P34" s="179"/>
      <c r="X34" s="503"/>
      <c r="Y34" s="503"/>
      <c r="Z34" s="503"/>
      <c r="AB34" s="503"/>
      <c r="AF34" s="503"/>
      <c r="AS34"/>
      <c r="AT34"/>
      <c r="AU34"/>
      <c r="AV34"/>
      <c r="AW34"/>
    </row>
    <row r="35" spans="2:49" ht="23.45" customHeight="1" x14ac:dyDescent="0.25">
      <c r="B35" s="319" t="s">
        <v>268</v>
      </c>
      <c r="C35" s="119">
        <f t="shared" si="11"/>
        <v>0</v>
      </c>
      <c r="D35" s="169"/>
      <c r="E35" s="165"/>
      <c r="F35" s="170"/>
      <c r="G35" s="156"/>
      <c r="J35" s="119" t="s">
        <v>6</v>
      </c>
      <c r="K35" s="119">
        <f t="shared" si="7"/>
        <v>1172</v>
      </c>
      <c r="L35" s="148"/>
      <c r="M35" s="167">
        <v>349</v>
      </c>
      <c r="N35" s="167">
        <v>210</v>
      </c>
      <c r="O35" s="161">
        <v>322</v>
      </c>
      <c r="P35" s="179">
        <v>291</v>
      </c>
      <c r="X35" s="503"/>
      <c r="Y35" s="503"/>
      <c r="Z35" s="503"/>
      <c r="AB35" s="503"/>
      <c r="AF35" s="503"/>
      <c r="AS35"/>
      <c r="AT35"/>
      <c r="AU35"/>
      <c r="AV35"/>
      <c r="AW35"/>
    </row>
    <row r="36" spans="2:49" ht="15" thickBot="1" x14ac:dyDescent="0.3">
      <c r="B36" s="319" t="s">
        <v>269</v>
      </c>
      <c r="C36" s="119">
        <f t="shared" si="11"/>
        <v>0</v>
      </c>
      <c r="D36" s="155"/>
      <c r="E36" s="292"/>
      <c r="F36" s="293"/>
      <c r="G36" s="291"/>
      <c r="J36" s="118" t="s">
        <v>165</v>
      </c>
      <c r="K36" s="119">
        <f t="shared" si="7"/>
        <v>0</v>
      </c>
      <c r="L36" s="148"/>
      <c r="M36" s="167"/>
      <c r="N36" s="167"/>
      <c r="O36" s="161"/>
      <c r="P36" s="179"/>
      <c r="X36" s="503"/>
      <c r="Y36" s="503"/>
      <c r="Z36" s="503"/>
      <c r="AB36" s="503"/>
      <c r="AF36" s="503"/>
      <c r="AS36"/>
      <c r="AT36"/>
      <c r="AU36"/>
      <c r="AV36"/>
      <c r="AW36"/>
    </row>
    <row r="37" spans="2:49" ht="14.25" x14ac:dyDescent="0.25">
      <c r="G37" s="291"/>
      <c r="J37" s="118" t="s">
        <v>166</v>
      </c>
      <c r="K37" s="119">
        <f t="shared" si="7"/>
        <v>2539</v>
      </c>
      <c r="L37" s="148"/>
      <c r="M37" s="167">
        <v>1050</v>
      </c>
      <c r="N37" s="167">
        <v>978</v>
      </c>
      <c r="O37" s="161">
        <v>266</v>
      </c>
      <c r="P37" s="179">
        <v>245</v>
      </c>
      <c r="X37" s="503"/>
      <c r="Y37" s="503"/>
      <c r="Z37" s="503"/>
      <c r="AB37" s="503"/>
      <c r="AF37" s="503"/>
      <c r="AS37"/>
      <c r="AT37"/>
      <c r="AU37"/>
      <c r="AV37"/>
      <c r="AW37"/>
    </row>
    <row r="38" spans="2:49" ht="28.5" x14ac:dyDescent="0.25">
      <c r="B38" s="990" t="s">
        <v>121</v>
      </c>
      <c r="C38" s="118"/>
      <c r="D38" s="771"/>
      <c r="E38" s="771"/>
      <c r="F38" s="771"/>
      <c r="G38" s="118"/>
      <c r="H38" s="291"/>
      <c r="J38" s="119" t="s">
        <v>16</v>
      </c>
      <c r="K38" s="119">
        <f t="shared" si="7"/>
        <v>28</v>
      </c>
      <c r="L38" s="148"/>
      <c r="M38" s="167">
        <v>1</v>
      </c>
      <c r="N38" s="167"/>
      <c r="O38" s="161">
        <v>15</v>
      </c>
      <c r="P38" s="179">
        <v>12</v>
      </c>
      <c r="X38" s="503"/>
      <c r="Y38" s="503"/>
      <c r="Z38" s="503"/>
      <c r="AB38" s="503"/>
      <c r="AF38" s="503"/>
      <c r="AS38"/>
      <c r="AT38"/>
      <c r="AU38"/>
      <c r="AV38"/>
      <c r="AW38"/>
    </row>
    <row r="39" spans="2:49" ht="15" thickBot="1" x14ac:dyDescent="0.3">
      <c r="B39" s="118"/>
      <c r="C39" s="988" t="s">
        <v>122</v>
      </c>
      <c r="D39" s="118" t="s">
        <v>117</v>
      </c>
      <c r="E39" s="118" t="s">
        <v>118</v>
      </c>
      <c r="F39" s="118" t="s">
        <v>119</v>
      </c>
      <c r="G39" s="118"/>
      <c r="J39" s="118" t="s">
        <v>167</v>
      </c>
      <c r="K39" s="119">
        <f t="shared" si="7"/>
        <v>0</v>
      </c>
      <c r="L39" s="148"/>
      <c r="M39" s="167"/>
      <c r="N39" s="167"/>
      <c r="O39" s="161"/>
      <c r="P39" s="179"/>
      <c r="X39" s="503"/>
      <c r="Y39" s="503"/>
      <c r="Z39" s="503"/>
      <c r="AB39" s="503"/>
      <c r="AF39" s="503"/>
      <c r="AS39"/>
      <c r="AT39"/>
      <c r="AU39"/>
      <c r="AV39"/>
      <c r="AW39"/>
    </row>
    <row r="40" spans="2:49" ht="15" thickBot="1" x14ac:dyDescent="0.3">
      <c r="B40" s="118"/>
      <c r="C40" s="118"/>
      <c r="D40" s="412">
        <v>42736</v>
      </c>
      <c r="E40" s="414">
        <v>42767</v>
      </c>
      <c r="F40" s="415">
        <v>42795</v>
      </c>
      <c r="G40" s="118"/>
      <c r="J40" s="118" t="s">
        <v>132</v>
      </c>
      <c r="K40" s="119">
        <f>SUM(L40:P40)</f>
        <v>18545</v>
      </c>
      <c r="L40" s="416">
        <f t="shared" ref="L40:P40" si="12">SUM(L21:L39)</f>
        <v>0</v>
      </c>
      <c r="M40" s="147">
        <f t="shared" si="12"/>
        <v>5222</v>
      </c>
      <c r="N40" s="147">
        <f t="shared" si="12"/>
        <v>4761</v>
      </c>
      <c r="O40" s="147">
        <f t="shared" si="12"/>
        <v>4663</v>
      </c>
      <c r="P40" s="391">
        <f t="shared" si="12"/>
        <v>3899</v>
      </c>
      <c r="X40" s="503"/>
      <c r="Y40" s="503"/>
      <c r="Z40" s="503"/>
      <c r="AB40" s="503"/>
      <c r="AF40" s="503"/>
      <c r="AS40"/>
      <c r="AT40"/>
      <c r="AU40"/>
      <c r="AV40"/>
      <c r="AW40"/>
    </row>
    <row r="41" spans="2:49" ht="14.25" x14ac:dyDescent="0.25">
      <c r="B41" s="319" t="s">
        <v>128</v>
      </c>
      <c r="C41" s="119">
        <f>SUM(D41:F41)</f>
        <v>494</v>
      </c>
      <c r="D41" s="851">
        <f>SUM(D42:D45)</f>
        <v>166</v>
      </c>
      <c r="E41" s="851">
        <f t="shared" ref="E41:F41" si="13">SUM(E42:E45)</f>
        <v>156</v>
      </c>
      <c r="F41" s="851">
        <f t="shared" si="13"/>
        <v>172</v>
      </c>
      <c r="G41" s="118"/>
    </row>
    <row r="42" spans="2:49" ht="15" thickBot="1" x14ac:dyDescent="0.3">
      <c r="B42" s="319" t="s">
        <v>263</v>
      </c>
      <c r="C42" s="119">
        <f t="shared" ref="C42:C45" si="14">SUM(D42:F42)</f>
        <v>144</v>
      </c>
      <c r="D42" s="1028">
        <v>52</v>
      </c>
      <c r="E42" s="980">
        <v>42</v>
      </c>
      <c r="F42" s="1029">
        <v>50</v>
      </c>
      <c r="G42" s="118"/>
      <c r="J42" s="619" t="s">
        <v>124</v>
      </c>
      <c r="K42" s="118"/>
      <c r="L42" s="118" t="s">
        <v>117</v>
      </c>
      <c r="M42" s="118" t="s">
        <v>118</v>
      </c>
      <c r="N42" s="118" t="s">
        <v>119</v>
      </c>
      <c r="Q42" s="156"/>
      <c r="R42" s="156"/>
      <c r="S42" s="156"/>
      <c r="T42" s="156"/>
      <c r="U42" s="156"/>
      <c r="V42" s="156"/>
    </row>
    <row r="43" spans="2:49" ht="14.25" x14ac:dyDescent="0.25">
      <c r="B43" s="996" t="s">
        <v>266</v>
      </c>
      <c r="C43" s="119">
        <f t="shared" si="14"/>
        <v>141</v>
      </c>
      <c r="D43" s="1028">
        <v>40</v>
      </c>
      <c r="E43" s="980">
        <v>46</v>
      </c>
      <c r="F43" s="1029">
        <v>55</v>
      </c>
      <c r="G43" s="156"/>
      <c r="J43" s="118"/>
      <c r="K43" s="118"/>
      <c r="L43" s="552">
        <v>42644</v>
      </c>
      <c r="M43" s="553">
        <v>42675</v>
      </c>
      <c r="N43" s="554">
        <v>42705</v>
      </c>
      <c r="Q43" s="118"/>
      <c r="R43" s="118"/>
      <c r="S43" s="118"/>
      <c r="T43" s="118"/>
      <c r="U43" s="118"/>
      <c r="V43" s="156"/>
    </row>
    <row r="44" spans="2:49" ht="14.25" x14ac:dyDescent="0.25">
      <c r="B44" s="319" t="s">
        <v>268</v>
      </c>
      <c r="C44" s="1030">
        <f t="shared" si="14"/>
        <v>88</v>
      </c>
      <c r="D44" s="1028">
        <v>33</v>
      </c>
      <c r="E44" s="980">
        <v>28</v>
      </c>
      <c r="F44" s="1029">
        <v>27</v>
      </c>
      <c r="G44" s="156"/>
      <c r="J44" s="118" t="s">
        <v>128</v>
      </c>
      <c r="K44" s="119">
        <f>L44+M44+N44</f>
        <v>0</v>
      </c>
      <c r="L44" s="555"/>
      <c r="M44" s="556"/>
      <c r="N44" s="557"/>
      <c r="Q44" s="118"/>
      <c r="R44" s="118"/>
      <c r="S44" s="118"/>
      <c r="T44" s="118"/>
      <c r="U44" s="118"/>
      <c r="V44" s="156"/>
    </row>
    <row r="45" spans="2:49" ht="15" thickBot="1" x14ac:dyDescent="0.3">
      <c r="B45" s="319" t="s">
        <v>269</v>
      </c>
      <c r="C45" s="1030">
        <f t="shared" si="14"/>
        <v>121</v>
      </c>
      <c r="D45" s="1032">
        <v>41</v>
      </c>
      <c r="E45" s="292">
        <v>40</v>
      </c>
      <c r="F45" s="293">
        <v>40</v>
      </c>
      <c r="G45" s="291"/>
      <c r="J45" s="118" t="s">
        <v>260</v>
      </c>
      <c r="K45" s="119">
        <f t="shared" ref="K45" si="15">L45+M45+N45</f>
        <v>0</v>
      </c>
      <c r="L45" s="555"/>
      <c r="M45" s="556"/>
      <c r="N45" s="557"/>
      <c r="Q45" s="118"/>
      <c r="R45" s="118"/>
      <c r="S45" s="118"/>
      <c r="T45" s="118"/>
      <c r="U45" s="118"/>
      <c r="V45" s="156"/>
    </row>
    <row r="46" spans="2:49" ht="14.25" x14ac:dyDescent="0.25">
      <c r="G46" s="291"/>
      <c r="J46" s="118" t="s">
        <v>263</v>
      </c>
      <c r="K46" s="119">
        <f t="shared" ref="K46:K49" si="16">L46+M46+N46</f>
        <v>0</v>
      </c>
      <c r="L46" s="555"/>
      <c r="M46" s="556"/>
      <c r="N46" s="557"/>
      <c r="Q46" s="118"/>
      <c r="R46" s="118"/>
      <c r="S46" s="118"/>
      <c r="T46" s="118"/>
      <c r="U46" s="118"/>
      <c r="V46" s="156"/>
    </row>
    <row r="47" spans="2:49" ht="15" thickBot="1" x14ac:dyDescent="0.3">
      <c r="B47" s="118"/>
      <c r="C47" s="991" t="s">
        <v>123</v>
      </c>
      <c r="D47" s="118" t="s">
        <v>117</v>
      </c>
      <c r="E47" s="118" t="s">
        <v>118</v>
      </c>
      <c r="F47" s="118" t="s">
        <v>119</v>
      </c>
      <c r="G47" s="118"/>
      <c r="J47" s="118" t="s">
        <v>266</v>
      </c>
      <c r="K47" s="119">
        <f t="shared" si="16"/>
        <v>0</v>
      </c>
      <c r="L47" s="561"/>
      <c r="M47" s="506"/>
      <c r="N47" s="510"/>
      <c r="Q47" s="118"/>
      <c r="R47" s="118"/>
      <c r="S47" s="118"/>
      <c r="T47" s="118"/>
      <c r="U47" s="118"/>
      <c r="V47" s="156"/>
    </row>
    <row r="48" spans="2:49" ht="14.25" x14ac:dyDescent="0.25">
      <c r="B48" s="118"/>
      <c r="C48" s="118"/>
      <c r="D48" s="412">
        <f>D40</f>
        <v>42736</v>
      </c>
      <c r="E48" s="412">
        <f t="shared" ref="E48:F48" si="17">E40</f>
        <v>42767</v>
      </c>
      <c r="F48" s="412">
        <f t="shared" si="17"/>
        <v>42795</v>
      </c>
      <c r="G48" s="118"/>
      <c r="J48" s="118" t="s">
        <v>268</v>
      </c>
      <c r="K48" s="119">
        <f t="shared" si="16"/>
        <v>0</v>
      </c>
      <c r="L48" s="561"/>
      <c r="M48" s="506"/>
      <c r="N48" s="510"/>
      <c r="Q48" s="118"/>
      <c r="R48" s="118"/>
      <c r="S48" s="118"/>
      <c r="T48" s="118"/>
      <c r="U48" s="118"/>
      <c r="V48" s="156"/>
    </row>
    <row r="49" spans="2:23" ht="15" thickBot="1" x14ac:dyDescent="0.3">
      <c r="B49" s="319" t="s">
        <v>128</v>
      </c>
      <c r="C49" s="119">
        <f>SUM(D49:F49)</f>
        <v>635</v>
      </c>
      <c r="D49" s="603">
        <f>SUM(D50:D53)</f>
        <v>191</v>
      </c>
      <c r="E49" s="603">
        <f t="shared" ref="E49:F49" si="18">SUM(E50:E53)</f>
        <v>187</v>
      </c>
      <c r="F49" s="603">
        <f t="shared" si="18"/>
        <v>257</v>
      </c>
      <c r="G49" s="118"/>
      <c r="J49" s="118" t="s">
        <v>269</v>
      </c>
      <c r="K49" s="119">
        <f t="shared" si="16"/>
        <v>0</v>
      </c>
      <c r="L49" s="562"/>
      <c r="M49" s="563"/>
      <c r="N49" s="564"/>
      <c r="Q49" s="118"/>
      <c r="R49" s="118"/>
      <c r="S49" s="118"/>
      <c r="T49" s="118"/>
      <c r="U49" s="118"/>
      <c r="V49" s="156"/>
    </row>
    <row r="50" spans="2:23" ht="14.25" x14ac:dyDescent="0.25">
      <c r="B50" s="319" t="s">
        <v>263</v>
      </c>
      <c r="C50" s="119">
        <f t="shared" ref="C50:C53" si="19">SUM(D50:F50)</f>
        <v>150</v>
      </c>
      <c r="D50" s="832">
        <v>41</v>
      </c>
      <c r="E50" s="833">
        <v>50</v>
      </c>
      <c r="F50" s="834">
        <v>59</v>
      </c>
      <c r="G50" s="118"/>
      <c r="J50" s="118"/>
      <c r="K50" s="118"/>
      <c r="L50" s="623"/>
      <c r="M50" s="623"/>
      <c r="N50" s="623"/>
      <c r="O50" s="128"/>
      <c r="Q50" s="118"/>
      <c r="R50" s="118"/>
      <c r="S50" s="156"/>
      <c r="T50" s="156"/>
      <c r="U50" s="156"/>
      <c r="V50" s="156"/>
    </row>
    <row r="51" spans="2:23" ht="14.25" x14ac:dyDescent="0.25">
      <c r="B51" s="996" t="s">
        <v>266</v>
      </c>
      <c r="C51" s="1030">
        <f t="shared" si="19"/>
        <v>209</v>
      </c>
      <c r="D51" s="1028">
        <v>62</v>
      </c>
      <c r="E51" s="980">
        <v>58</v>
      </c>
      <c r="F51" s="1029">
        <v>89</v>
      </c>
      <c r="G51" s="156"/>
      <c r="J51" s="118"/>
      <c r="K51" s="118"/>
      <c r="L51" s="624"/>
      <c r="M51" s="508"/>
      <c r="N51" s="508"/>
      <c r="O51" s="128"/>
      <c r="Q51" s="118"/>
      <c r="R51" s="118"/>
      <c r="S51" s="123"/>
      <c r="T51" s="123"/>
      <c r="U51" s="123"/>
      <c r="V51" s="156"/>
    </row>
    <row r="52" spans="2:23" ht="14.25" x14ac:dyDescent="0.25">
      <c r="B52" s="319" t="s">
        <v>268</v>
      </c>
      <c r="C52" s="1030">
        <f t="shared" si="19"/>
        <v>127</v>
      </c>
      <c r="D52" s="1028">
        <v>38</v>
      </c>
      <c r="E52" s="980">
        <v>37</v>
      </c>
      <c r="F52" s="1029">
        <v>52</v>
      </c>
      <c r="G52" s="156"/>
      <c r="J52" s="118"/>
      <c r="K52" s="118"/>
      <c r="L52" s="623"/>
      <c r="M52" s="623"/>
      <c r="N52" s="623"/>
      <c r="O52" s="128"/>
      <c r="Q52" s="118"/>
      <c r="R52" s="118"/>
      <c r="S52" s="123"/>
      <c r="T52" s="123"/>
      <c r="U52" s="123"/>
      <c r="V52" s="156"/>
    </row>
    <row r="53" spans="2:23" ht="15" thickBot="1" x14ac:dyDescent="0.3">
      <c r="B53" s="319" t="s">
        <v>269</v>
      </c>
      <c r="C53" s="1030">
        <f t="shared" si="19"/>
        <v>149</v>
      </c>
      <c r="D53" s="1032">
        <v>50</v>
      </c>
      <c r="E53" s="1036">
        <v>42</v>
      </c>
      <c r="F53" s="1037">
        <v>57</v>
      </c>
      <c r="G53" s="291"/>
      <c r="J53" s="118"/>
      <c r="K53" s="118"/>
      <c r="L53" s="624"/>
      <c r="M53" s="508"/>
      <c r="N53" s="508"/>
      <c r="O53" s="128"/>
      <c r="Q53" s="118"/>
      <c r="R53" s="118"/>
      <c r="S53" s="123"/>
      <c r="T53" s="123"/>
      <c r="U53" s="123"/>
      <c r="V53" s="156"/>
    </row>
    <row r="54" spans="2:23" ht="14.25" x14ac:dyDescent="0.25">
      <c r="G54" s="291"/>
      <c r="J54" s="118"/>
      <c r="K54" s="118"/>
      <c r="L54" s="624"/>
      <c r="M54" s="508"/>
      <c r="N54" s="508"/>
      <c r="O54" s="128"/>
    </row>
    <row r="55" spans="2:23" ht="12.75" thickBot="1" x14ac:dyDescent="0.25">
      <c r="B55" s="515" t="s">
        <v>133</v>
      </c>
      <c r="C55" s="620"/>
      <c r="G55" s="291"/>
    </row>
    <row r="56" spans="2:23" ht="15" thickBot="1" x14ac:dyDescent="0.3">
      <c r="D56" s="118" t="s">
        <v>117</v>
      </c>
      <c r="E56" s="118" t="s">
        <v>118</v>
      </c>
      <c r="F56" s="118" t="s">
        <v>119</v>
      </c>
      <c r="G56" s="118"/>
      <c r="J56" s="396"/>
      <c r="K56" s="396"/>
      <c r="L56" s="141" t="s">
        <v>168</v>
      </c>
      <c r="M56" s="142" t="s">
        <v>169</v>
      </c>
      <c r="N56" s="142" t="s">
        <v>170</v>
      </c>
      <c r="O56" s="142" t="s">
        <v>171</v>
      </c>
      <c r="P56" s="142" t="s">
        <v>37</v>
      </c>
      <c r="Q56" s="142" t="s">
        <v>172</v>
      </c>
      <c r="R56" s="142" t="s">
        <v>29</v>
      </c>
      <c r="S56" s="142" t="s">
        <v>173</v>
      </c>
      <c r="T56" s="142" t="s">
        <v>174</v>
      </c>
      <c r="U56" s="142" t="s">
        <v>175</v>
      </c>
      <c r="V56" s="142" t="s">
        <v>176</v>
      </c>
      <c r="W56" s="143" t="s">
        <v>132</v>
      </c>
    </row>
    <row r="57" spans="2:23" ht="14.25" x14ac:dyDescent="0.25">
      <c r="B57" s="118"/>
      <c r="D57" s="412">
        <f>D48</f>
        <v>42736</v>
      </c>
      <c r="E57" s="412">
        <f t="shared" ref="E57:F57" si="20">E48</f>
        <v>42767</v>
      </c>
      <c r="F57" s="412">
        <f t="shared" si="20"/>
        <v>42795</v>
      </c>
      <c r="G57" s="118"/>
      <c r="J57" s="397" t="s">
        <v>177</v>
      </c>
      <c r="K57" s="420" t="s">
        <v>128</v>
      </c>
      <c r="L57" s="625">
        <v>627</v>
      </c>
      <c r="M57" s="317">
        <v>19</v>
      </c>
      <c r="N57" s="317">
        <v>4</v>
      </c>
      <c r="O57" s="317">
        <v>26</v>
      </c>
      <c r="P57" s="317">
        <v>28</v>
      </c>
      <c r="Q57" s="317">
        <v>1</v>
      </c>
      <c r="R57" s="317">
        <v>985</v>
      </c>
      <c r="S57" s="317"/>
      <c r="T57" s="317">
        <v>16</v>
      </c>
      <c r="U57" s="317">
        <v>7</v>
      </c>
      <c r="V57" s="317">
        <v>7</v>
      </c>
      <c r="W57" s="626"/>
    </row>
    <row r="58" spans="2:23" ht="14.25" x14ac:dyDescent="0.25">
      <c r="B58" s="319" t="s">
        <v>128</v>
      </c>
      <c r="C58" s="133">
        <f t="shared" ref="C58:C62" si="21">AVERAGE(D58:F58)</f>
        <v>273.33333333333331</v>
      </c>
      <c r="D58" s="148">
        <v>294</v>
      </c>
      <c r="E58" s="167">
        <v>239</v>
      </c>
      <c r="F58" s="149">
        <v>287</v>
      </c>
      <c r="G58" s="118"/>
      <c r="J58" s="397"/>
      <c r="K58" s="420" t="s">
        <v>260</v>
      </c>
      <c r="L58" s="177"/>
      <c r="M58" s="161"/>
      <c r="N58" s="161"/>
      <c r="O58" s="161"/>
      <c r="P58" s="161"/>
      <c r="Q58" s="161"/>
      <c r="R58" s="161"/>
      <c r="S58" s="161"/>
      <c r="T58" s="161"/>
      <c r="U58" s="161"/>
      <c r="V58" s="161"/>
      <c r="W58" s="179"/>
    </row>
    <row r="59" spans="2:23" ht="14.25" x14ac:dyDescent="0.25">
      <c r="B59" s="319" t="s">
        <v>263</v>
      </c>
      <c r="C59" s="133">
        <f t="shared" si="21"/>
        <v>65.666666666666671</v>
      </c>
      <c r="D59" s="148">
        <v>83</v>
      </c>
      <c r="E59" s="167">
        <v>45</v>
      </c>
      <c r="F59" s="149">
        <v>69</v>
      </c>
      <c r="G59" s="118"/>
      <c r="J59" s="397"/>
      <c r="K59" s="420" t="s">
        <v>263</v>
      </c>
      <c r="L59" s="169">
        <v>218</v>
      </c>
      <c r="M59" s="165">
        <v>5</v>
      </c>
      <c r="N59" s="165"/>
      <c r="O59" s="165">
        <v>4</v>
      </c>
      <c r="P59" s="165">
        <v>8</v>
      </c>
      <c r="Q59" s="165">
        <v>1</v>
      </c>
      <c r="R59" s="165">
        <v>307</v>
      </c>
      <c r="S59" s="165"/>
      <c r="T59" s="165">
        <v>4</v>
      </c>
      <c r="U59" s="165">
        <v>2</v>
      </c>
      <c r="V59" s="165">
        <v>6</v>
      </c>
      <c r="W59" s="179"/>
    </row>
    <row r="60" spans="2:23" ht="14.25" x14ac:dyDescent="0.25">
      <c r="B60" s="319" t="s">
        <v>266</v>
      </c>
      <c r="C60" s="133">
        <f t="shared" si="21"/>
        <v>65.333333333333329</v>
      </c>
      <c r="D60" s="169">
        <v>63</v>
      </c>
      <c r="E60" s="165">
        <v>64</v>
      </c>
      <c r="F60" s="170">
        <v>69</v>
      </c>
      <c r="G60" s="156"/>
      <c r="J60" s="397"/>
      <c r="K60" s="420" t="s">
        <v>266</v>
      </c>
      <c r="L60" s="169">
        <v>128</v>
      </c>
      <c r="M60" s="165">
        <v>4</v>
      </c>
      <c r="N60" s="165">
        <v>3</v>
      </c>
      <c r="O60" s="165">
        <v>4</v>
      </c>
      <c r="P60" s="165">
        <v>9</v>
      </c>
      <c r="Q60" s="165"/>
      <c r="R60" s="165">
        <v>199</v>
      </c>
      <c r="S60" s="165"/>
      <c r="T60" s="165">
        <v>6</v>
      </c>
      <c r="U60" s="165"/>
      <c r="V60" s="165">
        <v>1</v>
      </c>
      <c r="W60" s="179"/>
    </row>
    <row r="61" spans="2:23" ht="14.25" x14ac:dyDescent="0.25">
      <c r="B61" s="319" t="s">
        <v>268</v>
      </c>
      <c r="C61" s="133">
        <f t="shared" si="21"/>
        <v>84.333333333333329</v>
      </c>
      <c r="D61" s="169">
        <v>87</v>
      </c>
      <c r="E61" s="165">
        <v>74</v>
      </c>
      <c r="F61" s="170">
        <v>92</v>
      </c>
      <c r="G61" s="156"/>
      <c r="J61" s="397"/>
      <c r="K61" s="420" t="s">
        <v>268</v>
      </c>
      <c r="L61" s="169">
        <v>156</v>
      </c>
      <c r="M61" s="165">
        <v>6</v>
      </c>
      <c r="N61" s="165"/>
      <c r="O61" s="165">
        <v>7</v>
      </c>
      <c r="P61" s="165">
        <v>3</v>
      </c>
      <c r="Q61" s="165"/>
      <c r="R61" s="165">
        <v>258</v>
      </c>
      <c r="S61" s="165"/>
      <c r="T61" s="165"/>
      <c r="U61" s="165">
        <v>1</v>
      </c>
      <c r="V61" s="165"/>
      <c r="W61" s="179"/>
    </row>
    <row r="62" spans="2:23" ht="15" thickBot="1" x14ac:dyDescent="0.3">
      <c r="B62" s="319" t="s">
        <v>269</v>
      </c>
      <c r="C62" s="133">
        <f t="shared" si="21"/>
        <v>58</v>
      </c>
      <c r="D62" s="155">
        <v>61</v>
      </c>
      <c r="E62" s="292">
        <v>56</v>
      </c>
      <c r="F62" s="293">
        <v>57</v>
      </c>
      <c r="G62" s="291"/>
      <c r="J62" s="396"/>
      <c r="K62" s="420" t="s">
        <v>269</v>
      </c>
      <c r="L62" s="155">
        <v>125</v>
      </c>
      <c r="M62" s="292">
        <v>4</v>
      </c>
      <c r="N62" s="292">
        <v>1</v>
      </c>
      <c r="O62" s="292">
        <v>11</v>
      </c>
      <c r="P62" s="292">
        <v>8</v>
      </c>
      <c r="Q62" s="292"/>
      <c r="R62" s="292">
        <v>221</v>
      </c>
      <c r="S62" s="292"/>
      <c r="T62" s="292">
        <v>6</v>
      </c>
      <c r="U62" s="292">
        <v>4</v>
      </c>
      <c r="V62" s="292"/>
      <c r="W62" s="179"/>
    </row>
    <row r="63" spans="2:23" ht="14.25" x14ac:dyDescent="0.25">
      <c r="B63" s="118"/>
      <c r="C63" s="118"/>
      <c r="D63" s="123"/>
      <c r="E63" s="123"/>
      <c r="F63" s="123"/>
      <c r="G63" s="123"/>
      <c r="K63" s="118"/>
      <c r="L63" s="128"/>
      <c r="M63" s="128"/>
      <c r="N63" s="128"/>
      <c r="O63" s="128"/>
      <c r="P63" s="128"/>
      <c r="Q63" s="128"/>
      <c r="R63" s="128"/>
      <c r="S63" s="128"/>
      <c r="T63" s="128"/>
      <c r="U63" s="128"/>
      <c r="V63" s="128"/>
      <c r="W63" s="128"/>
    </row>
    <row r="64" spans="2:23" ht="14.25" x14ac:dyDescent="0.25">
      <c r="B64" s="522" t="s">
        <v>234</v>
      </c>
      <c r="C64" s="620"/>
      <c r="G64" s="291"/>
      <c r="K64" s="118"/>
      <c r="L64" s="128"/>
      <c r="M64" s="128"/>
      <c r="N64" s="128"/>
      <c r="O64" s="128"/>
      <c r="P64" s="128"/>
      <c r="Q64" s="128"/>
      <c r="R64" s="128"/>
      <c r="S64" s="128"/>
      <c r="T64" s="128"/>
      <c r="U64" s="128"/>
      <c r="V64" s="128"/>
      <c r="W64" s="128"/>
    </row>
    <row r="65" spans="1:23" ht="15" thickBot="1" x14ac:dyDescent="0.3">
      <c r="D65" s="118" t="s">
        <v>117</v>
      </c>
      <c r="E65" s="118" t="s">
        <v>118</v>
      </c>
      <c r="F65" s="118" t="s">
        <v>119</v>
      </c>
      <c r="G65" s="118"/>
      <c r="K65" s="118"/>
      <c r="L65" s="128"/>
      <c r="M65" s="128"/>
      <c r="N65" s="128"/>
      <c r="O65" s="128"/>
      <c r="P65" s="128"/>
      <c r="Q65" s="128"/>
      <c r="R65" s="128"/>
      <c r="S65" s="128"/>
      <c r="T65" s="128"/>
      <c r="U65" s="128"/>
      <c r="V65" s="128"/>
      <c r="W65" s="128"/>
    </row>
    <row r="66" spans="1:23" ht="14.25" x14ac:dyDescent="0.25">
      <c r="B66" s="118"/>
      <c r="D66" s="412">
        <f>D57</f>
        <v>42736</v>
      </c>
      <c r="E66" s="414">
        <f>E57</f>
        <v>42767</v>
      </c>
      <c r="F66" s="414">
        <f>F57</f>
        <v>42795</v>
      </c>
      <c r="G66" s="118"/>
      <c r="K66" s="118"/>
      <c r="L66" s="128"/>
      <c r="M66" s="128"/>
      <c r="N66" s="128"/>
      <c r="O66" s="128"/>
      <c r="P66" s="128"/>
      <c r="Q66" s="128"/>
      <c r="R66" s="128"/>
      <c r="S66" s="128"/>
      <c r="T66" s="128"/>
      <c r="U66" s="128"/>
      <c r="V66" s="128"/>
      <c r="W66" s="128"/>
    </row>
    <row r="67" spans="1:23" ht="14.25" x14ac:dyDescent="0.25">
      <c r="B67" s="319" t="s">
        <v>128</v>
      </c>
      <c r="C67" s="133">
        <f t="shared" ref="C67:C70" si="22">AVERAGE(D67:F67)</f>
        <v>274.66666666666669</v>
      </c>
      <c r="D67" s="603">
        <f>SUM(D68:D71)</f>
        <v>264</v>
      </c>
      <c r="E67" s="603">
        <f t="shared" ref="E67:F67" si="23">SUM(E68:E71)</f>
        <v>238</v>
      </c>
      <c r="F67" s="603">
        <f t="shared" si="23"/>
        <v>322</v>
      </c>
      <c r="G67" s="118"/>
      <c r="K67" s="118"/>
      <c r="L67" s="128"/>
      <c r="M67" s="128"/>
      <c r="N67" s="128"/>
      <c r="O67" s="128"/>
      <c r="P67" s="128"/>
      <c r="Q67" s="128"/>
      <c r="R67" s="128"/>
      <c r="S67" s="128"/>
      <c r="T67" s="128"/>
      <c r="U67" s="128"/>
      <c r="V67" s="128"/>
      <c r="W67" s="128"/>
    </row>
    <row r="68" spans="1:23" ht="15" thickBot="1" x14ac:dyDescent="0.3">
      <c r="B68" s="319" t="s">
        <v>263</v>
      </c>
      <c r="C68" s="133">
        <f t="shared" si="22"/>
        <v>69</v>
      </c>
      <c r="D68" s="148">
        <v>61</v>
      </c>
      <c r="E68" s="167">
        <v>67</v>
      </c>
      <c r="F68" s="149">
        <v>79</v>
      </c>
      <c r="G68" s="118"/>
      <c r="J68" s="396"/>
    </row>
    <row r="69" spans="1:23" ht="12.75" x14ac:dyDescent="0.2">
      <c r="B69" s="319" t="s">
        <v>266</v>
      </c>
      <c r="C69" s="133">
        <f t="shared" si="22"/>
        <v>77</v>
      </c>
      <c r="D69" s="169">
        <v>79</v>
      </c>
      <c r="E69" s="165">
        <v>58</v>
      </c>
      <c r="F69" s="170">
        <v>94</v>
      </c>
      <c r="G69" s="156"/>
      <c r="J69" s="397" t="s">
        <v>196</v>
      </c>
      <c r="K69" s="629"/>
      <c r="L69" s="630" t="s">
        <v>221</v>
      </c>
      <c r="M69" s="630"/>
      <c r="N69" s="630"/>
      <c r="O69" s="630"/>
      <c r="P69" s="631"/>
    </row>
    <row r="70" spans="1:23" ht="12.75" x14ac:dyDescent="0.2">
      <c r="B70" s="319" t="s">
        <v>268</v>
      </c>
      <c r="C70" s="133">
        <f t="shared" si="22"/>
        <v>71.666666666666671</v>
      </c>
      <c r="D70" s="169">
        <v>71</v>
      </c>
      <c r="E70" s="165">
        <v>64</v>
      </c>
      <c r="F70" s="170">
        <v>80</v>
      </c>
      <c r="G70" s="156"/>
      <c r="J70" s="396"/>
      <c r="K70" s="355" t="s">
        <v>222</v>
      </c>
      <c r="L70" s="166" t="s">
        <v>223</v>
      </c>
      <c r="M70" s="166" t="s">
        <v>224</v>
      </c>
      <c r="N70" s="166" t="s">
        <v>225</v>
      </c>
      <c r="O70" s="166" t="s">
        <v>226</v>
      </c>
      <c r="P70" s="632" t="s">
        <v>227</v>
      </c>
    </row>
    <row r="71" spans="1:23" ht="15" thickBot="1" x14ac:dyDescent="0.3">
      <c r="B71" s="319" t="s">
        <v>269</v>
      </c>
      <c r="C71" s="133">
        <f>AVERAGE(D71:F71)</f>
        <v>57</v>
      </c>
      <c r="D71" s="155">
        <v>53</v>
      </c>
      <c r="E71" s="292">
        <v>49</v>
      </c>
      <c r="F71" s="293">
        <v>69</v>
      </c>
      <c r="G71" s="156"/>
      <c r="K71" s="148" t="s">
        <v>128</v>
      </c>
      <c r="L71" s="336">
        <f>SUM(L72:L76)</f>
        <v>402</v>
      </c>
      <c r="M71" s="336">
        <f t="shared" ref="M71:O71" si="24">SUM(M72:M76)</f>
        <v>332</v>
      </c>
      <c r="N71" s="336">
        <f t="shared" si="24"/>
        <v>472</v>
      </c>
      <c r="O71" s="336">
        <f t="shared" si="24"/>
        <v>514</v>
      </c>
      <c r="P71" s="633">
        <f>SUM(L71:O71)</f>
        <v>1720</v>
      </c>
      <c r="Q71" s="118"/>
      <c r="R71" s="118"/>
      <c r="S71" s="123"/>
      <c r="T71" s="123"/>
      <c r="U71" s="123"/>
    </row>
    <row r="72" spans="1:23" ht="14.25" x14ac:dyDescent="0.25">
      <c r="G72" s="291"/>
      <c r="K72" s="148" t="s">
        <v>260</v>
      </c>
      <c r="L72" s="307"/>
      <c r="M72" s="307"/>
      <c r="N72" s="307"/>
      <c r="O72" s="307"/>
      <c r="P72" s="633">
        <f t="shared" ref="P72" si="25">SUM(L72:O72)</f>
        <v>0</v>
      </c>
    </row>
    <row r="73" spans="1:23" ht="15" thickBot="1" x14ac:dyDescent="0.3">
      <c r="A73" s="396" t="s">
        <v>352</v>
      </c>
      <c r="B73" s="396"/>
      <c r="C73" s="396"/>
      <c r="G73" s="291"/>
      <c r="K73" s="148" t="s">
        <v>263</v>
      </c>
      <c r="L73" s="307">
        <v>125</v>
      </c>
      <c r="M73" s="307">
        <v>124</v>
      </c>
      <c r="N73" s="307">
        <v>159</v>
      </c>
      <c r="O73" s="307">
        <v>147</v>
      </c>
      <c r="P73" s="633">
        <f t="shared" ref="P73:P76" si="26">SUM(L73:O73)</f>
        <v>555</v>
      </c>
    </row>
    <row r="74" spans="1:23" ht="14.25" x14ac:dyDescent="0.25">
      <c r="C74" s="183" t="s">
        <v>358</v>
      </c>
      <c r="D74" s="183" t="s">
        <v>358</v>
      </c>
      <c r="E74" s="183" t="s">
        <v>358</v>
      </c>
      <c r="F74" s="183" t="s">
        <v>358</v>
      </c>
      <c r="K74" s="148" t="s">
        <v>266</v>
      </c>
      <c r="L74" s="167">
        <v>91</v>
      </c>
      <c r="M74" s="167">
        <v>65</v>
      </c>
      <c r="N74" s="167">
        <v>90</v>
      </c>
      <c r="O74" s="167">
        <v>108</v>
      </c>
      <c r="P74" s="633">
        <f t="shared" si="26"/>
        <v>354</v>
      </c>
    </row>
    <row r="75" spans="1:23" ht="14.25" x14ac:dyDescent="0.25">
      <c r="B75" s="128"/>
      <c r="C75" s="313" t="s">
        <v>263</v>
      </c>
      <c r="D75" s="313" t="s">
        <v>266</v>
      </c>
      <c r="E75" s="313" t="s">
        <v>268</v>
      </c>
      <c r="F75" s="345" t="s">
        <v>269</v>
      </c>
      <c r="K75" s="148" t="s">
        <v>268</v>
      </c>
      <c r="L75" s="165">
        <v>93</v>
      </c>
      <c r="M75" s="165">
        <v>79</v>
      </c>
      <c r="N75" s="165">
        <v>127</v>
      </c>
      <c r="O75" s="165">
        <v>132</v>
      </c>
      <c r="P75" s="633">
        <f t="shared" si="26"/>
        <v>431</v>
      </c>
    </row>
    <row r="76" spans="1:23" ht="15" thickBot="1" x14ac:dyDescent="0.3">
      <c r="A76" t="s">
        <v>142</v>
      </c>
      <c r="B76" s="134">
        <f>SUM(B77:B84)</f>
        <v>8831</v>
      </c>
      <c r="C76" s="172">
        <f>SUM(C77:C84)</f>
        <v>2500</v>
      </c>
      <c r="D76" s="172">
        <f t="shared" ref="D76:F76" si="27">SUM(D77:D84)</f>
        <v>2135</v>
      </c>
      <c r="E76" s="172">
        <f t="shared" si="27"/>
        <v>2267</v>
      </c>
      <c r="F76" s="172">
        <f t="shared" si="27"/>
        <v>1929</v>
      </c>
      <c r="K76" s="144" t="s">
        <v>269</v>
      </c>
      <c r="L76" s="292">
        <v>93</v>
      </c>
      <c r="M76" s="292">
        <v>64</v>
      </c>
      <c r="N76" s="292">
        <v>96</v>
      </c>
      <c r="O76" s="292">
        <v>127</v>
      </c>
      <c r="P76" s="634">
        <f t="shared" si="26"/>
        <v>380</v>
      </c>
    </row>
    <row r="77" spans="1:23" ht="14.25" x14ac:dyDescent="0.25">
      <c r="A77" t="s">
        <v>134</v>
      </c>
      <c r="B77" s="134">
        <f t="shared" ref="B77:B84" si="28">SUM(C77:F77)</f>
        <v>1</v>
      </c>
      <c r="C77" s="165"/>
      <c r="D77" s="161"/>
      <c r="E77" s="161"/>
      <c r="F77" s="170">
        <v>1</v>
      </c>
      <c r="J77" s="128"/>
      <c r="K77" s="118"/>
      <c r="L77" s="156"/>
      <c r="M77" s="156"/>
      <c r="N77" s="156"/>
      <c r="O77" s="156"/>
      <c r="P77" s="627"/>
    </row>
    <row r="78" spans="1:23" ht="14.25" x14ac:dyDescent="0.25">
      <c r="A78" t="s">
        <v>135</v>
      </c>
      <c r="B78" s="134">
        <f t="shared" si="28"/>
        <v>4</v>
      </c>
      <c r="C78" s="165">
        <v>1</v>
      </c>
      <c r="D78" s="161">
        <v>2</v>
      </c>
      <c r="E78" s="161"/>
      <c r="F78" s="170">
        <v>1</v>
      </c>
      <c r="J78" s="128"/>
      <c r="K78" s="118"/>
      <c r="L78" s="118"/>
      <c r="M78" s="118"/>
      <c r="N78" s="118"/>
      <c r="O78" s="118"/>
      <c r="P78" s="627"/>
      <c r="Q78" s="118"/>
      <c r="R78" s="118"/>
      <c r="S78" s="118"/>
      <c r="T78" s="118"/>
      <c r="U78" s="118"/>
      <c r="V78" s="118"/>
      <c r="W78" s="118"/>
    </row>
    <row r="79" spans="1:23" ht="14.25" x14ac:dyDescent="0.25">
      <c r="A79" t="s">
        <v>136</v>
      </c>
      <c r="B79" s="134">
        <f t="shared" si="28"/>
        <v>4</v>
      </c>
      <c r="C79" s="165">
        <v>1</v>
      </c>
      <c r="D79" s="161">
        <v>2</v>
      </c>
      <c r="E79" s="161">
        <v>1</v>
      </c>
      <c r="F79" s="170"/>
      <c r="J79" s="628"/>
      <c r="K79" s="118"/>
      <c r="L79" s="156"/>
      <c r="M79" s="156"/>
      <c r="N79" s="156"/>
      <c r="O79" s="156"/>
      <c r="P79" s="627"/>
    </row>
    <row r="80" spans="1:23" ht="14.25" x14ac:dyDescent="0.25">
      <c r="A80" t="s">
        <v>137</v>
      </c>
      <c r="B80" s="134">
        <f t="shared" si="28"/>
        <v>15</v>
      </c>
      <c r="C80" s="165">
        <v>2</v>
      </c>
      <c r="D80" s="161">
        <v>3</v>
      </c>
      <c r="E80" s="161">
        <v>7</v>
      </c>
      <c r="F80" s="170">
        <v>3</v>
      </c>
      <c r="J80" s="128"/>
      <c r="K80" s="118"/>
      <c r="L80" s="156"/>
      <c r="M80" s="156"/>
      <c r="N80" s="156"/>
      <c r="O80" s="156"/>
      <c r="P80" s="627"/>
      <c r="Q80" s="118"/>
    </row>
    <row r="81" spans="1:52" ht="14.25" x14ac:dyDescent="0.25">
      <c r="A81" t="s">
        <v>138</v>
      </c>
      <c r="B81" s="134">
        <f t="shared" si="28"/>
        <v>6</v>
      </c>
      <c r="C81" s="165">
        <v>1</v>
      </c>
      <c r="D81" s="161">
        <v>2</v>
      </c>
      <c r="E81" s="161">
        <v>3</v>
      </c>
      <c r="F81" s="170"/>
      <c r="J81" s="643"/>
      <c r="K81" s="118"/>
      <c r="L81" s="156"/>
      <c r="M81" s="156"/>
      <c r="N81" s="156"/>
      <c r="O81" s="156"/>
      <c r="P81" s="627"/>
    </row>
    <row r="82" spans="1:52" ht="12.75" thickBot="1" x14ac:dyDescent="0.25">
      <c r="A82" t="s">
        <v>139</v>
      </c>
      <c r="B82" s="134">
        <f t="shared" si="28"/>
        <v>7111</v>
      </c>
      <c r="C82" s="165">
        <v>1945</v>
      </c>
      <c r="D82" s="161">
        <v>1781</v>
      </c>
      <c r="E82" s="161">
        <v>1836</v>
      </c>
      <c r="F82" s="170">
        <v>1549</v>
      </c>
      <c r="J82" s="306" t="s">
        <v>210</v>
      </c>
    </row>
    <row r="83" spans="1:52" ht="14.25" x14ac:dyDescent="0.25">
      <c r="A83" t="s">
        <v>140</v>
      </c>
      <c r="B83" s="134">
        <f t="shared" si="28"/>
        <v>12</v>
      </c>
      <c r="C83" s="165">
        <v>3</v>
      </c>
      <c r="D83" s="161">
        <v>1</v>
      </c>
      <c r="E83" s="161">
        <v>6</v>
      </c>
      <c r="F83" s="170">
        <v>2</v>
      </c>
      <c r="I83" s="138"/>
      <c r="J83" s="176"/>
      <c r="K83" s="142" t="s">
        <v>132</v>
      </c>
      <c r="L83" s="142" t="s">
        <v>204</v>
      </c>
      <c r="M83" s="142" t="s">
        <v>205</v>
      </c>
      <c r="N83" s="142" t="s">
        <v>206</v>
      </c>
      <c r="O83" s="142" t="s">
        <v>207</v>
      </c>
      <c r="P83" s="142" t="s">
        <v>208</v>
      </c>
      <c r="Q83" s="143" t="s">
        <v>209</v>
      </c>
    </row>
    <row r="84" spans="1:52" ht="15" thickBot="1" x14ac:dyDescent="0.3">
      <c r="A84" t="s">
        <v>141</v>
      </c>
      <c r="B84" s="134">
        <f t="shared" si="28"/>
        <v>1678</v>
      </c>
      <c r="C84" s="292">
        <v>547</v>
      </c>
      <c r="D84" s="324">
        <v>344</v>
      </c>
      <c r="E84" s="324">
        <v>414</v>
      </c>
      <c r="F84" s="293">
        <v>373</v>
      </c>
      <c r="I84" s="118"/>
      <c r="J84" s="344" t="s">
        <v>128</v>
      </c>
      <c r="K84" s="336">
        <f>SUM(K85:K89)</f>
        <v>1720</v>
      </c>
      <c r="L84" s="336">
        <f t="shared" ref="L84:Q84" si="29">SUM(L85:L89)</f>
        <v>432</v>
      </c>
      <c r="M84" s="336">
        <f t="shared" si="29"/>
        <v>282</v>
      </c>
      <c r="N84" s="336">
        <f t="shared" si="29"/>
        <v>281</v>
      </c>
      <c r="O84" s="336">
        <f t="shared" si="29"/>
        <v>206</v>
      </c>
      <c r="P84" s="336">
        <f t="shared" si="29"/>
        <v>417</v>
      </c>
      <c r="Q84" s="633">
        <f t="shared" si="29"/>
        <v>102</v>
      </c>
    </row>
    <row r="85" spans="1:52" ht="14.25" x14ac:dyDescent="0.25">
      <c r="D85" s="291"/>
      <c r="E85" s="291"/>
      <c r="I85" s="118"/>
      <c r="J85" s="344" t="s">
        <v>260</v>
      </c>
      <c r="K85" s="336">
        <f t="shared" ref="K85" si="30">SUM(L85:Q85)</f>
        <v>0</v>
      </c>
      <c r="L85" s="166"/>
      <c r="M85" s="166"/>
      <c r="N85" s="166"/>
      <c r="O85" s="166"/>
      <c r="P85" s="166"/>
      <c r="Q85" s="632"/>
    </row>
    <row r="86" spans="1:52" ht="14.25" x14ac:dyDescent="0.25">
      <c r="D86" s="291"/>
      <c r="E86" s="291"/>
      <c r="I86" s="118"/>
      <c r="J86" s="344" t="s">
        <v>263</v>
      </c>
      <c r="K86" s="336">
        <f t="shared" ref="K86:K89" si="31">SUM(L86:Q86)</f>
        <v>555</v>
      </c>
      <c r="L86" s="166">
        <v>142</v>
      </c>
      <c r="M86" s="166">
        <v>78</v>
      </c>
      <c r="N86" s="166">
        <v>95</v>
      </c>
      <c r="O86" s="166">
        <v>73</v>
      </c>
      <c r="P86" s="166">
        <v>137</v>
      </c>
      <c r="Q86" s="632">
        <v>30</v>
      </c>
    </row>
    <row r="87" spans="1:52" ht="15" thickBot="1" x14ac:dyDescent="0.3">
      <c r="A87" s="346" t="s">
        <v>143</v>
      </c>
      <c r="B87" s="620"/>
      <c r="D87" s="291"/>
      <c r="E87" s="291"/>
      <c r="I87" s="118"/>
      <c r="J87" s="344" t="s">
        <v>266</v>
      </c>
      <c r="K87" s="336">
        <f t="shared" si="31"/>
        <v>354</v>
      </c>
      <c r="L87" s="166">
        <v>82</v>
      </c>
      <c r="M87" s="166">
        <v>51</v>
      </c>
      <c r="N87" s="166">
        <v>53</v>
      </c>
      <c r="O87" s="166">
        <v>43</v>
      </c>
      <c r="P87" s="166">
        <v>103</v>
      </c>
      <c r="Q87" s="632">
        <v>22</v>
      </c>
    </row>
    <row r="88" spans="1:52" ht="14.25" x14ac:dyDescent="0.25">
      <c r="C88" s="183" t="s">
        <v>358</v>
      </c>
      <c r="D88" s="183" t="s">
        <v>358</v>
      </c>
      <c r="E88" s="183" t="s">
        <v>358</v>
      </c>
      <c r="F88" s="183" t="s">
        <v>358</v>
      </c>
      <c r="I88" s="118"/>
      <c r="J88" s="344" t="s">
        <v>268</v>
      </c>
      <c r="K88" s="336">
        <f t="shared" si="31"/>
        <v>431</v>
      </c>
      <c r="L88" s="166">
        <v>109</v>
      </c>
      <c r="M88" s="166">
        <v>84</v>
      </c>
      <c r="N88" s="166">
        <v>61</v>
      </c>
      <c r="O88" s="166">
        <v>49</v>
      </c>
      <c r="P88" s="166">
        <v>103</v>
      </c>
      <c r="Q88" s="632">
        <v>25</v>
      </c>
      <c r="R88" s="118"/>
      <c r="S88" s="118"/>
      <c r="T88" s="118"/>
      <c r="U88" s="118"/>
      <c r="V88" s="118"/>
      <c r="W88" s="118"/>
      <c r="X88" s="118"/>
      <c r="Y88" s="118"/>
      <c r="Z88" s="118"/>
      <c r="AA88" s="118"/>
      <c r="AB88" s="118"/>
      <c r="AC88" s="136"/>
      <c r="AD88" s="508"/>
    </row>
    <row r="89" spans="1:52" ht="15" thickBot="1" x14ac:dyDescent="0.3">
      <c r="C89" s="313" t="s">
        <v>263</v>
      </c>
      <c r="D89" s="313" t="s">
        <v>266</v>
      </c>
      <c r="E89" s="313" t="s">
        <v>268</v>
      </c>
      <c r="F89" s="345" t="s">
        <v>269</v>
      </c>
      <c r="I89" s="118"/>
      <c r="J89" s="635" t="s">
        <v>269</v>
      </c>
      <c r="K89" s="642">
        <f t="shared" si="31"/>
        <v>380</v>
      </c>
      <c r="L89" s="636">
        <v>99</v>
      </c>
      <c r="M89" s="636">
        <v>69</v>
      </c>
      <c r="N89" s="636">
        <v>72</v>
      </c>
      <c r="O89" s="636">
        <v>41</v>
      </c>
      <c r="P89" s="636">
        <v>74</v>
      </c>
      <c r="Q89" s="637">
        <v>25</v>
      </c>
      <c r="R89" s="118"/>
      <c r="S89" s="118"/>
      <c r="T89" s="118"/>
      <c r="U89" s="118"/>
      <c r="V89" s="118"/>
      <c r="W89" s="118"/>
      <c r="X89" s="118"/>
      <c r="Y89" s="118"/>
      <c r="Z89" s="118"/>
      <c r="AA89" s="118"/>
      <c r="AB89" s="118"/>
      <c r="AC89" s="136"/>
      <c r="AD89" s="508"/>
    </row>
    <row r="90" spans="1:52" ht="14.25" x14ac:dyDescent="0.25">
      <c r="A90" t="s">
        <v>144</v>
      </c>
      <c r="C90" s="165"/>
      <c r="D90" s="161"/>
      <c r="E90" s="161"/>
      <c r="F90" s="170"/>
      <c r="I90" s="118"/>
      <c r="J90" s="319"/>
      <c r="K90" s="356"/>
      <c r="L90" s="356"/>
      <c r="M90" s="356"/>
      <c r="N90" s="356"/>
      <c r="O90" s="356"/>
      <c r="P90" s="356"/>
      <c r="Q90" s="356"/>
    </row>
    <row r="91" spans="1:52" ht="14.25" x14ac:dyDescent="0.25">
      <c r="A91" t="s">
        <v>61</v>
      </c>
      <c r="B91" s="131">
        <f>SUM(C91:F91)</f>
        <v>404</v>
      </c>
      <c r="C91" s="165">
        <v>149</v>
      </c>
      <c r="D91" s="161">
        <v>77</v>
      </c>
      <c r="E91" s="161">
        <v>94</v>
      </c>
      <c r="F91" s="170">
        <v>84</v>
      </c>
      <c r="I91" s="118"/>
      <c r="J91" s="319"/>
      <c r="K91" s="356"/>
      <c r="L91" s="356"/>
      <c r="M91" s="356"/>
      <c r="N91" s="356"/>
      <c r="O91" s="356"/>
      <c r="P91" s="356"/>
      <c r="Q91" s="356"/>
    </row>
    <row r="92" spans="1:52" ht="14.25" x14ac:dyDescent="0.25">
      <c r="A92" t="s">
        <v>145</v>
      </c>
      <c r="B92" s="131">
        <f>SUM(C92:F92)</f>
        <v>4539</v>
      </c>
      <c r="C92" s="347">
        <v>1261</v>
      </c>
      <c r="D92" s="329">
        <v>1111</v>
      </c>
      <c r="E92" s="329">
        <v>1158</v>
      </c>
      <c r="F92" s="450">
        <v>1009</v>
      </c>
      <c r="I92" s="118"/>
      <c r="J92" s="356"/>
      <c r="K92" s="356"/>
      <c r="L92" s="356"/>
      <c r="M92" s="356"/>
      <c r="N92" s="356"/>
      <c r="O92" s="356"/>
      <c r="P92" s="356"/>
      <c r="Q92" s="356"/>
    </row>
    <row r="93" spans="1:52" ht="14.25" x14ac:dyDescent="0.25">
      <c r="A93" t="s">
        <v>146</v>
      </c>
      <c r="B93" s="131">
        <f>SUM(C93:F93)</f>
        <v>1</v>
      </c>
      <c r="C93" s="165"/>
      <c r="D93" s="161"/>
      <c r="E93" s="161">
        <v>1</v>
      </c>
      <c r="F93" s="170"/>
      <c r="I93" s="118"/>
      <c r="J93" s="319"/>
      <c r="K93" s="356"/>
      <c r="L93" s="356"/>
      <c r="M93" s="356"/>
      <c r="N93" s="356"/>
      <c r="O93" s="356"/>
      <c r="P93" s="356"/>
      <c r="Q93" s="356"/>
    </row>
    <row r="94" spans="1:52" ht="12.75" thickBot="1" x14ac:dyDescent="0.25">
      <c r="A94" t="s">
        <v>132</v>
      </c>
      <c r="B94" s="131">
        <f>SUM(C94:F94)</f>
        <v>4944</v>
      </c>
      <c r="C94" s="852">
        <v>1410</v>
      </c>
      <c r="D94" s="852">
        <v>1188</v>
      </c>
      <c r="E94" s="852">
        <v>1253</v>
      </c>
      <c r="F94" s="852">
        <v>1093</v>
      </c>
      <c r="I94" s="156"/>
      <c r="J94" s="356"/>
      <c r="K94" s="356"/>
      <c r="L94" s="356"/>
      <c r="M94" s="356"/>
      <c r="N94" s="356"/>
      <c r="O94" s="356"/>
      <c r="P94" s="356"/>
      <c r="Q94" s="356"/>
      <c r="AW94" s="624"/>
      <c r="AX94" s="156"/>
    </row>
    <row r="95" spans="1:52" x14ac:dyDescent="0.2">
      <c r="D95" s="291"/>
      <c r="E95" s="291"/>
      <c r="J95" s="620"/>
      <c r="AW95" s="624"/>
      <c r="AX95" s="156"/>
    </row>
    <row r="96" spans="1:52" ht="15" thickBot="1" x14ac:dyDescent="0.3">
      <c r="D96" s="291"/>
      <c r="E96" s="291"/>
      <c r="J96" s="511" t="s">
        <v>203</v>
      </c>
      <c r="K96" s="118"/>
      <c r="L96" s="118"/>
      <c r="M96" s="118"/>
      <c r="N96" s="118"/>
      <c r="O96" s="118"/>
      <c r="P96" s="118"/>
      <c r="Q96" s="118"/>
      <c r="R96" s="136"/>
      <c r="S96" s="118"/>
      <c r="T96" s="118"/>
      <c r="U96" s="118"/>
      <c r="V96" s="118"/>
      <c r="W96" s="118"/>
      <c r="X96" s="118"/>
      <c r="Y96" s="118"/>
      <c r="Z96" s="118"/>
      <c r="AA96" s="118"/>
      <c r="AB96" s="118"/>
      <c r="AC96" s="136"/>
      <c r="AD96" s="136"/>
      <c r="AE96" s="136"/>
      <c r="AF96" s="118"/>
      <c r="AG96" s="136"/>
      <c r="AH96" s="136"/>
      <c r="AI96" s="136"/>
      <c r="AJ96" s="136"/>
      <c r="AK96" s="136"/>
      <c r="AL96" s="136"/>
      <c r="AM96" s="136"/>
      <c r="AN96" s="136"/>
      <c r="AO96" s="136"/>
      <c r="AP96" s="136"/>
      <c r="AQ96" s="136"/>
      <c r="AR96" s="136"/>
      <c r="AS96" s="136"/>
      <c r="AT96" s="136"/>
      <c r="AU96" s="136"/>
      <c r="AV96" s="136"/>
      <c r="AW96" s="136"/>
      <c r="AX96" s="118"/>
      <c r="AY96" s="118"/>
      <c r="AZ96" s="118"/>
    </row>
    <row r="97" spans="1:52" ht="14.25" x14ac:dyDescent="0.25">
      <c r="A97" s="346" t="s">
        <v>147</v>
      </c>
      <c r="B97" s="620"/>
      <c r="C97" s="183" t="s">
        <v>358</v>
      </c>
      <c r="D97" s="183" t="s">
        <v>358</v>
      </c>
      <c r="E97" s="183" t="s">
        <v>358</v>
      </c>
      <c r="F97" s="184" t="s">
        <v>358</v>
      </c>
      <c r="J97" s="167"/>
      <c r="K97" s="492" t="s">
        <v>200</v>
      </c>
      <c r="L97" s="140" t="s">
        <v>200</v>
      </c>
      <c r="M97" s="495" t="s">
        <v>200</v>
      </c>
      <c r="N97" s="495" t="s">
        <v>200</v>
      </c>
      <c r="O97" s="495" t="s">
        <v>200</v>
      </c>
      <c r="P97" s="495" t="s">
        <v>200</v>
      </c>
      <c r="Q97" s="495" t="s">
        <v>200</v>
      </c>
      <c r="R97" s="441" t="s">
        <v>285</v>
      </c>
      <c r="S97" s="442" t="s">
        <v>199</v>
      </c>
      <c r="T97" s="499" t="s">
        <v>201</v>
      </c>
      <c r="U97" s="816" t="s">
        <v>201</v>
      </c>
      <c r="V97" s="499" t="s">
        <v>201</v>
      </c>
      <c r="W97" s="501" t="s">
        <v>284</v>
      </c>
      <c r="X97" s="501" t="s">
        <v>284</v>
      </c>
      <c r="Y97" s="501" t="s">
        <v>284</v>
      </c>
      <c r="Z97" s="439" t="s">
        <v>286</v>
      </c>
      <c r="AA97" s="439" t="s">
        <v>286</v>
      </c>
      <c r="AB97" s="439" t="s">
        <v>202</v>
      </c>
      <c r="AC97" s="439" t="s">
        <v>202</v>
      </c>
      <c r="AD97" s="439" t="s">
        <v>202</v>
      </c>
      <c r="AE97" s="439" t="s">
        <v>202</v>
      </c>
      <c r="AF97" s="439" t="s">
        <v>202</v>
      </c>
      <c r="AG97" s="439" t="s">
        <v>202</v>
      </c>
      <c r="AH97" s="399" t="s">
        <v>202</v>
      </c>
      <c r="AI97" s="399" t="s">
        <v>202</v>
      </c>
      <c r="AJ97" s="399" t="s">
        <v>298</v>
      </c>
      <c r="AK97" s="528" t="s">
        <v>299</v>
      </c>
      <c r="AL97" s="528" t="s">
        <v>299</v>
      </c>
      <c r="AM97" s="528" t="s">
        <v>299</v>
      </c>
      <c r="AN97" s="528" t="s">
        <v>299</v>
      </c>
      <c r="AO97" s="528" t="s">
        <v>299</v>
      </c>
      <c r="AP97" s="172" t="s">
        <v>176</v>
      </c>
      <c r="AQ97" s="172" t="s">
        <v>176</v>
      </c>
      <c r="AR97" s="172" t="s">
        <v>176</v>
      </c>
      <c r="AS97" s="172" t="s">
        <v>176</v>
      </c>
      <c r="AT97" s="172" t="s">
        <v>176</v>
      </c>
      <c r="AU97" s="824" t="s">
        <v>176</v>
      </c>
      <c r="AV97" s="174" t="s">
        <v>132</v>
      </c>
      <c r="AW97" s="624"/>
      <c r="AX97" s="156"/>
      <c r="AY97" s="118"/>
      <c r="AZ97" s="118"/>
    </row>
    <row r="98" spans="1:52" ht="14.25" x14ac:dyDescent="0.25">
      <c r="A98" s="118"/>
      <c r="B98" s="118" t="s">
        <v>132</v>
      </c>
      <c r="C98" s="313" t="s">
        <v>263</v>
      </c>
      <c r="D98" s="313" t="s">
        <v>266</v>
      </c>
      <c r="E98" s="313" t="s">
        <v>268</v>
      </c>
      <c r="F98" s="345" t="s">
        <v>269</v>
      </c>
      <c r="J98" s="167"/>
      <c r="K98" s="492" t="s">
        <v>321</v>
      </c>
      <c r="L98" s="492" t="s">
        <v>322</v>
      </c>
      <c r="M98" s="496" t="s">
        <v>323</v>
      </c>
      <c r="N98" s="496" t="s">
        <v>324</v>
      </c>
      <c r="O98" s="496" t="s">
        <v>325</v>
      </c>
      <c r="P98" s="496" t="s">
        <v>326</v>
      </c>
      <c r="Q98" s="496" t="s">
        <v>327</v>
      </c>
      <c r="R98" s="497" t="s">
        <v>285</v>
      </c>
      <c r="S98" s="498" t="s">
        <v>199</v>
      </c>
      <c r="T98" s="500" t="s">
        <v>328</v>
      </c>
      <c r="U98" s="817" t="s">
        <v>329</v>
      </c>
      <c r="V98" s="500" t="s">
        <v>330</v>
      </c>
      <c r="W98" s="502" t="s">
        <v>331</v>
      </c>
      <c r="X98" s="502" t="s">
        <v>332</v>
      </c>
      <c r="Y98" s="502" t="s">
        <v>333</v>
      </c>
      <c r="Z98" s="399" t="s">
        <v>300</v>
      </c>
      <c r="AA98" s="399" t="s">
        <v>353</v>
      </c>
      <c r="AB98" s="399" t="s">
        <v>301</v>
      </c>
      <c r="AC98" s="399" t="s">
        <v>302</v>
      </c>
      <c r="AD98" s="399" t="s">
        <v>303</v>
      </c>
      <c r="AE98" s="399" t="s">
        <v>304</v>
      </c>
      <c r="AF98" s="399" t="s">
        <v>305</v>
      </c>
      <c r="AG98" s="399" t="s">
        <v>306</v>
      </c>
      <c r="AH98" s="399" t="s">
        <v>307</v>
      </c>
      <c r="AI98" s="399" t="s">
        <v>308</v>
      </c>
      <c r="AJ98" s="399" t="s">
        <v>311</v>
      </c>
      <c r="AK98" s="528" t="s">
        <v>287</v>
      </c>
      <c r="AL98" s="528" t="s">
        <v>288</v>
      </c>
      <c r="AM98" s="528" t="s">
        <v>289</v>
      </c>
      <c r="AN98" s="528" t="s">
        <v>290</v>
      </c>
      <c r="AO98" s="528" t="s">
        <v>291</v>
      </c>
      <c r="AP98" s="172" t="s">
        <v>134</v>
      </c>
      <c r="AQ98" s="172" t="s">
        <v>135</v>
      </c>
      <c r="AR98" s="172" t="s">
        <v>136</v>
      </c>
      <c r="AS98" s="172" t="s">
        <v>137</v>
      </c>
      <c r="AT98" s="172" t="s">
        <v>138</v>
      </c>
      <c r="AU98" s="818" t="s">
        <v>140</v>
      </c>
      <c r="AV98" s="174"/>
      <c r="AW98" s="624"/>
      <c r="AX98" s="156"/>
      <c r="AY98" s="118"/>
      <c r="AZ98" s="118"/>
    </row>
    <row r="99" spans="1:52" ht="14.25" x14ac:dyDescent="0.25">
      <c r="A99" s="118" t="s">
        <v>61</v>
      </c>
      <c r="B99" s="118">
        <f>SUM(C99:F99)</f>
        <v>386</v>
      </c>
      <c r="C99" s="167">
        <v>142</v>
      </c>
      <c r="D99" s="161">
        <v>74</v>
      </c>
      <c r="E99" s="161">
        <v>89</v>
      </c>
      <c r="F99" s="170">
        <v>81</v>
      </c>
      <c r="J99" s="313" t="s">
        <v>128</v>
      </c>
      <c r="K99" s="358">
        <v>26</v>
      </c>
      <c r="L99" s="358"/>
      <c r="M99" s="358">
        <v>2</v>
      </c>
      <c r="N99" s="358">
        <v>84</v>
      </c>
      <c r="O99" s="358">
        <v>4</v>
      </c>
      <c r="P99" s="358">
        <v>4</v>
      </c>
      <c r="Q99" s="358">
        <v>2</v>
      </c>
      <c r="R99" s="464">
        <v>34</v>
      </c>
      <c r="S99" s="175">
        <v>70</v>
      </c>
      <c r="T99" s="315"/>
      <c r="U99" s="818">
        <v>1</v>
      </c>
      <c r="V99" s="315"/>
      <c r="W99" s="173">
        <v>6</v>
      </c>
      <c r="X99" s="173">
        <v>5</v>
      </c>
      <c r="Y99" s="173">
        <v>2</v>
      </c>
      <c r="Z99" s="399">
        <v>2</v>
      </c>
      <c r="AA99" s="399"/>
      <c r="AB99" s="399">
        <v>4</v>
      </c>
      <c r="AC99" s="399"/>
      <c r="AD99" s="399">
        <v>245</v>
      </c>
      <c r="AE99" s="399"/>
      <c r="AF99" s="399"/>
      <c r="AG99" s="399">
        <v>4</v>
      </c>
      <c r="AH99" s="399"/>
      <c r="AI99" s="399"/>
      <c r="AJ99" s="399"/>
      <c r="AK99" s="528">
        <v>116</v>
      </c>
      <c r="AL99" s="528">
        <v>1</v>
      </c>
      <c r="AM99" s="528">
        <v>524</v>
      </c>
      <c r="AN99" s="528">
        <v>156</v>
      </c>
      <c r="AO99" s="528">
        <v>386</v>
      </c>
      <c r="AP99" s="172">
        <v>1</v>
      </c>
      <c r="AQ99" s="172">
        <v>4</v>
      </c>
      <c r="AR99" s="172">
        <v>4</v>
      </c>
      <c r="AS99" s="172">
        <v>15</v>
      </c>
      <c r="AT99" s="172">
        <v>6</v>
      </c>
      <c r="AU99" s="818">
        <v>12</v>
      </c>
      <c r="AV99" s="174">
        <f>SUM(K99:AU99)</f>
        <v>1720</v>
      </c>
      <c r="AW99" s="624"/>
      <c r="AX99" s="156"/>
      <c r="AY99" s="156"/>
      <c r="AZ99" s="156"/>
    </row>
    <row r="100" spans="1:52" ht="14.25" x14ac:dyDescent="0.25">
      <c r="A100" s="118" t="s">
        <v>145</v>
      </c>
      <c r="B100" s="118">
        <f>SUM(C100:F100)</f>
        <v>758</v>
      </c>
      <c r="C100" s="167">
        <v>216</v>
      </c>
      <c r="D100" s="161">
        <v>169</v>
      </c>
      <c r="E100" s="161">
        <f>1+193</f>
        <v>194</v>
      </c>
      <c r="F100" s="170">
        <v>179</v>
      </c>
      <c r="J100" s="313" t="s">
        <v>263</v>
      </c>
      <c r="K100" s="358">
        <v>13</v>
      </c>
      <c r="L100" s="358"/>
      <c r="M100" s="358">
        <v>1</v>
      </c>
      <c r="N100" s="358">
        <v>25</v>
      </c>
      <c r="O100" s="358">
        <v>2</v>
      </c>
      <c r="P100" s="358">
        <v>2</v>
      </c>
      <c r="Q100" s="358"/>
      <c r="R100" s="464">
        <v>6</v>
      </c>
      <c r="S100" s="175">
        <v>18</v>
      </c>
      <c r="T100" s="315"/>
      <c r="U100" s="818"/>
      <c r="V100" s="315"/>
      <c r="W100" s="173"/>
      <c r="X100" s="173">
        <v>1</v>
      </c>
      <c r="Y100" s="173">
        <v>2</v>
      </c>
      <c r="Z100" s="399">
        <v>1</v>
      </c>
      <c r="AA100" s="399"/>
      <c r="AB100" s="399">
        <v>1</v>
      </c>
      <c r="AC100" s="399"/>
      <c r="AD100" s="399">
        <v>31</v>
      </c>
      <c r="AE100" s="399"/>
      <c r="AF100" s="399"/>
      <c r="AG100" s="399">
        <v>1</v>
      </c>
      <c r="AH100" s="399"/>
      <c r="AI100" s="399"/>
      <c r="AJ100" s="399"/>
      <c r="AK100" s="528">
        <v>38</v>
      </c>
      <c r="AL100" s="528"/>
      <c r="AM100" s="528">
        <v>211</v>
      </c>
      <c r="AN100" s="528">
        <v>62</v>
      </c>
      <c r="AO100" s="528">
        <v>132</v>
      </c>
      <c r="AP100" s="172"/>
      <c r="AQ100" s="172">
        <v>1</v>
      </c>
      <c r="AR100" s="172">
        <v>1</v>
      </c>
      <c r="AS100" s="172">
        <v>2</v>
      </c>
      <c r="AT100" s="172">
        <v>1</v>
      </c>
      <c r="AU100" s="818">
        <v>3</v>
      </c>
      <c r="AV100" s="174">
        <f t="shared" ref="AV100:AV103" si="32">SUM(K100:AU100)</f>
        <v>555</v>
      </c>
      <c r="AW100" s="624"/>
      <c r="AX100" s="156"/>
      <c r="AY100" s="156"/>
      <c r="AZ100" s="156"/>
    </row>
    <row r="101" spans="1:52" ht="15" thickBot="1" x14ac:dyDescent="0.3">
      <c r="A101" s="118" t="s">
        <v>132</v>
      </c>
      <c r="B101" s="118">
        <f>SUM(C101:F101)</f>
        <v>1144</v>
      </c>
      <c r="C101" s="144">
        <f>SUM(C99:C100)</f>
        <v>358</v>
      </c>
      <c r="D101" s="144">
        <f>SUM(D99:D100)</f>
        <v>243</v>
      </c>
      <c r="E101" s="144">
        <f>SUM(E99:E100)</f>
        <v>283</v>
      </c>
      <c r="F101" s="144">
        <f>SUM(F99:F100)</f>
        <v>260</v>
      </c>
      <c r="I101" s="156"/>
      <c r="J101" s="313" t="s">
        <v>266</v>
      </c>
      <c r="K101" s="358">
        <v>8</v>
      </c>
      <c r="L101" s="358"/>
      <c r="M101" s="358">
        <v>1</v>
      </c>
      <c r="N101" s="358">
        <v>21</v>
      </c>
      <c r="O101" s="358">
        <v>1</v>
      </c>
      <c r="P101" s="358"/>
      <c r="Q101" s="358">
        <v>1</v>
      </c>
      <c r="R101" s="464">
        <v>12</v>
      </c>
      <c r="S101" s="175">
        <v>11</v>
      </c>
      <c r="T101" s="315"/>
      <c r="U101" s="818">
        <v>1</v>
      </c>
      <c r="V101" s="315"/>
      <c r="W101" s="173">
        <v>1</v>
      </c>
      <c r="X101" s="173">
        <v>1</v>
      </c>
      <c r="Y101" s="173"/>
      <c r="Z101" s="399"/>
      <c r="AA101" s="399"/>
      <c r="AB101" s="399">
        <v>1</v>
      </c>
      <c r="AC101" s="399"/>
      <c r="AD101" s="399">
        <v>24</v>
      </c>
      <c r="AE101" s="399"/>
      <c r="AF101" s="399"/>
      <c r="AG101" s="399">
        <v>1</v>
      </c>
      <c r="AH101" s="399"/>
      <c r="AI101" s="399"/>
      <c r="AJ101" s="399"/>
      <c r="AK101" s="528">
        <v>26</v>
      </c>
      <c r="AL101" s="528"/>
      <c r="AM101" s="528">
        <v>105</v>
      </c>
      <c r="AN101" s="528">
        <v>42</v>
      </c>
      <c r="AO101" s="528">
        <v>87</v>
      </c>
      <c r="AP101" s="172"/>
      <c r="AQ101" s="172">
        <v>2</v>
      </c>
      <c r="AR101" s="172">
        <v>2</v>
      </c>
      <c r="AS101" s="172">
        <v>3</v>
      </c>
      <c r="AT101" s="172">
        <v>2</v>
      </c>
      <c r="AU101" s="818">
        <v>1</v>
      </c>
      <c r="AV101" s="174">
        <f t="shared" si="32"/>
        <v>354</v>
      </c>
      <c r="AW101" s="624"/>
      <c r="AX101" s="156"/>
      <c r="AY101" s="156"/>
      <c r="AZ101" s="156"/>
    </row>
    <row r="102" spans="1:52" ht="12.75" x14ac:dyDescent="0.2">
      <c r="G102" s="291"/>
      <c r="J102" s="313" t="s">
        <v>268</v>
      </c>
      <c r="K102" s="358">
        <v>4</v>
      </c>
      <c r="L102" s="358"/>
      <c r="M102" s="358"/>
      <c r="N102" s="358">
        <v>22</v>
      </c>
      <c r="O102" s="358">
        <v>1</v>
      </c>
      <c r="P102" s="358">
        <v>1</v>
      </c>
      <c r="Q102" s="358"/>
      <c r="R102" s="464">
        <v>6</v>
      </c>
      <c r="S102" s="175">
        <v>21</v>
      </c>
      <c r="T102" s="315"/>
      <c r="U102" s="818"/>
      <c r="V102" s="315"/>
      <c r="W102" s="173">
        <v>4</v>
      </c>
      <c r="X102" s="173">
        <v>2</v>
      </c>
      <c r="Y102" s="173"/>
      <c r="Z102" s="399"/>
      <c r="AA102" s="399"/>
      <c r="AB102" s="399">
        <v>2</v>
      </c>
      <c r="AC102" s="399"/>
      <c r="AD102" s="399">
        <v>95</v>
      </c>
      <c r="AE102" s="399"/>
      <c r="AF102" s="399"/>
      <c r="AG102" s="399">
        <v>2</v>
      </c>
      <c r="AH102" s="399"/>
      <c r="AI102" s="399"/>
      <c r="AJ102" s="399"/>
      <c r="AK102" s="528">
        <v>22</v>
      </c>
      <c r="AL102" s="528">
        <v>1</v>
      </c>
      <c r="AM102" s="528">
        <v>124</v>
      </c>
      <c r="AN102" s="528">
        <v>30</v>
      </c>
      <c r="AO102" s="528">
        <v>77</v>
      </c>
      <c r="AP102" s="172"/>
      <c r="AQ102" s="172"/>
      <c r="AR102" s="172">
        <v>1</v>
      </c>
      <c r="AS102" s="172">
        <v>7</v>
      </c>
      <c r="AT102" s="172">
        <v>3</v>
      </c>
      <c r="AU102" s="818">
        <v>6</v>
      </c>
      <c r="AV102" s="174">
        <f t="shared" si="32"/>
        <v>431</v>
      </c>
      <c r="AW102" s="624"/>
      <c r="AX102" s="156"/>
      <c r="AY102" s="156"/>
      <c r="AZ102" s="156"/>
    </row>
    <row r="103" spans="1:52" ht="14.25" x14ac:dyDescent="0.25">
      <c r="J103" s="166" t="s">
        <v>269</v>
      </c>
      <c r="K103" s="358">
        <v>1</v>
      </c>
      <c r="L103" s="358"/>
      <c r="M103" s="358"/>
      <c r="N103" s="358">
        <v>16</v>
      </c>
      <c r="O103" s="358"/>
      <c r="P103" s="358">
        <v>1</v>
      </c>
      <c r="Q103" s="358">
        <v>1</v>
      </c>
      <c r="R103" s="464">
        <v>10</v>
      </c>
      <c r="S103" s="175">
        <v>20</v>
      </c>
      <c r="T103" s="315"/>
      <c r="U103" s="818"/>
      <c r="V103" s="315"/>
      <c r="W103" s="173">
        <v>1</v>
      </c>
      <c r="X103" s="173">
        <v>1</v>
      </c>
      <c r="Y103" s="173"/>
      <c r="Z103" s="439">
        <v>1</v>
      </c>
      <c r="AA103" s="439"/>
      <c r="AB103" s="439"/>
      <c r="AC103" s="439"/>
      <c r="AD103" s="439">
        <v>95</v>
      </c>
      <c r="AE103" s="439"/>
      <c r="AF103" s="439"/>
      <c r="AG103" s="399"/>
      <c r="AH103" s="399"/>
      <c r="AI103" s="399"/>
      <c r="AJ103" s="399"/>
      <c r="AK103" s="528">
        <v>30</v>
      </c>
      <c r="AL103" s="528"/>
      <c r="AM103" s="528">
        <v>84</v>
      </c>
      <c r="AN103" s="528">
        <v>22</v>
      </c>
      <c r="AO103" s="528">
        <v>90</v>
      </c>
      <c r="AP103" s="172">
        <v>1</v>
      </c>
      <c r="AQ103" s="172">
        <v>1</v>
      </c>
      <c r="AR103" s="172"/>
      <c r="AS103" s="172">
        <v>3</v>
      </c>
      <c r="AT103" s="172"/>
      <c r="AU103" s="818">
        <v>2</v>
      </c>
      <c r="AV103" s="174">
        <f t="shared" si="32"/>
        <v>380</v>
      </c>
      <c r="AW103" s="624"/>
      <c r="AX103" s="156"/>
      <c r="AY103" s="156"/>
      <c r="AZ103" s="156"/>
    </row>
    <row r="104" spans="1:52" ht="15" thickBot="1" x14ac:dyDescent="0.3">
      <c r="B104" s="620"/>
      <c r="I104" s="128"/>
      <c r="J104" s="118"/>
      <c r="K104" s="156"/>
      <c r="L104" s="156"/>
      <c r="M104" s="156"/>
      <c r="N104" s="156"/>
      <c r="O104" s="156"/>
      <c r="P104" s="156"/>
      <c r="Q104" s="156"/>
      <c r="R104" s="156"/>
      <c r="S104" s="156"/>
      <c r="T104" s="156"/>
      <c r="U104" s="156"/>
      <c r="V104" s="156"/>
      <c r="W104" s="156"/>
      <c r="X104" s="156"/>
      <c r="Y104" s="156"/>
      <c r="Z104" s="118"/>
      <c r="AA104" s="118"/>
      <c r="AB104" s="118"/>
      <c r="AC104" s="118"/>
      <c r="AD104" s="118"/>
      <c r="AE104" s="118"/>
      <c r="AF104" s="118"/>
      <c r="AG104" s="118"/>
      <c r="AH104" s="118"/>
      <c r="AI104" s="118"/>
      <c r="AJ104" s="118"/>
      <c r="AK104" s="156"/>
      <c r="AL104" s="156"/>
      <c r="AM104" s="156"/>
      <c r="AN104" s="156"/>
      <c r="AO104" s="156"/>
      <c r="AP104" s="156"/>
      <c r="AQ104" s="156"/>
      <c r="AR104" s="156"/>
      <c r="AS104" s="156"/>
      <c r="AT104" s="156"/>
      <c r="AU104" s="624"/>
      <c r="AV104" s="156"/>
      <c r="AW104" s="624"/>
      <c r="AX104" s="156"/>
      <c r="AY104" s="156"/>
      <c r="AZ104" s="156"/>
    </row>
    <row r="105" spans="1:52" x14ac:dyDescent="0.2">
      <c r="B105" s="516" t="s">
        <v>235</v>
      </c>
      <c r="C105" s="517" t="s">
        <v>236</v>
      </c>
      <c r="D105" s="517" t="s">
        <v>237</v>
      </c>
      <c r="E105" s="518" t="s">
        <v>232</v>
      </c>
      <c r="I105" s="128"/>
      <c r="AW105" s="624"/>
      <c r="AX105" s="156"/>
      <c r="AY105" s="156"/>
      <c r="AZ105" s="156"/>
    </row>
    <row r="106" spans="1:52" ht="12.75" x14ac:dyDescent="0.2">
      <c r="B106" s="519" t="s">
        <v>263</v>
      </c>
      <c r="C106" s="161">
        <v>40</v>
      </c>
      <c r="D106" s="161">
        <v>28</v>
      </c>
      <c r="E106" s="179">
        <f>C106+D106</f>
        <v>68</v>
      </c>
      <c r="I106" s="128"/>
      <c r="J106" s="319"/>
      <c r="K106" s="156"/>
      <c r="L106" s="156"/>
      <c r="M106" s="156"/>
      <c r="N106" s="156"/>
      <c r="O106" s="156"/>
      <c r="P106" s="156"/>
      <c r="Q106" s="156"/>
      <c r="R106" s="156"/>
      <c r="S106" s="156"/>
      <c r="T106" s="156"/>
      <c r="U106" s="156"/>
      <c r="V106" s="156"/>
      <c r="W106" s="156"/>
      <c r="X106" s="156"/>
      <c r="Y106" s="156"/>
      <c r="Z106" s="156"/>
      <c r="AA106" s="156"/>
      <c r="AB106" s="156"/>
      <c r="AC106" s="624"/>
      <c r="AD106" s="624"/>
      <c r="AE106" s="624"/>
      <c r="AF106" s="156"/>
      <c r="AG106" s="624"/>
      <c r="AH106" s="624"/>
      <c r="AI106" s="624"/>
      <c r="AJ106" s="624"/>
      <c r="AK106" s="624"/>
      <c r="AL106" s="624"/>
      <c r="AM106" s="624"/>
      <c r="AN106" s="624"/>
      <c r="AO106" s="624"/>
      <c r="AP106" s="624"/>
      <c r="AQ106" s="624"/>
      <c r="AR106" s="624"/>
      <c r="AS106" s="624"/>
      <c r="AT106" s="624"/>
      <c r="AU106" s="624"/>
      <c r="AV106" s="624"/>
      <c r="AW106" s="624"/>
      <c r="AX106" s="156"/>
      <c r="AY106" s="156"/>
      <c r="AZ106" s="156"/>
    </row>
    <row r="107" spans="1:52" x14ac:dyDescent="0.2">
      <c r="B107" s="519" t="s">
        <v>266</v>
      </c>
      <c r="C107" s="161">
        <v>24</v>
      </c>
      <c r="D107" s="161">
        <v>19</v>
      </c>
      <c r="E107" s="179">
        <f t="shared" ref="E107:E109" si="33">C107+D107</f>
        <v>43</v>
      </c>
      <c r="I107" s="128"/>
      <c r="J107" s="627"/>
      <c r="K107" s="156"/>
      <c r="L107" s="156"/>
      <c r="M107" s="156"/>
      <c r="N107" s="156"/>
      <c r="O107" s="156"/>
      <c r="P107" s="156"/>
      <c r="Q107" s="156"/>
      <c r="R107" s="156"/>
      <c r="S107" s="156"/>
      <c r="T107" s="156"/>
      <c r="U107" s="156"/>
      <c r="V107" s="156"/>
      <c r="W107" s="156"/>
      <c r="X107" s="156"/>
      <c r="Y107" s="156"/>
      <c r="Z107" s="156"/>
      <c r="AA107" s="156"/>
      <c r="AB107" s="156"/>
      <c r="AC107" s="624"/>
      <c r="AD107" s="624"/>
      <c r="AE107" s="624"/>
      <c r="AF107" s="156"/>
      <c r="AG107" s="624"/>
      <c r="AH107" s="624"/>
      <c r="AI107" s="624"/>
      <c r="AJ107" s="624"/>
      <c r="AK107" s="624"/>
      <c r="AL107" s="624"/>
      <c r="AM107" s="624"/>
      <c r="AN107" s="624"/>
      <c r="AO107" s="624"/>
      <c r="AP107" s="624"/>
      <c r="AQ107" s="624"/>
      <c r="AR107" s="624"/>
      <c r="AS107" s="624"/>
      <c r="AT107" s="624"/>
      <c r="AU107" s="624"/>
      <c r="AV107" s="624"/>
      <c r="AW107" s="624"/>
      <c r="AX107" s="156"/>
      <c r="AY107" s="156"/>
      <c r="AZ107" s="156"/>
    </row>
    <row r="108" spans="1:52" ht="12.75" x14ac:dyDescent="0.2">
      <c r="B108" s="519" t="s">
        <v>268</v>
      </c>
      <c r="C108" s="161">
        <v>20</v>
      </c>
      <c r="D108" s="161">
        <v>28</v>
      </c>
      <c r="E108" s="179">
        <f t="shared" si="33"/>
        <v>48</v>
      </c>
      <c r="I108" s="128"/>
      <c r="J108" s="319"/>
      <c r="K108" s="156"/>
      <c r="L108" s="156"/>
      <c r="M108" s="156"/>
      <c r="N108" s="156"/>
      <c r="O108" s="156"/>
      <c r="P108" s="156"/>
      <c r="Q108" s="156"/>
      <c r="R108" s="156"/>
      <c r="S108" s="156"/>
      <c r="T108" s="156"/>
      <c r="U108" s="156"/>
      <c r="V108" s="156"/>
      <c r="W108" s="156"/>
      <c r="X108" s="156"/>
      <c r="Y108" s="156"/>
      <c r="Z108" s="156"/>
      <c r="AA108" s="156"/>
      <c r="AB108" s="156"/>
      <c r="AC108" s="624"/>
      <c r="AD108" s="624"/>
      <c r="AE108" s="624"/>
      <c r="AF108" s="156"/>
      <c r="AG108" s="624"/>
      <c r="AH108" s="624"/>
      <c r="AI108" s="624"/>
      <c r="AJ108" s="624"/>
      <c r="AK108" s="624"/>
      <c r="AL108" s="624"/>
      <c r="AM108" s="624"/>
      <c r="AN108" s="624"/>
      <c r="AO108" s="624"/>
      <c r="AP108" s="624"/>
      <c r="AQ108" s="624"/>
      <c r="AR108" s="624"/>
      <c r="AS108" s="624"/>
      <c r="AT108" s="624"/>
      <c r="AU108" s="624"/>
      <c r="AV108" s="624"/>
      <c r="AW108" s="624"/>
      <c r="AX108" s="156"/>
      <c r="AY108" s="156"/>
      <c r="AZ108" s="156"/>
    </row>
    <row r="109" spans="1:52" x14ac:dyDescent="0.2">
      <c r="B109" s="519" t="s">
        <v>269</v>
      </c>
      <c r="C109" s="161">
        <v>10</v>
      </c>
      <c r="D109" s="161">
        <v>9</v>
      </c>
      <c r="E109" s="179">
        <f t="shared" si="33"/>
        <v>19</v>
      </c>
      <c r="I109" s="128"/>
      <c r="J109" s="627"/>
      <c r="K109" s="156"/>
      <c r="L109" s="156"/>
      <c r="M109" s="156"/>
      <c r="N109" s="156"/>
      <c r="O109" s="156"/>
      <c r="P109" s="156"/>
      <c r="Q109" s="156"/>
      <c r="R109" s="156"/>
      <c r="S109" s="156"/>
      <c r="T109" s="156"/>
      <c r="U109" s="156"/>
      <c r="V109" s="156"/>
      <c r="W109" s="156"/>
      <c r="X109" s="156"/>
      <c r="Y109" s="156"/>
      <c r="Z109" s="156"/>
      <c r="AA109" s="156"/>
      <c r="AB109" s="156"/>
      <c r="AC109" s="624"/>
      <c r="AD109" s="624"/>
      <c r="AE109" s="624"/>
      <c r="AF109" s="156"/>
      <c r="AG109" s="624"/>
      <c r="AH109" s="624"/>
      <c r="AI109" s="624"/>
      <c r="AJ109" s="624"/>
      <c r="AK109" s="624"/>
      <c r="AL109" s="624"/>
      <c r="AM109" s="624"/>
      <c r="AN109" s="624"/>
      <c r="AO109" s="624"/>
      <c r="AP109" s="624"/>
      <c r="AQ109" s="624"/>
      <c r="AR109" s="624"/>
      <c r="AS109" s="624"/>
      <c r="AT109" s="624"/>
      <c r="AU109" s="624"/>
      <c r="AV109" s="624"/>
      <c r="AW109" s="624"/>
      <c r="AX109" s="156"/>
      <c r="AY109" s="156"/>
      <c r="AZ109" s="156"/>
    </row>
    <row r="110" spans="1:52" ht="15" thickBot="1" x14ac:dyDescent="0.3">
      <c r="B110" s="520" t="s">
        <v>232</v>
      </c>
      <c r="C110" s="324">
        <f>SUM(C106:C109)</f>
        <v>94</v>
      </c>
      <c r="D110" s="324">
        <f>SUM(D106:D109)</f>
        <v>84</v>
      </c>
      <c r="E110" s="324">
        <f>SUM(E106:E109)</f>
        <v>178</v>
      </c>
      <c r="I110" s="128"/>
      <c r="J110" s="118"/>
      <c r="K110" s="118"/>
      <c r="L110" s="118"/>
      <c r="M110" s="118"/>
      <c r="N110" s="118"/>
      <c r="O110" s="118"/>
      <c r="P110" s="118"/>
      <c r="Q110" s="118"/>
      <c r="R110" s="118"/>
      <c r="S110" s="118"/>
      <c r="T110" s="118"/>
      <c r="U110" s="118"/>
      <c r="V110" s="118"/>
      <c r="W110" s="118"/>
      <c r="X110" s="118"/>
      <c r="Y110" s="118"/>
      <c r="Z110" s="118"/>
      <c r="AA110" s="118"/>
      <c r="AB110" s="118"/>
      <c r="AC110" s="136"/>
      <c r="AD110" s="136"/>
      <c r="AE110" s="136"/>
      <c r="AF110" s="118"/>
      <c r="AG110" s="136"/>
      <c r="AH110" s="136"/>
      <c r="AI110" s="136"/>
      <c r="AJ110" s="136"/>
      <c r="AK110" s="136"/>
      <c r="AL110" s="136"/>
      <c r="AM110" s="136"/>
      <c r="AN110" s="136"/>
      <c r="AO110" s="136"/>
      <c r="AP110" s="136"/>
      <c r="AQ110" s="136"/>
      <c r="AR110" s="136"/>
      <c r="AS110" s="136"/>
      <c r="AT110" s="136"/>
      <c r="AU110" s="136"/>
      <c r="AV110" s="136"/>
      <c r="AW110" s="136"/>
      <c r="AX110" s="118"/>
      <c r="AY110" s="118"/>
      <c r="AZ110" s="156"/>
    </row>
    <row r="111" spans="1:52" x14ac:dyDescent="0.2">
      <c r="I111" s="128"/>
      <c r="AM111" s="524"/>
      <c r="AN111" s="524"/>
      <c r="AO111" s="524"/>
      <c r="AP111" s="524"/>
      <c r="AQ111" s="524"/>
    </row>
    <row r="112" spans="1:52" x14ac:dyDescent="0.2">
      <c r="I112" s="128"/>
      <c r="J112" s="647"/>
    </row>
    <row r="113" spans="2:21" ht="12.75" thickBot="1" x14ac:dyDescent="0.25">
      <c r="I113" s="128"/>
      <c r="J113" s="137" t="s">
        <v>211</v>
      </c>
    </row>
    <row r="114" spans="2:21" ht="14.25" x14ac:dyDescent="0.25">
      <c r="B114" s="514" t="s">
        <v>279</v>
      </c>
      <c r="C114" s="118"/>
      <c r="D114" s="118"/>
      <c r="E114" s="118"/>
      <c r="F114" s="118"/>
      <c r="G114" s="118"/>
      <c r="J114" s="176"/>
      <c r="K114" s="142" t="s">
        <v>132</v>
      </c>
      <c r="L114" s="142" t="s">
        <v>56</v>
      </c>
      <c r="M114" s="142" t="s">
        <v>54</v>
      </c>
      <c r="N114" s="143" t="s">
        <v>58</v>
      </c>
    </row>
    <row r="115" spans="2:21" ht="14.25" x14ac:dyDescent="0.25">
      <c r="B115" s="118"/>
      <c r="C115" s="301"/>
      <c r="D115" s="118"/>
      <c r="E115" s="118"/>
      <c r="F115" s="118"/>
      <c r="J115" s="344" t="s">
        <v>128</v>
      </c>
      <c r="K115" s="358">
        <f>L115+M115+N115</f>
        <v>1720</v>
      </c>
      <c r="L115" s="178">
        <v>865</v>
      </c>
      <c r="M115" s="165">
        <v>855</v>
      </c>
      <c r="N115" s="170"/>
    </row>
    <row r="116" spans="2:21" ht="14.25" x14ac:dyDescent="0.25">
      <c r="B116" s="618"/>
      <c r="C116" s="118" t="s">
        <v>415</v>
      </c>
      <c r="D116" s="118" t="s">
        <v>117</v>
      </c>
      <c r="E116" s="118" t="s">
        <v>118</v>
      </c>
      <c r="F116" s="118" t="s">
        <v>119</v>
      </c>
      <c r="J116" s="344" t="s">
        <v>260</v>
      </c>
      <c r="K116" s="358">
        <f t="shared" ref="K116:K120" si="34">L116+M116+N116</f>
        <v>0</v>
      </c>
      <c r="L116" s="165"/>
      <c r="M116" s="165"/>
      <c r="N116" s="170"/>
    </row>
    <row r="117" spans="2:21" ht="14.25" x14ac:dyDescent="0.25">
      <c r="B117" s="319" t="s">
        <v>128</v>
      </c>
      <c r="C117" s="123">
        <f>SUM(C118:C121)</f>
        <v>0</v>
      </c>
      <c r="D117" s="148"/>
      <c r="E117" s="148"/>
      <c r="F117" s="148"/>
      <c r="J117" s="344" t="s">
        <v>263</v>
      </c>
      <c r="K117" s="358">
        <f t="shared" si="34"/>
        <v>555</v>
      </c>
      <c r="L117" s="165">
        <v>275</v>
      </c>
      <c r="M117" s="165">
        <v>280</v>
      </c>
      <c r="N117" s="170"/>
    </row>
    <row r="118" spans="2:21" ht="14.25" x14ac:dyDescent="0.25">
      <c r="B118" s="319" t="s">
        <v>263</v>
      </c>
      <c r="C118" s="458">
        <f t="shared" ref="C118:C120" si="35">SUM(D118:F118)</f>
        <v>0</v>
      </c>
      <c r="D118" s="148"/>
      <c r="E118" s="167"/>
      <c r="F118" s="149"/>
      <c r="I118" s="128"/>
      <c r="J118" s="344" t="s">
        <v>266</v>
      </c>
      <c r="K118" s="358">
        <f t="shared" si="34"/>
        <v>354</v>
      </c>
      <c r="L118" s="165">
        <v>184</v>
      </c>
      <c r="M118" s="165">
        <v>170</v>
      </c>
      <c r="N118" s="170"/>
    </row>
    <row r="119" spans="2:21" ht="14.25" x14ac:dyDescent="0.25">
      <c r="B119" s="319" t="s">
        <v>266</v>
      </c>
      <c r="C119" s="458">
        <f t="shared" si="35"/>
        <v>0</v>
      </c>
      <c r="D119" s="148"/>
      <c r="E119" s="167"/>
      <c r="F119" s="149"/>
      <c r="H119" s="128"/>
      <c r="J119" s="344" t="s">
        <v>268</v>
      </c>
      <c r="K119" s="358">
        <f t="shared" si="34"/>
        <v>431</v>
      </c>
      <c r="L119" s="165">
        <v>220</v>
      </c>
      <c r="M119" s="165">
        <v>211</v>
      </c>
      <c r="N119" s="170"/>
    </row>
    <row r="120" spans="2:21" ht="15" thickBot="1" x14ac:dyDescent="0.3">
      <c r="B120" s="319" t="s">
        <v>268</v>
      </c>
      <c r="C120" s="458">
        <f t="shared" si="35"/>
        <v>0</v>
      </c>
      <c r="D120" s="148"/>
      <c r="E120" s="167"/>
      <c r="F120" s="149"/>
      <c r="H120" s="128"/>
      <c r="J120" s="635" t="s">
        <v>269</v>
      </c>
      <c r="K120" s="360">
        <f t="shared" si="34"/>
        <v>380</v>
      </c>
      <c r="L120" s="292">
        <v>186</v>
      </c>
      <c r="M120" s="292">
        <v>194</v>
      </c>
      <c r="N120" s="293"/>
    </row>
    <row r="121" spans="2:21" ht="15" thickBot="1" x14ac:dyDescent="0.3">
      <c r="B121" s="319" t="s">
        <v>269</v>
      </c>
      <c r="C121" s="458">
        <f>SUM(D121:F121)</f>
        <v>0</v>
      </c>
      <c r="D121" s="298"/>
      <c r="E121" s="362"/>
      <c r="F121" s="363"/>
      <c r="H121" s="128"/>
      <c r="J121" s="128"/>
      <c r="K121" s="128"/>
      <c r="L121" s="128"/>
      <c r="M121" s="128"/>
      <c r="N121" s="128"/>
    </row>
    <row r="122" spans="2:21" ht="14.25" x14ac:dyDescent="0.25">
      <c r="B122" s="620"/>
      <c r="E122" s="123"/>
      <c r="F122" s="123"/>
      <c r="H122" s="128"/>
      <c r="J122" s="128"/>
      <c r="K122" s="128"/>
      <c r="L122" s="128"/>
      <c r="M122" s="128"/>
      <c r="N122" s="128"/>
    </row>
    <row r="123" spans="2:21" ht="14.25" x14ac:dyDescent="0.25">
      <c r="B123" s="514" t="s">
        <v>369</v>
      </c>
      <c r="C123" s="118" t="s">
        <v>415</v>
      </c>
      <c r="D123" s="118" t="s">
        <v>117</v>
      </c>
      <c r="E123" s="118" t="s">
        <v>118</v>
      </c>
      <c r="F123" s="118" t="s">
        <v>119</v>
      </c>
      <c r="H123" s="128"/>
      <c r="J123" s="128"/>
      <c r="K123" s="128"/>
      <c r="L123" s="128"/>
      <c r="M123" s="128"/>
      <c r="N123" s="128"/>
    </row>
    <row r="124" spans="2:21" ht="14.25" x14ac:dyDescent="0.25">
      <c r="B124" s="319" t="s">
        <v>128</v>
      </c>
      <c r="C124" s="123">
        <f>SUM(C125:C128)</f>
        <v>1602</v>
      </c>
      <c r="D124" s="603">
        <f>D133+D49+D41</f>
        <v>501</v>
      </c>
      <c r="E124" s="603">
        <f>E133+E49+E41</f>
        <v>498</v>
      </c>
      <c r="F124" s="603">
        <f>F133+F49+F41</f>
        <v>603</v>
      </c>
      <c r="H124" s="128"/>
      <c r="J124" s="128"/>
      <c r="K124" s="128"/>
      <c r="L124" s="128"/>
      <c r="M124" s="128"/>
      <c r="N124" s="128"/>
    </row>
    <row r="125" spans="2:21" ht="14.25" x14ac:dyDescent="0.25">
      <c r="B125" s="319" t="s">
        <v>263</v>
      </c>
      <c r="C125" s="458">
        <f>SUM(D125:F125)</f>
        <v>423</v>
      </c>
      <c r="D125" s="148">
        <f>D134+D50+D42</f>
        <v>128</v>
      </c>
      <c r="E125" s="148">
        <f t="shared" ref="E125:F125" si="36">E134+E50+E42</f>
        <v>135</v>
      </c>
      <c r="F125" s="148">
        <f t="shared" si="36"/>
        <v>160</v>
      </c>
      <c r="H125" s="128"/>
      <c r="J125" s="128"/>
      <c r="K125" s="128"/>
      <c r="L125" s="128"/>
      <c r="M125" s="128"/>
      <c r="N125" s="128"/>
    </row>
    <row r="126" spans="2:21" ht="14.25" x14ac:dyDescent="0.25">
      <c r="B126" s="319" t="s">
        <v>266</v>
      </c>
      <c r="C126" s="458">
        <f t="shared" ref="C126:C127" si="37">SUM(D126:F126)</f>
        <v>448</v>
      </c>
      <c r="D126" s="148">
        <f t="shared" ref="D126:F126" si="38">D135+D51+D43</f>
        <v>132</v>
      </c>
      <c r="E126" s="148">
        <f t="shared" si="38"/>
        <v>133</v>
      </c>
      <c r="F126" s="148">
        <f t="shared" si="38"/>
        <v>183</v>
      </c>
      <c r="H126" s="128"/>
      <c r="J126" s="128"/>
      <c r="K126" s="128"/>
      <c r="L126" s="128"/>
      <c r="M126" s="128"/>
      <c r="N126" s="128"/>
    </row>
    <row r="127" spans="2:21" ht="14.25" x14ac:dyDescent="0.25">
      <c r="B127" s="319" t="s">
        <v>268</v>
      </c>
      <c r="C127" s="458">
        <f t="shared" si="37"/>
        <v>364</v>
      </c>
      <c r="D127" s="148">
        <f t="shared" ref="D127:F127" si="39">D136+D52+D44</f>
        <v>117</v>
      </c>
      <c r="E127" s="148">
        <f t="shared" si="39"/>
        <v>121</v>
      </c>
      <c r="F127" s="148">
        <f t="shared" si="39"/>
        <v>126</v>
      </c>
      <c r="H127" s="128"/>
      <c r="J127" s="648"/>
    </row>
    <row r="128" spans="2:21" ht="15" thickBot="1" x14ac:dyDescent="0.3">
      <c r="B128" s="319" t="s">
        <v>269</v>
      </c>
      <c r="C128" s="458">
        <f>SUM(D128:F128)</f>
        <v>367</v>
      </c>
      <c r="D128" s="148">
        <f t="shared" ref="D128:F128" si="40">D137+D53+D45</f>
        <v>124</v>
      </c>
      <c r="E128" s="148">
        <f t="shared" si="40"/>
        <v>109</v>
      </c>
      <c r="F128" s="148">
        <f t="shared" si="40"/>
        <v>134</v>
      </c>
      <c r="H128" s="128"/>
      <c r="J128" s="512" t="s">
        <v>219</v>
      </c>
      <c r="K128" s="513"/>
      <c r="L128" s="118"/>
      <c r="M128" s="118"/>
      <c r="N128" s="118"/>
      <c r="O128" s="118"/>
      <c r="P128" s="118"/>
      <c r="Q128" s="118"/>
      <c r="R128" s="118"/>
      <c r="S128" s="118"/>
      <c r="T128" s="118"/>
      <c r="U128" s="118"/>
    </row>
    <row r="129" spans="2:22" ht="14.25" x14ac:dyDescent="0.25">
      <c r="J129" s="176"/>
      <c r="K129" s="142" t="s">
        <v>132</v>
      </c>
      <c r="L129" s="157" t="s">
        <v>149</v>
      </c>
      <c r="M129" s="157" t="s">
        <v>150</v>
      </c>
      <c r="N129" s="157" t="s">
        <v>151</v>
      </c>
      <c r="O129" s="157" t="s">
        <v>152</v>
      </c>
      <c r="P129" s="157" t="s">
        <v>153</v>
      </c>
      <c r="Q129" s="157" t="s">
        <v>154</v>
      </c>
      <c r="R129" s="157" t="s">
        <v>155</v>
      </c>
      <c r="S129" s="157" t="s">
        <v>19</v>
      </c>
      <c r="T129" s="157" t="s">
        <v>156</v>
      </c>
      <c r="U129" s="158" t="s">
        <v>176</v>
      </c>
    </row>
    <row r="130" spans="2:22" ht="14.25" x14ac:dyDescent="0.25">
      <c r="B130" s="343" t="s">
        <v>383</v>
      </c>
      <c r="C130" s="118"/>
      <c r="J130" s="344" t="s">
        <v>128</v>
      </c>
      <c r="K130" s="358">
        <f>SUM(L130:U130)</f>
        <v>1720</v>
      </c>
      <c r="L130" s="165"/>
      <c r="M130" s="165">
        <v>13</v>
      </c>
      <c r="N130" s="165">
        <v>119</v>
      </c>
      <c r="O130" s="165">
        <v>2</v>
      </c>
      <c r="P130" s="165">
        <v>584</v>
      </c>
      <c r="Q130" s="165">
        <v>97</v>
      </c>
      <c r="R130" s="165"/>
      <c r="S130" s="165">
        <v>75</v>
      </c>
      <c r="T130" s="165">
        <v>830</v>
      </c>
      <c r="U130" s="170"/>
    </row>
    <row r="131" spans="2:22" ht="14.25" x14ac:dyDescent="0.25">
      <c r="B131" s="118"/>
      <c r="C131" s="118"/>
      <c r="J131" s="344" t="s">
        <v>263</v>
      </c>
      <c r="K131" s="358">
        <f>SUM(L131:U131)</f>
        <v>555</v>
      </c>
      <c r="L131" s="167"/>
      <c r="M131" s="167">
        <v>10</v>
      </c>
      <c r="N131" s="167">
        <v>32</v>
      </c>
      <c r="O131" s="167">
        <v>1</v>
      </c>
      <c r="P131" s="167">
        <v>183</v>
      </c>
      <c r="Q131" s="167">
        <v>24</v>
      </c>
      <c r="R131" s="167"/>
      <c r="S131" s="167">
        <v>29</v>
      </c>
      <c r="T131" s="167">
        <v>276</v>
      </c>
      <c r="U131" s="149"/>
    </row>
    <row r="132" spans="2:22" ht="14.25" x14ac:dyDescent="0.25">
      <c r="B132" s="118"/>
      <c r="C132" s="469" t="s">
        <v>417</v>
      </c>
      <c r="D132" s="421">
        <f>D66</f>
        <v>42736</v>
      </c>
      <c r="E132" s="421">
        <f t="shared" ref="E132:F132" si="41">E66</f>
        <v>42767</v>
      </c>
      <c r="F132" s="421">
        <f t="shared" si="41"/>
        <v>42795</v>
      </c>
      <c r="G132" s="128"/>
      <c r="J132" s="344" t="s">
        <v>266</v>
      </c>
      <c r="K132" s="358">
        <f t="shared" ref="K132:K134" si="42">SUM(L132:U132)</f>
        <v>354</v>
      </c>
      <c r="L132" s="165"/>
      <c r="M132" s="165">
        <v>1</v>
      </c>
      <c r="N132" s="165">
        <v>10</v>
      </c>
      <c r="O132" s="165">
        <v>1</v>
      </c>
      <c r="P132" s="165">
        <v>78</v>
      </c>
      <c r="Q132" s="165">
        <v>24</v>
      </c>
      <c r="R132" s="165"/>
      <c r="S132" s="165">
        <v>20</v>
      </c>
      <c r="T132" s="165">
        <v>220</v>
      </c>
      <c r="U132" s="170"/>
    </row>
    <row r="133" spans="2:22" ht="14.25" x14ac:dyDescent="0.25">
      <c r="B133" s="165" t="s">
        <v>128</v>
      </c>
      <c r="C133" s="140">
        <f>SUM(D133:F133)</f>
        <v>473</v>
      </c>
      <c r="D133" s="358">
        <f>SUM(D134:D137)</f>
        <v>144</v>
      </c>
      <c r="E133" s="358">
        <f t="shared" ref="E133:F133" si="43">SUM(E134:E137)</f>
        <v>155</v>
      </c>
      <c r="F133" s="358">
        <f t="shared" si="43"/>
        <v>174</v>
      </c>
      <c r="G133" s="128"/>
      <c r="H133" s="128"/>
      <c r="J133" s="344" t="s">
        <v>268</v>
      </c>
      <c r="K133" s="358">
        <f t="shared" si="42"/>
        <v>431</v>
      </c>
      <c r="L133" s="165"/>
      <c r="M133" s="165">
        <v>1</v>
      </c>
      <c r="N133" s="165">
        <v>44</v>
      </c>
      <c r="O133" s="165"/>
      <c r="P133" s="165">
        <v>169</v>
      </c>
      <c r="Q133" s="165">
        <v>29</v>
      </c>
      <c r="R133" s="165"/>
      <c r="S133" s="165">
        <v>13</v>
      </c>
      <c r="T133" s="165">
        <v>175</v>
      </c>
      <c r="U133" s="170"/>
    </row>
    <row r="134" spans="2:22" ht="14.25" x14ac:dyDescent="0.25">
      <c r="B134" s="165" t="s">
        <v>263</v>
      </c>
      <c r="C134" s="1025">
        <f t="shared" ref="C134:C137" si="44">SUM(D134:F134)</f>
        <v>129</v>
      </c>
      <c r="D134" s="980">
        <v>35</v>
      </c>
      <c r="E134" s="980">
        <v>43</v>
      </c>
      <c r="F134" s="980">
        <v>51</v>
      </c>
      <c r="G134" s="128"/>
      <c r="H134" s="128"/>
      <c r="J134" s="355" t="s">
        <v>269</v>
      </c>
      <c r="K134" s="358">
        <f t="shared" si="42"/>
        <v>380</v>
      </c>
      <c r="L134" s="165"/>
      <c r="M134" s="165">
        <v>1</v>
      </c>
      <c r="N134" s="165">
        <v>33</v>
      </c>
      <c r="O134" s="165"/>
      <c r="P134" s="165">
        <v>154</v>
      </c>
      <c r="Q134" s="165">
        <v>20</v>
      </c>
      <c r="R134" s="165"/>
      <c r="S134" s="165">
        <v>13</v>
      </c>
      <c r="T134" s="165">
        <v>159</v>
      </c>
      <c r="U134" s="170"/>
    </row>
    <row r="135" spans="2:22" ht="15" thickBot="1" x14ac:dyDescent="0.3">
      <c r="B135" s="165" t="s">
        <v>266</v>
      </c>
      <c r="C135" s="1025">
        <f t="shared" si="44"/>
        <v>98</v>
      </c>
      <c r="D135" s="980">
        <v>30</v>
      </c>
      <c r="E135" s="980">
        <v>29</v>
      </c>
      <c r="F135" s="980">
        <v>39</v>
      </c>
      <c r="G135" s="128"/>
      <c r="H135" s="128"/>
      <c r="J135" s="155" t="s">
        <v>132</v>
      </c>
      <c r="K135" s="360">
        <f>SUM(L135:U135)</f>
        <v>1720</v>
      </c>
      <c r="L135" s="147">
        <f>SUM(L131:L134)</f>
        <v>0</v>
      </c>
      <c r="M135" s="147">
        <f t="shared" ref="M135:U135" si="45">SUM(M131:M134)</f>
        <v>13</v>
      </c>
      <c r="N135" s="147">
        <f t="shared" si="45"/>
        <v>119</v>
      </c>
      <c r="O135" s="147">
        <f t="shared" si="45"/>
        <v>2</v>
      </c>
      <c r="P135" s="147">
        <f t="shared" si="45"/>
        <v>584</v>
      </c>
      <c r="Q135" s="147">
        <f t="shared" si="45"/>
        <v>97</v>
      </c>
      <c r="R135" s="147">
        <f t="shared" si="45"/>
        <v>0</v>
      </c>
      <c r="S135" s="147">
        <f t="shared" si="45"/>
        <v>75</v>
      </c>
      <c r="T135" s="147">
        <f t="shared" si="45"/>
        <v>830</v>
      </c>
      <c r="U135" s="147">
        <f t="shared" si="45"/>
        <v>0</v>
      </c>
    </row>
    <row r="136" spans="2:22" ht="14.25" x14ac:dyDescent="0.25">
      <c r="B136" s="165" t="s">
        <v>268</v>
      </c>
      <c r="C136" s="1025">
        <f t="shared" si="44"/>
        <v>149</v>
      </c>
      <c r="D136" s="980">
        <v>46</v>
      </c>
      <c r="E136" s="980">
        <v>56</v>
      </c>
      <c r="F136" s="980">
        <v>47</v>
      </c>
      <c r="G136" s="128"/>
      <c r="H136" s="128"/>
      <c r="I136" s="128"/>
      <c r="J136" s="128"/>
      <c r="K136" s="128"/>
      <c r="L136" s="128"/>
      <c r="M136" s="128"/>
      <c r="N136" s="128"/>
      <c r="O136" s="128"/>
      <c r="P136" s="128"/>
      <c r="Q136" s="128"/>
      <c r="R136" s="128"/>
      <c r="S136" s="128"/>
      <c r="T136" s="128"/>
      <c r="U136" s="128"/>
    </row>
    <row r="137" spans="2:22" ht="14.25" x14ac:dyDescent="0.25">
      <c r="B137" s="165" t="s">
        <v>269</v>
      </c>
      <c r="C137" s="1025">
        <f t="shared" si="44"/>
        <v>97</v>
      </c>
      <c r="D137" s="980">
        <v>33</v>
      </c>
      <c r="E137" s="980">
        <v>27</v>
      </c>
      <c r="F137" s="980">
        <v>37</v>
      </c>
      <c r="G137" s="128"/>
      <c r="H137" s="128"/>
      <c r="I137" s="128"/>
      <c r="J137" s="156"/>
      <c r="K137" s="156"/>
      <c r="L137" s="156"/>
      <c r="M137" s="156"/>
      <c r="N137" s="156"/>
      <c r="O137" s="156"/>
      <c r="P137" s="156"/>
      <c r="Q137" s="156"/>
      <c r="R137" s="156"/>
      <c r="S137" s="156"/>
      <c r="T137" s="156"/>
      <c r="U137" s="156"/>
    </row>
    <row r="138" spans="2:22" ht="14.25" x14ac:dyDescent="0.25">
      <c r="B138" s="319"/>
      <c r="C138" s="123"/>
      <c r="G138" s="128"/>
      <c r="H138" s="128"/>
      <c r="I138" s="128"/>
      <c r="J138" s="156"/>
      <c r="K138" s="156"/>
      <c r="L138" s="156"/>
      <c r="M138" s="156"/>
      <c r="N138" s="156"/>
      <c r="O138" s="156"/>
      <c r="P138" s="156"/>
      <c r="Q138" s="156"/>
      <c r="R138" s="156"/>
      <c r="S138" s="156"/>
      <c r="T138" s="156"/>
      <c r="U138" s="156"/>
    </row>
    <row r="139" spans="2:22" ht="14.25" x14ac:dyDescent="0.25">
      <c r="B139" s="641" t="s">
        <v>369</v>
      </c>
      <c r="C139" s="123"/>
      <c r="I139" s="331"/>
      <c r="J139" s="156"/>
      <c r="K139" s="156"/>
      <c r="L139" s="156"/>
      <c r="M139" s="156"/>
      <c r="N139" s="156"/>
      <c r="O139" s="156"/>
      <c r="P139" s="156"/>
      <c r="Q139" s="156"/>
      <c r="R139" s="156"/>
      <c r="S139" s="156"/>
      <c r="T139" s="156"/>
      <c r="U139" s="156"/>
    </row>
    <row r="140" spans="2:22" ht="14.25" x14ac:dyDescent="0.25">
      <c r="B140" s="118"/>
      <c r="C140" s="752" t="s">
        <v>417</v>
      </c>
      <c r="D140" s="753">
        <f>D132</f>
        <v>42736</v>
      </c>
      <c r="E140" s="753">
        <f t="shared" ref="E140:F140" si="46">E132</f>
        <v>42767</v>
      </c>
      <c r="F140" s="753">
        <f t="shared" si="46"/>
        <v>42795</v>
      </c>
      <c r="J140" s="156"/>
      <c r="K140" s="156"/>
      <c r="L140" s="156"/>
      <c r="M140" s="156"/>
      <c r="N140" s="156"/>
      <c r="O140" s="156"/>
      <c r="P140" s="156"/>
      <c r="Q140" s="156"/>
      <c r="R140" s="156"/>
      <c r="S140" s="156"/>
      <c r="T140" s="156"/>
      <c r="U140" s="156"/>
    </row>
    <row r="141" spans="2:22" ht="14.25" x14ac:dyDescent="0.25">
      <c r="B141" s="358" t="s">
        <v>128</v>
      </c>
      <c r="C141" s="140">
        <f>SUM(D141:F141)</f>
        <v>1602</v>
      </c>
      <c r="D141" s="161">
        <f>D133+D49+D41</f>
        <v>501</v>
      </c>
      <c r="E141" s="161">
        <f>E133+E49+E41</f>
        <v>498</v>
      </c>
      <c r="F141" s="161">
        <f>F133+F49+F41</f>
        <v>603</v>
      </c>
      <c r="G141" s="128"/>
      <c r="J141" s="643"/>
      <c r="K141" s="156"/>
      <c r="L141" s="156"/>
      <c r="M141" s="156"/>
      <c r="N141" s="156"/>
      <c r="O141" s="156"/>
      <c r="P141" s="156"/>
      <c r="Q141" s="156"/>
      <c r="R141" s="156"/>
      <c r="S141" s="156"/>
      <c r="T141" s="156"/>
      <c r="U141" s="156"/>
    </row>
    <row r="142" spans="2:22" ht="15" thickBot="1" x14ac:dyDescent="0.3">
      <c r="B142" s="358" t="s">
        <v>263</v>
      </c>
      <c r="C142" s="1025">
        <f>SUM(D142:F142)</f>
        <v>423</v>
      </c>
      <c r="D142" s="845">
        <f t="shared" ref="D142:F142" si="47">D134+D50+D42</f>
        <v>128</v>
      </c>
      <c r="E142" s="845">
        <f t="shared" si="47"/>
        <v>135</v>
      </c>
      <c r="F142" s="845">
        <f t="shared" si="47"/>
        <v>160</v>
      </c>
      <c r="G142" s="128"/>
      <c r="H142" s="118"/>
      <c r="J142" s="512" t="s">
        <v>212</v>
      </c>
      <c r="K142" s="118"/>
      <c r="L142" s="118"/>
      <c r="M142" s="118"/>
      <c r="N142" s="118"/>
      <c r="O142" s="118"/>
      <c r="P142" s="118"/>
      <c r="Q142" s="118"/>
      <c r="R142" s="118"/>
    </row>
    <row r="143" spans="2:22" ht="15" thickBot="1" x14ac:dyDescent="0.3">
      <c r="B143" s="358" t="s">
        <v>266</v>
      </c>
      <c r="C143" s="1025">
        <f t="shared" ref="C143:C145" si="48">SUM(D143:F143)</f>
        <v>448</v>
      </c>
      <c r="D143" s="845">
        <f t="shared" ref="D143:F143" si="49">D135+D51+D43</f>
        <v>132</v>
      </c>
      <c r="E143" s="845">
        <f t="shared" si="49"/>
        <v>133</v>
      </c>
      <c r="F143" s="845">
        <f t="shared" si="49"/>
        <v>183</v>
      </c>
      <c r="G143" s="118"/>
      <c r="H143" s="118"/>
      <c r="J143" s="130"/>
      <c r="K143" s="677" t="s">
        <v>132</v>
      </c>
      <c r="L143" s="326" t="s">
        <v>213</v>
      </c>
      <c r="M143" s="326" t="s">
        <v>214</v>
      </c>
      <c r="N143" s="326" t="s">
        <v>215</v>
      </c>
      <c r="O143" s="326" t="s">
        <v>216</v>
      </c>
      <c r="P143" s="326" t="s">
        <v>217</v>
      </c>
      <c r="Q143" s="326" t="s">
        <v>218</v>
      </c>
      <c r="R143" s="327" t="s">
        <v>66</v>
      </c>
    </row>
    <row r="144" spans="2:22" ht="14.25" x14ac:dyDescent="0.25">
      <c r="B144" s="358" t="s">
        <v>268</v>
      </c>
      <c r="C144" s="1025">
        <f t="shared" si="48"/>
        <v>364</v>
      </c>
      <c r="D144" s="1031">
        <f t="shared" ref="D144:F144" si="50">D136+D52+D44</f>
        <v>117</v>
      </c>
      <c r="E144" s="1031">
        <f t="shared" si="50"/>
        <v>121</v>
      </c>
      <c r="F144" s="1031">
        <f t="shared" si="50"/>
        <v>126</v>
      </c>
      <c r="G144" s="118"/>
      <c r="H144" s="118"/>
      <c r="J144" s="354" t="s">
        <v>128</v>
      </c>
      <c r="K144" s="461">
        <f>SUM(L144:R144)</f>
        <v>1720</v>
      </c>
      <c r="L144" s="182">
        <v>44</v>
      </c>
      <c r="M144" s="182">
        <v>587</v>
      </c>
      <c r="N144" s="182">
        <v>34</v>
      </c>
      <c r="O144" s="182">
        <v>130</v>
      </c>
      <c r="P144" s="182">
        <v>682</v>
      </c>
      <c r="Q144" s="182">
        <v>117</v>
      </c>
      <c r="R144" s="330">
        <v>126</v>
      </c>
      <c r="V144" s="156"/>
    </row>
    <row r="145" spans="2:30" ht="14.25" x14ac:dyDescent="0.25">
      <c r="B145" s="358" t="s">
        <v>269</v>
      </c>
      <c r="C145" s="1025">
        <f t="shared" si="48"/>
        <v>367</v>
      </c>
      <c r="D145" s="845">
        <f t="shared" ref="D145:F145" si="51">D137+D53+D45</f>
        <v>124</v>
      </c>
      <c r="E145" s="845">
        <f t="shared" si="51"/>
        <v>109</v>
      </c>
      <c r="F145" s="845">
        <f t="shared" si="51"/>
        <v>134</v>
      </c>
      <c r="G145" s="118"/>
      <c r="H145" s="118"/>
      <c r="J145" s="344" t="s">
        <v>263</v>
      </c>
      <c r="K145" s="358">
        <f t="shared" ref="K145:K149" si="52">SUM(L145:R145)</f>
        <v>555</v>
      </c>
      <c r="L145" s="161">
        <v>9</v>
      </c>
      <c r="M145" s="161">
        <v>220</v>
      </c>
      <c r="N145" s="161">
        <v>7</v>
      </c>
      <c r="O145" s="161">
        <v>51</v>
      </c>
      <c r="P145" s="161">
        <v>192</v>
      </c>
      <c r="Q145" s="161">
        <v>35</v>
      </c>
      <c r="R145" s="179">
        <v>41</v>
      </c>
      <c r="V145" s="156"/>
    </row>
    <row r="146" spans="2:30" ht="12.75" x14ac:dyDescent="0.2">
      <c r="J146" s="344" t="s">
        <v>266</v>
      </c>
      <c r="K146" s="358">
        <f t="shared" si="52"/>
        <v>354</v>
      </c>
      <c r="L146" s="161">
        <v>16</v>
      </c>
      <c r="M146" s="161">
        <v>119</v>
      </c>
      <c r="N146" s="161">
        <v>6</v>
      </c>
      <c r="O146" s="161">
        <v>33</v>
      </c>
      <c r="P146" s="161">
        <v>136</v>
      </c>
      <c r="Q146" s="161">
        <v>22</v>
      </c>
      <c r="R146" s="179">
        <v>22</v>
      </c>
      <c r="V146" s="156"/>
    </row>
    <row r="147" spans="2:30" ht="12.75" x14ac:dyDescent="0.2">
      <c r="J147" s="344" t="s">
        <v>268</v>
      </c>
      <c r="K147" s="358">
        <f t="shared" si="52"/>
        <v>431</v>
      </c>
      <c r="L147" s="161">
        <v>12</v>
      </c>
      <c r="M147" s="161">
        <v>142</v>
      </c>
      <c r="N147" s="161">
        <v>5</v>
      </c>
      <c r="O147" s="161">
        <v>19</v>
      </c>
      <c r="P147" s="161">
        <v>181</v>
      </c>
      <c r="Q147" s="161">
        <v>35</v>
      </c>
      <c r="R147" s="179">
        <v>37</v>
      </c>
      <c r="V147" s="156"/>
    </row>
    <row r="148" spans="2:30" ht="14.25" x14ac:dyDescent="0.25">
      <c r="J148" s="355" t="s">
        <v>269</v>
      </c>
      <c r="K148" s="358">
        <f t="shared" si="52"/>
        <v>380</v>
      </c>
      <c r="L148" s="167">
        <v>7</v>
      </c>
      <c r="M148" s="167">
        <v>106</v>
      </c>
      <c r="N148" s="167">
        <v>16</v>
      </c>
      <c r="O148" s="167">
        <v>27</v>
      </c>
      <c r="P148" s="167">
        <v>173</v>
      </c>
      <c r="Q148" s="167">
        <v>25</v>
      </c>
      <c r="R148" s="149">
        <v>26</v>
      </c>
      <c r="V148" s="156"/>
    </row>
    <row r="149" spans="2:30" ht="12.75" thickBot="1" x14ac:dyDescent="0.25">
      <c r="J149" s="323" t="s">
        <v>132</v>
      </c>
      <c r="K149" s="360">
        <f t="shared" si="52"/>
        <v>0</v>
      </c>
      <c r="L149" s="360">
        <f t="shared" ref="L149" si="53">SUM(M149:S149)</f>
        <v>0</v>
      </c>
      <c r="M149" s="360">
        <f t="shared" ref="M149" si="54">SUM(N149:T149)</f>
        <v>0</v>
      </c>
      <c r="N149" s="360">
        <f t="shared" ref="N149" si="55">SUM(O149:U149)</f>
        <v>0</v>
      </c>
      <c r="O149" s="360">
        <f t="shared" ref="O149" si="56">SUM(P149:V149)</f>
        <v>0</v>
      </c>
      <c r="P149" s="360">
        <f t="shared" ref="P149" si="57">SUM(Q149:W149)</f>
        <v>0</v>
      </c>
      <c r="Q149" s="360">
        <f t="shared" ref="Q149" si="58">SUM(R149:X149)</f>
        <v>0</v>
      </c>
      <c r="R149" s="360">
        <f t="shared" ref="R149" si="59">SUM(S149:Y149)</f>
        <v>0</v>
      </c>
      <c r="V149" s="156"/>
    </row>
    <row r="150" spans="2:30" x14ac:dyDescent="0.2">
      <c r="J150" s="156"/>
      <c r="K150" s="156"/>
      <c r="L150" s="156"/>
      <c r="M150" s="156"/>
      <c r="N150" s="156"/>
      <c r="O150" s="156"/>
      <c r="P150" s="156"/>
      <c r="Q150" s="156"/>
      <c r="R150" s="156"/>
      <c r="V150" s="156"/>
    </row>
    <row r="151" spans="2:30" x14ac:dyDescent="0.2">
      <c r="J151" s="156"/>
      <c r="K151" s="156"/>
      <c r="L151" s="156"/>
      <c r="M151" s="156"/>
      <c r="N151" s="156"/>
      <c r="O151" s="156"/>
      <c r="P151" s="156"/>
      <c r="Q151" s="156"/>
      <c r="R151" s="156"/>
    </row>
    <row r="152" spans="2:30" x14ac:dyDescent="0.2">
      <c r="J152" s="156"/>
      <c r="K152" s="156"/>
      <c r="L152" s="128"/>
      <c r="M152" s="128"/>
      <c r="N152" s="128"/>
      <c r="O152" s="128"/>
      <c r="P152" s="128"/>
      <c r="Q152" s="128"/>
      <c r="R152" s="128"/>
    </row>
    <row r="153" spans="2:30" ht="14.25" x14ac:dyDescent="0.25">
      <c r="J153" s="156"/>
      <c r="K153" s="156"/>
      <c r="L153" s="156"/>
      <c r="M153" s="156"/>
      <c r="N153" s="156"/>
      <c r="O153" s="156"/>
      <c r="P153" s="156"/>
      <c r="Q153" s="156"/>
      <c r="R153" s="156"/>
      <c r="S153" s="118"/>
    </row>
    <row r="154" spans="2:30" x14ac:dyDescent="0.2">
      <c r="J154" s="156"/>
      <c r="K154" s="156"/>
      <c r="L154" s="128"/>
      <c r="M154" s="128"/>
      <c r="N154" s="128"/>
      <c r="O154" s="128"/>
      <c r="P154" s="128"/>
      <c r="Q154" s="128"/>
      <c r="R154" s="128"/>
    </row>
    <row r="155" spans="2:30" x14ac:dyDescent="0.2">
      <c r="J155" s="156"/>
      <c r="K155" s="156"/>
      <c r="L155" s="156"/>
      <c r="M155" s="156"/>
      <c r="N155" s="156"/>
      <c r="O155" s="156"/>
      <c r="P155" s="156"/>
      <c r="Q155" s="156"/>
      <c r="R155" s="156"/>
    </row>
    <row r="157" spans="2:30" x14ac:dyDescent="0.2">
      <c r="J157" s="620"/>
    </row>
    <row r="158" spans="2:30" ht="12.75" thickBot="1" x14ac:dyDescent="0.25">
      <c r="I158" s="131"/>
      <c r="J158" s="308" t="s">
        <v>220</v>
      </c>
      <c r="K158" s="308"/>
    </row>
    <row r="159" spans="2:30" ht="12.75" thickBot="1" x14ac:dyDescent="0.25">
      <c r="J159" s="188"/>
      <c r="K159" s="337" t="s">
        <v>132</v>
      </c>
      <c r="L159" s="348" t="s">
        <v>178</v>
      </c>
      <c r="M159" s="349" t="s">
        <v>179</v>
      </c>
      <c r="N159" s="349" t="s">
        <v>180</v>
      </c>
      <c r="O159" s="349" t="s">
        <v>181</v>
      </c>
      <c r="P159" s="349" t="s">
        <v>182</v>
      </c>
      <c r="Q159" s="349" t="s">
        <v>183</v>
      </c>
      <c r="R159" s="349" t="s">
        <v>184</v>
      </c>
      <c r="S159" s="349" t="s">
        <v>185</v>
      </c>
      <c r="T159" s="349" t="s">
        <v>186</v>
      </c>
      <c r="U159" s="349" t="s">
        <v>187</v>
      </c>
      <c r="V159" s="349" t="s">
        <v>188</v>
      </c>
      <c r="W159" s="349" t="s">
        <v>189</v>
      </c>
      <c r="X159" s="349" t="s">
        <v>190</v>
      </c>
      <c r="Y159" s="349" t="s">
        <v>191</v>
      </c>
      <c r="Z159" s="349" t="s">
        <v>192</v>
      </c>
      <c r="AA159" s="349" t="s">
        <v>193</v>
      </c>
      <c r="AB159" s="349" t="s">
        <v>194</v>
      </c>
      <c r="AC159" s="504" t="s">
        <v>195</v>
      </c>
      <c r="AD159" s="509" t="s">
        <v>58</v>
      </c>
    </row>
    <row r="160" spans="2:30" ht="12.75" x14ac:dyDescent="0.2">
      <c r="J160" s="354" t="s">
        <v>128</v>
      </c>
      <c r="K160" s="351">
        <f>SUM(K161:K164)</f>
        <v>7111</v>
      </c>
      <c r="L160" s="351"/>
      <c r="M160" s="351"/>
      <c r="N160" s="351"/>
      <c r="O160" s="351"/>
      <c r="P160" s="351"/>
      <c r="Q160" s="351"/>
      <c r="R160" s="351"/>
      <c r="S160" s="351"/>
      <c r="T160" s="351"/>
      <c r="U160" s="351"/>
      <c r="V160" s="351"/>
      <c r="W160" s="351"/>
      <c r="X160" s="351"/>
      <c r="Y160" s="351"/>
      <c r="Z160" s="351"/>
      <c r="AA160" s="351"/>
      <c r="AB160" s="351"/>
      <c r="AC160" s="505"/>
      <c r="AD160" s="639"/>
    </row>
    <row r="161" spans="10:30" ht="12.75" x14ac:dyDescent="0.2">
      <c r="J161" s="344" t="s">
        <v>263</v>
      </c>
      <c r="K161" s="311">
        <f t="shared" ref="K161:K164" si="60">SUM(L161:AD161)</f>
        <v>1945</v>
      </c>
      <c r="L161" s="165">
        <v>150</v>
      </c>
      <c r="M161" s="165">
        <v>125</v>
      </c>
      <c r="N161" s="165">
        <v>112</v>
      </c>
      <c r="O161" s="165">
        <v>127</v>
      </c>
      <c r="P161" s="165">
        <v>122</v>
      </c>
      <c r="Q161" s="165">
        <v>111</v>
      </c>
      <c r="R161" s="165">
        <v>137</v>
      </c>
      <c r="S161" s="165">
        <v>110</v>
      </c>
      <c r="T161" s="165">
        <v>111</v>
      </c>
      <c r="U161" s="165">
        <v>112</v>
      </c>
      <c r="V161" s="165">
        <v>91</v>
      </c>
      <c r="W161" s="165">
        <v>97</v>
      </c>
      <c r="X161" s="165">
        <v>109</v>
      </c>
      <c r="Y161" s="165">
        <v>92</v>
      </c>
      <c r="Z161" s="165">
        <v>89</v>
      </c>
      <c r="AA161" s="165">
        <v>84</v>
      </c>
      <c r="AB161" s="165">
        <v>85</v>
      </c>
      <c r="AC161" s="506">
        <v>79</v>
      </c>
      <c r="AD161" s="510">
        <v>2</v>
      </c>
    </row>
    <row r="162" spans="10:30" ht="12.75" x14ac:dyDescent="0.2">
      <c r="J162" s="344" t="s">
        <v>266</v>
      </c>
      <c r="K162" s="311">
        <f t="shared" si="60"/>
        <v>1781</v>
      </c>
      <c r="L162" s="165">
        <v>150</v>
      </c>
      <c r="M162" s="165">
        <v>104</v>
      </c>
      <c r="N162" s="165">
        <v>125</v>
      </c>
      <c r="O162" s="165">
        <v>93</v>
      </c>
      <c r="P162" s="165">
        <v>126</v>
      </c>
      <c r="Q162" s="165">
        <v>107</v>
      </c>
      <c r="R162" s="165">
        <v>83</v>
      </c>
      <c r="S162" s="165">
        <v>105</v>
      </c>
      <c r="T162" s="165">
        <v>104</v>
      </c>
      <c r="U162" s="165">
        <v>110</v>
      </c>
      <c r="V162" s="165">
        <v>83</v>
      </c>
      <c r="W162" s="165">
        <v>97</v>
      </c>
      <c r="X162" s="165">
        <v>98</v>
      </c>
      <c r="Y162" s="165">
        <v>97</v>
      </c>
      <c r="Z162" s="165">
        <v>70</v>
      </c>
      <c r="AA162" s="165">
        <v>80</v>
      </c>
      <c r="AB162" s="165">
        <v>85</v>
      </c>
      <c r="AC162" s="506">
        <v>64</v>
      </c>
      <c r="AD162" s="510"/>
    </row>
    <row r="163" spans="10:30" ht="12.75" x14ac:dyDescent="0.2">
      <c r="J163" s="344" t="s">
        <v>268</v>
      </c>
      <c r="K163" s="311">
        <f t="shared" si="60"/>
        <v>1836</v>
      </c>
      <c r="L163" s="165">
        <v>103</v>
      </c>
      <c r="M163" s="165">
        <v>118</v>
      </c>
      <c r="N163" s="165">
        <v>126</v>
      </c>
      <c r="O163" s="165">
        <v>116</v>
      </c>
      <c r="P163" s="165">
        <v>105</v>
      </c>
      <c r="Q163" s="165">
        <v>105</v>
      </c>
      <c r="R163" s="165">
        <v>118</v>
      </c>
      <c r="S163" s="165">
        <v>115</v>
      </c>
      <c r="T163" s="165">
        <v>98</v>
      </c>
      <c r="U163" s="165">
        <v>119</v>
      </c>
      <c r="V163" s="165">
        <v>121</v>
      </c>
      <c r="W163" s="165">
        <v>100</v>
      </c>
      <c r="X163" s="165">
        <v>105</v>
      </c>
      <c r="Y163" s="165">
        <v>86</v>
      </c>
      <c r="Z163" s="165">
        <v>71</v>
      </c>
      <c r="AA163" s="165">
        <v>81</v>
      </c>
      <c r="AB163" s="165">
        <v>73</v>
      </c>
      <c r="AC163" s="506">
        <v>76</v>
      </c>
      <c r="AD163" s="510"/>
    </row>
    <row r="164" spans="10:30" x14ac:dyDescent="0.2">
      <c r="J164" s="355" t="s">
        <v>269</v>
      </c>
      <c r="K164" s="311">
        <f t="shared" si="60"/>
        <v>1549</v>
      </c>
      <c r="L164" s="165">
        <v>109</v>
      </c>
      <c r="M164" s="165">
        <v>104</v>
      </c>
      <c r="N164" s="165">
        <v>84</v>
      </c>
      <c r="O164" s="165">
        <v>112</v>
      </c>
      <c r="P164" s="165">
        <v>90</v>
      </c>
      <c r="Q164" s="165">
        <v>82</v>
      </c>
      <c r="R164" s="165">
        <v>107</v>
      </c>
      <c r="S164" s="165">
        <v>98</v>
      </c>
      <c r="T164" s="165">
        <v>87</v>
      </c>
      <c r="U164" s="165">
        <v>85</v>
      </c>
      <c r="V164" s="165">
        <v>88</v>
      </c>
      <c r="W164" s="165">
        <v>68</v>
      </c>
      <c r="X164" s="165">
        <v>74</v>
      </c>
      <c r="Y164" s="165">
        <v>70</v>
      </c>
      <c r="Z164" s="165">
        <v>71</v>
      </c>
      <c r="AA164" s="165">
        <v>87</v>
      </c>
      <c r="AB164" s="165">
        <v>74</v>
      </c>
      <c r="AC164" s="506">
        <v>59</v>
      </c>
      <c r="AD164" s="510"/>
    </row>
    <row r="165" spans="10:30" ht="12.75" thickBot="1" x14ac:dyDescent="0.25">
      <c r="J165" s="323" t="s">
        <v>132</v>
      </c>
      <c r="K165" s="353">
        <f>SUM(L165:AD165)</f>
        <v>0</v>
      </c>
      <c r="L165" s="292"/>
      <c r="M165" s="292"/>
      <c r="N165" s="292"/>
      <c r="O165" s="292"/>
      <c r="P165" s="292"/>
      <c r="Q165" s="292"/>
      <c r="R165" s="292"/>
      <c r="S165" s="292"/>
      <c r="T165" s="292"/>
      <c r="U165" s="292"/>
      <c r="V165" s="292"/>
      <c r="W165" s="292"/>
      <c r="X165" s="292"/>
      <c r="Y165" s="292"/>
      <c r="Z165" s="292"/>
      <c r="AA165" s="292"/>
      <c r="AB165" s="292"/>
      <c r="AC165" s="563"/>
      <c r="AD165" s="564"/>
    </row>
    <row r="166" spans="10:30" x14ac:dyDescent="0.2">
      <c r="J166" s="156"/>
      <c r="K166" s="638"/>
      <c r="L166" s="128"/>
      <c r="M166" s="128"/>
      <c r="N166" s="128"/>
      <c r="O166" s="128"/>
      <c r="P166" s="128"/>
      <c r="Q166" s="128"/>
      <c r="R166" s="128"/>
      <c r="S166" s="128"/>
      <c r="T166" s="128"/>
      <c r="U166" s="128"/>
      <c r="V166" s="128"/>
      <c r="W166" s="128"/>
      <c r="X166" s="128"/>
      <c r="Y166" s="128"/>
      <c r="Z166" s="128"/>
      <c r="AA166" s="128"/>
      <c r="AB166" s="128"/>
      <c r="AC166" s="508"/>
      <c r="AD166" s="508"/>
    </row>
    <row r="167" spans="10:30" x14ac:dyDescent="0.2">
      <c r="J167" s="156"/>
      <c r="K167" s="638"/>
      <c r="L167" s="128"/>
      <c r="M167" s="128"/>
      <c r="N167" s="128"/>
      <c r="O167" s="128"/>
      <c r="P167" s="128"/>
      <c r="Q167" s="128"/>
      <c r="R167" s="128"/>
      <c r="S167" s="128"/>
      <c r="T167" s="128"/>
      <c r="U167" s="128"/>
      <c r="V167" s="128"/>
      <c r="W167" s="128"/>
      <c r="X167" s="128"/>
      <c r="Y167" s="128"/>
      <c r="Z167" s="128"/>
      <c r="AA167" s="128"/>
      <c r="AB167" s="128"/>
      <c r="AC167" s="508"/>
      <c r="AD167" s="508"/>
    </row>
    <row r="168" spans="10:30" x14ac:dyDescent="0.2">
      <c r="J168" s="156"/>
      <c r="K168" s="638"/>
      <c r="L168" s="128"/>
      <c r="M168" s="128"/>
      <c r="N168" s="128"/>
      <c r="O168" s="128"/>
      <c r="P168" s="128"/>
      <c r="Q168" s="128"/>
      <c r="R168" s="128"/>
      <c r="S168" s="128"/>
      <c r="T168" s="128"/>
      <c r="U168" s="128"/>
      <c r="V168" s="128"/>
      <c r="W168" s="128"/>
      <c r="X168" s="128"/>
      <c r="Y168" s="128"/>
      <c r="Z168" s="128"/>
      <c r="AA168" s="128"/>
      <c r="AB168" s="128"/>
      <c r="AC168" s="508"/>
      <c r="AD168" s="508"/>
    </row>
    <row r="169" spans="10:30" x14ac:dyDescent="0.2">
      <c r="J169" s="156"/>
      <c r="K169" s="638"/>
      <c r="L169" s="128"/>
      <c r="M169" s="128"/>
      <c r="N169" s="128"/>
      <c r="O169" s="128"/>
      <c r="P169" s="128"/>
      <c r="Q169" s="128"/>
      <c r="R169" s="128"/>
      <c r="S169" s="128"/>
      <c r="T169" s="128"/>
      <c r="U169" s="128"/>
      <c r="V169" s="128"/>
      <c r="W169" s="128"/>
      <c r="X169" s="128"/>
      <c r="Y169" s="128"/>
      <c r="Z169" s="128"/>
      <c r="AA169" s="128"/>
      <c r="AB169" s="128"/>
      <c r="AC169" s="508"/>
      <c r="AD169" s="508"/>
    </row>
    <row r="170" spans="10:30" x14ac:dyDescent="0.2">
      <c r="J170" s="156"/>
      <c r="K170" s="638"/>
      <c r="L170" s="128"/>
      <c r="M170" s="128"/>
      <c r="N170" s="128"/>
      <c r="O170" s="128"/>
      <c r="P170" s="128"/>
      <c r="Q170" s="128"/>
      <c r="R170" s="128"/>
      <c r="S170" s="128"/>
      <c r="T170" s="128"/>
      <c r="U170" s="128"/>
      <c r="V170" s="128"/>
      <c r="W170" s="128"/>
      <c r="X170" s="128"/>
      <c r="Y170" s="128"/>
      <c r="Z170" s="128"/>
      <c r="AA170" s="128"/>
      <c r="AB170" s="128"/>
      <c r="AC170" s="508"/>
      <c r="AD170" s="508"/>
    </row>
    <row r="171" spans="10:30" x14ac:dyDescent="0.2">
      <c r="J171" s="156"/>
      <c r="K171" s="638"/>
      <c r="L171" s="638"/>
      <c r="M171" s="638"/>
      <c r="N171" s="638"/>
      <c r="O171" s="638"/>
      <c r="P171" s="638"/>
      <c r="Q171" s="638"/>
      <c r="R171" s="638"/>
      <c r="S171" s="638"/>
      <c r="T171" s="638"/>
      <c r="U171" s="638"/>
      <c r="V171" s="638"/>
      <c r="W171" s="638"/>
      <c r="X171" s="638"/>
      <c r="Y171" s="638"/>
      <c r="Z171" s="638"/>
      <c r="AA171" s="638"/>
      <c r="AB171" s="638"/>
      <c r="AC171" s="638"/>
      <c r="AD171" s="638"/>
    </row>
    <row r="172" spans="10:30" x14ac:dyDescent="0.2">
      <c r="J172" s="805"/>
      <c r="K172" s="806"/>
      <c r="L172" s="805"/>
      <c r="M172" s="310"/>
      <c r="N172" s="310"/>
      <c r="O172" s="310"/>
      <c r="P172" s="310"/>
      <c r="Q172" s="310"/>
      <c r="R172" s="310"/>
      <c r="S172" s="310"/>
      <c r="T172" s="309"/>
      <c r="U172" s="309"/>
      <c r="V172" s="309"/>
      <c r="W172" s="309"/>
      <c r="X172" s="309"/>
      <c r="Y172" s="309"/>
      <c r="Z172" s="309"/>
      <c r="AA172" s="309"/>
      <c r="AB172" s="309"/>
      <c r="AC172" s="507"/>
      <c r="AD172" s="507"/>
    </row>
    <row r="173" spans="10:30" ht="12.75" thickBot="1" x14ac:dyDescent="0.25">
      <c r="J173" s="397" t="s">
        <v>249</v>
      </c>
      <c r="K173" s="397"/>
      <c r="L173" s="397"/>
      <c r="V173" s="156"/>
    </row>
    <row r="174" spans="10:30" ht="15" thickBot="1" x14ac:dyDescent="0.3">
      <c r="K174" s="332" t="s">
        <v>132</v>
      </c>
      <c r="L174" s="574" t="s">
        <v>168</v>
      </c>
      <c r="M174" s="571" t="s">
        <v>169</v>
      </c>
      <c r="N174" s="576" t="s">
        <v>170</v>
      </c>
      <c r="O174" s="576" t="s">
        <v>171</v>
      </c>
      <c r="P174" s="577" t="s">
        <v>37</v>
      </c>
      <c r="Q174" s="581" t="s">
        <v>172</v>
      </c>
      <c r="R174" s="574" t="s">
        <v>29</v>
      </c>
      <c r="S174" s="592" t="s">
        <v>173</v>
      </c>
      <c r="T174" s="592" t="s">
        <v>174</v>
      </c>
      <c r="U174" s="809" t="s">
        <v>175</v>
      </c>
      <c r="V174" s="814"/>
      <c r="W174" s="118"/>
    </row>
    <row r="175" spans="10:30" ht="12.75" x14ac:dyDescent="0.2">
      <c r="J175" s="313" t="s">
        <v>128</v>
      </c>
      <c r="K175" s="165">
        <f>SUM(L175:V175)</f>
        <v>7111</v>
      </c>
      <c r="L175" s="575">
        <v>47</v>
      </c>
      <c r="M175" s="570">
        <v>251</v>
      </c>
      <c r="N175" s="568">
        <v>4</v>
      </c>
      <c r="O175" s="568">
        <v>83</v>
      </c>
      <c r="P175" s="578">
        <v>49</v>
      </c>
      <c r="Q175" s="582">
        <v>1</v>
      </c>
      <c r="R175" s="575">
        <v>6618</v>
      </c>
      <c r="S175" s="593"/>
      <c r="T175" s="594">
        <v>50</v>
      </c>
      <c r="U175" s="810"/>
      <c r="V175" s="813">
        <v>8</v>
      </c>
    </row>
    <row r="176" spans="10:30" ht="14.25" x14ac:dyDescent="0.25">
      <c r="J176" s="313" t="s">
        <v>263</v>
      </c>
      <c r="K176" s="165">
        <f t="shared" ref="K176:K179" si="61">SUM(L176:V176)</f>
        <v>1945</v>
      </c>
      <c r="L176" s="168">
        <v>23</v>
      </c>
      <c r="M176" s="411">
        <v>79</v>
      </c>
      <c r="N176" s="440"/>
      <c r="O176" s="440"/>
      <c r="P176" s="579">
        <v>11</v>
      </c>
      <c r="Q176" s="584">
        <v>1</v>
      </c>
      <c r="R176" s="168">
        <v>1803</v>
      </c>
      <c r="S176" s="528"/>
      <c r="T176" s="595">
        <v>24</v>
      </c>
      <c r="U176" s="811"/>
      <c r="V176" s="164">
        <v>4</v>
      </c>
    </row>
    <row r="177" spans="10:22" ht="12.75" x14ac:dyDescent="0.2">
      <c r="J177" s="313" t="s">
        <v>266</v>
      </c>
      <c r="K177" s="165">
        <f t="shared" si="61"/>
        <v>1781</v>
      </c>
      <c r="L177" s="175">
        <v>3</v>
      </c>
      <c r="M177" s="464">
        <v>89</v>
      </c>
      <c r="N177" s="315">
        <v>3</v>
      </c>
      <c r="O177" s="315">
        <v>16</v>
      </c>
      <c r="P177" s="317">
        <v>15</v>
      </c>
      <c r="Q177" s="583"/>
      <c r="R177" s="175">
        <v>1639</v>
      </c>
      <c r="S177" s="528"/>
      <c r="T177" s="595">
        <v>16</v>
      </c>
      <c r="U177" s="811"/>
      <c r="V177" s="164"/>
    </row>
    <row r="178" spans="10:22" ht="12.75" x14ac:dyDescent="0.2">
      <c r="J178" s="313" t="s">
        <v>268</v>
      </c>
      <c r="K178" s="165">
        <f t="shared" si="61"/>
        <v>1836</v>
      </c>
      <c r="L178" s="175">
        <v>12</v>
      </c>
      <c r="M178" s="464">
        <v>58</v>
      </c>
      <c r="N178" s="315"/>
      <c r="O178" s="315">
        <v>34</v>
      </c>
      <c r="P178" s="317">
        <v>15</v>
      </c>
      <c r="Q178" s="583"/>
      <c r="R178" s="175">
        <v>1709</v>
      </c>
      <c r="S178" s="528"/>
      <c r="T178" s="595">
        <v>7</v>
      </c>
      <c r="U178" s="811"/>
      <c r="V178" s="164">
        <v>1</v>
      </c>
    </row>
    <row r="179" spans="10:22" ht="12.75" thickBot="1" x14ac:dyDescent="0.25">
      <c r="J179" s="166" t="s">
        <v>269</v>
      </c>
      <c r="K179" s="165">
        <f t="shared" si="61"/>
        <v>1549</v>
      </c>
      <c r="L179" s="405">
        <v>9</v>
      </c>
      <c r="M179" s="465">
        <v>25</v>
      </c>
      <c r="N179" s="569">
        <v>1</v>
      </c>
      <c r="O179" s="569">
        <v>33</v>
      </c>
      <c r="P179" s="580">
        <v>8</v>
      </c>
      <c r="Q179" s="585"/>
      <c r="R179" s="405">
        <v>1467</v>
      </c>
      <c r="S179" s="596"/>
      <c r="T179" s="597">
        <v>3</v>
      </c>
      <c r="U179" s="812"/>
      <c r="V179" s="164">
        <v>3</v>
      </c>
    </row>
    <row r="180" spans="10:22" x14ac:dyDescent="0.2">
      <c r="J180" s="156"/>
      <c r="K180" s="156"/>
      <c r="L180" s="156"/>
      <c r="M180" s="156"/>
      <c r="N180" s="156"/>
      <c r="O180" s="156"/>
      <c r="P180" s="156"/>
      <c r="Q180" s="156"/>
      <c r="R180" s="156"/>
      <c r="S180" s="156"/>
      <c r="T180" s="156"/>
      <c r="U180" s="156"/>
      <c r="V180" s="156"/>
    </row>
    <row r="181" spans="10:22" x14ac:dyDescent="0.2">
      <c r="J181" s="156"/>
      <c r="K181" s="156"/>
      <c r="L181" s="156"/>
      <c r="M181" s="156"/>
      <c r="N181" s="156"/>
      <c r="O181" s="156"/>
      <c r="P181" s="156"/>
      <c r="Q181" s="156"/>
      <c r="R181" s="156"/>
      <c r="S181" s="156"/>
      <c r="T181" s="156"/>
      <c r="U181" s="156"/>
      <c r="V181" s="156"/>
    </row>
    <row r="182" spans="10:22" x14ac:dyDescent="0.2">
      <c r="J182" s="156"/>
      <c r="K182" s="156"/>
      <c r="L182" s="156"/>
      <c r="M182" s="156"/>
      <c r="N182" s="156"/>
      <c r="O182" s="156"/>
      <c r="P182" s="156"/>
      <c r="Q182" s="156"/>
      <c r="R182" s="156"/>
      <c r="S182" s="156"/>
      <c r="T182" s="156"/>
      <c r="U182" s="156"/>
      <c r="V182" s="156"/>
    </row>
    <row r="183" spans="10:22" x14ac:dyDescent="0.2">
      <c r="J183" s="156"/>
      <c r="K183" s="156"/>
      <c r="L183" s="156"/>
      <c r="M183" s="156"/>
      <c r="N183" s="156"/>
      <c r="O183" s="156"/>
      <c r="P183" s="156"/>
      <c r="Q183" s="156"/>
      <c r="R183" s="156"/>
      <c r="S183" s="156"/>
      <c r="T183" s="156"/>
      <c r="U183" s="156"/>
      <c r="V183" s="156"/>
    </row>
    <row r="184" spans="10:22" x14ac:dyDescent="0.2">
      <c r="J184" s="156"/>
      <c r="K184" s="156"/>
      <c r="L184" s="156"/>
      <c r="M184" s="156"/>
      <c r="N184" s="156"/>
      <c r="O184" s="156"/>
      <c r="P184" s="156"/>
      <c r="Q184" s="156"/>
      <c r="R184" s="156"/>
      <c r="S184" s="156"/>
      <c r="T184" s="156"/>
      <c r="U184" s="156"/>
      <c r="V184" s="156"/>
    </row>
    <row r="185" spans="10:22" x14ac:dyDescent="0.2">
      <c r="J185" s="156"/>
      <c r="K185" s="156"/>
      <c r="L185" s="156"/>
      <c r="M185" s="156"/>
      <c r="N185" s="156"/>
      <c r="O185" s="156"/>
      <c r="P185" s="156"/>
      <c r="Q185" s="156"/>
      <c r="R185" s="156"/>
      <c r="S185" s="156"/>
      <c r="T185" s="156"/>
      <c r="U185" s="156"/>
      <c r="V185" s="156"/>
    </row>
    <row r="186" spans="10:22" x14ac:dyDescent="0.2">
      <c r="J186" s="156"/>
      <c r="K186" s="156"/>
      <c r="L186" s="156"/>
      <c r="M186" s="156"/>
      <c r="N186" s="156"/>
      <c r="O186" s="156"/>
      <c r="P186" s="156"/>
      <c r="Q186" s="156"/>
      <c r="R186" s="156"/>
      <c r="S186" s="156"/>
      <c r="T186" s="156"/>
      <c r="U186" s="156"/>
      <c r="V186" s="156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190"/>
  <sheetViews>
    <sheetView topLeftCell="A85" zoomScale="70" zoomScaleNormal="70" workbookViewId="0">
      <selection activeCell="C122" sqref="C122:K122"/>
    </sheetView>
  </sheetViews>
  <sheetFormatPr defaultRowHeight="12" x14ac:dyDescent="0.2"/>
  <cols>
    <col min="1" max="1" width="28.7109375" customWidth="1"/>
    <col min="2" max="2" width="36.85546875" customWidth="1"/>
    <col min="3" max="3" width="20.7109375" customWidth="1"/>
    <col min="4" max="4" width="28.42578125" customWidth="1"/>
    <col min="5" max="5" width="28" customWidth="1"/>
    <col min="6" max="10" width="28.28515625" customWidth="1"/>
    <col min="11" max="11" width="27" customWidth="1"/>
    <col min="12" max="12" width="13.140625" customWidth="1"/>
    <col min="13" max="13" width="29" customWidth="1"/>
    <col min="14" max="14" width="29.42578125" customWidth="1"/>
    <col min="15" max="15" width="34.7109375" customWidth="1"/>
    <col min="16" max="16" width="26.85546875" customWidth="1"/>
    <col min="17" max="17" width="36" customWidth="1"/>
    <col min="18" max="18" width="35.28515625" customWidth="1"/>
    <col min="19" max="19" width="31.140625" customWidth="1"/>
    <col min="20" max="20" width="30.5703125" customWidth="1"/>
    <col min="21" max="21" width="32.42578125" customWidth="1"/>
    <col min="22" max="22" width="30.85546875" customWidth="1"/>
    <col min="23" max="23" width="29.28515625" customWidth="1"/>
    <col min="24" max="24" width="25.85546875" customWidth="1"/>
    <col min="25" max="25" width="19.28515625" customWidth="1"/>
    <col min="26" max="26" width="39" customWidth="1"/>
    <col min="27" max="27" width="21.42578125" customWidth="1"/>
    <col min="28" max="29" width="20.5703125" customWidth="1"/>
    <col min="30" max="30" width="27.42578125" customWidth="1"/>
    <col min="31" max="31" width="22.28515625" customWidth="1"/>
    <col min="32" max="32" width="27.140625" customWidth="1"/>
    <col min="33" max="33" width="16.42578125" customWidth="1"/>
    <col min="34" max="34" width="11.42578125" customWidth="1"/>
    <col min="35" max="35" width="12.140625" customWidth="1"/>
    <col min="40" max="40" width="17.7109375" customWidth="1"/>
    <col min="41" max="41" width="21.42578125" customWidth="1"/>
    <col min="42" max="42" width="23.140625" customWidth="1"/>
    <col min="43" max="43" width="24.85546875" customWidth="1"/>
    <col min="44" max="44" width="25.5703125" customWidth="1"/>
    <col min="45" max="45" width="27.85546875" customWidth="1"/>
    <col min="46" max="46" width="27.140625" customWidth="1"/>
    <col min="52" max="52" width="14.42578125" customWidth="1"/>
  </cols>
  <sheetData>
    <row r="1" spans="2:24" s="118" customFormat="1" ht="14.25" x14ac:dyDescent="0.25"/>
    <row r="2" spans="2:24" s="118" customFormat="1" ht="14.25" x14ac:dyDescent="0.25">
      <c r="B2" s="119" t="s">
        <v>387</v>
      </c>
      <c r="C2" s="618"/>
    </row>
    <row r="3" spans="2:24" s="118" customFormat="1" ht="15" thickBot="1" x14ac:dyDescent="0.3">
      <c r="D3" s="118" t="s">
        <v>117</v>
      </c>
      <c r="E3" s="118" t="s">
        <v>118</v>
      </c>
      <c r="F3" s="118" t="s">
        <v>119</v>
      </c>
      <c r="L3" s="801" t="s">
        <v>148</v>
      </c>
      <c r="M3" s="802"/>
    </row>
    <row r="4" spans="2:24" s="118" customFormat="1" ht="14.25" x14ac:dyDescent="0.25">
      <c r="D4" s="412">
        <v>42736</v>
      </c>
      <c r="E4" s="414">
        <v>42767</v>
      </c>
      <c r="F4" s="415">
        <v>42795</v>
      </c>
      <c r="L4" s="802"/>
      <c r="M4" s="802"/>
      <c r="O4" s="176" t="s">
        <v>113</v>
      </c>
      <c r="P4" s="183" t="s">
        <v>113</v>
      </c>
      <c r="Q4" s="183" t="s">
        <v>113</v>
      </c>
      <c r="R4" s="183" t="s">
        <v>113</v>
      </c>
      <c r="S4" s="183" t="s">
        <v>113</v>
      </c>
      <c r="T4" s="183" t="s">
        <v>113</v>
      </c>
      <c r="U4" s="183" t="s">
        <v>113</v>
      </c>
      <c r="V4" s="183" t="s">
        <v>113</v>
      </c>
      <c r="W4" s="184" t="s">
        <v>113</v>
      </c>
      <c r="X4" s="128"/>
    </row>
    <row r="5" spans="2:24" s="118" customFormat="1" ht="14.25" x14ac:dyDescent="0.25">
      <c r="B5" s="319" t="s">
        <v>113</v>
      </c>
      <c r="C5" s="458">
        <f>SUM(D5:F5)</f>
        <v>0</v>
      </c>
      <c r="D5" s="750"/>
      <c r="E5" s="419"/>
      <c r="F5" s="751"/>
      <c r="N5" s="136"/>
      <c r="O5" s="169" t="s">
        <v>270</v>
      </c>
      <c r="P5" s="313" t="s">
        <v>271</v>
      </c>
      <c r="Q5" s="313" t="s">
        <v>272</v>
      </c>
      <c r="R5" s="313" t="s">
        <v>273</v>
      </c>
      <c r="S5" s="313" t="s">
        <v>274</v>
      </c>
      <c r="T5" s="313" t="s">
        <v>275</v>
      </c>
      <c r="U5" s="313" t="s">
        <v>276</v>
      </c>
      <c r="V5" s="313" t="s">
        <v>277</v>
      </c>
      <c r="W5" s="345" t="s">
        <v>278</v>
      </c>
      <c r="X5" s="319"/>
    </row>
    <row r="6" spans="2:24" s="118" customFormat="1" ht="14.25" x14ac:dyDescent="0.25">
      <c r="B6" s="118" t="s">
        <v>270</v>
      </c>
      <c r="C6" s="458">
        <f t="shared" ref="C6:C14" si="0">SUM(D6:F6)</f>
        <v>469</v>
      </c>
      <c r="D6" s="148">
        <v>147</v>
      </c>
      <c r="E6" s="167">
        <v>140</v>
      </c>
      <c r="F6" s="149">
        <v>182</v>
      </c>
      <c r="M6" s="118" t="s">
        <v>149</v>
      </c>
      <c r="N6" s="342">
        <f>SUM(O6:W6)</f>
        <v>31</v>
      </c>
      <c r="O6" s="148">
        <v>1</v>
      </c>
      <c r="P6" s="167">
        <v>3</v>
      </c>
      <c r="Q6" s="167">
        <v>7</v>
      </c>
      <c r="R6" s="167">
        <v>11</v>
      </c>
      <c r="S6" s="167">
        <v>1</v>
      </c>
      <c r="T6" s="167">
        <v>5</v>
      </c>
      <c r="U6" s="167"/>
      <c r="V6" s="167">
        <v>2</v>
      </c>
      <c r="W6" s="149">
        <v>1</v>
      </c>
    </row>
    <row r="7" spans="2:24" s="118" customFormat="1" ht="14.25" x14ac:dyDescent="0.25">
      <c r="B7" s="118" t="s">
        <v>271</v>
      </c>
      <c r="C7" s="458">
        <f t="shared" si="0"/>
        <v>740</v>
      </c>
      <c r="D7" s="148">
        <v>270</v>
      </c>
      <c r="E7" s="167">
        <v>191</v>
      </c>
      <c r="F7" s="149">
        <v>279</v>
      </c>
      <c r="M7" s="118" t="s">
        <v>150</v>
      </c>
      <c r="N7" s="342">
        <f t="shared" ref="N7:N15" si="1">SUM(O7:W7)</f>
        <v>451</v>
      </c>
      <c r="O7" s="148">
        <v>23</v>
      </c>
      <c r="P7" s="167">
        <v>19</v>
      </c>
      <c r="Q7" s="167">
        <v>38</v>
      </c>
      <c r="R7" s="167">
        <v>2</v>
      </c>
      <c r="S7" s="167">
        <v>23</v>
      </c>
      <c r="T7" s="167">
        <v>257</v>
      </c>
      <c r="U7" s="167">
        <v>66</v>
      </c>
      <c r="V7" s="167">
        <v>23</v>
      </c>
      <c r="W7" s="149"/>
    </row>
    <row r="8" spans="2:24" s="118" customFormat="1" ht="14.25" x14ac:dyDescent="0.25">
      <c r="B8" s="118" t="s">
        <v>272</v>
      </c>
      <c r="C8" s="458">
        <f t="shared" si="0"/>
        <v>789</v>
      </c>
      <c r="D8" s="148">
        <v>249</v>
      </c>
      <c r="E8" s="167">
        <v>214</v>
      </c>
      <c r="F8" s="149">
        <v>326</v>
      </c>
      <c r="M8" s="118" t="s">
        <v>151</v>
      </c>
      <c r="N8" s="342">
        <f t="shared" si="1"/>
        <v>1686</v>
      </c>
      <c r="O8" s="148">
        <v>236</v>
      </c>
      <c r="P8" s="167">
        <v>143</v>
      </c>
      <c r="Q8" s="167">
        <v>219</v>
      </c>
      <c r="R8" s="167">
        <v>80</v>
      </c>
      <c r="S8" s="167">
        <v>92</v>
      </c>
      <c r="T8" s="167">
        <v>226</v>
      </c>
      <c r="U8" s="167">
        <v>383</v>
      </c>
      <c r="V8" s="167">
        <v>307</v>
      </c>
      <c r="W8" s="149"/>
    </row>
    <row r="9" spans="2:24" s="118" customFormat="1" ht="14.25" x14ac:dyDescent="0.25">
      <c r="B9" s="118" t="s">
        <v>273</v>
      </c>
      <c r="C9" s="458">
        <f t="shared" si="0"/>
        <v>728</v>
      </c>
      <c r="D9" s="148">
        <v>238</v>
      </c>
      <c r="E9" s="167">
        <v>194</v>
      </c>
      <c r="F9" s="149">
        <v>296</v>
      </c>
      <c r="M9" s="118" t="s">
        <v>152</v>
      </c>
      <c r="N9" s="342">
        <f t="shared" si="1"/>
        <v>25</v>
      </c>
      <c r="O9" s="148">
        <v>1</v>
      </c>
      <c r="P9" s="167">
        <v>6</v>
      </c>
      <c r="Q9" s="167">
        <v>8</v>
      </c>
      <c r="R9" s="167">
        <v>1</v>
      </c>
      <c r="S9" s="167">
        <v>3</v>
      </c>
      <c r="T9" s="167">
        <v>3</v>
      </c>
      <c r="U9" s="167">
        <v>2</v>
      </c>
      <c r="V9" s="167">
        <v>1</v>
      </c>
      <c r="W9" s="149"/>
    </row>
    <row r="10" spans="2:24" s="118" customFormat="1" ht="14.25" x14ac:dyDescent="0.25">
      <c r="B10" s="118" t="s">
        <v>274</v>
      </c>
      <c r="C10" s="458">
        <f t="shared" si="0"/>
        <v>770</v>
      </c>
      <c r="D10" s="148">
        <v>254</v>
      </c>
      <c r="E10" s="167">
        <v>225</v>
      </c>
      <c r="F10" s="149">
        <v>291</v>
      </c>
      <c r="M10" s="118" t="s">
        <v>153</v>
      </c>
      <c r="N10" s="342">
        <f t="shared" si="1"/>
        <v>6537</v>
      </c>
      <c r="O10" s="148">
        <v>306</v>
      </c>
      <c r="P10" s="167">
        <v>417</v>
      </c>
      <c r="Q10" s="167">
        <v>670</v>
      </c>
      <c r="R10" s="167">
        <v>572</v>
      </c>
      <c r="S10" s="167">
        <v>2034</v>
      </c>
      <c r="T10" s="167">
        <v>1106</v>
      </c>
      <c r="U10" s="167">
        <v>972</v>
      </c>
      <c r="V10" s="167">
        <v>450</v>
      </c>
      <c r="W10" s="149">
        <v>10</v>
      </c>
    </row>
    <row r="11" spans="2:24" s="118" customFormat="1" ht="14.25" x14ac:dyDescent="0.25">
      <c r="B11" s="118" t="s">
        <v>275</v>
      </c>
      <c r="C11" s="458">
        <f t="shared" si="0"/>
        <v>1202</v>
      </c>
      <c r="D11" s="148">
        <v>414</v>
      </c>
      <c r="E11" s="167">
        <v>344</v>
      </c>
      <c r="F11" s="149">
        <v>444</v>
      </c>
      <c r="M11" s="118" t="s">
        <v>154</v>
      </c>
      <c r="N11" s="342">
        <f t="shared" si="1"/>
        <v>612</v>
      </c>
      <c r="O11" s="148">
        <v>45</v>
      </c>
      <c r="P11" s="167">
        <v>77</v>
      </c>
      <c r="Q11" s="167">
        <v>70</v>
      </c>
      <c r="R11" s="167">
        <v>63</v>
      </c>
      <c r="S11" s="167">
        <v>26</v>
      </c>
      <c r="T11" s="167">
        <v>96</v>
      </c>
      <c r="U11" s="167">
        <v>156</v>
      </c>
      <c r="V11" s="167">
        <v>79</v>
      </c>
      <c r="W11" s="149"/>
    </row>
    <row r="12" spans="2:24" s="118" customFormat="1" ht="14.25" x14ac:dyDescent="0.25">
      <c r="B12" s="118" t="s">
        <v>276</v>
      </c>
      <c r="C12" s="458">
        <f t="shared" si="0"/>
        <v>611</v>
      </c>
      <c r="D12" s="148">
        <v>206</v>
      </c>
      <c r="E12" s="167">
        <v>158</v>
      </c>
      <c r="F12" s="149">
        <v>247</v>
      </c>
      <c r="M12" s="118" t="s">
        <v>155</v>
      </c>
      <c r="N12" s="342">
        <f t="shared" si="1"/>
        <v>6</v>
      </c>
      <c r="O12" s="148"/>
      <c r="P12" s="167">
        <v>1</v>
      </c>
      <c r="Q12" s="167">
        <v>3</v>
      </c>
      <c r="R12" s="167"/>
      <c r="S12" s="167"/>
      <c r="T12" s="167"/>
      <c r="U12" s="167">
        <v>1</v>
      </c>
      <c r="V12" s="167">
        <v>1</v>
      </c>
      <c r="W12" s="149"/>
    </row>
    <row r="13" spans="2:24" s="118" customFormat="1" ht="14.25" x14ac:dyDescent="0.25">
      <c r="B13" s="118" t="s">
        <v>277</v>
      </c>
      <c r="C13" s="458">
        <f t="shared" si="0"/>
        <v>681</v>
      </c>
      <c r="D13" s="774">
        <v>238</v>
      </c>
      <c r="E13" s="529">
        <v>160</v>
      </c>
      <c r="F13" s="775">
        <v>283</v>
      </c>
      <c r="M13" s="118" t="s">
        <v>19</v>
      </c>
      <c r="N13" s="342">
        <f t="shared" si="1"/>
        <v>1066</v>
      </c>
      <c r="O13" s="148">
        <v>53</v>
      </c>
      <c r="P13" s="167">
        <v>93</v>
      </c>
      <c r="Q13" s="167">
        <v>244</v>
      </c>
      <c r="R13" s="167">
        <v>91</v>
      </c>
      <c r="S13" s="167">
        <v>102</v>
      </c>
      <c r="T13" s="167">
        <v>215</v>
      </c>
      <c r="U13" s="167">
        <v>176</v>
      </c>
      <c r="V13" s="167">
        <v>92</v>
      </c>
      <c r="W13" s="149"/>
    </row>
    <row r="14" spans="2:24" ht="24.6" customHeight="1" thickBot="1" x14ac:dyDescent="0.3">
      <c r="B14" s="118" t="s">
        <v>278</v>
      </c>
      <c r="C14" s="458">
        <f t="shared" si="0"/>
        <v>5990</v>
      </c>
      <c r="D14" s="155">
        <v>2016</v>
      </c>
      <c r="E14" s="292">
        <v>1626</v>
      </c>
      <c r="F14" s="293">
        <v>2348</v>
      </c>
      <c r="G14" s="156"/>
      <c r="H14" s="156"/>
      <c r="I14" s="156"/>
      <c r="J14" s="156"/>
      <c r="M14" s="118" t="s">
        <v>156</v>
      </c>
      <c r="N14" s="342">
        <f t="shared" si="1"/>
        <v>8670</v>
      </c>
      <c r="O14" s="148">
        <v>611</v>
      </c>
      <c r="P14" s="167">
        <v>1400</v>
      </c>
      <c r="Q14" s="167">
        <v>1078</v>
      </c>
      <c r="R14" s="167">
        <v>1250</v>
      </c>
      <c r="S14" s="167">
        <v>644</v>
      </c>
      <c r="T14" s="167">
        <v>1848</v>
      </c>
      <c r="U14" s="167">
        <v>859</v>
      </c>
      <c r="V14" s="161">
        <v>965</v>
      </c>
      <c r="W14" s="179">
        <v>15</v>
      </c>
      <c r="X14" s="128"/>
    </row>
    <row r="15" spans="2:24" ht="15" thickBot="1" x14ac:dyDescent="0.3">
      <c r="G15" s="291"/>
      <c r="H15" s="291"/>
      <c r="I15" s="291"/>
      <c r="J15" s="291"/>
      <c r="M15" s="118" t="s">
        <v>21</v>
      </c>
      <c r="N15" s="342">
        <f t="shared" si="1"/>
        <v>2029</v>
      </c>
      <c r="O15" s="144">
        <v>116</v>
      </c>
      <c r="P15" s="145">
        <v>237</v>
      </c>
      <c r="Q15" s="145">
        <v>295</v>
      </c>
      <c r="R15" s="145">
        <v>294</v>
      </c>
      <c r="S15" s="145">
        <v>212</v>
      </c>
      <c r="T15" s="145">
        <v>459</v>
      </c>
      <c r="U15" s="145">
        <v>227</v>
      </c>
      <c r="V15" s="324">
        <v>187</v>
      </c>
      <c r="W15" s="325">
        <v>2</v>
      </c>
      <c r="X15" s="128"/>
    </row>
    <row r="16" spans="2:24" ht="30.6" customHeight="1" thickBot="1" x14ac:dyDescent="0.3">
      <c r="B16" s="343" t="s">
        <v>246</v>
      </c>
      <c r="C16" s="342"/>
      <c r="D16" s="118"/>
      <c r="E16" s="118"/>
      <c r="F16" s="118"/>
      <c r="G16" s="291"/>
      <c r="H16" s="291"/>
      <c r="I16" s="291"/>
      <c r="J16" s="291"/>
      <c r="M16" s="118" t="s">
        <v>132</v>
      </c>
      <c r="N16" s="342">
        <f>SUM(O16:W16)</f>
        <v>21113</v>
      </c>
      <c r="O16" s="438">
        <f>SUM(O6:O15)</f>
        <v>1392</v>
      </c>
      <c r="P16" s="438">
        <f t="shared" ref="P16:W16" si="2">SUM(P6:P15)</f>
        <v>2396</v>
      </c>
      <c r="Q16" s="438">
        <f t="shared" si="2"/>
        <v>2632</v>
      </c>
      <c r="R16" s="438">
        <f t="shared" si="2"/>
        <v>2364</v>
      </c>
      <c r="S16" s="438">
        <f t="shared" si="2"/>
        <v>3137</v>
      </c>
      <c r="T16" s="438">
        <f t="shared" si="2"/>
        <v>4215</v>
      </c>
      <c r="U16" s="438">
        <f t="shared" si="2"/>
        <v>2842</v>
      </c>
      <c r="V16" s="438">
        <f t="shared" si="2"/>
        <v>2107</v>
      </c>
      <c r="W16" s="438">
        <f t="shared" si="2"/>
        <v>28</v>
      </c>
      <c r="X16" s="128"/>
    </row>
    <row r="17" spans="2:24" ht="15" thickBot="1" x14ac:dyDescent="0.3">
      <c r="B17" s="118"/>
      <c r="C17" s="118"/>
      <c r="D17" s="118" t="s">
        <v>117</v>
      </c>
      <c r="E17" s="118" t="s">
        <v>118</v>
      </c>
      <c r="F17" s="118" t="s">
        <v>119</v>
      </c>
      <c r="G17" s="118"/>
      <c r="H17" s="118"/>
      <c r="I17" s="118"/>
      <c r="J17" s="118"/>
    </row>
    <row r="18" spans="2:24" ht="15" thickBot="1" x14ac:dyDescent="0.3">
      <c r="B18" s="118"/>
      <c r="C18" s="118"/>
      <c r="D18" s="412">
        <f>D4</f>
        <v>42736</v>
      </c>
      <c r="E18" s="414">
        <f t="shared" ref="E18:F18" si="3">E4</f>
        <v>42767</v>
      </c>
      <c r="F18" s="415">
        <f t="shared" si="3"/>
        <v>42795</v>
      </c>
      <c r="G18" s="118"/>
      <c r="H18" s="118"/>
      <c r="I18" s="118"/>
      <c r="J18" s="118"/>
    </row>
    <row r="19" spans="2:24" ht="14.25" x14ac:dyDescent="0.25">
      <c r="B19" s="319" t="s">
        <v>113</v>
      </c>
      <c r="C19" s="119">
        <f>D19+E19+F19</f>
        <v>3111</v>
      </c>
      <c r="D19" s="853">
        <f>SUM(D20:D28)</f>
        <v>1035</v>
      </c>
      <c r="E19" s="854">
        <f t="shared" ref="E19:F19" si="4">SUM(E20:E28)</f>
        <v>851</v>
      </c>
      <c r="F19" s="855">
        <f t="shared" si="4"/>
        <v>1225</v>
      </c>
      <c r="G19" s="118"/>
      <c r="H19" s="118"/>
      <c r="I19" s="118"/>
      <c r="J19" s="118"/>
      <c r="L19" s="137" t="s">
        <v>157</v>
      </c>
      <c r="M19" s="620"/>
      <c r="O19" s="176" t="s">
        <v>113</v>
      </c>
      <c r="P19" s="183" t="s">
        <v>113</v>
      </c>
      <c r="Q19" s="183" t="s">
        <v>113</v>
      </c>
      <c r="R19" s="183" t="s">
        <v>113</v>
      </c>
      <c r="S19" s="183" t="s">
        <v>113</v>
      </c>
      <c r="T19" s="183" t="s">
        <v>113</v>
      </c>
      <c r="U19" s="183" t="s">
        <v>113</v>
      </c>
      <c r="V19" s="183" t="s">
        <v>113</v>
      </c>
      <c r="W19" s="184" t="s">
        <v>113</v>
      </c>
      <c r="X19" s="128"/>
    </row>
    <row r="20" spans="2:24" ht="14.25" x14ac:dyDescent="0.25">
      <c r="B20" s="118" t="s">
        <v>270</v>
      </c>
      <c r="C20" s="119">
        <f t="shared" ref="C20:C28" si="5">D20+E20+F20</f>
        <v>279</v>
      </c>
      <c r="D20" s="148">
        <v>92</v>
      </c>
      <c r="E20" s="167">
        <v>81</v>
      </c>
      <c r="F20" s="149">
        <v>106</v>
      </c>
      <c r="G20" s="118"/>
      <c r="H20" s="118"/>
      <c r="I20" s="118"/>
      <c r="J20" s="118"/>
      <c r="M20" s="118"/>
      <c r="N20" s="118"/>
      <c r="O20" s="169" t="s">
        <v>270</v>
      </c>
      <c r="P20" s="313" t="s">
        <v>271</v>
      </c>
      <c r="Q20" s="313" t="s">
        <v>272</v>
      </c>
      <c r="R20" s="313" t="s">
        <v>273</v>
      </c>
      <c r="S20" s="313" t="s">
        <v>274</v>
      </c>
      <c r="T20" s="313" t="s">
        <v>275</v>
      </c>
      <c r="U20" s="313" t="s">
        <v>276</v>
      </c>
      <c r="V20" s="313" t="s">
        <v>277</v>
      </c>
      <c r="W20" s="345" t="s">
        <v>278</v>
      </c>
      <c r="X20" s="319"/>
    </row>
    <row r="21" spans="2:24" ht="14.25" x14ac:dyDescent="0.25">
      <c r="B21" s="118" t="s">
        <v>271</v>
      </c>
      <c r="C21" s="119">
        <f t="shared" si="5"/>
        <v>400</v>
      </c>
      <c r="D21" s="148">
        <v>134</v>
      </c>
      <c r="E21" s="167">
        <v>105</v>
      </c>
      <c r="F21" s="149">
        <v>161</v>
      </c>
      <c r="G21" s="118"/>
      <c r="H21" s="118"/>
      <c r="I21" s="118"/>
      <c r="J21" s="118"/>
      <c r="M21" s="119" t="s">
        <v>22</v>
      </c>
      <c r="N21" s="119">
        <f t="shared" ref="N21:N39" si="6">SUM(O21:W21)</f>
        <v>18</v>
      </c>
      <c r="O21" s="148"/>
      <c r="P21" s="167">
        <v>2</v>
      </c>
      <c r="Q21" s="167">
        <v>4</v>
      </c>
      <c r="R21" s="167">
        <v>1</v>
      </c>
      <c r="S21" s="167">
        <v>7</v>
      </c>
      <c r="T21" s="167">
        <v>4</v>
      </c>
      <c r="U21" s="167"/>
      <c r="V21" s="165"/>
      <c r="W21" s="170"/>
      <c r="X21" s="128"/>
    </row>
    <row r="22" spans="2:24" ht="14.25" x14ac:dyDescent="0.25">
      <c r="B22" s="118" t="s">
        <v>272</v>
      </c>
      <c r="C22" s="119">
        <f t="shared" si="5"/>
        <v>293</v>
      </c>
      <c r="D22" s="148">
        <v>76</v>
      </c>
      <c r="E22" s="167">
        <v>82</v>
      </c>
      <c r="F22" s="149">
        <v>135</v>
      </c>
      <c r="G22" s="118"/>
      <c r="H22" s="118"/>
      <c r="I22" s="118"/>
      <c r="J22" s="118"/>
      <c r="M22" s="119" t="s">
        <v>14</v>
      </c>
      <c r="N22" s="119">
        <f t="shared" si="6"/>
        <v>10</v>
      </c>
      <c r="O22" s="148">
        <v>5</v>
      </c>
      <c r="P22" s="167"/>
      <c r="Q22" s="167">
        <v>1</v>
      </c>
      <c r="R22" s="167"/>
      <c r="S22" s="167"/>
      <c r="T22" s="167"/>
      <c r="U22" s="167">
        <v>3</v>
      </c>
      <c r="V22" s="165">
        <v>1</v>
      </c>
      <c r="W22" s="170"/>
      <c r="X22" s="128"/>
    </row>
    <row r="23" spans="2:24" ht="14.25" x14ac:dyDescent="0.25">
      <c r="B23" s="118" t="s">
        <v>273</v>
      </c>
      <c r="C23" s="119">
        <f t="shared" si="5"/>
        <v>374</v>
      </c>
      <c r="D23" s="148">
        <v>119</v>
      </c>
      <c r="E23" s="167">
        <v>115</v>
      </c>
      <c r="F23" s="149">
        <v>140</v>
      </c>
      <c r="G23" s="118"/>
      <c r="H23" s="118"/>
      <c r="I23" s="118"/>
      <c r="J23" s="118"/>
      <c r="M23" s="119" t="s">
        <v>18</v>
      </c>
      <c r="N23" s="119">
        <f t="shared" si="6"/>
        <v>24</v>
      </c>
      <c r="O23" s="148">
        <v>6</v>
      </c>
      <c r="P23" s="167"/>
      <c r="Q23" s="167">
        <v>9</v>
      </c>
      <c r="R23" s="167"/>
      <c r="S23" s="167">
        <v>2</v>
      </c>
      <c r="T23" s="167">
        <v>3</v>
      </c>
      <c r="U23" s="167"/>
      <c r="V23" s="165">
        <v>4</v>
      </c>
      <c r="W23" s="170"/>
      <c r="X23" s="128"/>
    </row>
    <row r="24" spans="2:24" ht="14.25" x14ac:dyDescent="0.25">
      <c r="B24" s="118" t="s">
        <v>274</v>
      </c>
      <c r="C24" s="119">
        <f t="shared" si="5"/>
        <v>419</v>
      </c>
      <c r="D24" s="321">
        <v>146</v>
      </c>
      <c r="E24" s="320">
        <v>120</v>
      </c>
      <c r="F24" s="322">
        <v>153</v>
      </c>
      <c r="G24" s="118"/>
      <c r="H24" s="118"/>
      <c r="I24" s="118"/>
      <c r="J24" s="118"/>
      <c r="M24" s="118" t="s">
        <v>158</v>
      </c>
      <c r="N24" s="566">
        <f t="shared" si="6"/>
        <v>16141</v>
      </c>
      <c r="O24" s="148">
        <v>1084</v>
      </c>
      <c r="P24" s="167">
        <v>2062</v>
      </c>
      <c r="Q24" s="167">
        <v>1920</v>
      </c>
      <c r="R24" s="167">
        <v>1877</v>
      </c>
      <c r="S24" s="167">
        <v>2123</v>
      </c>
      <c r="T24" s="167">
        <v>3302</v>
      </c>
      <c r="U24" s="167">
        <v>2067</v>
      </c>
      <c r="V24" s="165">
        <v>1679</v>
      </c>
      <c r="W24" s="170">
        <v>27</v>
      </c>
      <c r="X24" s="128"/>
    </row>
    <row r="25" spans="2:24" ht="14.25" x14ac:dyDescent="0.25">
      <c r="B25" s="118" t="s">
        <v>275</v>
      </c>
      <c r="C25" s="119">
        <f t="shared" si="5"/>
        <v>572</v>
      </c>
      <c r="D25" s="321">
        <v>193</v>
      </c>
      <c r="E25" s="320">
        <v>164</v>
      </c>
      <c r="F25" s="322">
        <v>215</v>
      </c>
      <c r="G25" s="123"/>
      <c r="H25" s="123"/>
      <c r="I25" s="123"/>
      <c r="J25" s="123"/>
      <c r="M25" s="118" t="s">
        <v>159</v>
      </c>
      <c r="N25" s="420">
        <f t="shared" si="6"/>
        <v>3</v>
      </c>
      <c r="O25" s="148"/>
      <c r="P25" s="167"/>
      <c r="Q25" s="167"/>
      <c r="R25" s="167">
        <v>1</v>
      </c>
      <c r="S25" s="167"/>
      <c r="T25" s="167"/>
      <c r="U25" s="167">
        <v>1</v>
      </c>
      <c r="V25" s="165">
        <v>1</v>
      </c>
      <c r="W25" s="170"/>
      <c r="X25" s="128"/>
    </row>
    <row r="26" spans="2:24" ht="14.25" x14ac:dyDescent="0.25">
      <c r="B26" s="118" t="s">
        <v>276</v>
      </c>
      <c r="C26" s="119">
        <f t="shared" si="5"/>
        <v>373</v>
      </c>
      <c r="D26" s="321">
        <v>138</v>
      </c>
      <c r="E26" s="320">
        <v>90</v>
      </c>
      <c r="F26" s="322">
        <v>145</v>
      </c>
      <c r="G26" s="123"/>
      <c r="H26" s="123"/>
      <c r="I26" s="123"/>
      <c r="J26" s="123"/>
      <c r="M26" s="118" t="s">
        <v>160</v>
      </c>
      <c r="N26" s="420">
        <f t="shared" si="6"/>
        <v>1</v>
      </c>
      <c r="O26" s="148"/>
      <c r="P26" s="167"/>
      <c r="Q26" s="167"/>
      <c r="R26" s="167"/>
      <c r="S26" s="167"/>
      <c r="T26" s="167"/>
      <c r="U26" s="167">
        <v>1</v>
      </c>
      <c r="V26" s="165"/>
      <c r="W26" s="170"/>
      <c r="X26" s="128"/>
    </row>
    <row r="27" spans="2:24" ht="14.25" x14ac:dyDescent="0.25">
      <c r="B27" s="118" t="s">
        <v>277</v>
      </c>
      <c r="C27" s="119">
        <f t="shared" si="5"/>
        <v>401</v>
      </c>
      <c r="D27" s="774">
        <v>137</v>
      </c>
      <c r="E27" s="529">
        <v>94</v>
      </c>
      <c r="F27" s="775">
        <v>170</v>
      </c>
      <c r="G27" s="123"/>
      <c r="H27" s="123"/>
      <c r="I27" s="123"/>
      <c r="J27" s="123"/>
      <c r="M27" s="119" t="s">
        <v>12</v>
      </c>
      <c r="N27" s="119">
        <f t="shared" si="6"/>
        <v>127</v>
      </c>
      <c r="O27" s="148">
        <v>22</v>
      </c>
      <c r="P27" s="167"/>
      <c r="Q27" s="167">
        <v>14</v>
      </c>
      <c r="R27" s="167">
        <v>5</v>
      </c>
      <c r="S27" s="167">
        <v>9</v>
      </c>
      <c r="T27" s="167">
        <v>4</v>
      </c>
      <c r="U27" s="167">
        <v>16</v>
      </c>
      <c r="V27" s="165">
        <v>57</v>
      </c>
      <c r="W27" s="170"/>
      <c r="X27" s="128"/>
    </row>
    <row r="28" spans="2:24" ht="15" thickBot="1" x14ac:dyDescent="0.3">
      <c r="B28" s="118" t="s">
        <v>278</v>
      </c>
      <c r="C28" s="119">
        <f t="shared" si="5"/>
        <v>0</v>
      </c>
      <c r="D28" s="155"/>
      <c r="E28" s="292"/>
      <c r="F28" s="293"/>
      <c r="G28" s="156"/>
      <c r="H28" s="156"/>
      <c r="I28" s="156"/>
      <c r="J28" s="156"/>
      <c r="M28" s="118" t="s">
        <v>161</v>
      </c>
      <c r="N28" s="420">
        <f t="shared" si="6"/>
        <v>0</v>
      </c>
      <c r="O28" s="148"/>
      <c r="P28" s="167"/>
      <c r="Q28" s="167"/>
      <c r="R28" s="167"/>
      <c r="S28" s="167"/>
      <c r="T28" s="167"/>
      <c r="U28" s="167"/>
      <c r="V28" s="165"/>
      <c r="W28" s="170"/>
      <c r="X28" s="128"/>
    </row>
    <row r="29" spans="2:24" ht="28.15" customHeight="1" x14ac:dyDescent="0.25">
      <c r="G29" s="291"/>
      <c r="H29" s="291"/>
      <c r="I29" s="291"/>
      <c r="J29" s="291"/>
      <c r="M29" s="119" t="s">
        <v>8</v>
      </c>
      <c r="N29" s="119">
        <f t="shared" si="6"/>
        <v>75</v>
      </c>
      <c r="O29" s="148"/>
      <c r="P29" s="167"/>
      <c r="Q29" s="167"/>
      <c r="R29" s="167"/>
      <c r="S29" s="167">
        <v>3</v>
      </c>
      <c r="T29" s="167">
        <v>63</v>
      </c>
      <c r="U29" s="167">
        <v>9</v>
      </c>
      <c r="V29" s="165"/>
      <c r="W29" s="170"/>
      <c r="X29" s="128"/>
    </row>
    <row r="30" spans="2:24" ht="28.5" x14ac:dyDescent="0.25">
      <c r="B30" s="343" t="s">
        <v>247</v>
      </c>
      <c r="C30" s="342"/>
      <c r="D30" s="118"/>
      <c r="E30" s="118"/>
      <c r="F30" s="118"/>
      <c r="G30" s="118"/>
      <c r="H30" s="118"/>
      <c r="I30" s="118"/>
      <c r="J30" s="118"/>
      <c r="M30" s="119" t="s">
        <v>20</v>
      </c>
      <c r="N30" s="119">
        <f t="shared" si="6"/>
        <v>10</v>
      </c>
      <c r="O30" s="148"/>
      <c r="P30" s="167">
        <v>1</v>
      </c>
      <c r="Q30" s="167"/>
      <c r="R30" s="167"/>
      <c r="S30" s="167">
        <v>2</v>
      </c>
      <c r="T30" s="167">
        <v>6</v>
      </c>
      <c r="U30" s="167">
        <v>1</v>
      </c>
      <c r="V30" s="165"/>
      <c r="W30" s="170"/>
      <c r="X30" s="128"/>
    </row>
    <row r="31" spans="2:24" ht="15" thickBot="1" x14ac:dyDescent="0.3">
      <c r="B31" s="118"/>
      <c r="C31" s="118"/>
      <c r="D31" s="118" t="s">
        <v>117</v>
      </c>
      <c r="E31" s="118" t="s">
        <v>118</v>
      </c>
      <c r="F31" s="118" t="s">
        <v>119</v>
      </c>
      <c r="G31" s="118"/>
      <c r="H31" s="118"/>
      <c r="I31" s="118"/>
      <c r="J31" s="118"/>
      <c r="M31" s="119" t="s">
        <v>24</v>
      </c>
      <c r="N31" s="420">
        <f t="shared" si="6"/>
        <v>212</v>
      </c>
      <c r="O31" s="148">
        <v>23</v>
      </c>
      <c r="P31" s="167">
        <v>23</v>
      </c>
      <c r="Q31" s="167">
        <v>25</v>
      </c>
      <c r="R31" s="167">
        <v>21</v>
      </c>
      <c r="S31" s="167">
        <v>10</v>
      </c>
      <c r="T31" s="167">
        <v>55</v>
      </c>
      <c r="U31" s="167">
        <v>33</v>
      </c>
      <c r="V31" s="165">
        <v>22</v>
      </c>
      <c r="W31" s="170"/>
      <c r="X31" s="128"/>
    </row>
    <row r="32" spans="2:24" ht="15" thickBot="1" x14ac:dyDescent="0.3">
      <c r="B32" s="118"/>
      <c r="C32" s="118"/>
      <c r="D32" s="412">
        <f t="shared" ref="D32:F32" si="7">D18</f>
        <v>42736</v>
      </c>
      <c r="E32" s="414">
        <f t="shared" si="7"/>
        <v>42767</v>
      </c>
      <c r="F32" s="415">
        <f t="shared" si="7"/>
        <v>42795</v>
      </c>
      <c r="G32" s="118"/>
      <c r="H32" s="118"/>
      <c r="I32" s="118"/>
      <c r="J32" s="118"/>
      <c r="M32" s="118" t="s">
        <v>162</v>
      </c>
      <c r="N32" s="420">
        <f t="shared" si="6"/>
        <v>1</v>
      </c>
      <c r="O32" s="148">
        <v>1</v>
      </c>
      <c r="P32" s="167"/>
      <c r="Q32" s="167"/>
      <c r="R32" s="167"/>
      <c r="S32" s="167"/>
      <c r="T32" s="167"/>
      <c r="U32" s="167"/>
      <c r="V32" s="165"/>
      <c r="W32" s="170"/>
      <c r="X32" s="128"/>
    </row>
    <row r="33" spans="2:25" ht="14.25" x14ac:dyDescent="0.25">
      <c r="B33" s="319" t="s">
        <v>113</v>
      </c>
      <c r="C33" s="119">
        <f t="shared" ref="C33:C42" si="8">D33+E33+F33</f>
        <v>422</v>
      </c>
      <c r="D33" s="856">
        <f>SUM(D34:D42)</f>
        <v>157</v>
      </c>
      <c r="E33" s="856">
        <f t="shared" ref="E33:F33" si="9">SUM(E34:E42)</f>
        <v>126</v>
      </c>
      <c r="F33" s="856">
        <f t="shared" si="9"/>
        <v>139</v>
      </c>
      <c r="G33" s="118"/>
      <c r="H33" s="118"/>
      <c r="I33" s="118"/>
      <c r="J33" s="118"/>
      <c r="M33" s="119" t="s">
        <v>163</v>
      </c>
      <c r="N33" s="119">
        <f t="shared" si="6"/>
        <v>198</v>
      </c>
      <c r="O33" s="148">
        <v>10</v>
      </c>
      <c r="P33" s="167">
        <v>10</v>
      </c>
      <c r="Q33" s="167">
        <v>82</v>
      </c>
      <c r="R33" s="167">
        <v>7</v>
      </c>
      <c r="S33" s="167">
        <v>4</v>
      </c>
      <c r="T33" s="167">
        <v>19</v>
      </c>
      <c r="U33" s="167">
        <v>7</v>
      </c>
      <c r="V33" s="165">
        <v>59</v>
      </c>
      <c r="W33" s="170"/>
      <c r="X33" s="128"/>
    </row>
    <row r="34" spans="2:25" ht="14.25" x14ac:dyDescent="0.25">
      <c r="B34" s="118" t="s">
        <v>270</v>
      </c>
      <c r="C34" s="119">
        <f t="shared" si="8"/>
        <v>30</v>
      </c>
      <c r="D34" s="148">
        <v>10</v>
      </c>
      <c r="E34" s="167">
        <v>8</v>
      </c>
      <c r="F34" s="149">
        <v>12</v>
      </c>
      <c r="G34" s="118"/>
      <c r="H34" s="118"/>
      <c r="I34" s="118"/>
      <c r="J34" s="118"/>
      <c r="M34" s="118" t="s">
        <v>164</v>
      </c>
      <c r="N34" s="420">
        <f t="shared" si="6"/>
        <v>12</v>
      </c>
      <c r="O34" s="148">
        <v>1</v>
      </c>
      <c r="P34" s="167"/>
      <c r="Q34" s="167">
        <v>8</v>
      </c>
      <c r="R34" s="167"/>
      <c r="S34" s="167"/>
      <c r="T34" s="167"/>
      <c r="U34" s="167">
        <v>3</v>
      </c>
      <c r="V34" s="165"/>
      <c r="W34" s="170"/>
      <c r="X34" s="128"/>
    </row>
    <row r="35" spans="2:25" ht="14.25" x14ac:dyDescent="0.25">
      <c r="B35" s="118" t="s">
        <v>271</v>
      </c>
      <c r="C35" s="119">
        <f t="shared" si="8"/>
        <v>37</v>
      </c>
      <c r="D35" s="148">
        <v>18</v>
      </c>
      <c r="E35" s="167">
        <v>4</v>
      </c>
      <c r="F35" s="149">
        <v>15</v>
      </c>
      <c r="G35" s="118"/>
      <c r="H35" s="118"/>
      <c r="I35" s="118"/>
      <c r="J35" s="118"/>
      <c r="M35" s="119" t="s">
        <v>6</v>
      </c>
      <c r="N35" s="119">
        <f t="shared" si="6"/>
        <v>1826</v>
      </c>
      <c r="O35" s="148">
        <v>113</v>
      </c>
      <c r="P35" s="167">
        <v>86</v>
      </c>
      <c r="Q35" s="167">
        <v>185</v>
      </c>
      <c r="R35" s="167">
        <v>71</v>
      </c>
      <c r="S35" s="167">
        <v>695</v>
      </c>
      <c r="T35" s="167">
        <v>141</v>
      </c>
      <c r="U35" s="167">
        <v>403</v>
      </c>
      <c r="V35" s="165">
        <v>132</v>
      </c>
      <c r="W35" s="170"/>
      <c r="X35" s="128"/>
    </row>
    <row r="36" spans="2:25" ht="14.25" x14ac:dyDescent="0.25">
      <c r="B36" s="118" t="s">
        <v>272</v>
      </c>
      <c r="C36" s="119">
        <f t="shared" si="8"/>
        <v>32</v>
      </c>
      <c r="D36" s="148">
        <v>17</v>
      </c>
      <c r="E36" s="167">
        <v>11</v>
      </c>
      <c r="F36" s="149">
        <v>4</v>
      </c>
      <c r="G36" s="118"/>
      <c r="H36" s="118"/>
      <c r="I36" s="118"/>
      <c r="J36" s="118"/>
      <c r="M36" s="118" t="s">
        <v>165</v>
      </c>
      <c r="N36" s="420">
        <f t="shared" si="6"/>
        <v>1</v>
      </c>
      <c r="O36" s="148"/>
      <c r="P36" s="167"/>
      <c r="Q36" s="167"/>
      <c r="R36" s="167"/>
      <c r="S36" s="167"/>
      <c r="T36" s="167">
        <v>1</v>
      </c>
      <c r="U36" s="167"/>
      <c r="V36" s="165"/>
      <c r="W36" s="170"/>
      <c r="X36" s="128"/>
    </row>
    <row r="37" spans="2:25" ht="14.25" x14ac:dyDescent="0.25">
      <c r="B37" s="118" t="s">
        <v>273</v>
      </c>
      <c r="C37" s="119">
        <f t="shared" si="8"/>
        <v>50</v>
      </c>
      <c r="D37" s="148">
        <v>20</v>
      </c>
      <c r="E37" s="167">
        <v>17</v>
      </c>
      <c r="F37" s="149">
        <v>13</v>
      </c>
      <c r="G37" s="118"/>
      <c r="H37" s="118"/>
      <c r="I37" s="118"/>
      <c r="J37" s="118"/>
      <c r="M37" s="118" t="s">
        <v>166</v>
      </c>
      <c r="N37" s="566">
        <f t="shared" si="6"/>
        <v>2438</v>
      </c>
      <c r="O37" s="148">
        <v>127</v>
      </c>
      <c r="P37" s="167">
        <v>211</v>
      </c>
      <c r="Q37" s="167">
        <v>384</v>
      </c>
      <c r="R37" s="167">
        <v>381</v>
      </c>
      <c r="S37" s="167">
        <v>280</v>
      </c>
      <c r="T37" s="167">
        <v>612</v>
      </c>
      <c r="U37" s="167">
        <v>290</v>
      </c>
      <c r="V37" s="165">
        <v>152</v>
      </c>
      <c r="W37" s="170">
        <v>1</v>
      </c>
      <c r="X37" s="128"/>
    </row>
    <row r="38" spans="2:25" ht="14.25" x14ac:dyDescent="0.25">
      <c r="B38" s="118" t="s">
        <v>274</v>
      </c>
      <c r="C38" s="119">
        <f t="shared" si="8"/>
        <v>72</v>
      </c>
      <c r="D38" s="321">
        <v>23</v>
      </c>
      <c r="E38" s="320">
        <v>25</v>
      </c>
      <c r="F38" s="322">
        <v>24</v>
      </c>
      <c r="G38" s="123"/>
      <c r="H38" s="123"/>
      <c r="I38" s="123"/>
      <c r="J38" s="123"/>
      <c r="M38" s="119" t="s">
        <v>16</v>
      </c>
      <c r="N38" s="119">
        <f t="shared" si="6"/>
        <v>16</v>
      </c>
      <c r="O38" s="148"/>
      <c r="P38" s="167">
        <v>1</v>
      </c>
      <c r="Q38" s="167"/>
      <c r="R38" s="167"/>
      <c r="S38" s="167">
        <v>2</v>
      </c>
      <c r="T38" s="167">
        <v>5</v>
      </c>
      <c r="U38" s="167">
        <v>8</v>
      </c>
      <c r="V38" s="165"/>
      <c r="W38" s="170"/>
      <c r="X38" s="128"/>
    </row>
    <row r="39" spans="2:25" ht="14.25" x14ac:dyDescent="0.25">
      <c r="B39" s="118" t="s">
        <v>275</v>
      </c>
      <c r="C39" s="119">
        <f t="shared" si="8"/>
        <v>129</v>
      </c>
      <c r="D39" s="321">
        <v>46</v>
      </c>
      <c r="E39" s="320">
        <v>40</v>
      </c>
      <c r="F39" s="322">
        <v>43</v>
      </c>
      <c r="G39" s="123"/>
      <c r="H39" s="123"/>
      <c r="I39" s="123"/>
      <c r="J39" s="123"/>
      <c r="M39" s="118" t="s">
        <v>167</v>
      </c>
      <c r="N39" s="420">
        <f t="shared" si="6"/>
        <v>0</v>
      </c>
      <c r="O39" s="148"/>
      <c r="P39" s="167"/>
      <c r="Q39" s="167"/>
      <c r="R39" s="167"/>
      <c r="S39" s="167"/>
      <c r="T39" s="167"/>
      <c r="U39" s="167"/>
      <c r="V39" s="165"/>
      <c r="W39" s="170"/>
      <c r="X39" s="128"/>
    </row>
    <row r="40" spans="2:25" ht="15" thickBot="1" x14ac:dyDescent="0.3">
      <c r="B40" s="118" t="s">
        <v>276</v>
      </c>
      <c r="C40" s="119">
        <f t="shared" si="8"/>
        <v>34</v>
      </c>
      <c r="D40" s="321">
        <v>10</v>
      </c>
      <c r="E40" s="320">
        <v>10</v>
      </c>
      <c r="F40" s="322">
        <v>14</v>
      </c>
      <c r="G40" s="123"/>
      <c r="H40" s="123"/>
      <c r="I40" s="123"/>
      <c r="J40" s="123"/>
      <c r="M40" s="118" t="s">
        <v>132</v>
      </c>
      <c r="N40" s="118">
        <f>SUM(O40:W40)</f>
        <v>21113</v>
      </c>
      <c r="O40" s="416">
        <f>SUM(O21:O39)</f>
        <v>1392</v>
      </c>
      <c r="P40" s="147">
        <f t="shared" ref="P40:W40" si="10">SUM(P21:P39)</f>
        <v>2396</v>
      </c>
      <c r="Q40" s="147">
        <f t="shared" si="10"/>
        <v>2632</v>
      </c>
      <c r="R40" s="147">
        <f t="shared" si="10"/>
        <v>2364</v>
      </c>
      <c r="S40" s="147">
        <f t="shared" si="10"/>
        <v>3137</v>
      </c>
      <c r="T40" s="147">
        <f t="shared" si="10"/>
        <v>4215</v>
      </c>
      <c r="U40" s="147">
        <f t="shared" si="10"/>
        <v>2842</v>
      </c>
      <c r="V40" s="147">
        <f t="shared" si="10"/>
        <v>2107</v>
      </c>
      <c r="W40" s="159">
        <f t="shared" si="10"/>
        <v>28</v>
      </c>
      <c r="X40" s="128"/>
    </row>
    <row r="41" spans="2:25" ht="14.25" x14ac:dyDescent="0.25">
      <c r="B41" s="118" t="s">
        <v>277</v>
      </c>
      <c r="C41" s="119">
        <f t="shared" si="8"/>
        <v>38</v>
      </c>
      <c r="D41" s="169">
        <v>13</v>
      </c>
      <c r="E41" s="165">
        <v>11</v>
      </c>
      <c r="F41" s="170">
        <v>14</v>
      </c>
      <c r="G41" s="156"/>
      <c r="H41" s="156"/>
      <c r="I41" s="156"/>
      <c r="J41" s="156"/>
    </row>
    <row r="42" spans="2:25" ht="15" thickBot="1" x14ac:dyDescent="0.3">
      <c r="B42" s="118" t="s">
        <v>278</v>
      </c>
      <c r="C42" s="119">
        <f t="shared" si="8"/>
        <v>0</v>
      </c>
      <c r="D42" s="155"/>
      <c r="E42" s="292"/>
      <c r="F42" s="293"/>
      <c r="G42" s="291"/>
      <c r="H42" s="291"/>
      <c r="I42" s="291"/>
      <c r="J42" s="291"/>
      <c r="M42" s="305" t="s">
        <v>124</v>
      </c>
      <c r="N42" s="118"/>
      <c r="O42" s="118" t="s">
        <v>117</v>
      </c>
      <c r="P42" s="118" t="s">
        <v>118</v>
      </c>
      <c r="Q42" s="118" t="s">
        <v>119</v>
      </c>
      <c r="T42" s="156"/>
      <c r="U42" s="156"/>
      <c r="V42" s="156"/>
      <c r="W42" s="156"/>
      <c r="X42" s="156"/>
      <c r="Y42" s="156"/>
    </row>
    <row r="43" spans="2:25" ht="15" thickBot="1" x14ac:dyDescent="0.3">
      <c r="G43" s="291"/>
      <c r="H43" s="291"/>
      <c r="I43" s="291"/>
      <c r="J43" s="291"/>
      <c r="M43" s="618"/>
      <c r="N43" s="118"/>
      <c r="O43" s="426">
        <v>42644</v>
      </c>
      <c r="P43" s="426">
        <v>42675</v>
      </c>
      <c r="Q43" s="426">
        <v>42734</v>
      </c>
      <c r="T43" s="118"/>
      <c r="U43" s="118"/>
      <c r="V43" s="118"/>
      <c r="W43" s="118"/>
      <c r="X43" s="118"/>
      <c r="Y43" s="156"/>
    </row>
    <row r="44" spans="2:25" ht="28.5" x14ac:dyDescent="0.25">
      <c r="B44" s="470" t="s">
        <v>248</v>
      </c>
      <c r="C44" s="395"/>
      <c r="D44" s="118"/>
      <c r="E44" s="118"/>
      <c r="F44" s="118"/>
      <c r="G44" s="118"/>
      <c r="H44" s="118"/>
      <c r="I44" s="118"/>
      <c r="J44" s="118"/>
      <c r="M44" s="319" t="s">
        <v>113</v>
      </c>
      <c r="N44" s="119">
        <f>O44+P44+Q44</f>
        <v>0</v>
      </c>
      <c r="O44" s="141"/>
      <c r="P44" s="142"/>
      <c r="Q44" s="143"/>
      <c r="T44" s="118"/>
      <c r="U44" s="118"/>
      <c r="V44" s="118"/>
      <c r="W44" s="118"/>
      <c r="X44" s="118"/>
      <c r="Y44" s="156"/>
    </row>
    <row r="45" spans="2:25" ht="15" thickBot="1" x14ac:dyDescent="0.3">
      <c r="B45" s="118"/>
      <c r="C45" s="301" t="s">
        <v>125</v>
      </c>
      <c r="D45" s="118" t="s">
        <v>117</v>
      </c>
      <c r="E45" s="118" t="s">
        <v>118</v>
      </c>
      <c r="F45" s="118" t="s">
        <v>119</v>
      </c>
      <c r="G45" s="118"/>
      <c r="H45" s="118"/>
      <c r="I45" s="118"/>
      <c r="J45" s="118"/>
      <c r="M45" s="118" t="s">
        <v>270</v>
      </c>
      <c r="N45" s="119">
        <f t="shared" ref="N45:N53" si="11">O45+P45+Q45</f>
        <v>0</v>
      </c>
      <c r="O45" s="148"/>
      <c r="P45" s="167"/>
      <c r="Q45" s="149"/>
      <c r="T45" s="118"/>
      <c r="U45" s="118"/>
      <c r="V45" s="118"/>
      <c r="W45" s="118"/>
      <c r="X45" s="118"/>
      <c r="Y45" s="156"/>
    </row>
    <row r="46" spans="2:25" ht="15" thickBot="1" x14ac:dyDescent="0.3">
      <c r="B46" s="118"/>
      <c r="C46" s="118"/>
      <c r="D46" s="427">
        <f t="shared" ref="D46:F46" si="12">D32</f>
        <v>42736</v>
      </c>
      <c r="E46" s="428">
        <f t="shared" si="12"/>
        <v>42767</v>
      </c>
      <c r="F46" s="429">
        <f t="shared" si="12"/>
        <v>42795</v>
      </c>
      <c r="G46" s="118"/>
      <c r="H46" s="118"/>
      <c r="I46" s="118"/>
      <c r="J46" s="118"/>
      <c r="M46" s="118" t="s">
        <v>271</v>
      </c>
      <c r="N46" s="119">
        <f t="shared" si="11"/>
        <v>0</v>
      </c>
      <c r="O46" s="148"/>
      <c r="P46" s="167"/>
      <c r="Q46" s="149"/>
      <c r="T46" s="118"/>
      <c r="U46" s="118"/>
      <c r="V46" s="118"/>
      <c r="W46" s="118"/>
      <c r="X46" s="118"/>
      <c r="Y46" s="156"/>
    </row>
    <row r="47" spans="2:25" ht="14.25" x14ac:dyDescent="0.25">
      <c r="B47" s="319" t="s">
        <v>113</v>
      </c>
      <c r="C47" s="342">
        <f t="shared" ref="C47:C56" si="13">D47+E47+F47</f>
        <v>0</v>
      </c>
      <c r="D47" s="141"/>
      <c r="E47" s="142"/>
      <c r="F47" s="143"/>
      <c r="G47" s="118"/>
      <c r="H47" s="118"/>
      <c r="I47" s="118"/>
      <c r="J47" s="118"/>
      <c r="M47" s="118" t="s">
        <v>272</v>
      </c>
      <c r="N47" s="119">
        <f t="shared" si="11"/>
        <v>0</v>
      </c>
      <c r="O47" s="148"/>
      <c r="P47" s="167"/>
      <c r="Q47" s="149"/>
      <c r="T47" s="118"/>
      <c r="U47" s="118"/>
      <c r="V47" s="118"/>
      <c r="W47" s="118"/>
      <c r="X47" s="118"/>
      <c r="Y47" s="156"/>
    </row>
    <row r="48" spans="2:25" ht="14.25" x14ac:dyDescent="0.25">
      <c r="B48" s="118" t="s">
        <v>270</v>
      </c>
      <c r="C48" s="342">
        <f t="shared" si="13"/>
        <v>0</v>
      </c>
      <c r="D48" s="148"/>
      <c r="E48" s="167"/>
      <c r="F48" s="149"/>
      <c r="G48" s="118"/>
      <c r="H48" s="118"/>
      <c r="I48" s="118"/>
      <c r="J48" s="118"/>
      <c r="M48" s="118" t="s">
        <v>273</v>
      </c>
      <c r="N48" s="119">
        <f t="shared" si="11"/>
        <v>0</v>
      </c>
      <c r="O48" s="148"/>
      <c r="P48" s="167"/>
      <c r="Q48" s="149"/>
      <c r="T48" s="118"/>
      <c r="U48" s="118"/>
      <c r="V48" s="118"/>
      <c r="W48" s="118"/>
      <c r="X48" s="118"/>
      <c r="Y48" s="156"/>
    </row>
    <row r="49" spans="2:26" ht="14.25" x14ac:dyDescent="0.25">
      <c r="B49" s="118" t="s">
        <v>271</v>
      </c>
      <c r="C49" s="342">
        <f t="shared" si="13"/>
        <v>0</v>
      </c>
      <c r="D49" s="148"/>
      <c r="E49" s="167"/>
      <c r="F49" s="149"/>
      <c r="G49" s="118"/>
      <c r="H49" s="118"/>
      <c r="I49" s="118"/>
      <c r="J49" s="118"/>
      <c r="M49" s="118" t="s">
        <v>274</v>
      </c>
      <c r="N49" s="119">
        <f t="shared" si="11"/>
        <v>0</v>
      </c>
      <c r="O49" s="321"/>
      <c r="P49" s="320"/>
      <c r="Q49" s="322"/>
      <c r="T49" s="118"/>
      <c r="U49" s="118"/>
      <c r="V49" s="118"/>
      <c r="W49" s="118"/>
      <c r="X49" s="118"/>
      <c r="Y49" s="156"/>
    </row>
    <row r="50" spans="2:26" ht="14.25" x14ac:dyDescent="0.25">
      <c r="B50" s="118" t="s">
        <v>272</v>
      </c>
      <c r="C50" s="342">
        <f t="shared" si="13"/>
        <v>0</v>
      </c>
      <c r="D50" s="148"/>
      <c r="E50" s="167"/>
      <c r="F50" s="149"/>
      <c r="G50" s="118"/>
      <c r="H50" s="118"/>
      <c r="I50" s="118"/>
      <c r="J50" s="118"/>
      <c r="M50" s="118" t="s">
        <v>275</v>
      </c>
      <c r="N50" s="119">
        <f t="shared" si="11"/>
        <v>0</v>
      </c>
      <c r="O50" s="321"/>
      <c r="P50" s="320"/>
      <c r="Q50" s="322"/>
      <c r="T50" s="118"/>
      <c r="U50" s="118"/>
      <c r="V50" s="156"/>
      <c r="W50" s="156"/>
      <c r="X50" s="156"/>
      <c r="Y50" s="156"/>
    </row>
    <row r="51" spans="2:26" ht="14.25" x14ac:dyDescent="0.25">
      <c r="B51" s="118" t="s">
        <v>273</v>
      </c>
      <c r="C51" s="342">
        <f t="shared" si="13"/>
        <v>0</v>
      </c>
      <c r="D51" s="148"/>
      <c r="E51" s="167"/>
      <c r="F51" s="149"/>
      <c r="G51" s="118"/>
      <c r="H51" s="118"/>
      <c r="I51" s="118"/>
      <c r="J51" s="118"/>
      <c r="M51" s="118" t="s">
        <v>276</v>
      </c>
      <c r="N51" s="119">
        <f t="shared" si="11"/>
        <v>0</v>
      </c>
      <c r="O51" s="169"/>
      <c r="P51" s="165"/>
      <c r="Q51" s="170"/>
      <c r="T51" s="118"/>
      <c r="U51" s="118"/>
      <c r="V51" s="123"/>
      <c r="W51" s="123"/>
      <c r="X51" s="123"/>
      <c r="Y51" s="156"/>
    </row>
    <row r="52" spans="2:26" ht="14.25" x14ac:dyDescent="0.25">
      <c r="B52" s="118" t="s">
        <v>274</v>
      </c>
      <c r="C52" s="342">
        <f t="shared" si="13"/>
        <v>0</v>
      </c>
      <c r="D52" s="321"/>
      <c r="E52" s="320"/>
      <c r="F52" s="322"/>
      <c r="G52" s="123"/>
      <c r="H52" s="123"/>
      <c r="I52" s="123"/>
      <c r="J52" s="123"/>
      <c r="M52" s="118" t="s">
        <v>277</v>
      </c>
      <c r="N52" s="119">
        <f t="shared" si="11"/>
        <v>0</v>
      </c>
      <c r="O52" s="321"/>
      <c r="P52" s="320"/>
      <c r="Q52" s="322"/>
      <c r="T52" s="118"/>
      <c r="U52" s="118"/>
      <c r="V52" s="123"/>
      <c r="W52" s="123"/>
      <c r="X52" s="123"/>
      <c r="Y52" s="156"/>
    </row>
    <row r="53" spans="2:26" ht="15" thickBot="1" x14ac:dyDescent="0.3">
      <c r="B53" s="118" t="s">
        <v>275</v>
      </c>
      <c r="C53" s="342">
        <f t="shared" si="13"/>
        <v>0</v>
      </c>
      <c r="D53" s="321"/>
      <c r="E53" s="320"/>
      <c r="F53" s="322"/>
      <c r="G53" s="123"/>
      <c r="H53" s="123"/>
      <c r="I53" s="123"/>
      <c r="J53" s="123"/>
      <c r="M53" s="118" t="s">
        <v>278</v>
      </c>
      <c r="N53" s="119">
        <f t="shared" si="11"/>
        <v>0</v>
      </c>
      <c r="O53" s="155"/>
      <c r="P53" s="292"/>
      <c r="Q53" s="293"/>
      <c r="T53" s="118"/>
      <c r="U53" s="118"/>
      <c r="V53" s="123"/>
      <c r="W53" s="123"/>
      <c r="X53" s="123"/>
      <c r="Y53" s="156"/>
    </row>
    <row r="54" spans="2:26" ht="14.25" x14ac:dyDescent="0.25">
      <c r="B54" s="118" t="s">
        <v>276</v>
      </c>
      <c r="C54" s="342">
        <f t="shared" si="13"/>
        <v>0</v>
      </c>
      <c r="D54" s="321"/>
      <c r="E54" s="320"/>
      <c r="F54" s="322"/>
      <c r="G54" s="123"/>
      <c r="H54" s="123"/>
      <c r="I54" s="123"/>
      <c r="J54" s="123"/>
      <c r="M54" s="118"/>
      <c r="N54" s="118"/>
      <c r="O54" s="156"/>
      <c r="P54" s="156"/>
      <c r="Q54" s="156"/>
    </row>
    <row r="55" spans="2:26" ht="15" thickBot="1" x14ac:dyDescent="0.3">
      <c r="B55" s="118" t="s">
        <v>277</v>
      </c>
      <c r="C55" s="342">
        <f t="shared" si="13"/>
        <v>0</v>
      </c>
      <c r="D55" s="169"/>
      <c r="E55" s="165"/>
      <c r="F55" s="170"/>
      <c r="G55" s="156"/>
      <c r="H55" s="156"/>
      <c r="I55" s="156"/>
      <c r="J55" s="156"/>
    </row>
    <row r="56" spans="2:26" ht="15" thickBot="1" x14ac:dyDescent="0.3">
      <c r="B56" s="118" t="s">
        <v>278</v>
      </c>
      <c r="C56" s="342">
        <f t="shared" si="13"/>
        <v>0</v>
      </c>
      <c r="D56" s="155"/>
      <c r="E56" s="292"/>
      <c r="F56" s="293"/>
      <c r="G56" s="291"/>
      <c r="H56" s="291"/>
      <c r="I56" s="291"/>
      <c r="J56" s="291"/>
      <c r="M56" s="396"/>
      <c r="O56" s="141" t="s">
        <v>168</v>
      </c>
      <c r="P56" s="142" t="s">
        <v>169</v>
      </c>
      <c r="Q56" s="142" t="s">
        <v>170</v>
      </c>
      <c r="R56" s="142" t="s">
        <v>171</v>
      </c>
      <c r="S56" s="142" t="s">
        <v>37</v>
      </c>
      <c r="T56" s="142" t="s">
        <v>172</v>
      </c>
      <c r="U56" s="142" t="s">
        <v>29</v>
      </c>
      <c r="V56" s="142" t="s">
        <v>173</v>
      </c>
      <c r="W56" s="142" t="s">
        <v>174</v>
      </c>
      <c r="X56" s="142" t="s">
        <v>175</v>
      </c>
      <c r="Y56" s="142" t="s">
        <v>176</v>
      </c>
      <c r="Z56" s="143" t="s">
        <v>132</v>
      </c>
    </row>
    <row r="57" spans="2:26" ht="12.75" x14ac:dyDescent="0.2">
      <c r="G57" s="291"/>
      <c r="H57" s="291"/>
      <c r="I57" s="291"/>
      <c r="J57" s="291"/>
      <c r="M57" s="397" t="s">
        <v>177</v>
      </c>
      <c r="N57" s="319" t="s">
        <v>113</v>
      </c>
      <c r="O57" s="317">
        <v>534</v>
      </c>
      <c r="P57" s="317">
        <v>60</v>
      </c>
      <c r="Q57" s="317">
        <v>2</v>
      </c>
      <c r="R57" s="317">
        <v>72</v>
      </c>
      <c r="S57" s="317">
        <v>62</v>
      </c>
      <c r="T57" s="317">
        <v>1</v>
      </c>
      <c r="U57" s="317">
        <v>1068</v>
      </c>
      <c r="V57" s="317"/>
      <c r="W57" s="317">
        <v>17</v>
      </c>
      <c r="X57" s="317">
        <v>10</v>
      </c>
      <c r="Y57" s="317">
        <v>1</v>
      </c>
      <c r="Z57" s="317">
        <f>SUM(O57:Y57)</f>
        <v>1827</v>
      </c>
    </row>
    <row r="58" spans="2:26" ht="28.5" x14ac:dyDescent="0.25">
      <c r="B58" s="470" t="s">
        <v>121</v>
      </c>
      <c r="C58" s="395"/>
      <c r="D58" s="946">
        <v>384</v>
      </c>
      <c r="E58" s="773">
        <v>307</v>
      </c>
      <c r="F58" s="773">
        <v>309</v>
      </c>
      <c r="G58" s="118"/>
      <c r="H58" s="118"/>
      <c r="I58" s="118"/>
      <c r="J58" s="118"/>
      <c r="M58" s="160"/>
      <c r="N58" s="118" t="s">
        <v>270</v>
      </c>
      <c r="O58" s="161">
        <v>23</v>
      </c>
      <c r="P58" s="161">
        <v>4</v>
      </c>
      <c r="Q58" s="161"/>
      <c r="R58" s="161">
        <v>4</v>
      </c>
      <c r="S58" s="161">
        <v>1</v>
      </c>
      <c r="T58" s="161"/>
      <c r="U58" s="161">
        <v>70</v>
      </c>
      <c r="V58" s="161"/>
      <c r="W58" s="161">
        <v>3</v>
      </c>
      <c r="X58" s="161">
        <v>1</v>
      </c>
      <c r="Y58" s="161"/>
      <c r="Z58" s="317"/>
    </row>
    <row r="59" spans="2:26" ht="15" thickBot="1" x14ac:dyDescent="0.3">
      <c r="B59" s="395"/>
      <c r="C59" s="395" t="s">
        <v>122</v>
      </c>
      <c r="D59" s="118" t="s">
        <v>117</v>
      </c>
      <c r="E59" s="118" t="s">
        <v>118</v>
      </c>
      <c r="F59" s="118" t="s">
        <v>119</v>
      </c>
      <c r="G59" s="118"/>
      <c r="H59" s="118"/>
      <c r="I59" s="118"/>
      <c r="J59" s="118"/>
      <c r="M59" s="160"/>
      <c r="N59" s="118" t="s">
        <v>271</v>
      </c>
      <c r="O59" s="315">
        <v>74</v>
      </c>
      <c r="P59" s="315">
        <v>25</v>
      </c>
      <c r="Q59" s="315"/>
      <c r="R59" s="315"/>
      <c r="S59" s="315">
        <v>20</v>
      </c>
      <c r="T59" s="315"/>
      <c r="U59" s="315">
        <v>129</v>
      </c>
      <c r="V59" s="315"/>
      <c r="W59" s="315">
        <v>1</v>
      </c>
      <c r="X59" s="315"/>
      <c r="Y59" s="315"/>
      <c r="Z59" s="317"/>
    </row>
    <row r="60" spans="2:26" ht="14.25" x14ac:dyDescent="0.25">
      <c r="B60" s="118"/>
      <c r="C60" s="118"/>
      <c r="D60" s="412">
        <f t="shared" ref="D60:F60" si="14">D46</f>
        <v>42736</v>
      </c>
      <c r="E60" s="414">
        <f t="shared" si="14"/>
        <v>42767</v>
      </c>
      <c r="F60" s="415">
        <f t="shared" si="14"/>
        <v>42795</v>
      </c>
      <c r="G60" s="118"/>
      <c r="H60" s="118"/>
      <c r="I60" s="118"/>
      <c r="J60" s="118"/>
      <c r="M60" s="160"/>
      <c r="N60" s="118" t="s">
        <v>272</v>
      </c>
      <c r="O60" s="161">
        <v>65</v>
      </c>
      <c r="P60" s="161">
        <v>10</v>
      </c>
      <c r="Q60" s="161"/>
      <c r="R60" s="161">
        <v>25</v>
      </c>
      <c r="S60" s="161">
        <v>6</v>
      </c>
      <c r="T60" s="161"/>
      <c r="U60" s="161">
        <v>97</v>
      </c>
      <c r="V60" s="161"/>
      <c r="W60" s="161">
        <v>2</v>
      </c>
      <c r="X60" s="161">
        <v>2</v>
      </c>
      <c r="Y60" s="161">
        <v>1</v>
      </c>
      <c r="Z60" s="317"/>
    </row>
    <row r="61" spans="2:26" ht="14.25" x14ac:dyDescent="0.25">
      <c r="B61" s="319" t="s">
        <v>113</v>
      </c>
      <c r="C61" s="119">
        <f>SUM(D61:F61)</f>
        <v>1195</v>
      </c>
      <c r="D61" s="857">
        <f>SUM(D62:D70)</f>
        <v>372</v>
      </c>
      <c r="E61" s="451">
        <f t="shared" ref="E61:F61" si="15">SUM(E62:E70)</f>
        <v>398</v>
      </c>
      <c r="F61" s="858">
        <f t="shared" si="15"/>
        <v>425</v>
      </c>
      <c r="G61" s="118"/>
      <c r="H61" s="118"/>
      <c r="I61" s="118"/>
      <c r="J61" s="118"/>
      <c r="M61" s="160"/>
      <c r="N61" s="118" t="s">
        <v>273</v>
      </c>
      <c r="O61" s="165">
        <v>57</v>
      </c>
      <c r="P61" s="165">
        <v>2</v>
      </c>
      <c r="Q61" s="165">
        <v>2</v>
      </c>
      <c r="R61" s="165">
        <v>5</v>
      </c>
      <c r="S61" s="165">
        <v>4</v>
      </c>
      <c r="T61" s="165"/>
      <c r="U61" s="165">
        <v>110</v>
      </c>
      <c r="V61" s="165"/>
      <c r="W61" s="165">
        <v>1</v>
      </c>
      <c r="X61" s="165"/>
      <c r="Y61" s="165"/>
      <c r="Z61" s="317"/>
    </row>
    <row r="62" spans="2:26" ht="14.25" x14ac:dyDescent="0.25">
      <c r="B62" s="118" t="s">
        <v>270</v>
      </c>
      <c r="C62" s="119">
        <f t="shared" ref="C62:C70" si="16">SUM(D62:F62)</f>
        <v>143</v>
      </c>
      <c r="D62" s="1028">
        <v>43</v>
      </c>
      <c r="E62" s="980">
        <v>47</v>
      </c>
      <c r="F62" s="1029">
        <v>53</v>
      </c>
      <c r="G62" s="118"/>
      <c r="H62" s="118"/>
      <c r="I62" s="118"/>
      <c r="J62" s="118"/>
      <c r="N62" s="118" t="s">
        <v>274</v>
      </c>
      <c r="O62" s="165">
        <v>57</v>
      </c>
      <c r="P62" s="165">
        <v>4</v>
      </c>
      <c r="Q62" s="165"/>
      <c r="R62" s="165">
        <v>14</v>
      </c>
      <c r="S62" s="165">
        <v>3</v>
      </c>
      <c r="T62" s="165"/>
      <c r="U62" s="165">
        <v>147</v>
      </c>
      <c r="V62" s="165"/>
      <c r="W62" s="165">
        <v>1</v>
      </c>
      <c r="X62" s="165">
        <v>2</v>
      </c>
      <c r="Y62" s="165"/>
      <c r="Z62" s="317"/>
    </row>
    <row r="63" spans="2:26" ht="14.25" x14ac:dyDescent="0.25">
      <c r="B63" s="118" t="s">
        <v>271</v>
      </c>
      <c r="C63" s="119">
        <f t="shared" si="16"/>
        <v>170</v>
      </c>
      <c r="D63" s="1028">
        <v>50</v>
      </c>
      <c r="E63" s="980">
        <v>58</v>
      </c>
      <c r="F63" s="1029">
        <v>62</v>
      </c>
      <c r="G63" s="118"/>
      <c r="H63" s="118"/>
      <c r="I63" s="118"/>
      <c r="J63" s="118"/>
      <c r="N63" s="118" t="s">
        <v>275</v>
      </c>
      <c r="O63" s="165">
        <v>122</v>
      </c>
      <c r="P63" s="165">
        <v>3</v>
      </c>
      <c r="Q63" s="165"/>
      <c r="R63" s="165">
        <v>16</v>
      </c>
      <c r="S63" s="165">
        <v>11</v>
      </c>
      <c r="T63" s="165">
        <v>1</v>
      </c>
      <c r="U63" s="165">
        <v>240</v>
      </c>
      <c r="V63" s="165"/>
      <c r="W63" s="165">
        <v>3</v>
      </c>
      <c r="X63" s="165"/>
      <c r="Y63" s="165"/>
      <c r="Z63" s="317"/>
    </row>
    <row r="64" spans="2:26" ht="14.25" x14ac:dyDescent="0.25">
      <c r="B64" s="118" t="s">
        <v>272</v>
      </c>
      <c r="C64" s="119">
        <f t="shared" si="16"/>
        <v>68</v>
      </c>
      <c r="D64" s="1028">
        <v>20</v>
      </c>
      <c r="E64" s="980">
        <v>25</v>
      </c>
      <c r="F64" s="1029">
        <v>23</v>
      </c>
      <c r="G64" s="118"/>
      <c r="H64" s="118"/>
      <c r="I64" s="118"/>
      <c r="J64" s="118"/>
      <c r="N64" s="118" t="s">
        <v>276</v>
      </c>
      <c r="O64" s="165">
        <v>98</v>
      </c>
      <c r="P64" s="165">
        <v>10</v>
      </c>
      <c r="Q64" s="165"/>
      <c r="R64" s="165">
        <v>8</v>
      </c>
      <c r="S64" s="165">
        <v>4</v>
      </c>
      <c r="T64" s="165"/>
      <c r="U64" s="165">
        <v>175</v>
      </c>
      <c r="V64" s="165"/>
      <c r="W64" s="165">
        <v>2</v>
      </c>
      <c r="X64" s="165">
        <v>4</v>
      </c>
      <c r="Y64" s="165"/>
      <c r="Z64" s="317"/>
    </row>
    <row r="65" spans="2:26" ht="14.25" x14ac:dyDescent="0.25">
      <c r="B65" s="118" t="s">
        <v>273</v>
      </c>
      <c r="C65" s="119">
        <f t="shared" si="16"/>
        <v>163</v>
      </c>
      <c r="D65" s="1028">
        <v>61</v>
      </c>
      <c r="E65" s="980">
        <v>45</v>
      </c>
      <c r="F65" s="1029">
        <v>57</v>
      </c>
      <c r="G65" s="118"/>
      <c r="H65" s="118"/>
      <c r="I65" s="118"/>
      <c r="J65" s="118"/>
      <c r="N65" s="118" t="s">
        <v>277</v>
      </c>
      <c r="O65" s="165">
        <v>38</v>
      </c>
      <c r="P65" s="165">
        <v>2</v>
      </c>
      <c r="Q65" s="165"/>
      <c r="R65" s="165"/>
      <c r="S65" s="165">
        <v>13</v>
      </c>
      <c r="T65" s="165"/>
      <c r="U65" s="165">
        <v>100</v>
      </c>
      <c r="V65" s="165"/>
      <c r="W65" s="165">
        <v>4</v>
      </c>
      <c r="X65" s="165">
        <v>1</v>
      </c>
      <c r="Y65" s="165"/>
      <c r="Z65" s="317"/>
    </row>
    <row r="66" spans="2:26" ht="14.25" x14ac:dyDescent="0.25">
      <c r="B66" s="118" t="s">
        <v>274</v>
      </c>
      <c r="C66" s="119">
        <f t="shared" si="16"/>
        <v>171</v>
      </c>
      <c r="D66" s="1028">
        <v>51</v>
      </c>
      <c r="E66" s="980">
        <v>69</v>
      </c>
      <c r="F66" s="1029">
        <v>51</v>
      </c>
      <c r="G66" s="123"/>
      <c r="H66" s="123"/>
      <c r="I66" s="123"/>
      <c r="J66" s="123"/>
      <c r="N66" s="118" t="s">
        <v>278</v>
      </c>
      <c r="O66" s="165"/>
      <c r="P66" s="165"/>
      <c r="Q66" s="165"/>
      <c r="R66" s="165"/>
      <c r="S66" s="165"/>
      <c r="T66" s="165"/>
      <c r="U66" s="165"/>
      <c r="V66" s="165"/>
      <c r="W66" s="165"/>
      <c r="X66" s="165"/>
      <c r="Y66" s="165"/>
      <c r="Z66" s="317"/>
    </row>
    <row r="67" spans="2:26" ht="14.25" x14ac:dyDescent="0.25">
      <c r="B67" s="118" t="s">
        <v>275</v>
      </c>
      <c r="C67" s="119">
        <f t="shared" si="16"/>
        <v>211</v>
      </c>
      <c r="D67" s="1028">
        <v>59</v>
      </c>
      <c r="E67" s="980">
        <v>75</v>
      </c>
      <c r="F67" s="1029">
        <v>77</v>
      </c>
      <c r="G67" s="156"/>
      <c r="H67" s="156"/>
      <c r="I67" s="156"/>
      <c r="J67" s="156"/>
      <c r="N67" s="118"/>
      <c r="O67" s="128"/>
      <c r="P67" s="128"/>
      <c r="Q67" s="128"/>
      <c r="R67" s="128"/>
      <c r="S67" s="128"/>
      <c r="T67" s="128"/>
      <c r="U67" s="128"/>
      <c r="V67" s="128"/>
      <c r="W67" s="128"/>
      <c r="X67" s="128"/>
      <c r="Y67" s="128"/>
      <c r="Z67" s="128"/>
    </row>
    <row r="68" spans="2:26" ht="14.25" x14ac:dyDescent="0.25">
      <c r="B68" s="118" t="s">
        <v>276</v>
      </c>
      <c r="C68" s="119">
        <f t="shared" si="16"/>
        <v>99</v>
      </c>
      <c r="D68" s="1028">
        <v>30</v>
      </c>
      <c r="E68" s="980">
        <v>28</v>
      </c>
      <c r="F68" s="1029">
        <v>41</v>
      </c>
      <c r="G68" s="156"/>
      <c r="H68" s="156"/>
      <c r="I68" s="156"/>
      <c r="J68" s="156"/>
      <c r="M68" s="620"/>
    </row>
    <row r="69" spans="2:26" ht="14.25" x14ac:dyDescent="0.25">
      <c r="B69" s="118" t="s">
        <v>277</v>
      </c>
      <c r="C69" s="119">
        <f t="shared" si="16"/>
        <v>170</v>
      </c>
      <c r="D69" s="1028">
        <v>58</v>
      </c>
      <c r="E69" s="980">
        <v>51</v>
      </c>
      <c r="F69" s="1029">
        <v>61</v>
      </c>
      <c r="G69" s="156"/>
      <c r="H69" s="156"/>
      <c r="I69" s="156"/>
      <c r="J69" s="156"/>
      <c r="M69" s="306" t="s">
        <v>196</v>
      </c>
      <c r="N69" s="166"/>
      <c r="O69" s="166" t="s">
        <v>221</v>
      </c>
      <c r="P69" s="166"/>
      <c r="Q69" s="166"/>
      <c r="R69" s="166"/>
      <c r="S69" s="166"/>
    </row>
    <row r="70" spans="2:26" ht="15" thickBot="1" x14ac:dyDescent="0.3">
      <c r="B70" s="118" t="s">
        <v>278</v>
      </c>
      <c r="C70" s="119">
        <f t="shared" si="16"/>
        <v>0</v>
      </c>
      <c r="D70" s="155"/>
      <c r="E70" s="292"/>
      <c r="F70" s="293"/>
      <c r="G70" s="291"/>
      <c r="H70" s="291"/>
      <c r="I70" s="291"/>
      <c r="J70" s="291"/>
      <c r="N70" s="166" t="s">
        <v>222</v>
      </c>
      <c r="O70" s="166" t="s">
        <v>223</v>
      </c>
      <c r="P70" s="166" t="s">
        <v>224</v>
      </c>
      <c r="Q70" s="166" t="s">
        <v>225</v>
      </c>
      <c r="R70" s="166" t="s">
        <v>226</v>
      </c>
      <c r="S70" s="166" t="s">
        <v>227</v>
      </c>
    </row>
    <row r="71" spans="2:26" ht="14.25" x14ac:dyDescent="0.25">
      <c r="G71" s="291"/>
      <c r="H71" s="291"/>
      <c r="I71" s="291"/>
      <c r="J71" s="291"/>
      <c r="N71" s="313" t="s">
        <v>113</v>
      </c>
      <c r="O71" s="336">
        <f>SUM(O72:O80)</f>
        <v>321</v>
      </c>
      <c r="P71" s="336">
        <f t="shared" ref="P71:R71" si="17">SUM(P72:P80)</f>
        <v>310</v>
      </c>
      <c r="Q71" s="336">
        <f t="shared" si="17"/>
        <v>462</v>
      </c>
      <c r="R71" s="336">
        <f t="shared" si="17"/>
        <v>734</v>
      </c>
      <c r="S71" s="336">
        <f>SUM(S72:S80)</f>
        <v>1827</v>
      </c>
      <c r="T71" s="118"/>
      <c r="U71" s="118"/>
      <c r="V71" s="123"/>
      <c r="W71" s="123"/>
      <c r="X71" s="123"/>
    </row>
    <row r="72" spans="2:26" ht="15" thickBot="1" x14ac:dyDescent="0.3">
      <c r="B72" s="395"/>
      <c r="C72" s="395" t="s">
        <v>123</v>
      </c>
      <c r="D72" s="118" t="s">
        <v>117</v>
      </c>
      <c r="E72" s="118" t="s">
        <v>118</v>
      </c>
      <c r="F72" s="118" t="s">
        <v>119</v>
      </c>
      <c r="G72" s="118"/>
      <c r="H72" s="118"/>
      <c r="I72" s="118"/>
      <c r="J72" s="118"/>
      <c r="N72" s="167" t="s">
        <v>270</v>
      </c>
      <c r="O72" s="167">
        <v>14</v>
      </c>
      <c r="P72" s="167">
        <v>13</v>
      </c>
      <c r="Q72" s="167">
        <v>29</v>
      </c>
      <c r="R72" s="167">
        <v>50</v>
      </c>
      <c r="S72" s="336">
        <f>SUM(O72:R72)</f>
        <v>106</v>
      </c>
    </row>
    <row r="73" spans="2:26" ht="14.25" x14ac:dyDescent="0.25">
      <c r="B73" s="118"/>
      <c r="C73" s="118"/>
      <c r="D73" s="412">
        <f>D60</f>
        <v>42736</v>
      </c>
      <c r="E73" s="412">
        <f t="shared" ref="E73:F73" si="18">E60</f>
        <v>42767</v>
      </c>
      <c r="F73" s="412">
        <f t="shared" si="18"/>
        <v>42795</v>
      </c>
      <c r="G73" s="118"/>
      <c r="H73" s="118"/>
      <c r="I73" s="118"/>
      <c r="J73" s="118"/>
      <c r="N73" s="167" t="s">
        <v>271</v>
      </c>
      <c r="O73" s="167">
        <v>40</v>
      </c>
      <c r="P73" s="167">
        <v>36</v>
      </c>
      <c r="Q73" s="167">
        <v>69</v>
      </c>
      <c r="R73" s="167">
        <v>104</v>
      </c>
      <c r="S73" s="336">
        <f t="shared" ref="S73:S80" si="19">SUM(O73:R73)</f>
        <v>249</v>
      </c>
    </row>
    <row r="74" spans="2:26" ht="14.25" x14ac:dyDescent="0.25">
      <c r="B74" s="319" t="s">
        <v>113</v>
      </c>
      <c r="C74" s="119">
        <f>SUM(D74:F74)</f>
        <v>929</v>
      </c>
      <c r="D74" s="603">
        <f>SUM(D75:D83)</f>
        <v>318</v>
      </c>
      <c r="E74" s="140">
        <f t="shared" ref="E74:F74" si="20">SUM(E75:E83)</f>
        <v>300</v>
      </c>
      <c r="F74" s="859">
        <f t="shared" si="20"/>
        <v>311</v>
      </c>
      <c r="G74" s="118"/>
      <c r="H74" s="118"/>
      <c r="I74" s="118"/>
      <c r="J74" s="118"/>
      <c r="N74" s="167" t="s">
        <v>272</v>
      </c>
      <c r="O74" s="167">
        <v>32</v>
      </c>
      <c r="P74" s="167">
        <v>36</v>
      </c>
      <c r="Q74" s="167">
        <v>44</v>
      </c>
      <c r="R74" s="167">
        <v>96</v>
      </c>
      <c r="S74" s="336">
        <f t="shared" si="19"/>
        <v>208</v>
      </c>
    </row>
    <row r="75" spans="2:26" ht="14.25" x14ac:dyDescent="0.25">
      <c r="B75" s="118" t="s">
        <v>270</v>
      </c>
      <c r="C75" s="119">
        <f t="shared" ref="C75:C83" si="21">SUM(D75:F75)</f>
        <v>60</v>
      </c>
      <c r="D75" s="832">
        <v>24</v>
      </c>
      <c r="E75" s="833">
        <v>19</v>
      </c>
      <c r="F75" s="834">
        <v>17</v>
      </c>
      <c r="G75" s="118"/>
      <c r="H75" s="118"/>
      <c r="I75" s="118"/>
      <c r="J75" s="118"/>
      <c r="N75" s="167" t="s">
        <v>273</v>
      </c>
      <c r="O75" s="167">
        <v>32</v>
      </c>
      <c r="P75" s="167">
        <v>32</v>
      </c>
      <c r="Q75" s="167">
        <v>50</v>
      </c>
      <c r="R75" s="167">
        <v>67</v>
      </c>
      <c r="S75" s="336">
        <f t="shared" si="19"/>
        <v>181</v>
      </c>
    </row>
    <row r="76" spans="2:26" ht="14.25" x14ac:dyDescent="0.25">
      <c r="B76" s="118" t="s">
        <v>271</v>
      </c>
      <c r="C76" s="119">
        <f t="shared" si="21"/>
        <v>66</v>
      </c>
      <c r="D76" s="832">
        <v>28</v>
      </c>
      <c r="E76" s="833">
        <v>24</v>
      </c>
      <c r="F76" s="834">
        <v>14</v>
      </c>
      <c r="G76" s="118"/>
      <c r="H76" s="118"/>
      <c r="I76" s="118"/>
      <c r="J76" s="118"/>
      <c r="N76" s="167" t="s">
        <v>274</v>
      </c>
      <c r="O76" s="167">
        <v>37</v>
      </c>
      <c r="P76" s="167">
        <v>33</v>
      </c>
      <c r="Q76" s="167">
        <v>56</v>
      </c>
      <c r="R76" s="167">
        <v>102</v>
      </c>
      <c r="S76" s="336">
        <f t="shared" si="19"/>
        <v>228</v>
      </c>
    </row>
    <row r="77" spans="2:26" ht="14.25" x14ac:dyDescent="0.25">
      <c r="B77" s="118" t="s">
        <v>272</v>
      </c>
      <c r="C77" s="119">
        <f t="shared" si="21"/>
        <v>78</v>
      </c>
      <c r="D77" s="832">
        <v>28</v>
      </c>
      <c r="E77" s="833">
        <v>22</v>
      </c>
      <c r="F77" s="834">
        <v>28</v>
      </c>
      <c r="G77" s="118"/>
      <c r="H77" s="118"/>
      <c r="I77" s="118"/>
      <c r="J77" s="118"/>
      <c r="N77" s="167" t="s">
        <v>275</v>
      </c>
      <c r="O77" s="167">
        <v>76</v>
      </c>
      <c r="P77" s="167">
        <v>87</v>
      </c>
      <c r="Q77" s="167">
        <v>105</v>
      </c>
      <c r="R77" s="167">
        <v>128</v>
      </c>
      <c r="S77" s="336">
        <f t="shared" si="19"/>
        <v>396</v>
      </c>
    </row>
    <row r="78" spans="2:26" ht="14.25" x14ac:dyDescent="0.25">
      <c r="B78" s="118" t="s">
        <v>273</v>
      </c>
      <c r="C78" s="119">
        <f t="shared" si="21"/>
        <v>67</v>
      </c>
      <c r="D78" s="832">
        <v>24</v>
      </c>
      <c r="E78" s="833">
        <v>20</v>
      </c>
      <c r="F78" s="834">
        <v>23</v>
      </c>
      <c r="G78" s="118"/>
      <c r="H78" s="118"/>
      <c r="I78" s="118"/>
      <c r="J78" s="118"/>
      <c r="N78" s="167" t="s">
        <v>276</v>
      </c>
      <c r="O78" s="167">
        <v>67</v>
      </c>
      <c r="P78" s="167">
        <v>55</v>
      </c>
      <c r="Q78" s="167">
        <v>69</v>
      </c>
      <c r="R78" s="167">
        <v>110</v>
      </c>
      <c r="S78" s="336">
        <f t="shared" si="19"/>
        <v>301</v>
      </c>
      <c r="T78" s="118"/>
      <c r="U78" s="118"/>
      <c r="V78" s="118"/>
      <c r="W78" s="118"/>
      <c r="X78" s="118"/>
      <c r="Y78" s="118"/>
      <c r="Z78" s="118"/>
    </row>
    <row r="79" spans="2:26" ht="14.25" x14ac:dyDescent="0.25">
      <c r="B79" s="118" t="s">
        <v>274</v>
      </c>
      <c r="C79" s="119">
        <f t="shared" si="21"/>
        <v>124</v>
      </c>
      <c r="D79" s="1038">
        <v>36</v>
      </c>
      <c r="E79" s="1039">
        <v>45</v>
      </c>
      <c r="F79" s="1040">
        <v>43</v>
      </c>
      <c r="G79" s="123"/>
      <c r="H79" s="123"/>
      <c r="I79" s="123"/>
      <c r="J79" s="123"/>
      <c r="M79" s="160"/>
      <c r="N79" s="167" t="s">
        <v>277</v>
      </c>
      <c r="O79" s="167">
        <v>23</v>
      </c>
      <c r="P79" s="167">
        <v>18</v>
      </c>
      <c r="Q79" s="167">
        <v>40</v>
      </c>
      <c r="R79" s="167">
        <v>77</v>
      </c>
      <c r="S79" s="336">
        <f t="shared" si="19"/>
        <v>158</v>
      </c>
    </row>
    <row r="80" spans="2:26" ht="14.25" x14ac:dyDescent="0.25">
      <c r="B80" s="118" t="s">
        <v>275</v>
      </c>
      <c r="C80" s="119">
        <f t="shared" si="21"/>
        <v>292</v>
      </c>
      <c r="D80" s="1028">
        <v>98</v>
      </c>
      <c r="E80" s="980">
        <v>97</v>
      </c>
      <c r="F80" s="1029">
        <v>97</v>
      </c>
      <c r="G80" s="156"/>
      <c r="H80" s="156"/>
      <c r="I80" s="156"/>
      <c r="J80" s="156"/>
      <c r="N80" s="167" t="s">
        <v>278</v>
      </c>
      <c r="O80" s="167">
        <v>0</v>
      </c>
      <c r="P80" s="167">
        <v>0</v>
      </c>
      <c r="Q80" s="167">
        <v>0</v>
      </c>
      <c r="R80" s="167">
        <v>0</v>
      </c>
      <c r="S80" s="336">
        <f t="shared" si="19"/>
        <v>0</v>
      </c>
      <c r="T80" s="118"/>
    </row>
    <row r="81" spans="2:55" ht="14.25" x14ac:dyDescent="0.25">
      <c r="B81" s="118" t="s">
        <v>276</v>
      </c>
      <c r="C81" s="119">
        <f t="shared" si="21"/>
        <v>152</v>
      </c>
      <c r="D81" s="1028">
        <v>55</v>
      </c>
      <c r="E81" s="980">
        <v>42</v>
      </c>
      <c r="F81" s="1029">
        <v>55</v>
      </c>
      <c r="G81" s="156"/>
      <c r="H81" s="156"/>
      <c r="I81" s="156"/>
      <c r="J81" s="156"/>
      <c r="M81" s="620"/>
      <c r="N81" s="118"/>
      <c r="O81" s="128"/>
      <c r="P81" s="128"/>
      <c r="Q81" s="128"/>
      <c r="R81" s="128"/>
      <c r="S81" s="128"/>
    </row>
    <row r="82" spans="2:55" ht="14.25" x14ac:dyDescent="0.25">
      <c r="B82" s="118" t="s">
        <v>277</v>
      </c>
      <c r="C82" s="119">
        <f t="shared" si="21"/>
        <v>90</v>
      </c>
      <c r="D82" s="1028">
        <v>25</v>
      </c>
      <c r="E82" s="980">
        <v>31</v>
      </c>
      <c r="F82" s="1029">
        <v>34</v>
      </c>
      <c r="G82" s="156"/>
      <c r="H82" s="156"/>
      <c r="I82" s="156"/>
      <c r="J82" s="156"/>
      <c r="M82" s="306" t="s">
        <v>210</v>
      </c>
      <c r="N82" s="306"/>
    </row>
    <row r="83" spans="2:55" ht="15" thickBot="1" x14ac:dyDescent="0.3">
      <c r="B83" s="118" t="s">
        <v>278</v>
      </c>
      <c r="C83" s="119">
        <f t="shared" si="21"/>
        <v>0</v>
      </c>
      <c r="D83" s="155"/>
      <c r="E83" s="292"/>
      <c r="F83" s="293"/>
      <c r="G83" s="291"/>
      <c r="H83" s="291"/>
      <c r="I83" s="291"/>
      <c r="J83" s="291"/>
      <c r="L83" s="138"/>
      <c r="M83" s="165"/>
      <c r="N83" s="167" t="s">
        <v>132</v>
      </c>
      <c r="O83" s="167" t="s">
        <v>204</v>
      </c>
      <c r="P83" s="167" t="s">
        <v>205</v>
      </c>
      <c r="Q83" s="167" t="s">
        <v>206</v>
      </c>
      <c r="R83" s="167" t="s">
        <v>207</v>
      </c>
      <c r="S83" s="167" t="s">
        <v>208</v>
      </c>
      <c r="T83" s="167" t="s">
        <v>209</v>
      </c>
    </row>
    <row r="84" spans="2:55" ht="14.25" x14ac:dyDescent="0.25">
      <c r="G84" s="291"/>
      <c r="H84" s="291"/>
      <c r="I84" s="291"/>
      <c r="J84" s="291"/>
      <c r="L84" s="118"/>
      <c r="M84" s="313" t="s">
        <v>113</v>
      </c>
      <c r="N84" s="336">
        <f>SUM(O84:T84)</f>
        <v>1827</v>
      </c>
      <c r="O84" s="166">
        <v>482</v>
      </c>
      <c r="P84" s="166">
        <v>325</v>
      </c>
      <c r="Q84" s="166">
        <v>277</v>
      </c>
      <c r="R84" s="166">
        <v>184</v>
      </c>
      <c r="S84" s="166">
        <v>375</v>
      </c>
      <c r="T84" s="166">
        <v>184</v>
      </c>
    </row>
    <row r="85" spans="2:55" ht="14.25" x14ac:dyDescent="0.25">
      <c r="B85" s="788" t="s">
        <v>133</v>
      </c>
      <c r="C85" s="394"/>
      <c r="G85" s="291"/>
      <c r="H85" s="291"/>
      <c r="I85" s="291"/>
      <c r="J85" s="291"/>
      <c r="L85" s="118"/>
      <c r="M85" s="167" t="s">
        <v>270</v>
      </c>
      <c r="N85" s="336">
        <f t="shared" ref="N85:N93" si="22">SUM(O85:T85)</f>
        <v>106</v>
      </c>
      <c r="O85" s="166">
        <v>30</v>
      </c>
      <c r="P85" s="166">
        <v>19</v>
      </c>
      <c r="Q85" s="166">
        <v>21</v>
      </c>
      <c r="R85" s="166">
        <v>4</v>
      </c>
      <c r="S85" s="166">
        <v>27</v>
      </c>
      <c r="T85" s="166">
        <v>5</v>
      </c>
    </row>
    <row r="86" spans="2:55" ht="15" thickBot="1" x14ac:dyDescent="0.3">
      <c r="D86" s="118" t="s">
        <v>117</v>
      </c>
      <c r="E86" s="118" t="s">
        <v>118</v>
      </c>
      <c r="F86" s="118" t="s">
        <v>119</v>
      </c>
      <c r="G86" s="118"/>
      <c r="H86" s="118"/>
      <c r="I86" s="118"/>
      <c r="J86" s="118"/>
      <c r="L86" s="118"/>
      <c r="M86" s="167" t="s">
        <v>271</v>
      </c>
      <c r="N86" s="336">
        <f t="shared" si="22"/>
        <v>249</v>
      </c>
      <c r="O86" s="166">
        <v>60</v>
      </c>
      <c r="P86" s="166">
        <v>51</v>
      </c>
      <c r="Q86" s="166">
        <v>42</v>
      </c>
      <c r="R86" s="166">
        <v>32</v>
      </c>
      <c r="S86" s="166">
        <v>50</v>
      </c>
      <c r="T86" s="166">
        <v>14</v>
      </c>
    </row>
    <row r="87" spans="2:55" ht="14.25" x14ac:dyDescent="0.25">
      <c r="B87" s="118"/>
      <c r="D87" s="412">
        <f>D73</f>
        <v>42736</v>
      </c>
      <c r="E87" s="412">
        <f t="shared" ref="E87:F87" si="23">E73</f>
        <v>42767</v>
      </c>
      <c r="F87" s="412">
        <f t="shared" si="23"/>
        <v>42795</v>
      </c>
      <c r="G87" s="118"/>
      <c r="H87" s="118"/>
      <c r="I87" s="118"/>
      <c r="J87" s="118"/>
      <c r="L87" s="118"/>
      <c r="M87" s="167" t="s">
        <v>272</v>
      </c>
      <c r="N87" s="336">
        <f t="shared" si="22"/>
        <v>208</v>
      </c>
      <c r="O87" s="166">
        <v>59</v>
      </c>
      <c r="P87" s="166">
        <v>28</v>
      </c>
      <c r="Q87" s="166">
        <v>29</v>
      </c>
      <c r="R87" s="166">
        <v>30</v>
      </c>
      <c r="S87" s="166">
        <v>35</v>
      </c>
      <c r="T87" s="166">
        <v>27</v>
      </c>
    </row>
    <row r="88" spans="2:55" ht="14.25" x14ac:dyDescent="0.25">
      <c r="B88" s="319" t="s">
        <v>113</v>
      </c>
      <c r="C88" s="133">
        <f t="shared" ref="C88:C97" si="24">AVERAGE(D88:F88)</f>
        <v>346.33333333333331</v>
      </c>
      <c r="D88" s="603">
        <f>SUM(D89:D97)</f>
        <v>337</v>
      </c>
      <c r="E88" s="603">
        <f t="shared" ref="E88:F88" si="25">SUM(E89:E97)</f>
        <v>337</v>
      </c>
      <c r="F88" s="603">
        <f t="shared" si="25"/>
        <v>365</v>
      </c>
      <c r="G88" s="118"/>
      <c r="H88" s="118"/>
      <c r="I88" s="118"/>
      <c r="J88" s="118"/>
      <c r="L88" s="118"/>
      <c r="M88" s="167" t="s">
        <v>273</v>
      </c>
      <c r="N88" s="336">
        <f t="shared" si="22"/>
        <v>181</v>
      </c>
      <c r="O88" s="166">
        <v>44</v>
      </c>
      <c r="P88" s="166">
        <v>36</v>
      </c>
      <c r="Q88" s="166">
        <v>17</v>
      </c>
      <c r="R88" s="166">
        <v>21</v>
      </c>
      <c r="S88" s="166">
        <v>38</v>
      </c>
      <c r="T88" s="166">
        <v>25</v>
      </c>
      <c r="U88" s="118"/>
      <c r="V88" s="118"/>
      <c r="W88" s="118"/>
      <c r="X88" s="118"/>
      <c r="Y88" s="118"/>
      <c r="Z88" s="118"/>
      <c r="AA88" s="118"/>
      <c r="AB88" s="118"/>
      <c r="AC88" s="118"/>
      <c r="AD88" s="118"/>
      <c r="AE88" s="118"/>
      <c r="AF88" s="118"/>
      <c r="AG88" s="128"/>
    </row>
    <row r="89" spans="2:55" ht="14.25" x14ac:dyDescent="0.25">
      <c r="B89" s="118" t="s">
        <v>270</v>
      </c>
      <c r="C89" s="133">
        <f t="shared" si="24"/>
        <v>22.333333333333332</v>
      </c>
      <c r="D89" s="148">
        <v>20</v>
      </c>
      <c r="E89" s="167">
        <v>23</v>
      </c>
      <c r="F89" s="149">
        <v>24</v>
      </c>
      <c r="G89" s="118"/>
      <c r="H89" s="118"/>
      <c r="I89" s="118"/>
      <c r="J89" s="118"/>
      <c r="L89" s="118"/>
      <c r="M89" s="167" t="s">
        <v>274</v>
      </c>
      <c r="N89" s="336">
        <f t="shared" si="22"/>
        <v>228</v>
      </c>
      <c r="O89" s="166">
        <v>52</v>
      </c>
      <c r="P89" s="166">
        <v>49</v>
      </c>
      <c r="Q89" s="166">
        <v>27</v>
      </c>
      <c r="R89" s="166">
        <v>26</v>
      </c>
      <c r="S89" s="166">
        <v>45</v>
      </c>
      <c r="T89" s="166">
        <v>29</v>
      </c>
      <c r="U89" s="118"/>
      <c r="V89" s="118"/>
      <c r="W89" s="118"/>
      <c r="X89" s="118"/>
      <c r="Y89" s="118"/>
      <c r="Z89" s="118"/>
      <c r="AA89" s="118"/>
      <c r="AB89" s="118"/>
      <c r="AC89" s="118"/>
      <c r="AD89" s="118"/>
      <c r="AE89" s="118"/>
      <c r="AF89" s="118"/>
      <c r="AG89" s="128"/>
    </row>
    <row r="90" spans="2:55" ht="14.25" x14ac:dyDescent="0.25">
      <c r="B90" s="118" t="s">
        <v>271</v>
      </c>
      <c r="C90" s="133">
        <f t="shared" si="24"/>
        <v>35.666666666666664</v>
      </c>
      <c r="D90" s="148">
        <v>36</v>
      </c>
      <c r="E90" s="167">
        <v>37</v>
      </c>
      <c r="F90" s="149">
        <v>34</v>
      </c>
      <c r="G90" s="118"/>
      <c r="H90" s="118"/>
      <c r="I90" s="118"/>
      <c r="J90" s="118"/>
      <c r="L90" s="118"/>
      <c r="M90" s="167" t="s">
        <v>275</v>
      </c>
      <c r="N90" s="336">
        <f t="shared" si="22"/>
        <v>396</v>
      </c>
      <c r="O90" s="166">
        <v>127</v>
      </c>
      <c r="P90" s="166">
        <v>61</v>
      </c>
      <c r="Q90" s="166">
        <v>68</v>
      </c>
      <c r="R90" s="166">
        <v>35</v>
      </c>
      <c r="S90" s="166">
        <v>79</v>
      </c>
      <c r="T90" s="166">
        <v>26</v>
      </c>
    </row>
    <row r="91" spans="2:55" ht="14.25" x14ac:dyDescent="0.25">
      <c r="B91" s="118" t="s">
        <v>272</v>
      </c>
      <c r="C91" s="133">
        <f t="shared" si="24"/>
        <v>41.333333333333336</v>
      </c>
      <c r="D91" s="148">
        <v>29</v>
      </c>
      <c r="E91" s="167">
        <v>45</v>
      </c>
      <c r="F91" s="149">
        <v>50</v>
      </c>
      <c r="G91" s="118"/>
      <c r="H91" s="118"/>
      <c r="I91" s="118"/>
      <c r="J91" s="118"/>
      <c r="L91" s="118"/>
      <c r="M91" s="167" t="s">
        <v>276</v>
      </c>
      <c r="N91" s="336">
        <f t="shared" si="22"/>
        <v>301</v>
      </c>
      <c r="O91" s="166">
        <v>76</v>
      </c>
      <c r="P91" s="166">
        <v>50</v>
      </c>
      <c r="Q91" s="166">
        <v>44</v>
      </c>
      <c r="R91" s="166">
        <v>23</v>
      </c>
      <c r="S91" s="166">
        <v>66</v>
      </c>
      <c r="T91" s="166">
        <v>42</v>
      </c>
    </row>
    <row r="92" spans="2:55" ht="14.25" x14ac:dyDescent="0.25">
      <c r="B92" s="118" t="s">
        <v>273</v>
      </c>
      <c r="C92" s="133">
        <f t="shared" si="24"/>
        <v>38.333333333333336</v>
      </c>
      <c r="D92" s="148">
        <v>49</v>
      </c>
      <c r="E92" s="167">
        <v>34</v>
      </c>
      <c r="F92" s="149">
        <v>32</v>
      </c>
      <c r="G92" s="118"/>
      <c r="H92" s="118"/>
      <c r="I92" s="118"/>
      <c r="J92" s="118"/>
      <c r="L92" s="118"/>
      <c r="M92" s="167" t="s">
        <v>277</v>
      </c>
      <c r="N92" s="336">
        <f t="shared" si="22"/>
        <v>158</v>
      </c>
      <c r="O92" s="166">
        <v>34</v>
      </c>
      <c r="P92" s="166">
        <v>31</v>
      </c>
      <c r="Q92" s="166">
        <v>29</v>
      </c>
      <c r="R92" s="166">
        <v>13</v>
      </c>
      <c r="S92" s="166">
        <v>35</v>
      </c>
      <c r="T92" s="166">
        <v>16</v>
      </c>
    </row>
    <row r="93" spans="2:55" ht="14.25" x14ac:dyDescent="0.25">
      <c r="B93" s="118" t="s">
        <v>274</v>
      </c>
      <c r="C93" s="133">
        <f t="shared" si="24"/>
        <v>41</v>
      </c>
      <c r="D93" s="148">
        <v>35</v>
      </c>
      <c r="E93" s="167">
        <v>46</v>
      </c>
      <c r="F93" s="149">
        <v>42</v>
      </c>
      <c r="G93" s="118"/>
      <c r="H93" s="118"/>
      <c r="I93" s="118"/>
      <c r="J93" s="118"/>
      <c r="L93" s="118"/>
      <c r="M93" s="167" t="s">
        <v>278</v>
      </c>
      <c r="N93" s="336">
        <f t="shared" si="22"/>
        <v>0</v>
      </c>
      <c r="O93" s="166"/>
      <c r="P93" s="166"/>
      <c r="Q93" s="166"/>
      <c r="R93" s="166"/>
      <c r="S93" s="166"/>
      <c r="T93" s="166"/>
    </row>
    <row r="94" spans="2:55" ht="14.25" x14ac:dyDescent="0.25">
      <c r="B94" s="118" t="s">
        <v>275</v>
      </c>
      <c r="C94" s="133">
        <f t="shared" si="24"/>
        <v>75.666666666666671</v>
      </c>
      <c r="D94" s="169">
        <v>90</v>
      </c>
      <c r="E94" s="165">
        <v>69</v>
      </c>
      <c r="F94" s="170">
        <v>68</v>
      </c>
      <c r="G94" s="156"/>
      <c r="H94" s="156"/>
      <c r="I94" s="156"/>
      <c r="J94" s="156"/>
      <c r="L94" s="156"/>
      <c r="M94" s="356"/>
      <c r="N94" s="356"/>
      <c r="O94" s="356"/>
      <c r="P94" s="356"/>
      <c r="Q94" s="356"/>
      <c r="R94" s="356"/>
      <c r="S94" s="356"/>
      <c r="T94" s="356"/>
      <c r="AZ94" s="156"/>
      <c r="BA94" s="156"/>
    </row>
    <row r="95" spans="2:55" ht="14.25" x14ac:dyDescent="0.25">
      <c r="B95" s="118" t="s">
        <v>276</v>
      </c>
      <c r="C95" s="133">
        <f t="shared" si="24"/>
        <v>45</v>
      </c>
      <c r="D95" s="169">
        <v>42</v>
      </c>
      <c r="E95" s="165">
        <v>37</v>
      </c>
      <c r="F95" s="170">
        <v>56</v>
      </c>
      <c r="G95" s="156"/>
      <c r="H95" s="156"/>
      <c r="I95" s="156"/>
      <c r="J95" s="156"/>
      <c r="M95" s="620"/>
      <c r="AZ95" s="156"/>
      <c r="BA95" s="156"/>
    </row>
    <row r="96" spans="2:55" ht="14.25" x14ac:dyDescent="0.25">
      <c r="B96" s="118" t="s">
        <v>277</v>
      </c>
      <c r="C96" s="133">
        <f t="shared" si="24"/>
        <v>47</v>
      </c>
      <c r="D96" s="169">
        <v>36</v>
      </c>
      <c r="E96" s="165">
        <v>46</v>
      </c>
      <c r="F96" s="170">
        <v>59</v>
      </c>
      <c r="G96" s="156"/>
      <c r="H96" s="156"/>
      <c r="I96" s="156"/>
      <c r="J96" s="156"/>
      <c r="M96" s="306" t="s">
        <v>203</v>
      </c>
      <c r="N96" s="118"/>
      <c r="O96" s="118"/>
      <c r="P96" s="118"/>
      <c r="Q96" s="118"/>
      <c r="R96" s="118"/>
      <c r="S96" s="118"/>
      <c r="T96" s="118"/>
      <c r="U96" s="136"/>
      <c r="V96" s="118"/>
      <c r="W96" s="118"/>
      <c r="X96" s="118"/>
      <c r="Y96" s="118"/>
      <c r="Z96" s="118"/>
      <c r="AA96" s="118"/>
      <c r="AB96" s="118"/>
      <c r="AC96" s="118"/>
      <c r="AD96" s="118"/>
      <c r="AE96" s="118"/>
      <c r="AF96" s="118"/>
      <c r="AG96" s="118"/>
      <c r="AH96" s="118"/>
      <c r="AI96" s="118"/>
      <c r="AJ96" s="118"/>
      <c r="AK96" s="118"/>
      <c r="AL96" s="118"/>
      <c r="AM96" s="118"/>
      <c r="AN96" s="118"/>
      <c r="AO96" s="118"/>
      <c r="AP96" s="118"/>
      <c r="AQ96" s="118"/>
      <c r="AR96" s="118"/>
      <c r="AS96" s="118"/>
      <c r="AT96" s="118"/>
      <c r="AU96" s="118"/>
      <c r="AV96" s="118"/>
      <c r="AW96" s="118"/>
      <c r="AX96" s="118"/>
      <c r="AY96" s="118"/>
      <c r="AZ96" s="118"/>
      <c r="BA96" s="118"/>
      <c r="BB96" s="118"/>
      <c r="BC96" s="118"/>
    </row>
    <row r="97" spans="2:55" ht="15" thickBot="1" x14ac:dyDescent="0.3">
      <c r="B97" s="118" t="s">
        <v>278</v>
      </c>
      <c r="C97" s="133" t="e">
        <f t="shared" si="24"/>
        <v>#DIV/0!</v>
      </c>
      <c r="D97" s="155"/>
      <c r="E97" s="292"/>
      <c r="F97" s="293"/>
      <c r="G97" s="291"/>
      <c r="H97" s="291"/>
      <c r="I97" s="291"/>
      <c r="J97" s="291"/>
      <c r="M97" s="334"/>
      <c r="N97" s="492" t="s">
        <v>200</v>
      </c>
      <c r="O97" s="140" t="s">
        <v>200</v>
      </c>
      <c r="P97" s="140" t="s">
        <v>200</v>
      </c>
      <c r="Q97" s="140" t="s">
        <v>200</v>
      </c>
      <c r="R97" s="140" t="s">
        <v>200</v>
      </c>
      <c r="S97" s="140" t="s">
        <v>200</v>
      </c>
      <c r="T97" s="140" t="s">
        <v>200</v>
      </c>
      <c r="U97" s="140" t="s">
        <v>285</v>
      </c>
      <c r="V97" s="140" t="s">
        <v>199</v>
      </c>
      <c r="W97" s="660" t="s">
        <v>201</v>
      </c>
      <c r="X97" s="820" t="s">
        <v>201</v>
      </c>
      <c r="Y97" s="660" t="s">
        <v>201</v>
      </c>
      <c r="Z97" s="140" t="s">
        <v>284</v>
      </c>
      <c r="AA97" s="140" t="s">
        <v>284</v>
      </c>
      <c r="AB97" s="140" t="s">
        <v>284</v>
      </c>
      <c r="AC97" s="439" t="s">
        <v>286</v>
      </c>
      <c r="AD97" s="439" t="s">
        <v>286</v>
      </c>
      <c r="AE97" s="439" t="s">
        <v>202</v>
      </c>
      <c r="AF97" s="439" t="s">
        <v>202</v>
      </c>
      <c r="AG97" s="439" t="s">
        <v>202</v>
      </c>
      <c r="AH97" s="439" t="s">
        <v>202</v>
      </c>
      <c r="AI97" s="439" t="s">
        <v>202</v>
      </c>
      <c r="AJ97" s="439" t="s">
        <v>202</v>
      </c>
      <c r="AK97" s="399" t="s">
        <v>202</v>
      </c>
      <c r="AL97" s="399" t="s">
        <v>202</v>
      </c>
      <c r="AM97" s="399" t="s">
        <v>298</v>
      </c>
      <c r="AN97" s="528" t="s">
        <v>299</v>
      </c>
      <c r="AO97" s="528" t="s">
        <v>299</v>
      </c>
      <c r="AP97" s="528" t="s">
        <v>299</v>
      </c>
      <c r="AQ97" s="528" t="s">
        <v>299</v>
      </c>
      <c r="AR97" s="528" t="s">
        <v>299</v>
      </c>
      <c r="AS97" s="172" t="s">
        <v>176</v>
      </c>
      <c r="AT97" s="172" t="s">
        <v>176</v>
      </c>
      <c r="AU97" s="172" t="s">
        <v>176</v>
      </c>
      <c r="AV97" s="172" t="s">
        <v>176</v>
      </c>
      <c r="AW97" s="172" t="s">
        <v>176</v>
      </c>
      <c r="AX97" s="818" t="s">
        <v>176</v>
      </c>
      <c r="AY97" s="646" t="s">
        <v>132</v>
      </c>
      <c r="AZ97" s="156"/>
      <c r="BA97" s="156"/>
      <c r="BB97" s="118"/>
      <c r="BC97" s="118"/>
    </row>
    <row r="98" spans="2:55" ht="14.25" x14ac:dyDescent="0.25">
      <c r="B98" s="118"/>
      <c r="C98" s="118"/>
      <c r="D98" s="123"/>
      <c r="E98" s="123"/>
      <c r="F98" s="123"/>
      <c r="G98" s="123"/>
      <c r="H98" s="123"/>
      <c r="I98" s="123"/>
      <c r="J98" s="123"/>
      <c r="M98" s="334"/>
      <c r="N98" s="492" t="s">
        <v>321</v>
      </c>
      <c r="O98" s="492" t="s">
        <v>322</v>
      </c>
      <c r="P98" s="492" t="s">
        <v>323</v>
      </c>
      <c r="Q98" s="492" t="s">
        <v>324</v>
      </c>
      <c r="R98" s="492" t="s">
        <v>325</v>
      </c>
      <c r="S98" s="492" t="s">
        <v>326</v>
      </c>
      <c r="T98" s="492" t="s">
        <v>327</v>
      </c>
      <c r="U98" s="358" t="s">
        <v>285</v>
      </c>
      <c r="V98" s="358" t="s">
        <v>199</v>
      </c>
      <c r="W98" s="659" t="s">
        <v>328</v>
      </c>
      <c r="X98" s="821" t="s">
        <v>329</v>
      </c>
      <c r="Y98" s="659" t="s">
        <v>330</v>
      </c>
      <c r="Z98" s="358" t="s">
        <v>331</v>
      </c>
      <c r="AA98" s="358" t="s">
        <v>332</v>
      </c>
      <c r="AB98" s="358" t="s">
        <v>333</v>
      </c>
      <c r="AC98" s="399" t="s">
        <v>300</v>
      </c>
      <c r="AD98" s="399" t="s">
        <v>353</v>
      </c>
      <c r="AE98" s="399" t="s">
        <v>301</v>
      </c>
      <c r="AF98" s="399" t="s">
        <v>302</v>
      </c>
      <c r="AG98" s="399" t="s">
        <v>303</v>
      </c>
      <c r="AH98" s="399" t="s">
        <v>304</v>
      </c>
      <c r="AI98" s="399" t="s">
        <v>305</v>
      </c>
      <c r="AJ98" s="399" t="s">
        <v>306</v>
      </c>
      <c r="AK98" s="399" t="s">
        <v>307</v>
      </c>
      <c r="AL98" s="399" t="s">
        <v>308</v>
      </c>
      <c r="AM98" s="399" t="s">
        <v>311</v>
      </c>
      <c r="AN98" s="528" t="s">
        <v>287</v>
      </c>
      <c r="AO98" s="528" t="s">
        <v>288</v>
      </c>
      <c r="AP98" s="528" t="s">
        <v>289</v>
      </c>
      <c r="AQ98" s="528" t="s">
        <v>290</v>
      </c>
      <c r="AR98" s="528" t="s">
        <v>291</v>
      </c>
      <c r="AS98" s="172" t="s">
        <v>134</v>
      </c>
      <c r="AT98" s="172" t="s">
        <v>135</v>
      </c>
      <c r="AU98" s="172" t="s">
        <v>136</v>
      </c>
      <c r="AV98" s="172" t="s">
        <v>137</v>
      </c>
      <c r="AW98" s="172" t="s">
        <v>138</v>
      </c>
      <c r="AX98" s="818" t="s">
        <v>140</v>
      </c>
      <c r="AY98" s="646"/>
      <c r="AZ98" s="156"/>
      <c r="BA98" s="156"/>
      <c r="BB98" s="118"/>
      <c r="BC98" s="118"/>
    </row>
    <row r="99" spans="2:55" ht="14.25" x14ac:dyDescent="0.25">
      <c r="B99" s="493" t="s">
        <v>234</v>
      </c>
      <c r="C99" s="620"/>
      <c r="G99" s="291"/>
      <c r="H99" s="291"/>
      <c r="I99" s="291"/>
      <c r="J99" s="291"/>
      <c r="M99" s="313" t="s">
        <v>113</v>
      </c>
      <c r="N99" s="492">
        <v>30</v>
      </c>
      <c r="O99" s="492">
        <v>1</v>
      </c>
      <c r="P99" s="492">
        <v>5</v>
      </c>
      <c r="Q99" s="492">
        <v>174</v>
      </c>
      <c r="R99" s="492"/>
      <c r="S99" s="492">
        <v>2</v>
      </c>
      <c r="T99" s="492">
        <v>3</v>
      </c>
      <c r="U99" s="358">
        <v>133</v>
      </c>
      <c r="V99" s="358">
        <v>100</v>
      </c>
      <c r="W99" s="659">
        <v>6</v>
      </c>
      <c r="X99" s="821">
        <v>3</v>
      </c>
      <c r="Y99" s="659"/>
      <c r="Z99" s="358">
        <v>3</v>
      </c>
      <c r="AA99" s="358">
        <v>3</v>
      </c>
      <c r="AB99" s="358">
        <v>1</v>
      </c>
      <c r="AC99" s="439"/>
      <c r="AD99" s="439"/>
      <c r="AE99" s="439"/>
      <c r="AF99" s="439">
        <v>2</v>
      </c>
      <c r="AG99" s="439">
        <v>312</v>
      </c>
      <c r="AH99" s="439">
        <v>9</v>
      </c>
      <c r="AI99" s="439">
        <v>7</v>
      </c>
      <c r="AJ99" s="439">
        <v>2</v>
      </c>
      <c r="AK99" s="439">
        <v>2</v>
      </c>
      <c r="AL99" s="439"/>
      <c r="AM99" s="439"/>
      <c r="AN99" s="528">
        <v>90</v>
      </c>
      <c r="AO99" s="528"/>
      <c r="AP99" s="528">
        <v>442</v>
      </c>
      <c r="AQ99" s="528">
        <v>62</v>
      </c>
      <c r="AR99" s="528">
        <v>376</v>
      </c>
      <c r="AS99" s="172"/>
      <c r="AT99" s="172">
        <v>2</v>
      </c>
      <c r="AU99" s="172">
        <v>4</v>
      </c>
      <c r="AV99" s="172">
        <v>17</v>
      </c>
      <c r="AW99" s="172">
        <v>18</v>
      </c>
      <c r="AX99" s="822">
        <v>18</v>
      </c>
      <c r="AY99" s="174">
        <f>SUM(N99:AX99)</f>
        <v>1827</v>
      </c>
      <c r="AZ99" s="156"/>
      <c r="BA99" s="156"/>
      <c r="BB99" s="118"/>
      <c r="BC99" s="118"/>
    </row>
    <row r="100" spans="2:55" ht="15" thickBot="1" x14ac:dyDescent="0.3">
      <c r="D100" s="118" t="s">
        <v>117</v>
      </c>
      <c r="E100" s="118" t="s">
        <v>118</v>
      </c>
      <c r="F100" s="118" t="s">
        <v>119</v>
      </c>
      <c r="G100" s="118"/>
      <c r="H100" s="118"/>
      <c r="I100" s="118"/>
      <c r="J100" s="118"/>
      <c r="M100" s="167" t="s">
        <v>270</v>
      </c>
      <c r="N100" s="492">
        <v>4</v>
      </c>
      <c r="O100" s="492"/>
      <c r="P100" s="492"/>
      <c r="Q100" s="492">
        <v>11</v>
      </c>
      <c r="R100" s="492"/>
      <c r="S100" s="492">
        <v>1</v>
      </c>
      <c r="T100" s="492"/>
      <c r="U100" s="358">
        <v>13</v>
      </c>
      <c r="V100" s="358">
        <v>7</v>
      </c>
      <c r="W100" s="659">
        <v>1</v>
      </c>
      <c r="X100" s="821"/>
      <c r="Y100" s="659"/>
      <c r="Z100" s="358"/>
      <c r="AA100" s="358"/>
      <c r="AB100" s="358"/>
      <c r="AC100" s="399"/>
      <c r="AD100" s="399"/>
      <c r="AE100" s="399"/>
      <c r="AF100" s="399"/>
      <c r="AG100" s="399">
        <v>20</v>
      </c>
      <c r="AH100" s="399"/>
      <c r="AI100" s="399"/>
      <c r="AJ100" s="399"/>
      <c r="AK100" s="399"/>
      <c r="AL100" s="399"/>
      <c r="AM100" s="399"/>
      <c r="AN100" s="528">
        <v>6</v>
      </c>
      <c r="AO100" s="528"/>
      <c r="AP100" s="528">
        <v>19</v>
      </c>
      <c r="AQ100" s="528">
        <v>8</v>
      </c>
      <c r="AR100" s="528">
        <v>10</v>
      </c>
      <c r="AS100" s="172"/>
      <c r="AT100" s="172"/>
      <c r="AU100" s="172"/>
      <c r="AV100" s="172"/>
      <c r="AW100" s="172">
        <v>2</v>
      </c>
      <c r="AX100" s="822">
        <v>4</v>
      </c>
      <c r="AY100" s="174">
        <f t="shared" ref="AY100:AY108" si="26">SUM(N100:AX100)</f>
        <v>106</v>
      </c>
      <c r="AZ100" s="156"/>
      <c r="BA100" s="156"/>
      <c r="BB100" s="118"/>
      <c r="BC100" s="118"/>
    </row>
    <row r="101" spans="2:55" ht="14.25" x14ac:dyDescent="0.25">
      <c r="B101" s="118"/>
      <c r="D101" s="412">
        <f>D87</f>
        <v>42736</v>
      </c>
      <c r="E101" s="412">
        <f t="shared" ref="E101:F101" si="27">E87</f>
        <v>42767</v>
      </c>
      <c r="F101" s="412">
        <f t="shared" si="27"/>
        <v>42795</v>
      </c>
      <c r="G101" s="118"/>
      <c r="H101" s="118"/>
      <c r="I101" s="118"/>
      <c r="J101" s="118"/>
      <c r="L101" s="156"/>
      <c r="M101" s="167" t="s">
        <v>271</v>
      </c>
      <c r="N101" s="492">
        <v>3</v>
      </c>
      <c r="O101" s="492"/>
      <c r="P101" s="492">
        <v>2</v>
      </c>
      <c r="Q101" s="492">
        <v>20</v>
      </c>
      <c r="R101" s="492"/>
      <c r="S101" s="492"/>
      <c r="T101" s="492"/>
      <c r="U101" s="358">
        <v>16</v>
      </c>
      <c r="V101" s="358">
        <v>15</v>
      </c>
      <c r="W101" s="659">
        <v>1</v>
      </c>
      <c r="X101" s="821"/>
      <c r="Y101" s="659"/>
      <c r="Z101" s="358">
        <v>1</v>
      </c>
      <c r="AA101" s="358"/>
      <c r="AB101" s="358"/>
      <c r="AC101" s="439"/>
      <c r="AD101" s="439"/>
      <c r="AE101" s="439"/>
      <c r="AF101" s="439"/>
      <c r="AG101" s="439">
        <v>34</v>
      </c>
      <c r="AH101" s="439"/>
      <c r="AI101" s="439"/>
      <c r="AJ101" s="439"/>
      <c r="AK101" s="439"/>
      <c r="AL101" s="439"/>
      <c r="AM101" s="439"/>
      <c r="AN101" s="528">
        <v>15</v>
      </c>
      <c r="AO101" s="528"/>
      <c r="AP101" s="528">
        <v>83</v>
      </c>
      <c r="AQ101" s="528">
        <v>11</v>
      </c>
      <c r="AR101" s="528">
        <v>46</v>
      </c>
      <c r="AS101" s="172"/>
      <c r="AT101" s="172"/>
      <c r="AU101" s="172">
        <v>1</v>
      </c>
      <c r="AV101" s="172"/>
      <c r="AW101" s="172"/>
      <c r="AX101" s="822">
        <v>1</v>
      </c>
      <c r="AY101" s="174">
        <f t="shared" si="26"/>
        <v>249</v>
      </c>
      <c r="AZ101" s="156"/>
      <c r="BA101" s="156"/>
      <c r="BB101" s="118"/>
      <c r="BC101" s="118"/>
    </row>
    <row r="102" spans="2:55" ht="14.25" x14ac:dyDescent="0.25">
      <c r="B102" s="319" t="s">
        <v>113</v>
      </c>
      <c r="C102" s="133">
        <f>AVERAGE(D102:F102)</f>
        <v>386.66666666666669</v>
      </c>
      <c r="D102" s="603">
        <f>SUM(D103:D111)</f>
        <v>399</v>
      </c>
      <c r="E102" s="603">
        <f t="shared" ref="E102:F102" si="28">SUM(E103:E111)</f>
        <v>360</v>
      </c>
      <c r="F102" s="603">
        <f t="shared" si="28"/>
        <v>401</v>
      </c>
      <c r="G102" s="118"/>
      <c r="H102" s="118"/>
      <c r="I102" s="118"/>
      <c r="J102" s="118"/>
      <c r="M102" s="167" t="s">
        <v>272</v>
      </c>
      <c r="N102" s="492">
        <v>2</v>
      </c>
      <c r="O102" s="492"/>
      <c r="P102" s="492"/>
      <c r="Q102" s="492">
        <v>28</v>
      </c>
      <c r="R102" s="492"/>
      <c r="S102" s="492"/>
      <c r="T102" s="492"/>
      <c r="U102" s="358">
        <v>15</v>
      </c>
      <c r="V102" s="358">
        <v>15</v>
      </c>
      <c r="W102" s="659"/>
      <c r="X102" s="821">
        <v>1</v>
      </c>
      <c r="Y102" s="659"/>
      <c r="Z102" s="358">
        <v>1</v>
      </c>
      <c r="AA102" s="358">
        <v>2</v>
      </c>
      <c r="AB102" s="358">
        <v>1</v>
      </c>
      <c r="AC102" s="399"/>
      <c r="AD102" s="399"/>
      <c r="AE102" s="399"/>
      <c r="AF102" s="399"/>
      <c r="AG102" s="399">
        <v>38</v>
      </c>
      <c r="AH102" s="399"/>
      <c r="AI102" s="399"/>
      <c r="AJ102" s="399">
        <v>1</v>
      </c>
      <c r="AK102" s="399">
        <v>1</v>
      </c>
      <c r="AL102" s="399"/>
      <c r="AM102" s="399"/>
      <c r="AN102" s="528">
        <v>14</v>
      </c>
      <c r="AO102" s="528"/>
      <c r="AP102" s="528">
        <v>29</v>
      </c>
      <c r="AQ102" s="528">
        <v>6</v>
      </c>
      <c r="AR102" s="528">
        <v>51</v>
      </c>
      <c r="AS102" s="172"/>
      <c r="AT102" s="172"/>
      <c r="AU102" s="172"/>
      <c r="AV102" s="172">
        <v>1</v>
      </c>
      <c r="AW102" s="172">
        <v>1</v>
      </c>
      <c r="AX102" s="822">
        <v>1</v>
      </c>
      <c r="AY102" s="174">
        <f t="shared" si="26"/>
        <v>208</v>
      </c>
      <c r="AZ102" s="156"/>
      <c r="BA102" s="156"/>
      <c r="BB102" s="118"/>
      <c r="BC102" s="118"/>
    </row>
    <row r="103" spans="2:55" ht="14.25" x14ac:dyDescent="0.25">
      <c r="B103" s="118" t="s">
        <v>270</v>
      </c>
      <c r="C103" s="133">
        <f t="shared" ref="C103:C110" si="29">AVERAGE(D103:F103)</f>
        <v>28.333333333333332</v>
      </c>
      <c r="D103" s="148">
        <v>28</v>
      </c>
      <c r="E103" s="167">
        <v>27</v>
      </c>
      <c r="F103" s="149">
        <v>30</v>
      </c>
      <c r="G103" s="118"/>
      <c r="H103" s="118"/>
      <c r="I103" s="118"/>
      <c r="J103" s="118"/>
      <c r="M103" s="167" t="s">
        <v>273</v>
      </c>
      <c r="N103" s="492">
        <v>4</v>
      </c>
      <c r="O103" s="492"/>
      <c r="P103" s="492">
        <v>1</v>
      </c>
      <c r="Q103" s="492">
        <v>24</v>
      </c>
      <c r="R103" s="492"/>
      <c r="S103" s="492"/>
      <c r="T103" s="492"/>
      <c r="U103" s="358">
        <v>8</v>
      </c>
      <c r="V103" s="358">
        <v>7</v>
      </c>
      <c r="W103" s="659"/>
      <c r="X103" s="821"/>
      <c r="Y103" s="659"/>
      <c r="Z103" s="358">
        <v>1</v>
      </c>
      <c r="AA103" s="358"/>
      <c r="AB103" s="358"/>
      <c r="AC103" s="439"/>
      <c r="AD103" s="439"/>
      <c r="AE103" s="439"/>
      <c r="AF103" s="439"/>
      <c r="AG103" s="439">
        <v>36</v>
      </c>
      <c r="AH103" s="439">
        <v>3</v>
      </c>
      <c r="AI103" s="439">
        <v>3</v>
      </c>
      <c r="AJ103" s="439"/>
      <c r="AK103" s="439"/>
      <c r="AL103" s="439"/>
      <c r="AM103" s="439"/>
      <c r="AN103" s="528">
        <v>1</v>
      </c>
      <c r="AO103" s="528"/>
      <c r="AP103" s="528">
        <v>60</v>
      </c>
      <c r="AQ103" s="528">
        <v>7</v>
      </c>
      <c r="AR103" s="528">
        <v>23</v>
      </c>
      <c r="AS103" s="172"/>
      <c r="AT103" s="172"/>
      <c r="AU103" s="172"/>
      <c r="AV103" s="172">
        <v>1</v>
      </c>
      <c r="AW103" s="172">
        <v>1</v>
      </c>
      <c r="AX103" s="822">
        <v>1</v>
      </c>
      <c r="AY103" s="174">
        <f t="shared" si="26"/>
        <v>181</v>
      </c>
      <c r="AZ103" s="156"/>
      <c r="BA103" s="156"/>
      <c r="BB103" s="118"/>
      <c r="BC103" s="118"/>
    </row>
    <row r="104" spans="2:55" ht="14.25" x14ac:dyDescent="0.25">
      <c r="B104" s="118" t="s">
        <v>271</v>
      </c>
      <c r="C104" s="133">
        <f t="shared" si="29"/>
        <v>42.333333333333336</v>
      </c>
      <c r="D104" s="148">
        <v>49</v>
      </c>
      <c r="E104" s="167">
        <v>40</v>
      </c>
      <c r="F104" s="149">
        <v>38</v>
      </c>
      <c r="G104" s="118"/>
      <c r="H104" s="118"/>
      <c r="I104" s="118"/>
      <c r="J104" s="118"/>
      <c r="L104" s="128"/>
      <c r="M104" s="167" t="s">
        <v>274</v>
      </c>
      <c r="N104" s="492">
        <v>3</v>
      </c>
      <c r="O104" s="140">
        <v>1</v>
      </c>
      <c r="P104" s="140"/>
      <c r="Q104" s="140">
        <v>22</v>
      </c>
      <c r="R104" s="140"/>
      <c r="S104" s="140"/>
      <c r="T104" s="140">
        <v>1</v>
      </c>
      <c r="U104" s="140">
        <v>15</v>
      </c>
      <c r="V104" s="140">
        <v>11</v>
      </c>
      <c r="W104" s="660">
        <v>1</v>
      </c>
      <c r="X104" s="820"/>
      <c r="Y104" s="660"/>
      <c r="Z104" s="140"/>
      <c r="AA104" s="140">
        <v>1</v>
      </c>
      <c r="AB104" s="140"/>
      <c r="AC104" s="399"/>
      <c r="AD104" s="399"/>
      <c r="AE104" s="399"/>
      <c r="AF104" s="399"/>
      <c r="AG104" s="399">
        <v>23</v>
      </c>
      <c r="AH104" s="399">
        <v>1</v>
      </c>
      <c r="AI104" s="399"/>
      <c r="AJ104" s="399"/>
      <c r="AK104" s="399">
        <v>1</v>
      </c>
      <c r="AL104" s="399"/>
      <c r="AM104" s="399"/>
      <c r="AN104" s="528">
        <v>11</v>
      </c>
      <c r="AO104" s="528"/>
      <c r="AP104" s="528">
        <v>50</v>
      </c>
      <c r="AQ104" s="528">
        <v>4</v>
      </c>
      <c r="AR104" s="528">
        <v>69</v>
      </c>
      <c r="AS104" s="172"/>
      <c r="AT104" s="172">
        <v>1</v>
      </c>
      <c r="AU104" s="172">
        <v>1</v>
      </c>
      <c r="AV104" s="172">
        <v>2</v>
      </c>
      <c r="AW104" s="172">
        <v>8</v>
      </c>
      <c r="AX104" s="822">
        <v>2</v>
      </c>
      <c r="AY104" s="174">
        <f t="shared" si="26"/>
        <v>228</v>
      </c>
      <c r="AZ104" s="156"/>
      <c r="BA104" s="156"/>
      <c r="BB104" s="118"/>
      <c r="BC104" s="118"/>
    </row>
    <row r="105" spans="2:55" ht="14.25" x14ac:dyDescent="0.25">
      <c r="B105" s="118" t="s">
        <v>272</v>
      </c>
      <c r="C105" s="133">
        <f t="shared" si="29"/>
        <v>44</v>
      </c>
      <c r="D105" s="148">
        <v>53</v>
      </c>
      <c r="E105" s="167">
        <v>33</v>
      </c>
      <c r="F105" s="149">
        <v>46</v>
      </c>
      <c r="G105" s="118"/>
      <c r="H105" s="118"/>
      <c r="I105" s="118"/>
      <c r="J105" s="118"/>
      <c r="L105" s="128"/>
      <c r="M105" s="167" t="s">
        <v>275</v>
      </c>
      <c r="N105" s="140">
        <v>2</v>
      </c>
      <c r="O105" s="140"/>
      <c r="P105" s="140"/>
      <c r="Q105" s="140">
        <v>31</v>
      </c>
      <c r="R105" s="140"/>
      <c r="S105" s="140">
        <v>1</v>
      </c>
      <c r="T105" s="140"/>
      <c r="U105" s="495">
        <v>21</v>
      </c>
      <c r="V105" s="140">
        <v>26</v>
      </c>
      <c r="W105" s="660"/>
      <c r="X105" s="820"/>
      <c r="Y105" s="660"/>
      <c r="Z105" s="140"/>
      <c r="AA105" s="140"/>
      <c r="AB105" s="140"/>
      <c r="AC105" s="439"/>
      <c r="AD105" s="439"/>
      <c r="AE105" s="439"/>
      <c r="AF105" s="439">
        <v>2</v>
      </c>
      <c r="AG105" s="439">
        <v>41</v>
      </c>
      <c r="AH105" s="439">
        <v>2</v>
      </c>
      <c r="AI105" s="439">
        <v>3</v>
      </c>
      <c r="AJ105" s="439"/>
      <c r="AK105" s="439"/>
      <c r="AL105" s="439"/>
      <c r="AM105" s="439"/>
      <c r="AN105" s="528">
        <v>32</v>
      </c>
      <c r="AO105" s="528"/>
      <c r="AP105" s="528">
        <v>102</v>
      </c>
      <c r="AQ105" s="528">
        <v>19</v>
      </c>
      <c r="AR105" s="528">
        <v>104</v>
      </c>
      <c r="AS105" s="172"/>
      <c r="AT105" s="172"/>
      <c r="AU105" s="172">
        <v>1</v>
      </c>
      <c r="AV105" s="172">
        <v>5</v>
      </c>
      <c r="AW105" s="172"/>
      <c r="AX105" s="823">
        <v>4</v>
      </c>
      <c r="AY105" s="174">
        <f t="shared" si="26"/>
        <v>396</v>
      </c>
      <c r="AZ105" s="118"/>
      <c r="BA105" s="118"/>
      <c r="BB105" s="118"/>
      <c r="BC105" s="118"/>
    </row>
    <row r="106" spans="2:55" ht="14.25" x14ac:dyDescent="0.25">
      <c r="B106" s="118" t="s">
        <v>273</v>
      </c>
      <c r="C106" s="133">
        <f t="shared" si="29"/>
        <v>37.333333333333336</v>
      </c>
      <c r="D106" s="148">
        <v>36</v>
      </c>
      <c r="E106" s="167">
        <v>30</v>
      </c>
      <c r="F106" s="149">
        <v>46</v>
      </c>
      <c r="G106" s="118"/>
      <c r="H106" s="118"/>
      <c r="I106" s="118"/>
      <c r="J106" s="118"/>
      <c r="L106" s="128"/>
      <c r="M106" s="167" t="s">
        <v>276</v>
      </c>
      <c r="N106" s="140">
        <v>9</v>
      </c>
      <c r="O106" s="140"/>
      <c r="P106" s="140">
        <v>1</v>
      </c>
      <c r="Q106" s="140">
        <v>24</v>
      </c>
      <c r="R106" s="140"/>
      <c r="S106" s="140"/>
      <c r="T106" s="140">
        <v>1</v>
      </c>
      <c r="U106" s="495">
        <v>20</v>
      </c>
      <c r="V106" s="140">
        <v>12</v>
      </c>
      <c r="W106" s="660">
        <v>2</v>
      </c>
      <c r="X106" s="820">
        <v>1</v>
      </c>
      <c r="Y106" s="660"/>
      <c r="Z106" s="140"/>
      <c r="AA106" s="140"/>
      <c r="AB106" s="140"/>
      <c r="AC106" s="399"/>
      <c r="AD106" s="399"/>
      <c r="AE106" s="399"/>
      <c r="AF106" s="399"/>
      <c r="AG106" s="399">
        <v>94</v>
      </c>
      <c r="AH106" s="399"/>
      <c r="AI106" s="399"/>
      <c r="AJ106" s="399">
        <v>1</v>
      </c>
      <c r="AK106" s="399"/>
      <c r="AL106" s="399"/>
      <c r="AM106" s="399"/>
      <c r="AN106" s="528">
        <v>7</v>
      </c>
      <c r="AO106" s="528"/>
      <c r="AP106" s="528">
        <v>67</v>
      </c>
      <c r="AQ106" s="528">
        <v>6</v>
      </c>
      <c r="AR106" s="528">
        <v>45</v>
      </c>
      <c r="AS106" s="172"/>
      <c r="AT106" s="172">
        <v>1</v>
      </c>
      <c r="AU106" s="172"/>
      <c r="AV106" s="172">
        <v>6</v>
      </c>
      <c r="AW106" s="172">
        <v>3</v>
      </c>
      <c r="AX106" s="823">
        <v>1</v>
      </c>
      <c r="AY106" s="174">
        <f t="shared" si="26"/>
        <v>301</v>
      </c>
      <c r="AZ106" s="118"/>
      <c r="BA106" s="118"/>
      <c r="BB106" s="118"/>
      <c r="BC106" s="118"/>
    </row>
    <row r="107" spans="2:55" ht="14.25" x14ac:dyDescent="0.25">
      <c r="B107" s="118" t="s">
        <v>274</v>
      </c>
      <c r="C107" s="133">
        <f t="shared" si="29"/>
        <v>48.333333333333336</v>
      </c>
      <c r="D107" s="148">
        <v>46</v>
      </c>
      <c r="E107" s="167">
        <v>50</v>
      </c>
      <c r="F107" s="149">
        <v>49</v>
      </c>
      <c r="G107" s="118"/>
      <c r="H107" s="118"/>
      <c r="I107" s="118"/>
      <c r="J107" s="118"/>
      <c r="L107" s="128"/>
      <c r="M107" s="167" t="s">
        <v>277</v>
      </c>
      <c r="N107" s="140">
        <v>3</v>
      </c>
      <c r="O107" s="140"/>
      <c r="P107" s="140">
        <v>1</v>
      </c>
      <c r="Q107" s="140">
        <v>14</v>
      </c>
      <c r="R107" s="140"/>
      <c r="S107" s="140"/>
      <c r="T107" s="140">
        <v>1</v>
      </c>
      <c r="U107" s="495">
        <v>25</v>
      </c>
      <c r="V107" s="140">
        <v>7</v>
      </c>
      <c r="W107" s="660">
        <v>1</v>
      </c>
      <c r="X107" s="820">
        <v>1</v>
      </c>
      <c r="Y107" s="660"/>
      <c r="Z107" s="140"/>
      <c r="AA107" s="140"/>
      <c r="AB107" s="140"/>
      <c r="AC107" s="439"/>
      <c r="AD107" s="439"/>
      <c r="AE107" s="439"/>
      <c r="AF107" s="439"/>
      <c r="AG107" s="439">
        <v>26</v>
      </c>
      <c r="AH107" s="439">
        <v>3</v>
      </c>
      <c r="AI107" s="439">
        <v>1</v>
      </c>
      <c r="AJ107" s="439"/>
      <c r="AK107" s="439"/>
      <c r="AL107" s="439"/>
      <c r="AM107" s="439"/>
      <c r="AN107" s="528">
        <v>4</v>
      </c>
      <c r="AO107" s="528"/>
      <c r="AP107" s="528">
        <v>32</v>
      </c>
      <c r="AQ107" s="528">
        <v>1</v>
      </c>
      <c r="AR107" s="528">
        <v>28</v>
      </c>
      <c r="AS107" s="172"/>
      <c r="AT107" s="172"/>
      <c r="AU107" s="172">
        <v>1</v>
      </c>
      <c r="AV107" s="172">
        <v>2</v>
      </c>
      <c r="AW107" s="172">
        <v>3</v>
      </c>
      <c r="AX107" s="823">
        <v>4</v>
      </c>
      <c r="AY107" s="174">
        <f t="shared" si="26"/>
        <v>158</v>
      </c>
      <c r="AZ107" s="118"/>
      <c r="BA107" s="118"/>
      <c r="BB107" s="118"/>
      <c r="BC107" s="118"/>
    </row>
    <row r="108" spans="2:55" ht="14.25" x14ac:dyDescent="0.25">
      <c r="B108" s="118" t="s">
        <v>275</v>
      </c>
      <c r="C108" s="133">
        <f t="shared" si="29"/>
        <v>90.333333333333329</v>
      </c>
      <c r="D108" s="169">
        <v>97</v>
      </c>
      <c r="E108" s="165">
        <v>86</v>
      </c>
      <c r="F108" s="170">
        <v>88</v>
      </c>
      <c r="G108" s="156"/>
      <c r="H108" s="156"/>
      <c r="I108" s="156"/>
      <c r="J108" s="156"/>
      <c r="L108" s="128"/>
      <c r="M108" s="167" t="s">
        <v>278</v>
      </c>
      <c r="N108" s="140"/>
      <c r="O108" s="140"/>
      <c r="P108" s="140"/>
      <c r="Q108" s="140"/>
      <c r="R108" s="140"/>
      <c r="S108" s="140"/>
      <c r="T108" s="140"/>
      <c r="U108" s="495"/>
      <c r="V108" s="140"/>
      <c r="W108" s="660"/>
      <c r="X108" s="820"/>
      <c r="Y108" s="660"/>
      <c r="Z108" s="140"/>
      <c r="AA108" s="140"/>
      <c r="AB108" s="140"/>
      <c r="AC108" s="399"/>
      <c r="AD108" s="399"/>
      <c r="AE108" s="399"/>
      <c r="AF108" s="399"/>
      <c r="AG108" s="399"/>
      <c r="AH108" s="399"/>
      <c r="AI108" s="399"/>
      <c r="AJ108" s="399"/>
      <c r="AK108" s="399"/>
      <c r="AL108" s="399"/>
      <c r="AM108" s="399"/>
      <c r="AN108" s="528"/>
      <c r="AO108" s="528"/>
      <c r="AP108" s="528"/>
      <c r="AQ108" s="528"/>
      <c r="AR108" s="528"/>
      <c r="AS108" s="172"/>
      <c r="AT108" s="172"/>
      <c r="AU108" s="172"/>
      <c r="AV108" s="172"/>
      <c r="AW108" s="172"/>
      <c r="AX108" s="823"/>
      <c r="AY108" s="174">
        <f t="shared" si="26"/>
        <v>0</v>
      </c>
      <c r="AZ108" s="118"/>
      <c r="BA108" s="118"/>
      <c r="BB108" s="118"/>
      <c r="BC108" s="118"/>
    </row>
    <row r="109" spans="2:55" ht="14.25" x14ac:dyDescent="0.25">
      <c r="B109" s="118" t="s">
        <v>276</v>
      </c>
      <c r="C109" s="133">
        <f t="shared" si="29"/>
        <v>52.333333333333336</v>
      </c>
      <c r="D109" s="169">
        <v>61</v>
      </c>
      <c r="E109" s="165">
        <v>46</v>
      </c>
      <c r="F109" s="170">
        <v>50</v>
      </c>
      <c r="G109" s="156"/>
      <c r="H109" s="156"/>
      <c r="I109" s="156"/>
      <c r="J109" s="156"/>
      <c r="L109" s="128"/>
      <c r="M109" s="118"/>
      <c r="N109" s="118"/>
      <c r="O109" s="118"/>
      <c r="P109" s="118"/>
      <c r="Q109" s="118"/>
      <c r="R109" s="118"/>
      <c r="S109" s="118"/>
      <c r="T109" s="118"/>
      <c r="U109" s="118"/>
      <c r="V109" s="118"/>
      <c r="W109" s="118"/>
      <c r="X109" s="118"/>
      <c r="Y109" s="118"/>
      <c r="Z109" s="118"/>
      <c r="AA109" s="118"/>
      <c r="AB109" s="118"/>
      <c r="AC109" s="118"/>
      <c r="AD109" s="118"/>
      <c r="AE109" s="118"/>
      <c r="AF109" s="118"/>
      <c r="AG109" s="118"/>
      <c r="AH109" s="118"/>
      <c r="AI109" s="118"/>
      <c r="AJ109" s="118"/>
      <c r="AK109" s="118"/>
      <c r="AL109" s="118"/>
      <c r="AM109" s="118"/>
      <c r="AN109" s="156"/>
      <c r="AO109" s="156"/>
      <c r="AP109" s="156"/>
      <c r="AQ109" s="156"/>
      <c r="AR109" s="156"/>
      <c r="AS109" s="156"/>
      <c r="AT109" s="156"/>
      <c r="AU109" s="156"/>
      <c r="AV109" s="156"/>
      <c r="AW109" s="156"/>
      <c r="AX109" s="118"/>
      <c r="AY109" s="156"/>
      <c r="AZ109" s="118"/>
      <c r="BA109" s="118"/>
      <c r="BB109" s="118"/>
      <c r="BC109" s="118"/>
    </row>
    <row r="110" spans="2:55" ht="14.25" x14ac:dyDescent="0.25">
      <c r="B110" s="118" t="s">
        <v>277</v>
      </c>
      <c r="C110" s="133">
        <f t="shared" si="29"/>
        <v>43.333333333333336</v>
      </c>
      <c r="D110" s="169">
        <v>29</v>
      </c>
      <c r="E110" s="165">
        <v>47</v>
      </c>
      <c r="F110" s="170">
        <v>54</v>
      </c>
      <c r="G110" s="156"/>
      <c r="H110" s="156"/>
      <c r="I110" s="156"/>
      <c r="J110" s="156"/>
      <c r="L110" s="128"/>
      <c r="AZ110" s="156"/>
      <c r="BA110" s="156"/>
    </row>
    <row r="111" spans="2:55" ht="15" thickBot="1" x14ac:dyDescent="0.3">
      <c r="B111" s="118" t="s">
        <v>278</v>
      </c>
      <c r="C111" s="133">
        <f>AVERAGE(D111:F111)</f>
        <v>1</v>
      </c>
      <c r="D111" s="155"/>
      <c r="E111" s="292">
        <v>1</v>
      </c>
      <c r="F111" s="293"/>
      <c r="G111" s="156"/>
      <c r="H111" s="156"/>
      <c r="I111" s="156"/>
      <c r="J111" s="156"/>
      <c r="L111" s="128"/>
      <c r="AZ111" s="156"/>
      <c r="BA111" s="156"/>
    </row>
    <row r="112" spans="2:55" x14ac:dyDescent="0.2">
      <c r="G112" s="291"/>
      <c r="H112" s="291"/>
      <c r="I112" s="291"/>
      <c r="J112" s="291"/>
      <c r="L112" s="128"/>
      <c r="M112" s="620"/>
      <c r="AZ112" s="156"/>
      <c r="BA112" s="156"/>
    </row>
    <row r="113" spans="1:24" ht="12.75" thickBot="1" x14ac:dyDescent="0.25">
      <c r="A113" s="131" t="s">
        <v>385</v>
      </c>
      <c r="B113" s="131"/>
      <c r="G113" s="291"/>
      <c r="H113" s="291"/>
      <c r="I113" s="291"/>
      <c r="J113" s="291"/>
      <c r="L113" s="128"/>
      <c r="M113" s="306" t="s">
        <v>211</v>
      </c>
    </row>
    <row r="114" spans="1:24" ht="14.25" x14ac:dyDescent="0.25">
      <c r="B114" s="620"/>
      <c r="C114" s="828" t="s">
        <v>113</v>
      </c>
      <c r="D114" s="829" t="s">
        <v>113</v>
      </c>
      <c r="E114" s="829" t="s">
        <v>113</v>
      </c>
      <c r="F114" s="829" t="s">
        <v>113</v>
      </c>
      <c r="G114" s="829" t="s">
        <v>113</v>
      </c>
      <c r="H114" s="829" t="s">
        <v>113</v>
      </c>
      <c r="I114" s="829" t="s">
        <v>113</v>
      </c>
      <c r="J114" s="829" t="s">
        <v>113</v>
      </c>
      <c r="K114" s="948" t="s">
        <v>113</v>
      </c>
      <c r="M114" s="176"/>
      <c r="N114" s="142" t="s">
        <v>132</v>
      </c>
      <c r="O114" s="142" t="s">
        <v>56</v>
      </c>
      <c r="P114" s="142" t="s">
        <v>54</v>
      </c>
      <c r="Q114" s="143" t="s">
        <v>58</v>
      </c>
    </row>
    <row r="115" spans="1:24" ht="14.25" x14ac:dyDescent="0.25">
      <c r="B115" s="128"/>
      <c r="C115" s="555" t="s">
        <v>270</v>
      </c>
      <c r="D115" s="556" t="s">
        <v>271</v>
      </c>
      <c r="E115" s="556" t="s">
        <v>272</v>
      </c>
      <c r="F115" s="556" t="s">
        <v>273</v>
      </c>
      <c r="G115" s="556" t="s">
        <v>274</v>
      </c>
      <c r="H115" s="556" t="s">
        <v>275</v>
      </c>
      <c r="I115" s="556" t="s">
        <v>276</v>
      </c>
      <c r="J115" s="556" t="s">
        <v>277</v>
      </c>
      <c r="K115" s="557" t="s">
        <v>278</v>
      </c>
      <c r="M115" s="313" t="s">
        <v>113</v>
      </c>
      <c r="N115" s="358">
        <f>O115+P115+Q115</f>
        <v>1827</v>
      </c>
      <c r="O115" s="178">
        <v>881</v>
      </c>
      <c r="P115" s="165">
        <v>945</v>
      </c>
      <c r="Q115" s="170">
        <v>1</v>
      </c>
    </row>
    <row r="116" spans="1:24" ht="14.25" x14ac:dyDescent="0.25">
      <c r="A116" t="s">
        <v>142</v>
      </c>
      <c r="B116" s="430">
        <f>SUM(B117:B124)</f>
        <v>10122</v>
      </c>
      <c r="C116" s="561">
        <v>659</v>
      </c>
      <c r="D116" s="506">
        <v>1117</v>
      </c>
      <c r="E116" s="506">
        <v>1284</v>
      </c>
      <c r="F116" s="506">
        <v>1095</v>
      </c>
      <c r="G116" s="645">
        <v>1517</v>
      </c>
      <c r="H116" s="645">
        <v>2082</v>
      </c>
      <c r="I116" s="645">
        <v>1372</v>
      </c>
      <c r="J116" s="645">
        <v>980</v>
      </c>
      <c r="K116" s="510">
        <v>16</v>
      </c>
      <c r="M116" s="167" t="s">
        <v>270</v>
      </c>
      <c r="N116" s="358">
        <f t="shared" ref="N116:N124" si="30">O116+P116+Q116</f>
        <v>106</v>
      </c>
      <c r="O116" s="165">
        <v>51</v>
      </c>
      <c r="P116" s="165">
        <v>55</v>
      </c>
      <c r="Q116" s="170"/>
    </row>
    <row r="117" spans="1:24" ht="14.25" x14ac:dyDescent="0.25">
      <c r="A117" t="s">
        <v>134</v>
      </c>
      <c r="B117" s="128">
        <f>SUM(C117:K117)</f>
        <v>0</v>
      </c>
      <c r="C117" s="561"/>
      <c r="D117" s="506"/>
      <c r="E117" s="506"/>
      <c r="F117" s="506"/>
      <c r="G117" s="645"/>
      <c r="H117" s="645"/>
      <c r="I117" s="645"/>
      <c r="J117" s="645"/>
      <c r="K117" s="510"/>
      <c r="M117" s="167" t="s">
        <v>271</v>
      </c>
      <c r="N117" s="358">
        <f t="shared" si="30"/>
        <v>249</v>
      </c>
      <c r="O117" s="165">
        <v>115</v>
      </c>
      <c r="P117" s="165">
        <v>134</v>
      </c>
      <c r="Q117" s="170"/>
    </row>
    <row r="118" spans="1:24" ht="14.25" x14ac:dyDescent="0.25">
      <c r="A118" t="s">
        <v>135</v>
      </c>
      <c r="B118" s="128">
        <f t="shared" ref="B118:B124" si="31">SUM(C118:K118)</f>
        <v>2</v>
      </c>
      <c r="C118" s="561"/>
      <c r="D118" s="506"/>
      <c r="E118" s="506"/>
      <c r="F118" s="506"/>
      <c r="G118" s="645">
        <v>1</v>
      </c>
      <c r="H118" s="645"/>
      <c r="I118" s="645">
        <v>1</v>
      </c>
      <c r="J118" s="645"/>
      <c r="K118" s="510"/>
      <c r="L118" s="128"/>
      <c r="M118" s="167" t="s">
        <v>272</v>
      </c>
      <c r="N118" s="358">
        <f t="shared" si="30"/>
        <v>208</v>
      </c>
      <c r="O118" s="165">
        <v>100</v>
      </c>
      <c r="P118" s="165">
        <v>108</v>
      </c>
      <c r="Q118" s="170"/>
    </row>
    <row r="119" spans="1:24" ht="14.25" x14ac:dyDescent="0.25">
      <c r="A119" t="s">
        <v>136</v>
      </c>
      <c r="B119" s="128">
        <f t="shared" si="31"/>
        <v>4</v>
      </c>
      <c r="C119" s="561"/>
      <c r="D119" s="506">
        <v>1</v>
      </c>
      <c r="E119" s="506"/>
      <c r="F119" s="506"/>
      <c r="G119" s="645">
        <v>1</v>
      </c>
      <c r="H119" s="645">
        <v>1</v>
      </c>
      <c r="I119" s="645"/>
      <c r="J119" s="645">
        <v>1</v>
      </c>
      <c r="K119" s="510"/>
      <c r="M119" s="167" t="s">
        <v>273</v>
      </c>
      <c r="N119" s="358">
        <f t="shared" si="30"/>
        <v>181</v>
      </c>
      <c r="O119" s="165">
        <v>77</v>
      </c>
      <c r="P119" s="165">
        <v>104</v>
      </c>
      <c r="Q119" s="170"/>
    </row>
    <row r="120" spans="1:24" ht="14.25" x14ac:dyDescent="0.25">
      <c r="A120" t="s">
        <v>137</v>
      </c>
      <c r="B120" s="128">
        <f t="shared" si="31"/>
        <v>17</v>
      </c>
      <c r="C120" s="561"/>
      <c r="D120" s="506"/>
      <c r="E120" s="506">
        <v>1</v>
      </c>
      <c r="F120" s="506">
        <v>1</v>
      </c>
      <c r="G120" s="645">
        <v>2</v>
      </c>
      <c r="H120" s="645">
        <v>5</v>
      </c>
      <c r="I120" s="645">
        <v>6</v>
      </c>
      <c r="J120" s="645">
        <v>2</v>
      </c>
      <c r="K120" s="510"/>
      <c r="M120" s="167" t="s">
        <v>274</v>
      </c>
      <c r="N120" s="358">
        <f t="shared" si="30"/>
        <v>228</v>
      </c>
      <c r="O120" s="165">
        <v>114</v>
      </c>
      <c r="P120" s="165">
        <v>114</v>
      </c>
      <c r="Q120" s="170"/>
    </row>
    <row r="121" spans="1:24" ht="14.25" x14ac:dyDescent="0.25">
      <c r="A121" t="s">
        <v>138</v>
      </c>
      <c r="B121" s="128">
        <f t="shared" si="31"/>
        <v>18</v>
      </c>
      <c r="C121" s="561">
        <v>2</v>
      </c>
      <c r="D121" s="506"/>
      <c r="E121" s="506">
        <v>1</v>
      </c>
      <c r="F121" s="506">
        <v>1</v>
      </c>
      <c r="G121" s="645">
        <v>8</v>
      </c>
      <c r="H121" s="645"/>
      <c r="I121" s="645">
        <v>3</v>
      </c>
      <c r="J121" s="645">
        <v>3</v>
      </c>
      <c r="K121" s="510"/>
      <c r="M121" s="167" t="s">
        <v>275</v>
      </c>
      <c r="N121" s="358">
        <f t="shared" si="30"/>
        <v>396</v>
      </c>
      <c r="O121" s="165">
        <v>185</v>
      </c>
      <c r="P121" s="165">
        <v>211</v>
      </c>
      <c r="Q121" s="170"/>
    </row>
    <row r="122" spans="1:24" ht="14.25" x14ac:dyDescent="0.25">
      <c r="A122" t="s">
        <v>139</v>
      </c>
      <c r="B122" s="128">
        <f t="shared" si="31"/>
        <v>8295</v>
      </c>
      <c r="C122" s="561">
        <v>553</v>
      </c>
      <c r="D122" s="506">
        <v>868</v>
      </c>
      <c r="E122" s="506">
        <v>1076</v>
      </c>
      <c r="F122" s="506">
        <v>914</v>
      </c>
      <c r="G122" s="645">
        <v>1289</v>
      </c>
      <c r="H122" s="645">
        <v>1686</v>
      </c>
      <c r="I122" s="645">
        <v>1071</v>
      </c>
      <c r="J122" s="645">
        <v>822</v>
      </c>
      <c r="K122" s="510">
        <v>16</v>
      </c>
      <c r="M122" s="167" t="s">
        <v>276</v>
      </c>
      <c r="N122" s="358">
        <f t="shared" si="30"/>
        <v>301</v>
      </c>
      <c r="O122" s="165">
        <v>161</v>
      </c>
      <c r="P122" s="165">
        <v>139</v>
      </c>
      <c r="Q122" s="170">
        <v>1</v>
      </c>
    </row>
    <row r="123" spans="1:24" ht="14.25" x14ac:dyDescent="0.25">
      <c r="A123" t="s">
        <v>140</v>
      </c>
      <c r="B123" s="128">
        <f t="shared" si="31"/>
        <v>18</v>
      </c>
      <c r="C123" s="561">
        <v>4</v>
      </c>
      <c r="D123" s="506">
        <v>1</v>
      </c>
      <c r="E123" s="506">
        <v>1</v>
      </c>
      <c r="F123" s="506">
        <v>1</v>
      </c>
      <c r="G123" s="645">
        <v>2</v>
      </c>
      <c r="H123" s="645">
        <v>4</v>
      </c>
      <c r="I123" s="645">
        <v>1</v>
      </c>
      <c r="J123" s="645">
        <v>4</v>
      </c>
      <c r="K123" s="510"/>
      <c r="M123" s="167" t="s">
        <v>277</v>
      </c>
      <c r="N123" s="358">
        <f t="shared" si="30"/>
        <v>158</v>
      </c>
      <c r="O123" s="165">
        <v>78</v>
      </c>
      <c r="P123" s="165">
        <v>80</v>
      </c>
      <c r="Q123" s="170"/>
    </row>
    <row r="124" spans="1:24" ht="15" thickBot="1" x14ac:dyDescent="0.3">
      <c r="A124" t="s">
        <v>141</v>
      </c>
      <c r="B124" s="128">
        <f t="shared" si="31"/>
        <v>1768</v>
      </c>
      <c r="C124" s="562">
        <v>100</v>
      </c>
      <c r="D124" s="563">
        <v>247</v>
      </c>
      <c r="E124" s="563">
        <v>205</v>
      </c>
      <c r="F124" s="563">
        <v>178</v>
      </c>
      <c r="G124" s="949">
        <v>214</v>
      </c>
      <c r="H124" s="949">
        <v>386</v>
      </c>
      <c r="I124" s="949">
        <v>290</v>
      </c>
      <c r="J124" s="949">
        <v>148</v>
      </c>
      <c r="K124" s="564"/>
      <c r="M124" s="167" t="s">
        <v>278</v>
      </c>
      <c r="N124" s="358">
        <f t="shared" si="30"/>
        <v>0</v>
      </c>
      <c r="O124" s="165"/>
      <c r="P124" s="165"/>
      <c r="Q124" s="170"/>
    </row>
    <row r="125" spans="1:24" ht="12.75" thickBot="1" x14ac:dyDescent="0.25">
      <c r="G125" s="291"/>
      <c r="H125" s="291"/>
      <c r="I125" s="291"/>
      <c r="J125" s="291"/>
      <c r="M125" s="155" t="s">
        <v>132</v>
      </c>
      <c r="N125" s="360">
        <f>SUM(N116:N124)</f>
        <v>1827</v>
      </c>
      <c r="O125" s="360">
        <f t="shared" ref="O125:Q125" si="32">SUM(O116:O124)</f>
        <v>881</v>
      </c>
      <c r="P125" s="360">
        <f t="shared" si="32"/>
        <v>945</v>
      </c>
      <c r="Q125" s="360">
        <f t="shared" si="32"/>
        <v>1</v>
      </c>
    </row>
    <row r="126" spans="1:24" x14ac:dyDescent="0.2">
      <c r="G126" s="291"/>
      <c r="H126" s="291"/>
      <c r="I126" s="291"/>
      <c r="J126" s="291"/>
    </row>
    <row r="127" spans="1:24" ht="12.75" thickBot="1" x14ac:dyDescent="0.25">
      <c r="A127" s="131" t="s">
        <v>143</v>
      </c>
      <c r="B127" s="620"/>
      <c r="G127" s="291"/>
      <c r="H127" s="291"/>
      <c r="I127" s="291"/>
      <c r="J127" s="291"/>
      <c r="M127" s="620"/>
    </row>
    <row r="128" spans="1:24" ht="15" thickBot="1" x14ac:dyDescent="0.3">
      <c r="C128" s="482" t="s">
        <v>113</v>
      </c>
      <c r="D128" s="483" t="s">
        <v>113</v>
      </c>
      <c r="E128" s="483" t="s">
        <v>113</v>
      </c>
      <c r="F128" s="483" t="s">
        <v>113</v>
      </c>
      <c r="G128" s="483" t="s">
        <v>113</v>
      </c>
      <c r="H128" s="483" t="s">
        <v>113</v>
      </c>
      <c r="I128" s="483" t="s">
        <v>113</v>
      </c>
      <c r="J128" s="483" t="s">
        <v>113</v>
      </c>
      <c r="K128" s="484" t="s">
        <v>113</v>
      </c>
      <c r="M128" s="305" t="s">
        <v>219</v>
      </c>
      <c r="N128" s="342"/>
      <c r="O128" s="118"/>
      <c r="P128" s="118"/>
      <c r="Q128" s="118"/>
      <c r="R128" s="118"/>
      <c r="S128" s="118"/>
      <c r="T128" s="118"/>
      <c r="U128" s="118"/>
      <c r="V128" s="118"/>
      <c r="W128" s="118"/>
      <c r="X128" s="118"/>
    </row>
    <row r="129" spans="1:25" ht="14.25" x14ac:dyDescent="0.25">
      <c r="C129" s="148" t="s">
        <v>270</v>
      </c>
      <c r="D129" s="167" t="s">
        <v>271</v>
      </c>
      <c r="E129" s="167" t="s">
        <v>272</v>
      </c>
      <c r="F129" s="167" t="s">
        <v>273</v>
      </c>
      <c r="G129" s="167" t="s">
        <v>274</v>
      </c>
      <c r="H129" s="167" t="s">
        <v>275</v>
      </c>
      <c r="I129" s="167" t="s">
        <v>276</v>
      </c>
      <c r="J129" s="167" t="s">
        <v>277</v>
      </c>
      <c r="K129" s="149" t="s">
        <v>278</v>
      </c>
      <c r="M129" s="176"/>
      <c r="N129" s="157" t="s">
        <v>132</v>
      </c>
      <c r="O129" s="157" t="s">
        <v>149</v>
      </c>
      <c r="P129" s="157" t="s">
        <v>150</v>
      </c>
      <c r="Q129" s="157" t="s">
        <v>151</v>
      </c>
      <c r="R129" s="157" t="s">
        <v>152</v>
      </c>
      <c r="S129" s="157" t="s">
        <v>153</v>
      </c>
      <c r="T129" s="157" t="s">
        <v>154</v>
      </c>
      <c r="U129" s="157" t="s">
        <v>155</v>
      </c>
      <c r="V129" s="157" t="s">
        <v>19</v>
      </c>
      <c r="W129" s="157" t="s">
        <v>156</v>
      </c>
      <c r="X129" s="158" t="s">
        <v>176</v>
      </c>
    </row>
    <row r="130" spans="1:25" ht="12.75" x14ac:dyDescent="0.2">
      <c r="A130" t="s">
        <v>144</v>
      </c>
      <c r="C130" s="485"/>
      <c r="D130" s="486"/>
      <c r="E130" s="486"/>
      <c r="F130" s="486"/>
      <c r="G130" s="487"/>
      <c r="H130" s="487"/>
      <c r="I130" s="487"/>
      <c r="J130" s="487"/>
      <c r="K130" s="488"/>
      <c r="M130" s="313" t="s">
        <v>113</v>
      </c>
      <c r="N130" s="358">
        <f>SUM(O130:X130)</f>
        <v>1827</v>
      </c>
      <c r="O130" s="165">
        <v>2</v>
      </c>
      <c r="P130" s="165">
        <v>19</v>
      </c>
      <c r="Q130" s="165">
        <v>144</v>
      </c>
      <c r="R130" s="165">
        <v>4</v>
      </c>
      <c r="S130" s="165">
        <v>609</v>
      </c>
      <c r="T130" s="165">
        <v>156</v>
      </c>
      <c r="U130" s="165"/>
      <c r="V130" s="165">
        <v>111</v>
      </c>
      <c r="W130" s="165">
        <v>782</v>
      </c>
      <c r="X130" s="170"/>
    </row>
    <row r="131" spans="1:25" ht="14.25" x14ac:dyDescent="0.25">
      <c r="A131" t="s">
        <v>61</v>
      </c>
      <c r="B131">
        <f>SUM(C131:J131)</f>
        <v>373</v>
      </c>
      <c r="C131" s="485">
        <v>15</v>
      </c>
      <c r="D131" s="486">
        <v>56</v>
      </c>
      <c r="E131" s="486">
        <v>47</v>
      </c>
      <c r="F131" s="486">
        <v>32</v>
      </c>
      <c r="G131" s="487">
        <v>43</v>
      </c>
      <c r="H131" s="487">
        <v>86</v>
      </c>
      <c r="I131" s="487">
        <v>67</v>
      </c>
      <c r="J131" s="487">
        <v>27</v>
      </c>
      <c r="K131" s="488"/>
      <c r="M131" s="167" t="s">
        <v>270</v>
      </c>
      <c r="N131" s="358">
        <f t="shared" ref="N131:N139" si="33">SUM(O131:X131)</f>
        <v>106</v>
      </c>
      <c r="O131" s="167"/>
      <c r="P131" s="167"/>
      <c r="Q131" s="167">
        <v>25</v>
      </c>
      <c r="R131" s="167"/>
      <c r="S131" s="167">
        <v>27</v>
      </c>
      <c r="T131" s="167">
        <v>11</v>
      </c>
      <c r="U131" s="167"/>
      <c r="V131" s="167">
        <v>5</v>
      </c>
      <c r="W131" s="167">
        <v>38</v>
      </c>
      <c r="X131" s="149"/>
    </row>
    <row r="132" spans="1:25" ht="14.25" x14ac:dyDescent="0.25">
      <c r="A132" t="s">
        <v>145</v>
      </c>
      <c r="B132">
        <f t="shared" ref="B132:B133" si="34">SUM(C132:J132)</f>
        <v>5657</v>
      </c>
      <c r="C132" s="485">
        <v>406</v>
      </c>
      <c r="D132" s="486">
        <v>678</v>
      </c>
      <c r="E132" s="489">
        <v>737</v>
      </c>
      <c r="F132" s="486">
        <v>565</v>
      </c>
      <c r="G132" s="490">
        <v>775</v>
      </c>
      <c r="H132" s="490">
        <v>1079</v>
      </c>
      <c r="I132" s="490">
        <v>792</v>
      </c>
      <c r="J132" s="490">
        <v>625</v>
      </c>
      <c r="K132" s="488">
        <v>7</v>
      </c>
      <c r="M132" s="167" t="s">
        <v>271</v>
      </c>
      <c r="N132" s="358">
        <f t="shared" si="33"/>
        <v>249</v>
      </c>
      <c r="O132" s="165">
        <v>1</v>
      </c>
      <c r="P132" s="165">
        <v>1</v>
      </c>
      <c r="Q132" s="165">
        <v>10</v>
      </c>
      <c r="R132" s="165">
        <v>3</v>
      </c>
      <c r="S132" s="165">
        <v>50</v>
      </c>
      <c r="T132" s="165">
        <v>15</v>
      </c>
      <c r="U132" s="165"/>
      <c r="V132" s="165">
        <v>11</v>
      </c>
      <c r="W132" s="165">
        <v>158</v>
      </c>
      <c r="X132" s="170"/>
    </row>
    <row r="133" spans="1:25" ht="14.25" x14ac:dyDescent="0.25">
      <c r="A133" t="s">
        <v>146</v>
      </c>
      <c r="B133">
        <f t="shared" si="34"/>
        <v>2</v>
      </c>
      <c r="C133" s="485"/>
      <c r="D133" s="486"/>
      <c r="E133" s="486"/>
      <c r="F133" s="486"/>
      <c r="G133" s="487"/>
      <c r="H133" s="487"/>
      <c r="I133" s="487">
        <v>2</v>
      </c>
      <c r="J133" s="487"/>
      <c r="K133" s="488"/>
      <c r="M133" s="167" t="s">
        <v>272</v>
      </c>
      <c r="N133" s="358">
        <f t="shared" si="33"/>
        <v>208</v>
      </c>
      <c r="O133" s="165"/>
      <c r="P133" s="165">
        <v>2</v>
      </c>
      <c r="Q133" s="165">
        <v>20</v>
      </c>
      <c r="R133" s="165"/>
      <c r="S133" s="165">
        <v>53</v>
      </c>
      <c r="T133" s="165">
        <v>18</v>
      </c>
      <c r="U133" s="165"/>
      <c r="V133" s="165">
        <v>14</v>
      </c>
      <c r="W133" s="165">
        <v>101</v>
      </c>
      <c r="X133" s="170"/>
    </row>
    <row r="134" spans="1:25" ht="15" thickBot="1" x14ac:dyDescent="0.3">
      <c r="A134" t="s">
        <v>132</v>
      </c>
      <c r="B134">
        <f>SUM(C134:K134)</f>
        <v>6039</v>
      </c>
      <c r="C134" s="491">
        <v>421</v>
      </c>
      <c r="D134" s="491">
        <v>734</v>
      </c>
      <c r="E134" s="491">
        <v>784</v>
      </c>
      <c r="F134" s="491">
        <v>597</v>
      </c>
      <c r="G134" s="491">
        <v>818</v>
      </c>
      <c r="H134" s="491">
        <v>1165</v>
      </c>
      <c r="I134" s="491">
        <v>861</v>
      </c>
      <c r="J134" s="491">
        <v>652</v>
      </c>
      <c r="K134" s="491">
        <v>7</v>
      </c>
      <c r="M134" s="167" t="s">
        <v>273</v>
      </c>
      <c r="N134" s="358">
        <f t="shared" si="33"/>
        <v>181</v>
      </c>
      <c r="O134" s="165">
        <v>1</v>
      </c>
      <c r="P134" s="165"/>
      <c r="Q134" s="165">
        <v>11</v>
      </c>
      <c r="R134" s="165"/>
      <c r="S134" s="165">
        <v>36</v>
      </c>
      <c r="T134" s="165">
        <v>12</v>
      </c>
      <c r="U134" s="165"/>
      <c r="V134" s="165">
        <v>6</v>
      </c>
      <c r="W134" s="165">
        <v>115</v>
      </c>
      <c r="X134" s="170"/>
    </row>
    <row r="135" spans="1:25" ht="14.25" x14ac:dyDescent="0.25">
      <c r="G135" s="291"/>
      <c r="H135" s="291"/>
      <c r="I135" s="291"/>
      <c r="J135" s="291"/>
      <c r="M135" s="167" t="s">
        <v>274</v>
      </c>
      <c r="N135" s="358">
        <f t="shared" si="33"/>
        <v>228</v>
      </c>
      <c r="O135" s="167"/>
      <c r="P135" s="167">
        <v>1</v>
      </c>
      <c r="Q135" s="167">
        <v>4</v>
      </c>
      <c r="R135" s="167">
        <v>1</v>
      </c>
      <c r="S135" s="167">
        <v>171</v>
      </c>
      <c r="T135" s="167">
        <v>5</v>
      </c>
      <c r="U135" s="167"/>
      <c r="V135" s="167">
        <v>10</v>
      </c>
      <c r="W135" s="167">
        <v>36</v>
      </c>
      <c r="X135" s="149"/>
    </row>
    <row r="136" spans="1:25" ht="15" thickBot="1" x14ac:dyDescent="0.3">
      <c r="G136" s="291"/>
      <c r="H136" s="291"/>
      <c r="I136" s="291"/>
      <c r="J136" s="291"/>
      <c r="L136" s="128"/>
      <c r="M136" s="167" t="s">
        <v>275</v>
      </c>
      <c r="N136" s="358">
        <f t="shared" si="33"/>
        <v>396</v>
      </c>
      <c r="O136" s="165"/>
      <c r="P136" s="165">
        <v>12</v>
      </c>
      <c r="Q136" s="165">
        <v>17</v>
      </c>
      <c r="R136" s="165"/>
      <c r="S136" s="165">
        <v>150</v>
      </c>
      <c r="T136" s="165">
        <v>20</v>
      </c>
      <c r="U136" s="165"/>
      <c r="V136" s="165">
        <v>32</v>
      </c>
      <c r="W136" s="165">
        <v>165</v>
      </c>
      <c r="X136" s="170"/>
    </row>
    <row r="137" spans="1:25" ht="14.25" x14ac:dyDescent="0.25">
      <c r="A137" s="131" t="s">
        <v>147</v>
      </c>
      <c r="B137" s="620"/>
      <c r="C137" s="176" t="s">
        <v>113</v>
      </c>
      <c r="D137" s="183" t="s">
        <v>113</v>
      </c>
      <c r="E137" s="183" t="s">
        <v>113</v>
      </c>
      <c r="F137" s="183" t="s">
        <v>113</v>
      </c>
      <c r="G137" s="183" t="s">
        <v>113</v>
      </c>
      <c r="H137" s="183" t="s">
        <v>113</v>
      </c>
      <c r="I137" s="183" t="s">
        <v>113</v>
      </c>
      <c r="J137" s="184" t="s">
        <v>113</v>
      </c>
      <c r="K137" s="128"/>
      <c r="L137" s="128"/>
      <c r="M137" s="167" t="s">
        <v>276</v>
      </c>
      <c r="N137" s="358">
        <f t="shared" si="33"/>
        <v>301</v>
      </c>
      <c r="O137" s="165"/>
      <c r="P137" s="165">
        <v>2</v>
      </c>
      <c r="Q137" s="165">
        <v>36</v>
      </c>
      <c r="R137" s="165"/>
      <c r="S137" s="165">
        <v>89</v>
      </c>
      <c r="T137" s="165">
        <v>53</v>
      </c>
      <c r="U137" s="165"/>
      <c r="V137" s="165">
        <v>24</v>
      </c>
      <c r="W137" s="165">
        <v>97</v>
      </c>
      <c r="X137" s="170"/>
    </row>
    <row r="138" spans="1:25" ht="14.25" x14ac:dyDescent="0.25">
      <c r="A138" s="118"/>
      <c r="B138" s="118" t="s">
        <v>132</v>
      </c>
      <c r="C138" s="148" t="s">
        <v>270</v>
      </c>
      <c r="D138" s="167" t="s">
        <v>271</v>
      </c>
      <c r="E138" s="167" t="s">
        <v>272</v>
      </c>
      <c r="F138" s="167" t="s">
        <v>273</v>
      </c>
      <c r="G138" s="167" t="s">
        <v>274</v>
      </c>
      <c r="H138" s="167" t="s">
        <v>275</v>
      </c>
      <c r="I138" s="167" t="s">
        <v>276</v>
      </c>
      <c r="J138" s="149" t="s">
        <v>277</v>
      </c>
      <c r="K138" s="118"/>
      <c r="L138" s="128"/>
      <c r="M138" s="167" t="s">
        <v>277</v>
      </c>
      <c r="N138" s="358">
        <f t="shared" si="33"/>
        <v>158</v>
      </c>
      <c r="O138" s="165"/>
      <c r="P138" s="165">
        <v>1</v>
      </c>
      <c r="Q138" s="165">
        <v>21</v>
      </c>
      <c r="R138" s="165"/>
      <c r="S138" s="165">
        <v>33</v>
      </c>
      <c r="T138" s="165">
        <v>22</v>
      </c>
      <c r="U138" s="165"/>
      <c r="V138" s="165">
        <v>9</v>
      </c>
      <c r="W138" s="165">
        <v>72</v>
      </c>
      <c r="X138" s="170"/>
    </row>
    <row r="139" spans="1:25" ht="14.25" x14ac:dyDescent="0.25">
      <c r="A139" s="118" t="s">
        <v>61</v>
      </c>
      <c r="B139" s="118">
        <f>SUM(C139:J139)</f>
        <v>358</v>
      </c>
      <c r="C139" s="148">
        <v>15</v>
      </c>
      <c r="D139" s="167">
        <v>54</v>
      </c>
      <c r="E139" s="167">
        <v>45</v>
      </c>
      <c r="F139" s="167">
        <v>32</v>
      </c>
      <c r="G139" s="161">
        <v>40</v>
      </c>
      <c r="H139" s="161">
        <v>78</v>
      </c>
      <c r="I139" s="161">
        <v>67</v>
      </c>
      <c r="J139" s="179">
        <v>27</v>
      </c>
      <c r="K139" s="128"/>
      <c r="L139" s="331"/>
      <c r="M139" s="167" t="s">
        <v>278</v>
      </c>
      <c r="N139" s="358">
        <f t="shared" si="33"/>
        <v>0</v>
      </c>
      <c r="O139" s="165"/>
      <c r="P139" s="165"/>
      <c r="Q139" s="165"/>
      <c r="R139" s="165"/>
      <c r="S139" s="165"/>
      <c r="T139" s="165"/>
      <c r="U139" s="165"/>
      <c r="V139" s="165"/>
      <c r="W139" s="165"/>
      <c r="X139" s="170"/>
    </row>
    <row r="140" spans="1:25" ht="15" thickBot="1" x14ac:dyDescent="0.3">
      <c r="A140" s="118" t="s">
        <v>145</v>
      </c>
      <c r="B140" s="118">
        <f t="shared" ref="B140" si="35">SUM(C140:J140)</f>
        <v>947</v>
      </c>
      <c r="C140" s="148">
        <v>65</v>
      </c>
      <c r="D140" s="167">
        <v>125</v>
      </c>
      <c r="E140" s="167">
        <v>108</v>
      </c>
      <c r="F140" s="167">
        <v>95</v>
      </c>
      <c r="G140" s="161">
        <v>116</v>
      </c>
      <c r="H140" s="161">
        <v>182</v>
      </c>
      <c r="I140" s="161">
        <f>2+156</f>
        <v>158</v>
      </c>
      <c r="J140" s="179">
        <v>98</v>
      </c>
      <c r="K140" s="128"/>
      <c r="M140" s="155" t="s">
        <v>132</v>
      </c>
      <c r="N140" s="360">
        <f>SUM(O140:X140)</f>
        <v>0</v>
      </c>
      <c r="O140" s="292"/>
      <c r="P140" s="292"/>
      <c r="Q140" s="292"/>
      <c r="R140" s="292"/>
      <c r="S140" s="292"/>
      <c r="T140" s="292"/>
      <c r="U140" s="292"/>
      <c r="V140" s="292"/>
      <c r="W140" s="292"/>
      <c r="X140" s="292"/>
    </row>
    <row r="141" spans="1:25" ht="15" thickBot="1" x14ac:dyDescent="0.3">
      <c r="A141" s="118" t="s">
        <v>132</v>
      </c>
      <c r="B141" s="118">
        <f>SUM(B139:B140)</f>
        <v>1305</v>
      </c>
      <c r="C141" s="144">
        <f>SUM(C139:C140)</f>
        <v>80</v>
      </c>
      <c r="D141" s="144">
        <f t="shared" ref="D141:J141" si="36">SUM(D139:D140)</f>
        <v>179</v>
      </c>
      <c r="E141" s="144">
        <f t="shared" si="36"/>
        <v>153</v>
      </c>
      <c r="F141" s="144">
        <f t="shared" si="36"/>
        <v>127</v>
      </c>
      <c r="G141" s="144">
        <f t="shared" si="36"/>
        <v>156</v>
      </c>
      <c r="H141" s="144">
        <f t="shared" si="36"/>
        <v>260</v>
      </c>
      <c r="I141" s="144">
        <f t="shared" si="36"/>
        <v>225</v>
      </c>
      <c r="J141" s="144">
        <f t="shared" si="36"/>
        <v>125</v>
      </c>
      <c r="K141" s="118"/>
    </row>
    <row r="142" spans="1:25" ht="15" thickBot="1" x14ac:dyDescent="0.3">
      <c r="G142" s="291"/>
      <c r="H142" s="291"/>
      <c r="I142" s="291"/>
      <c r="J142" s="291"/>
      <c r="M142" s="305" t="s">
        <v>212</v>
      </c>
      <c r="N142" s="618"/>
      <c r="O142" s="118"/>
      <c r="P142" s="118"/>
      <c r="Q142" s="118"/>
      <c r="R142" s="118"/>
      <c r="S142" s="118"/>
      <c r="T142" s="118"/>
      <c r="U142" s="118"/>
    </row>
    <row r="143" spans="1:25" ht="15" thickBot="1" x14ac:dyDescent="0.3">
      <c r="B143" s="131"/>
      <c r="M143" s="118"/>
      <c r="N143" s="332" t="s">
        <v>132</v>
      </c>
      <c r="O143" s="326" t="s">
        <v>213</v>
      </c>
      <c r="P143" s="326" t="s">
        <v>214</v>
      </c>
      <c r="Q143" s="326" t="s">
        <v>215</v>
      </c>
      <c r="R143" s="326" t="s">
        <v>216</v>
      </c>
      <c r="S143" s="326" t="s">
        <v>217</v>
      </c>
      <c r="T143" s="326" t="s">
        <v>218</v>
      </c>
      <c r="U143" s="327" t="s">
        <v>66</v>
      </c>
    </row>
    <row r="144" spans="1:25" ht="12.75" x14ac:dyDescent="0.2">
      <c r="B144" s="431"/>
      <c r="C144" s="407"/>
      <c r="D144" s="407"/>
      <c r="E144" s="408"/>
      <c r="M144" s="313" t="s">
        <v>113</v>
      </c>
      <c r="N144" s="161">
        <f>SUM(O144:U144)</f>
        <v>1827</v>
      </c>
      <c r="O144" s="182">
        <v>119</v>
      </c>
      <c r="P144" s="182">
        <v>464</v>
      </c>
      <c r="Q144" s="182">
        <v>94</v>
      </c>
      <c r="R144" s="182">
        <v>148</v>
      </c>
      <c r="S144" s="182">
        <v>766</v>
      </c>
      <c r="T144" s="182">
        <v>126</v>
      </c>
      <c r="U144" s="330">
        <v>110</v>
      </c>
      <c r="Y144" s="156"/>
    </row>
    <row r="145" spans="1:33" ht="14.25" x14ac:dyDescent="0.25">
      <c r="B145" s="432" t="s">
        <v>235</v>
      </c>
      <c r="C145" s="433" t="s">
        <v>236</v>
      </c>
      <c r="D145" s="433" t="s">
        <v>237</v>
      </c>
      <c r="E145" s="434" t="s">
        <v>232</v>
      </c>
      <c r="M145" s="167" t="s">
        <v>270</v>
      </c>
      <c r="N145" s="161">
        <f t="shared" ref="N145:N153" si="37">SUM(O145:U145)</f>
        <v>106</v>
      </c>
      <c r="O145" s="161">
        <v>10</v>
      </c>
      <c r="P145" s="161">
        <v>19</v>
      </c>
      <c r="Q145" s="161">
        <v>3</v>
      </c>
      <c r="R145" s="161">
        <v>12</v>
      </c>
      <c r="S145" s="161">
        <v>38</v>
      </c>
      <c r="T145" s="161">
        <v>15</v>
      </c>
      <c r="U145" s="179">
        <v>9</v>
      </c>
      <c r="Y145" s="156"/>
    </row>
    <row r="146" spans="1:33" ht="14.25" x14ac:dyDescent="0.25">
      <c r="B146" s="435" t="s">
        <v>113</v>
      </c>
      <c r="C146" s="645">
        <f>SUM(C147:C155)</f>
        <v>62</v>
      </c>
      <c r="D146" s="645">
        <f>SUM(D147:D155)</f>
        <v>85</v>
      </c>
      <c r="E146" s="179">
        <f>C146+D146</f>
        <v>147</v>
      </c>
      <c r="M146" s="167" t="s">
        <v>271</v>
      </c>
      <c r="N146" s="161">
        <f t="shared" si="37"/>
        <v>249</v>
      </c>
      <c r="O146" s="161">
        <v>11</v>
      </c>
      <c r="P146" s="161">
        <v>79</v>
      </c>
      <c r="Q146" s="161">
        <v>13</v>
      </c>
      <c r="R146" s="161">
        <v>14</v>
      </c>
      <c r="S146" s="161">
        <v>117</v>
      </c>
      <c r="T146" s="161">
        <v>9</v>
      </c>
      <c r="U146" s="179">
        <v>6</v>
      </c>
      <c r="Y146" s="156"/>
    </row>
    <row r="147" spans="1:33" ht="14.25" x14ac:dyDescent="0.25">
      <c r="B147" s="436" t="s">
        <v>270</v>
      </c>
      <c r="C147" s="645">
        <v>4</v>
      </c>
      <c r="D147" s="645">
        <v>3</v>
      </c>
      <c r="E147" s="179">
        <f>C147+D147</f>
        <v>7</v>
      </c>
      <c r="M147" s="167" t="s">
        <v>272</v>
      </c>
      <c r="N147" s="161">
        <f t="shared" si="37"/>
        <v>208</v>
      </c>
      <c r="O147" s="161">
        <v>15</v>
      </c>
      <c r="P147" s="161">
        <v>57</v>
      </c>
      <c r="Q147" s="161">
        <v>7</v>
      </c>
      <c r="R147" s="161">
        <v>27</v>
      </c>
      <c r="S147" s="161">
        <v>78</v>
      </c>
      <c r="T147" s="161">
        <v>13</v>
      </c>
      <c r="U147" s="179">
        <v>11</v>
      </c>
      <c r="Y147" s="156"/>
    </row>
    <row r="148" spans="1:33" ht="14.25" x14ac:dyDescent="0.25">
      <c r="B148" s="436" t="s">
        <v>271</v>
      </c>
      <c r="C148" s="645">
        <v>9</v>
      </c>
      <c r="D148" s="652">
        <v>4</v>
      </c>
      <c r="E148" s="179">
        <f t="shared" ref="E148:E155" si="38">C148+D148</f>
        <v>13</v>
      </c>
      <c r="M148" s="167" t="s">
        <v>273</v>
      </c>
      <c r="N148" s="161">
        <f t="shared" si="37"/>
        <v>181</v>
      </c>
      <c r="O148" s="161">
        <v>9</v>
      </c>
      <c r="P148" s="161">
        <v>40</v>
      </c>
      <c r="Q148" s="161">
        <v>21</v>
      </c>
      <c r="R148" s="161">
        <v>21</v>
      </c>
      <c r="S148" s="161">
        <v>72</v>
      </c>
      <c r="T148" s="161">
        <v>7</v>
      </c>
      <c r="U148" s="179">
        <v>11</v>
      </c>
      <c r="Y148" s="156"/>
    </row>
    <row r="149" spans="1:33" ht="14.25" x14ac:dyDescent="0.25">
      <c r="B149" s="436" t="s">
        <v>272</v>
      </c>
      <c r="C149" s="645">
        <v>3</v>
      </c>
      <c r="D149" s="652">
        <v>15</v>
      </c>
      <c r="E149" s="179">
        <f t="shared" si="38"/>
        <v>18</v>
      </c>
      <c r="M149" s="167" t="s">
        <v>274</v>
      </c>
      <c r="N149" s="161">
        <f t="shared" si="37"/>
        <v>228</v>
      </c>
      <c r="O149" s="167">
        <v>22</v>
      </c>
      <c r="P149" s="167">
        <v>43</v>
      </c>
      <c r="Q149" s="167">
        <v>13</v>
      </c>
      <c r="R149" s="167">
        <v>22</v>
      </c>
      <c r="S149" s="167">
        <v>94</v>
      </c>
      <c r="T149" s="167">
        <v>15</v>
      </c>
      <c r="U149" s="149">
        <v>19</v>
      </c>
      <c r="Y149" s="156"/>
    </row>
    <row r="150" spans="1:33" ht="14.25" x14ac:dyDescent="0.25">
      <c r="B150" s="436" t="s">
        <v>273</v>
      </c>
      <c r="C150" s="645">
        <v>10</v>
      </c>
      <c r="D150" s="645">
        <v>11</v>
      </c>
      <c r="E150" s="179">
        <f t="shared" si="38"/>
        <v>21</v>
      </c>
      <c r="M150" s="167" t="s">
        <v>275</v>
      </c>
      <c r="N150" s="161">
        <f t="shared" si="37"/>
        <v>396</v>
      </c>
      <c r="O150" s="161">
        <v>10</v>
      </c>
      <c r="P150" s="161">
        <v>106</v>
      </c>
      <c r="Q150" s="161">
        <v>10</v>
      </c>
      <c r="R150" s="161">
        <v>28</v>
      </c>
      <c r="S150" s="161">
        <v>167</v>
      </c>
      <c r="T150" s="161">
        <v>32</v>
      </c>
      <c r="U150" s="179">
        <v>43</v>
      </c>
      <c r="Y150" s="156"/>
    </row>
    <row r="151" spans="1:33" ht="14.25" x14ac:dyDescent="0.25">
      <c r="B151" s="436" t="s">
        <v>274</v>
      </c>
      <c r="C151" s="645">
        <v>6</v>
      </c>
      <c r="D151" s="652">
        <v>20</v>
      </c>
      <c r="E151" s="179">
        <f t="shared" si="38"/>
        <v>26</v>
      </c>
      <c r="M151" s="167" t="s">
        <v>276</v>
      </c>
      <c r="N151" s="161">
        <f t="shared" si="37"/>
        <v>301</v>
      </c>
      <c r="O151" s="161">
        <v>20</v>
      </c>
      <c r="P151" s="161">
        <v>88</v>
      </c>
      <c r="Q151" s="161">
        <v>15</v>
      </c>
      <c r="R151" s="161">
        <v>11</v>
      </c>
      <c r="S151" s="161">
        <v>139</v>
      </c>
      <c r="T151" s="161">
        <v>23</v>
      </c>
      <c r="U151" s="179">
        <v>5</v>
      </c>
    </row>
    <row r="152" spans="1:33" ht="14.25" x14ac:dyDescent="0.25">
      <c r="B152" s="436" t="s">
        <v>275</v>
      </c>
      <c r="C152" s="645">
        <v>16</v>
      </c>
      <c r="D152" s="652">
        <v>18</v>
      </c>
      <c r="E152" s="179">
        <f t="shared" si="38"/>
        <v>34</v>
      </c>
      <c r="M152" s="167" t="s">
        <v>277</v>
      </c>
      <c r="N152" s="161">
        <f t="shared" si="37"/>
        <v>158</v>
      </c>
      <c r="O152" s="165">
        <v>22</v>
      </c>
      <c r="P152" s="165">
        <v>32</v>
      </c>
      <c r="Q152" s="165">
        <v>12</v>
      </c>
      <c r="R152" s="165">
        <v>13</v>
      </c>
      <c r="S152" s="165">
        <v>61</v>
      </c>
      <c r="T152" s="165">
        <v>12</v>
      </c>
      <c r="U152" s="170">
        <v>6</v>
      </c>
    </row>
    <row r="153" spans="1:33" ht="14.25" x14ac:dyDescent="0.25">
      <c r="B153" s="436" t="s">
        <v>276</v>
      </c>
      <c r="C153" s="645">
        <v>13</v>
      </c>
      <c r="D153" s="652">
        <v>5</v>
      </c>
      <c r="E153" s="179">
        <f t="shared" si="38"/>
        <v>18</v>
      </c>
      <c r="M153" s="167" t="s">
        <v>278</v>
      </c>
      <c r="N153" s="161">
        <f t="shared" si="37"/>
        <v>0</v>
      </c>
      <c r="O153" s="161"/>
      <c r="P153" s="161"/>
      <c r="Q153" s="161"/>
      <c r="R153" s="161"/>
      <c r="S153" s="161"/>
      <c r="T153" s="161"/>
      <c r="U153" s="179"/>
      <c r="V153" s="118"/>
    </row>
    <row r="154" spans="1:33" ht="15" thickBot="1" x14ac:dyDescent="0.3">
      <c r="B154" s="436" t="s">
        <v>277</v>
      </c>
      <c r="C154" s="645">
        <v>1</v>
      </c>
      <c r="D154" s="652">
        <v>9</v>
      </c>
      <c r="E154" s="179">
        <f t="shared" si="38"/>
        <v>10</v>
      </c>
      <c r="M154" s="323" t="s">
        <v>132</v>
      </c>
      <c r="N154" s="358">
        <f>SUM(O154:U154)</f>
        <v>0</v>
      </c>
      <c r="O154" s="324"/>
      <c r="P154" s="324"/>
      <c r="Q154" s="324"/>
      <c r="R154" s="324"/>
      <c r="S154" s="324"/>
      <c r="T154" s="324"/>
      <c r="U154" s="324"/>
    </row>
    <row r="155" spans="1:33" ht="14.25" x14ac:dyDescent="0.25">
      <c r="B155" s="436" t="s">
        <v>278</v>
      </c>
      <c r="C155" s="645"/>
      <c r="D155" s="645"/>
      <c r="E155" s="179">
        <f t="shared" si="38"/>
        <v>0</v>
      </c>
    </row>
    <row r="156" spans="1:33" ht="12.75" thickBot="1" x14ac:dyDescent="0.25">
      <c r="B156" s="437" t="s">
        <v>232</v>
      </c>
      <c r="C156" s="994">
        <f>SUM(C147:C155)</f>
        <v>62</v>
      </c>
      <c r="D156" s="398">
        <f>SUM(D147:D155)</f>
        <v>85</v>
      </c>
      <c r="E156" s="409">
        <f t="shared" ref="E156" si="39">C156+D156</f>
        <v>147</v>
      </c>
    </row>
    <row r="157" spans="1:33" x14ac:dyDescent="0.2">
      <c r="N157" s="620"/>
    </row>
    <row r="158" spans="1:33" ht="12.75" thickBot="1" x14ac:dyDescent="0.25">
      <c r="A158" s="131"/>
      <c r="K158" s="396"/>
      <c r="L158" s="396"/>
      <c r="M158" s="481" t="s">
        <v>220</v>
      </c>
      <c r="N158" s="481"/>
    </row>
    <row r="159" spans="1:33" ht="15" thickBot="1" x14ac:dyDescent="0.3">
      <c r="G159" s="118"/>
      <c r="H159" s="118"/>
      <c r="I159" s="118"/>
      <c r="J159" s="118"/>
      <c r="M159" s="188"/>
      <c r="N159" s="337" t="s">
        <v>132</v>
      </c>
      <c r="O159" s="348" t="s">
        <v>178</v>
      </c>
      <c r="P159" s="349" t="s">
        <v>179</v>
      </c>
      <c r="Q159" s="349" t="s">
        <v>180</v>
      </c>
      <c r="R159" s="349" t="s">
        <v>181</v>
      </c>
      <c r="S159" s="349" t="s">
        <v>182</v>
      </c>
      <c r="T159" s="349" t="s">
        <v>183</v>
      </c>
      <c r="U159" s="349" t="s">
        <v>184</v>
      </c>
      <c r="V159" s="349" t="s">
        <v>185</v>
      </c>
      <c r="W159" s="349" t="s">
        <v>186</v>
      </c>
      <c r="X159" s="349" t="s">
        <v>187</v>
      </c>
      <c r="Y159" s="349" t="s">
        <v>188</v>
      </c>
      <c r="Z159" s="349" t="s">
        <v>189</v>
      </c>
      <c r="AA159" s="349" t="s">
        <v>190</v>
      </c>
      <c r="AB159" s="349" t="s">
        <v>191</v>
      </c>
      <c r="AC159" s="349" t="s">
        <v>192</v>
      </c>
      <c r="AD159" s="349" t="s">
        <v>193</v>
      </c>
      <c r="AE159" s="349" t="s">
        <v>194</v>
      </c>
      <c r="AF159" s="349" t="s">
        <v>195</v>
      </c>
      <c r="AG159" s="350" t="s">
        <v>58</v>
      </c>
    </row>
    <row r="160" spans="1:33" ht="14.25" x14ac:dyDescent="0.25">
      <c r="B160" s="122" t="s">
        <v>368</v>
      </c>
      <c r="C160" s="118"/>
      <c r="F160" s="357"/>
      <c r="M160" s="313" t="s">
        <v>113</v>
      </c>
      <c r="N160" s="494">
        <f>SUM(N161:N169)</f>
        <v>8279</v>
      </c>
      <c r="O160" s="351"/>
      <c r="P160" s="351"/>
      <c r="Q160" s="351"/>
      <c r="R160" s="351"/>
      <c r="S160" s="351"/>
      <c r="T160" s="351"/>
      <c r="U160" s="351"/>
      <c r="V160" s="351"/>
      <c r="W160" s="351"/>
      <c r="X160" s="351"/>
      <c r="Y160" s="351"/>
      <c r="Z160" s="351"/>
      <c r="AA160" s="351"/>
      <c r="AB160" s="351"/>
      <c r="AC160" s="351"/>
      <c r="AD160" s="351"/>
      <c r="AE160" s="351"/>
      <c r="AF160" s="351"/>
      <c r="AG160" s="352"/>
    </row>
    <row r="161" spans="1:33" ht="14.25" x14ac:dyDescent="0.25">
      <c r="B161" s="118"/>
      <c r="C161" s="301"/>
      <c r="D161" s="140" t="s">
        <v>117</v>
      </c>
      <c r="E161" s="140" t="s">
        <v>118</v>
      </c>
      <c r="F161" s="140" t="s">
        <v>119</v>
      </c>
      <c r="M161" s="167" t="s">
        <v>270</v>
      </c>
      <c r="N161" s="446">
        <f>SUM(O161:AG161)</f>
        <v>553</v>
      </c>
      <c r="O161" s="165">
        <v>28</v>
      </c>
      <c r="P161" s="165">
        <v>40</v>
      </c>
      <c r="Q161" s="165">
        <v>40</v>
      </c>
      <c r="R161" s="165">
        <v>33</v>
      </c>
      <c r="S161" s="165">
        <v>27</v>
      </c>
      <c r="T161" s="165">
        <v>28</v>
      </c>
      <c r="U161" s="165">
        <v>23</v>
      </c>
      <c r="V161" s="165">
        <v>39</v>
      </c>
      <c r="W161" s="165">
        <v>32</v>
      </c>
      <c r="X161" s="165">
        <v>36</v>
      </c>
      <c r="Y161" s="165">
        <v>23</v>
      </c>
      <c r="Z161" s="165">
        <v>30</v>
      </c>
      <c r="AA161" s="165">
        <v>39</v>
      </c>
      <c r="AB161" s="165">
        <v>26</v>
      </c>
      <c r="AC161" s="165">
        <v>28</v>
      </c>
      <c r="AD161" s="165">
        <v>34</v>
      </c>
      <c r="AE161" s="165">
        <v>25</v>
      </c>
      <c r="AF161" s="165">
        <v>22</v>
      </c>
      <c r="AG161" s="170"/>
    </row>
    <row r="162" spans="1:33" ht="14.25" x14ac:dyDescent="0.25">
      <c r="B162" s="118"/>
      <c r="C162" s="301" t="s">
        <v>420</v>
      </c>
      <c r="D162" s="413">
        <f>D87</f>
        <v>42736</v>
      </c>
      <c r="E162" s="413">
        <f t="shared" ref="E162:F162" si="40">E87</f>
        <v>42767</v>
      </c>
      <c r="F162" s="413">
        <f t="shared" si="40"/>
        <v>42795</v>
      </c>
      <c r="M162" s="167" t="s">
        <v>271</v>
      </c>
      <c r="N162" s="446">
        <f t="shared" ref="N162:N169" si="41">SUM(O162:AG162)</f>
        <v>868</v>
      </c>
      <c r="O162" s="165">
        <v>51</v>
      </c>
      <c r="P162" s="165">
        <v>50</v>
      </c>
      <c r="Q162" s="165">
        <v>45</v>
      </c>
      <c r="R162" s="165">
        <v>59</v>
      </c>
      <c r="S162" s="165">
        <v>51</v>
      </c>
      <c r="T162" s="165">
        <v>44</v>
      </c>
      <c r="U162" s="165">
        <v>50</v>
      </c>
      <c r="V162" s="165">
        <v>48</v>
      </c>
      <c r="W162" s="165">
        <v>61</v>
      </c>
      <c r="X162" s="165">
        <v>39</v>
      </c>
      <c r="Y162" s="165">
        <v>45</v>
      </c>
      <c r="Z162" s="165">
        <v>43</v>
      </c>
      <c r="AA162" s="165">
        <v>46</v>
      </c>
      <c r="AB162" s="165">
        <v>58</v>
      </c>
      <c r="AC162" s="165">
        <v>41</v>
      </c>
      <c r="AD162" s="165">
        <v>49</v>
      </c>
      <c r="AE162" s="165">
        <v>40</v>
      </c>
      <c r="AF162" s="165">
        <v>47</v>
      </c>
      <c r="AG162" s="170">
        <v>1</v>
      </c>
    </row>
    <row r="163" spans="1:33" ht="14.25" x14ac:dyDescent="0.25">
      <c r="A163" s="620"/>
      <c r="B163" s="167" t="s">
        <v>270</v>
      </c>
      <c r="C163" s="167">
        <f>SUM(D163:F163)</f>
        <v>38</v>
      </c>
      <c r="D163" s="980">
        <v>12</v>
      </c>
      <c r="E163" s="980">
        <v>8</v>
      </c>
      <c r="F163" s="980">
        <v>18</v>
      </c>
      <c r="M163" s="167" t="s">
        <v>272</v>
      </c>
      <c r="N163" s="446">
        <f t="shared" si="41"/>
        <v>1076</v>
      </c>
      <c r="O163" s="165">
        <v>77</v>
      </c>
      <c r="P163" s="165">
        <v>69</v>
      </c>
      <c r="Q163" s="165">
        <v>63</v>
      </c>
      <c r="R163" s="165">
        <v>61</v>
      </c>
      <c r="S163" s="165">
        <v>62</v>
      </c>
      <c r="T163" s="165">
        <v>59</v>
      </c>
      <c r="U163" s="165">
        <v>57</v>
      </c>
      <c r="V163" s="165">
        <v>52</v>
      </c>
      <c r="W163" s="165">
        <v>69</v>
      </c>
      <c r="X163" s="165">
        <v>68</v>
      </c>
      <c r="Y163" s="165">
        <v>56</v>
      </c>
      <c r="Z163" s="165">
        <v>50</v>
      </c>
      <c r="AA163" s="165">
        <v>56</v>
      </c>
      <c r="AB163" s="165">
        <v>62</v>
      </c>
      <c r="AC163" s="165">
        <v>58</v>
      </c>
      <c r="AD163" s="165">
        <v>57</v>
      </c>
      <c r="AE163" s="165">
        <v>45</v>
      </c>
      <c r="AF163" s="165">
        <v>55</v>
      </c>
      <c r="AG163" s="170"/>
    </row>
    <row r="164" spans="1:33" ht="14.25" x14ac:dyDescent="0.25">
      <c r="B164" s="167" t="s">
        <v>271</v>
      </c>
      <c r="C164" s="167">
        <f t="shared" ref="C164:C170" si="42">SUM(D164:F164)</f>
        <v>99</v>
      </c>
      <c r="D164" s="980">
        <v>37</v>
      </c>
      <c r="E164" s="980">
        <v>32</v>
      </c>
      <c r="F164" s="980">
        <v>30</v>
      </c>
      <c r="K164" s="128"/>
      <c r="M164" s="167" t="s">
        <v>273</v>
      </c>
      <c r="N164" s="446">
        <f t="shared" si="41"/>
        <v>914</v>
      </c>
      <c r="O164" s="165">
        <v>54</v>
      </c>
      <c r="P164" s="165">
        <v>66</v>
      </c>
      <c r="Q164" s="165">
        <v>58</v>
      </c>
      <c r="R164" s="165">
        <v>56</v>
      </c>
      <c r="S164" s="165">
        <v>59</v>
      </c>
      <c r="T164" s="165">
        <v>62</v>
      </c>
      <c r="U164" s="165">
        <v>58</v>
      </c>
      <c r="V164" s="165">
        <v>54</v>
      </c>
      <c r="W164" s="165">
        <v>45</v>
      </c>
      <c r="X164" s="165">
        <v>64</v>
      </c>
      <c r="Y164" s="165">
        <v>50</v>
      </c>
      <c r="Z164" s="165">
        <v>41</v>
      </c>
      <c r="AA164" s="165">
        <v>46</v>
      </c>
      <c r="AB164" s="165">
        <v>39</v>
      </c>
      <c r="AC164" s="165">
        <v>35</v>
      </c>
      <c r="AD164" s="165">
        <v>52</v>
      </c>
      <c r="AE164" s="165">
        <v>36</v>
      </c>
      <c r="AF164" s="165">
        <v>39</v>
      </c>
      <c r="AG164" s="170"/>
    </row>
    <row r="165" spans="1:33" ht="14.25" x14ac:dyDescent="0.25">
      <c r="B165" s="167" t="s">
        <v>272</v>
      </c>
      <c r="C165" s="167">
        <f t="shared" si="42"/>
        <v>78</v>
      </c>
      <c r="D165" s="833">
        <v>28</v>
      </c>
      <c r="E165" s="833">
        <v>23</v>
      </c>
      <c r="F165" s="833">
        <v>27</v>
      </c>
      <c r="K165" s="128"/>
      <c r="M165" s="167" t="s">
        <v>274</v>
      </c>
      <c r="N165" s="446">
        <f t="shared" si="41"/>
        <v>1289</v>
      </c>
      <c r="O165" s="165">
        <v>92</v>
      </c>
      <c r="P165" s="165">
        <v>65</v>
      </c>
      <c r="Q165" s="165">
        <v>69</v>
      </c>
      <c r="R165" s="165">
        <v>74</v>
      </c>
      <c r="S165" s="165">
        <v>74</v>
      </c>
      <c r="T165" s="165">
        <v>86</v>
      </c>
      <c r="U165" s="165">
        <v>63</v>
      </c>
      <c r="V165" s="165">
        <v>71</v>
      </c>
      <c r="W165" s="165">
        <v>75</v>
      </c>
      <c r="X165" s="165">
        <v>81</v>
      </c>
      <c r="Y165" s="165">
        <v>62</v>
      </c>
      <c r="Z165" s="165">
        <v>60</v>
      </c>
      <c r="AA165" s="165">
        <v>71</v>
      </c>
      <c r="AB165" s="165">
        <v>59</v>
      </c>
      <c r="AC165" s="165">
        <v>71</v>
      </c>
      <c r="AD165" s="165">
        <v>75</v>
      </c>
      <c r="AE165" s="165">
        <v>59</v>
      </c>
      <c r="AF165" s="165">
        <v>80</v>
      </c>
      <c r="AG165" s="170">
        <v>2</v>
      </c>
    </row>
    <row r="166" spans="1:33" ht="14.25" x14ac:dyDescent="0.25">
      <c r="B166" s="167" t="s">
        <v>273</v>
      </c>
      <c r="C166" s="167">
        <f t="shared" si="42"/>
        <v>78</v>
      </c>
      <c r="D166" s="833">
        <v>25</v>
      </c>
      <c r="E166" s="833">
        <v>27</v>
      </c>
      <c r="F166" s="833">
        <v>26</v>
      </c>
      <c r="K166" s="128"/>
      <c r="M166" s="167" t="s">
        <v>275</v>
      </c>
      <c r="N166" s="446">
        <f t="shared" si="41"/>
        <v>1686</v>
      </c>
      <c r="O166" s="165">
        <v>127</v>
      </c>
      <c r="P166" s="165">
        <v>103</v>
      </c>
      <c r="Q166" s="165">
        <v>120</v>
      </c>
      <c r="R166" s="165">
        <v>94</v>
      </c>
      <c r="S166" s="165">
        <v>102</v>
      </c>
      <c r="T166" s="165">
        <v>85</v>
      </c>
      <c r="U166" s="165">
        <v>97</v>
      </c>
      <c r="V166" s="165">
        <v>116</v>
      </c>
      <c r="W166" s="165">
        <v>109</v>
      </c>
      <c r="X166" s="165">
        <v>106</v>
      </c>
      <c r="Y166" s="165">
        <v>100</v>
      </c>
      <c r="Z166" s="165">
        <v>90</v>
      </c>
      <c r="AA166" s="165">
        <v>72</v>
      </c>
      <c r="AB166" s="165">
        <v>74</v>
      </c>
      <c r="AC166" s="165">
        <v>81</v>
      </c>
      <c r="AD166" s="165">
        <v>76</v>
      </c>
      <c r="AE166" s="165">
        <v>67</v>
      </c>
      <c r="AF166" s="165">
        <v>66</v>
      </c>
      <c r="AG166" s="170">
        <v>1</v>
      </c>
    </row>
    <row r="167" spans="1:33" ht="14.25" x14ac:dyDescent="0.25">
      <c r="B167" s="167" t="s">
        <v>274</v>
      </c>
      <c r="C167" s="167">
        <f t="shared" si="42"/>
        <v>72</v>
      </c>
      <c r="D167" s="833">
        <v>15</v>
      </c>
      <c r="E167" s="833">
        <v>25</v>
      </c>
      <c r="F167" s="833">
        <v>32</v>
      </c>
      <c r="K167" s="128"/>
      <c r="M167" s="167" t="s">
        <v>276</v>
      </c>
      <c r="N167" s="446">
        <f t="shared" si="41"/>
        <v>1071</v>
      </c>
      <c r="O167" s="165">
        <v>71</v>
      </c>
      <c r="P167" s="165">
        <v>61</v>
      </c>
      <c r="Q167" s="165">
        <v>59</v>
      </c>
      <c r="R167" s="165">
        <v>60</v>
      </c>
      <c r="S167" s="165">
        <v>58</v>
      </c>
      <c r="T167" s="165">
        <v>69</v>
      </c>
      <c r="U167" s="165">
        <v>59</v>
      </c>
      <c r="V167" s="165">
        <v>74</v>
      </c>
      <c r="W167" s="165">
        <v>61</v>
      </c>
      <c r="X167" s="165">
        <v>54</v>
      </c>
      <c r="Y167" s="165">
        <v>62</v>
      </c>
      <c r="Z167" s="165">
        <v>56</v>
      </c>
      <c r="AA167" s="165">
        <v>46</v>
      </c>
      <c r="AB167" s="165">
        <v>49</v>
      </c>
      <c r="AC167" s="165">
        <v>53</v>
      </c>
      <c r="AD167" s="165">
        <v>65</v>
      </c>
      <c r="AE167" s="165">
        <v>60</v>
      </c>
      <c r="AF167" s="165">
        <v>53</v>
      </c>
      <c r="AG167" s="170">
        <v>1</v>
      </c>
    </row>
    <row r="168" spans="1:33" ht="14.25" x14ac:dyDescent="0.25">
      <c r="B168" s="167" t="s">
        <v>275</v>
      </c>
      <c r="C168" s="167">
        <f t="shared" si="42"/>
        <v>78</v>
      </c>
      <c r="D168" s="1039">
        <v>30</v>
      </c>
      <c r="E168" s="1039">
        <v>23</v>
      </c>
      <c r="F168" s="1039">
        <v>25</v>
      </c>
      <c r="K168" s="128"/>
      <c r="M168" s="167" t="s">
        <v>277</v>
      </c>
      <c r="N168" s="446">
        <f t="shared" si="41"/>
        <v>822</v>
      </c>
      <c r="O168" s="165">
        <v>59</v>
      </c>
      <c r="P168" s="165">
        <v>56</v>
      </c>
      <c r="Q168" s="165">
        <v>46</v>
      </c>
      <c r="R168" s="165">
        <v>42</v>
      </c>
      <c r="S168" s="165">
        <v>43</v>
      </c>
      <c r="T168" s="165">
        <v>41</v>
      </c>
      <c r="U168" s="165">
        <v>43</v>
      </c>
      <c r="V168" s="165">
        <v>44</v>
      </c>
      <c r="W168" s="165">
        <v>40</v>
      </c>
      <c r="X168" s="165">
        <v>59</v>
      </c>
      <c r="Y168" s="165">
        <v>44</v>
      </c>
      <c r="Z168" s="165">
        <v>45</v>
      </c>
      <c r="AA168" s="165">
        <v>41</v>
      </c>
      <c r="AB168" s="165">
        <v>45</v>
      </c>
      <c r="AC168" s="165">
        <v>40</v>
      </c>
      <c r="AD168" s="165">
        <v>47</v>
      </c>
      <c r="AE168" s="165">
        <v>54</v>
      </c>
      <c r="AF168" s="165">
        <v>33</v>
      </c>
      <c r="AG168" s="170"/>
    </row>
    <row r="169" spans="1:33" ht="14.25" x14ac:dyDescent="0.25">
      <c r="B169" s="167" t="s">
        <v>276</v>
      </c>
      <c r="C169" s="167">
        <f t="shared" si="42"/>
        <v>38</v>
      </c>
      <c r="D169" s="845">
        <v>15</v>
      </c>
      <c r="E169" s="845">
        <v>14</v>
      </c>
      <c r="F169" s="845">
        <v>9</v>
      </c>
      <c r="K169" s="128"/>
      <c r="M169" s="167" t="s">
        <v>278</v>
      </c>
      <c r="N169" s="446">
        <f t="shared" si="41"/>
        <v>0</v>
      </c>
      <c r="O169" s="165"/>
      <c r="P169" s="165"/>
      <c r="Q169" s="165"/>
      <c r="R169" s="165"/>
      <c r="S169" s="165"/>
      <c r="T169" s="165"/>
      <c r="U169" s="165"/>
      <c r="V169" s="165"/>
      <c r="W169" s="165"/>
      <c r="X169" s="165"/>
      <c r="Y169" s="165"/>
      <c r="Z169" s="165"/>
      <c r="AA169" s="165"/>
      <c r="AB169" s="165"/>
      <c r="AC169" s="165"/>
      <c r="AD169" s="165"/>
      <c r="AE169" s="165"/>
      <c r="AF169" s="165"/>
      <c r="AG169" s="170"/>
    </row>
    <row r="170" spans="1:33" ht="15" thickBot="1" x14ac:dyDescent="0.3">
      <c r="B170" s="167" t="s">
        <v>277</v>
      </c>
      <c r="C170" s="167">
        <f t="shared" si="42"/>
        <v>60</v>
      </c>
      <c r="D170" s="845">
        <v>9</v>
      </c>
      <c r="E170" s="845">
        <v>24</v>
      </c>
      <c r="F170" s="845">
        <v>27</v>
      </c>
      <c r="K170" s="128"/>
      <c r="M170" s="323" t="s">
        <v>132</v>
      </c>
      <c r="N170" s="675">
        <f>SUM(N161:N169)</f>
        <v>8279</v>
      </c>
      <c r="O170" s="675">
        <f>SUM(O161:O169)</f>
        <v>559</v>
      </c>
      <c r="P170" s="675">
        <f t="shared" ref="P170:AG170" si="43">SUM(P161:P169)</f>
        <v>510</v>
      </c>
      <c r="Q170" s="675">
        <f t="shared" si="43"/>
        <v>500</v>
      </c>
      <c r="R170" s="675">
        <f t="shared" si="43"/>
        <v>479</v>
      </c>
      <c r="S170" s="675">
        <f t="shared" si="43"/>
        <v>476</v>
      </c>
      <c r="T170" s="675">
        <f t="shared" si="43"/>
        <v>474</v>
      </c>
      <c r="U170" s="675">
        <f t="shared" si="43"/>
        <v>450</v>
      </c>
      <c r="V170" s="675">
        <f t="shared" si="43"/>
        <v>498</v>
      </c>
      <c r="W170" s="675">
        <f t="shared" si="43"/>
        <v>492</v>
      </c>
      <c r="X170" s="675">
        <f t="shared" si="43"/>
        <v>507</v>
      </c>
      <c r="Y170" s="675">
        <f t="shared" si="43"/>
        <v>442</v>
      </c>
      <c r="Z170" s="675">
        <f t="shared" si="43"/>
        <v>415</v>
      </c>
      <c r="AA170" s="675">
        <f t="shared" si="43"/>
        <v>417</v>
      </c>
      <c r="AB170" s="675">
        <f t="shared" si="43"/>
        <v>412</v>
      </c>
      <c r="AC170" s="675">
        <f t="shared" si="43"/>
        <v>407</v>
      </c>
      <c r="AD170" s="675">
        <f t="shared" si="43"/>
        <v>455</v>
      </c>
      <c r="AE170" s="675">
        <f t="shared" si="43"/>
        <v>386</v>
      </c>
      <c r="AF170" s="675">
        <f t="shared" si="43"/>
        <v>395</v>
      </c>
      <c r="AG170" s="676">
        <f t="shared" si="43"/>
        <v>5</v>
      </c>
    </row>
    <row r="171" spans="1:33" ht="14.25" x14ac:dyDescent="0.25">
      <c r="B171" s="657" t="s">
        <v>132</v>
      </c>
      <c r="C171" s="657">
        <f>SUM(C163:C170)</f>
        <v>541</v>
      </c>
      <c r="D171" s="611"/>
      <c r="E171" s="611"/>
      <c r="F171" s="611"/>
      <c r="K171" s="128"/>
    </row>
    <row r="172" spans="1:33" ht="12.75" x14ac:dyDescent="0.2">
      <c r="B172" s="319"/>
      <c r="C172" s="156"/>
      <c r="K172" s="128"/>
      <c r="M172" s="805"/>
      <c r="N172" s="309"/>
      <c r="O172" s="310"/>
      <c r="P172" s="310"/>
      <c r="Q172" s="310"/>
      <c r="R172" s="310"/>
      <c r="S172" s="310"/>
      <c r="T172" s="310"/>
      <c r="U172" s="310"/>
      <c r="V172" s="310"/>
      <c r="W172" s="309"/>
      <c r="X172" s="309"/>
      <c r="Y172" s="309"/>
      <c r="Z172" s="309"/>
      <c r="AA172" s="309"/>
      <c r="AB172" s="309"/>
      <c r="AC172" s="309"/>
      <c r="AD172" s="309"/>
      <c r="AE172" s="309"/>
      <c r="AF172" s="309"/>
      <c r="AG172" s="309"/>
    </row>
    <row r="173" spans="1:33" ht="15" thickBot="1" x14ac:dyDescent="0.3">
      <c r="B173" s="118" t="s">
        <v>369</v>
      </c>
      <c r="C173" s="301"/>
      <c r="D173" s="140" t="s">
        <v>117</v>
      </c>
      <c r="E173" s="140" t="s">
        <v>118</v>
      </c>
      <c r="F173" s="140" t="s">
        <v>119</v>
      </c>
      <c r="K173" s="128"/>
      <c r="M173" s="397" t="s">
        <v>249</v>
      </c>
      <c r="N173" s="396"/>
      <c r="O173" s="396"/>
    </row>
    <row r="174" spans="1:33" ht="14.25" x14ac:dyDescent="0.25">
      <c r="B174" s="118"/>
      <c r="C174" s="301" t="str">
        <f>C162</f>
        <v>Q3  FY2017</v>
      </c>
      <c r="D174" s="413">
        <f>D162</f>
        <v>42736</v>
      </c>
      <c r="E174" s="413">
        <f t="shared" ref="E174:F174" si="44">E162</f>
        <v>42767</v>
      </c>
      <c r="F174" s="413">
        <f t="shared" si="44"/>
        <v>42795</v>
      </c>
      <c r="M174" s="176"/>
      <c r="N174" s="142" t="s">
        <v>132</v>
      </c>
      <c r="O174" s="1051" t="s">
        <v>168</v>
      </c>
      <c r="P174" s="1052" t="s">
        <v>169</v>
      </c>
      <c r="Q174" s="1053" t="s">
        <v>170</v>
      </c>
      <c r="R174" s="1053" t="s">
        <v>171</v>
      </c>
      <c r="S174" s="1054" t="s">
        <v>37</v>
      </c>
      <c r="T174" s="1055" t="s">
        <v>172</v>
      </c>
      <c r="U174" s="1051" t="s">
        <v>29</v>
      </c>
      <c r="V174" s="1070" t="s">
        <v>173</v>
      </c>
      <c r="W174" s="1071" t="s">
        <v>174</v>
      </c>
      <c r="X174" s="1071" t="s">
        <v>175</v>
      </c>
      <c r="Y174" s="1056" t="s">
        <v>24</v>
      </c>
      <c r="Z174" s="118"/>
    </row>
    <row r="175" spans="1:33" ht="14.25" x14ac:dyDescent="0.25">
      <c r="A175" s="620"/>
      <c r="B175" s="167" t="s">
        <v>270</v>
      </c>
      <c r="C175" s="140">
        <f>SUM(D175:F175)</f>
        <v>241</v>
      </c>
      <c r="D175" s="845">
        <f>D62+D75+D163</f>
        <v>79</v>
      </c>
      <c r="E175" s="845">
        <f>E62+E75+E163</f>
        <v>74</v>
      </c>
      <c r="F175" s="845">
        <f>F62+F75+F163</f>
        <v>88</v>
      </c>
      <c r="M175" s="344" t="s">
        <v>113</v>
      </c>
      <c r="N175" s="165">
        <f>SUM(O175:Y175)</f>
        <v>8295</v>
      </c>
      <c r="O175" s="1057">
        <v>39</v>
      </c>
      <c r="P175" s="815">
        <v>265</v>
      </c>
      <c r="Q175" s="1058">
        <v>3</v>
      </c>
      <c r="R175" s="1058">
        <v>221</v>
      </c>
      <c r="S175" s="498">
        <v>127</v>
      </c>
      <c r="T175" s="497">
        <v>1</v>
      </c>
      <c r="U175" s="1057">
        <v>7573</v>
      </c>
      <c r="V175" s="1059"/>
      <c r="W175" s="497">
        <v>51</v>
      </c>
      <c r="X175" s="497"/>
      <c r="Y175" s="1060">
        <v>15</v>
      </c>
    </row>
    <row r="176" spans="1:33" ht="14.25" x14ac:dyDescent="0.25">
      <c r="B176" s="167" t="s">
        <v>271</v>
      </c>
      <c r="C176" s="140">
        <f t="shared" ref="C176:C182" si="45">SUM(D176:F176)</f>
        <v>335</v>
      </c>
      <c r="D176" s="980">
        <f t="shared" ref="D176:F182" si="46">D63+D76+D164</f>
        <v>115</v>
      </c>
      <c r="E176" s="980">
        <f t="shared" si="46"/>
        <v>114</v>
      </c>
      <c r="F176" s="980">
        <f t="shared" si="46"/>
        <v>106</v>
      </c>
      <c r="M176" s="148" t="s">
        <v>270</v>
      </c>
      <c r="N176" s="165">
        <f t="shared" ref="N176:N185" si="47">SUM(O176:Y176)</f>
        <v>553</v>
      </c>
      <c r="O176" s="1057">
        <v>2</v>
      </c>
      <c r="P176" s="815">
        <v>22</v>
      </c>
      <c r="Q176" s="1058"/>
      <c r="R176" s="1058">
        <v>1</v>
      </c>
      <c r="S176" s="498">
        <v>1</v>
      </c>
      <c r="T176" s="497"/>
      <c r="U176" s="1057">
        <v>519</v>
      </c>
      <c r="V176" s="1059"/>
      <c r="W176" s="497">
        <v>6</v>
      </c>
      <c r="X176" s="497"/>
      <c r="Y176" s="1060">
        <v>2</v>
      </c>
    </row>
    <row r="177" spans="2:25" ht="14.25" x14ac:dyDescent="0.25">
      <c r="B177" s="167" t="s">
        <v>272</v>
      </c>
      <c r="C177" s="140">
        <f t="shared" si="45"/>
        <v>224</v>
      </c>
      <c r="D177" s="980">
        <f t="shared" si="46"/>
        <v>76</v>
      </c>
      <c r="E177" s="980">
        <f t="shared" si="46"/>
        <v>70</v>
      </c>
      <c r="F177" s="980">
        <f t="shared" si="46"/>
        <v>78</v>
      </c>
      <c r="G177" s="128"/>
      <c r="H177" s="128"/>
      <c r="I177" s="128"/>
      <c r="J177" s="128"/>
      <c r="M177" s="148" t="s">
        <v>271</v>
      </c>
      <c r="N177" s="165">
        <f t="shared" si="47"/>
        <v>868</v>
      </c>
      <c r="O177" s="1061">
        <v>5</v>
      </c>
      <c r="P177" s="1062">
        <v>97</v>
      </c>
      <c r="Q177" s="1063"/>
      <c r="R177" s="1063">
        <v>7</v>
      </c>
      <c r="S177" s="442">
        <v>47</v>
      </c>
      <c r="T177" s="441"/>
      <c r="U177" s="1061">
        <v>694</v>
      </c>
      <c r="V177" s="1059"/>
      <c r="W177" s="441">
        <v>17</v>
      </c>
      <c r="X177" s="497"/>
      <c r="Y177" s="1060">
        <v>1</v>
      </c>
    </row>
    <row r="178" spans="2:25" ht="14.25" x14ac:dyDescent="0.25">
      <c r="B178" s="167" t="s">
        <v>273</v>
      </c>
      <c r="C178" s="140">
        <f t="shared" si="45"/>
        <v>308</v>
      </c>
      <c r="D178" s="980">
        <f t="shared" si="46"/>
        <v>110</v>
      </c>
      <c r="E178" s="980">
        <f t="shared" si="46"/>
        <v>92</v>
      </c>
      <c r="F178" s="980">
        <f t="shared" si="46"/>
        <v>106</v>
      </c>
      <c r="G178" s="128"/>
      <c r="H178" s="128"/>
      <c r="I178" s="128"/>
      <c r="J178" s="128"/>
      <c r="K178" s="128"/>
      <c r="M178" s="148" t="s">
        <v>272</v>
      </c>
      <c r="N178" s="165">
        <f t="shared" si="47"/>
        <v>1076</v>
      </c>
      <c r="O178" s="1057">
        <v>8</v>
      </c>
      <c r="P178" s="815">
        <v>66</v>
      </c>
      <c r="Q178" s="1058"/>
      <c r="R178" s="1058">
        <v>38</v>
      </c>
      <c r="S178" s="498">
        <v>17</v>
      </c>
      <c r="T178" s="497"/>
      <c r="U178" s="1057">
        <v>941</v>
      </c>
      <c r="V178" s="1059"/>
      <c r="W178" s="497">
        <v>5</v>
      </c>
      <c r="X178" s="497"/>
      <c r="Y178" s="1060">
        <v>1</v>
      </c>
    </row>
    <row r="179" spans="2:25" ht="14.25" x14ac:dyDescent="0.25">
      <c r="B179" s="167" t="s">
        <v>274</v>
      </c>
      <c r="C179" s="140">
        <f t="shared" si="45"/>
        <v>367</v>
      </c>
      <c r="D179" s="980">
        <f t="shared" si="46"/>
        <v>102</v>
      </c>
      <c r="E179" s="980">
        <f t="shared" si="46"/>
        <v>139</v>
      </c>
      <c r="F179" s="980">
        <f t="shared" si="46"/>
        <v>126</v>
      </c>
      <c r="G179" s="128"/>
      <c r="H179" s="128"/>
      <c r="I179" s="128"/>
      <c r="J179" s="128"/>
      <c r="K179" s="128"/>
      <c r="M179" s="148" t="s">
        <v>273</v>
      </c>
      <c r="N179" s="165">
        <f t="shared" si="47"/>
        <v>914</v>
      </c>
      <c r="O179" s="1057">
        <v>1</v>
      </c>
      <c r="P179" s="815">
        <v>14</v>
      </c>
      <c r="Q179" s="1058">
        <v>2</v>
      </c>
      <c r="R179" s="1058">
        <v>30</v>
      </c>
      <c r="S179" s="498">
        <v>15</v>
      </c>
      <c r="T179" s="497"/>
      <c r="U179" s="1057">
        <v>850</v>
      </c>
      <c r="V179" s="1059"/>
      <c r="W179" s="497"/>
      <c r="X179" s="497"/>
      <c r="Y179" s="1060">
        <v>2</v>
      </c>
    </row>
    <row r="180" spans="2:25" ht="14.25" x14ac:dyDescent="0.25">
      <c r="B180" s="167" t="s">
        <v>275</v>
      </c>
      <c r="C180" s="140">
        <f t="shared" si="45"/>
        <v>581</v>
      </c>
      <c r="D180" s="980">
        <f t="shared" si="46"/>
        <v>187</v>
      </c>
      <c r="E180" s="980">
        <f t="shared" si="46"/>
        <v>195</v>
      </c>
      <c r="F180" s="980">
        <f t="shared" si="46"/>
        <v>199</v>
      </c>
      <c r="G180" s="128"/>
      <c r="H180" s="128"/>
      <c r="I180" s="128"/>
      <c r="J180" s="128"/>
      <c r="K180" s="128"/>
      <c r="M180" s="148" t="s">
        <v>274</v>
      </c>
      <c r="N180" s="165">
        <f t="shared" si="47"/>
        <v>1289</v>
      </c>
      <c r="O180" s="1057">
        <v>11</v>
      </c>
      <c r="P180" s="815">
        <v>33</v>
      </c>
      <c r="Q180" s="1058"/>
      <c r="R180" s="1058">
        <v>65</v>
      </c>
      <c r="S180" s="498">
        <v>7</v>
      </c>
      <c r="T180" s="497"/>
      <c r="U180" s="1057">
        <v>1166</v>
      </c>
      <c r="V180" s="1059"/>
      <c r="W180" s="497">
        <v>2</v>
      </c>
      <c r="X180" s="497"/>
      <c r="Y180" s="1060">
        <v>5</v>
      </c>
    </row>
    <row r="181" spans="2:25" ht="14.25" x14ac:dyDescent="0.25">
      <c r="B181" s="167" t="s">
        <v>276</v>
      </c>
      <c r="C181" s="140">
        <f t="shared" si="45"/>
        <v>289</v>
      </c>
      <c r="D181" s="980">
        <f t="shared" si="46"/>
        <v>100</v>
      </c>
      <c r="E181" s="980">
        <f t="shared" si="46"/>
        <v>84</v>
      </c>
      <c r="F181" s="980">
        <f t="shared" si="46"/>
        <v>105</v>
      </c>
      <c r="G181" s="128"/>
      <c r="H181" s="128"/>
      <c r="I181" s="128"/>
      <c r="J181" s="128"/>
      <c r="K181" s="128"/>
      <c r="M181" s="148" t="s">
        <v>275</v>
      </c>
      <c r="N181" s="165">
        <f t="shared" si="47"/>
        <v>1686</v>
      </c>
      <c r="O181" s="1057">
        <v>9</v>
      </c>
      <c r="P181" s="815">
        <v>11</v>
      </c>
      <c r="Q181" s="1058">
        <v>1</v>
      </c>
      <c r="R181" s="1058">
        <v>19</v>
      </c>
      <c r="S181" s="498">
        <v>16</v>
      </c>
      <c r="T181" s="497"/>
      <c r="U181" s="1057">
        <v>1625</v>
      </c>
      <c r="V181" s="1059"/>
      <c r="W181" s="497">
        <v>5</v>
      </c>
      <c r="X181" s="497"/>
      <c r="Y181" s="1060"/>
    </row>
    <row r="182" spans="2:25" ht="14.25" x14ac:dyDescent="0.25">
      <c r="B182" s="167" t="s">
        <v>277</v>
      </c>
      <c r="C182" s="140">
        <f t="shared" si="45"/>
        <v>320</v>
      </c>
      <c r="D182" s="980">
        <f t="shared" si="46"/>
        <v>92</v>
      </c>
      <c r="E182" s="980">
        <f t="shared" si="46"/>
        <v>106</v>
      </c>
      <c r="F182" s="980">
        <f t="shared" si="46"/>
        <v>122</v>
      </c>
      <c r="G182" s="128"/>
      <c r="H182" s="128"/>
      <c r="I182" s="128"/>
      <c r="J182" s="128"/>
      <c r="K182" s="128"/>
      <c r="M182" s="148" t="s">
        <v>276</v>
      </c>
      <c r="N182" s="165">
        <f t="shared" si="47"/>
        <v>1071</v>
      </c>
      <c r="O182" s="1057">
        <v>1</v>
      </c>
      <c r="P182" s="815">
        <v>17</v>
      </c>
      <c r="Q182" s="1058"/>
      <c r="R182" s="1058">
        <v>51</v>
      </c>
      <c r="S182" s="498">
        <v>1</v>
      </c>
      <c r="T182" s="497">
        <v>1</v>
      </c>
      <c r="U182" s="1057">
        <v>994</v>
      </c>
      <c r="V182" s="1059"/>
      <c r="W182" s="497">
        <v>2</v>
      </c>
      <c r="X182" s="497"/>
      <c r="Y182" s="1060">
        <v>4</v>
      </c>
    </row>
    <row r="183" spans="2:25" ht="14.25" x14ac:dyDescent="0.25">
      <c r="B183" s="657" t="s">
        <v>132</v>
      </c>
      <c r="C183" s="673">
        <f>SUM(C175:C182)</f>
        <v>2665</v>
      </c>
      <c r="D183" s="674">
        <f t="shared" ref="D183:F183" si="48">SUM(D175:D182)</f>
        <v>861</v>
      </c>
      <c r="E183" s="674">
        <f t="shared" si="48"/>
        <v>874</v>
      </c>
      <c r="F183" s="674">
        <f t="shared" si="48"/>
        <v>930</v>
      </c>
      <c r="G183" s="128"/>
      <c r="H183" s="128"/>
      <c r="I183" s="128"/>
      <c r="J183" s="128"/>
      <c r="K183" s="128"/>
      <c r="M183" s="148" t="s">
        <v>277</v>
      </c>
      <c r="N183" s="165">
        <f t="shared" si="47"/>
        <v>822</v>
      </c>
      <c r="O183" s="1057">
        <v>1</v>
      </c>
      <c r="P183" s="815">
        <v>5</v>
      </c>
      <c r="Q183" s="1058"/>
      <c r="R183" s="1058">
        <v>10</v>
      </c>
      <c r="S183" s="498">
        <v>23</v>
      </c>
      <c r="T183" s="497"/>
      <c r="U183" s="1057">
        <v>769</v>
      </c>
      <c r="V183" s="1059"/>
      <c r="W183" s="497">
        <v>14</v>
      </c>
      <c r="X183" s="497"/>
      <c r="Y183" s="1060"/>
    </row>
    <row r="184" spans="2:25" ht="14.25" x14ac:dyDescent="0.25">
      <c r="M184" s="148" t="s">
        <v>278</v>
      </c>
      <c r="N184" s="165">
        <f t="shared" si="47"/>
        <v>16</v>
      </c>
      <c r="O184" s="1057">
        <v>1</v>
      </c>
      <c r="P184" s="815"/>
      <c r="Q184" s="1058"/>
      <c r="R184" s="1058"/>
      <c r="S184" s="498"/>
      <c r="T184" s="497"/>
      <c r="U184" s="1057">
        <v>15</v>
      </c>
      <c r="V184" s="1059"/>
      <c r="W184" s="497"/>
      <c r="X184" s="497"/>
      <c r="Y184" s="1060"/>
    </row>
    <row r="185" spans="2:25" ht="12.75" thickBot="1" x14ac:dyDescent="0.25">
      <c r="M185" s="323" t="s">
        <v>132</v>
      </c>
      <c r="N185" s="292">
        <f t="shared" si="47"/>
        <v>0</v>
      </c>
      <c r="O185" s="1064"/>
      <c r="P185" s="1065"/>
      <c r="Q185" s="1066"/>
      <c r="R185" s="1066"/>
      <c r="S185" s="1067"/>
      <c r="T185" s="1068"/>
      <c r="U185" s="1064"/>
      <c r="V185" s="1072"/>
      <c r="W185" s="1068"/>
      <c r="X185" s="1068"/>
      <c r="Y185" s="1069"/>
    </row>
    <row r="186" spans="2:25" x14ac:dyDescent="0.2">
      <c r="G186" s="128"/>
      <c r="H186" s="128"/>
      <c r="I186" s="128"/>
      <c r="J186" s="128"/>
    </row>
    <row r="187" spans="2:25" ht="14.25" x14ac:dyDescent="0.25">
      <c r="G187" s="128"/>
      <c r="H187" s="128"/>
      <c r="I187" s="128"/>
      <c r="J187" s="128"/>
      <c r="K187" s="118"/>
    </row>
    <row r="188" spans="2:25" ht="14.25" x14ac:dyDescent="0.25">
      <c r="G188" s="118"/>
      <c r="H188" s="118"/>
      <c r="I188" s="118"/>
      <c r="J188" s="118"/>
      <c r="K188" s="118"/>
    </row>
    <row r="189" spans="2:25" ht="14.25" x14ac:dyDescent="0.25">
      <c r="G189" s="118"/>
      <c r="H189" s="118"/>
      <c r="I189" s="118"/>
      <c r="J189" s="118"/>
      <c r="K189" s="118"/>
    </row>
    <row r="190" spans="2:25" ht="14.25" x14ac:dyDescent="0.25">
      <c r="G190" s="118"/>
      <c r="H190" s="118"/>
      <c r="I190" s="118"/>
      <c r="J190" s="118"/>
      <c r="K190" s="118"/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C191"/>
  <sheetViews>
    <sheetView topLeftCell="A85" zoomScale="70" zoomScaleNormal="70" workbookViewId="0">
      <selection activeCell="E113" sqref="E113"/>
    </sheetView>
  </sheetViews>
  <sheetFormatPr defaultRowHeight="12" x14ac:dyDescent="0.2"/>
  <cols>
    <col min="1" max="1" width="28.7109375" customWidth="1"/>
    <col min="2" max="2" width="36.85546875" customWidth="1"/>
    <col min="3" max="3" width="20.7109375" customWidth="1"/>
    <col min="4" max="4" width="28.42578125" customWidth="1"/>
    <col min="5" max="5" width="28" customWidth="1"/>
    <col min="6" max="10" width="28.28515625" customWidth="1"/>
    <col min="11" max="11" width="7.28515625" customWidth="1"/>
    <col min="12" max="12" width="13.140625" customWidth="1"/>
    <col min="13" max="13" width="29" customWidth="1"/>
    <col min="14" max="14" width="29.42578125" customWidth="1"/>
    <col min="15" max="15" width="34.7109375" customWidth="1"/>
    <col min="16" max="16" width="26.85546875" customWidth="1"/>
    <col min="17" max="17" width="36" customWidth="1"/>
    <col min="18" max="18" width="35.28515625" customWidth="1"/>
    <col min="19" max="19" width="31.140625" customWidth="1"/>
    <col min="20" max="20" width="30.5703125" customWidth="1"/>
    <col min="21" max="21" width="32.42578125" customWidth="1"/>
    <col min="22" max="22" width="30.85546875" customWidth="1"/>
    <col min="23" max="23" width="29.28515625" customWidth="1"/>
    <col min="24" max="24" width="22.7109375" customWidth="1"/>
    <col min="25" max="25" width="19.28515625" customWidth="1"/>
    <col min="26" max="26" width="39" customWidth="1"/>
    <col min="27" max="27" width="21.42578125" customWidth="1"/>
    <col min="28" max="29" width="20.5703125" customWidth="1"/>
    <col min="30" max="30" width="27.42578125" customWidth="1"/>
    <col min="31" max="31" width="22.28515625" customWidth="1"/>
    <col min="32" max="32" width="27.140625" customWidth="1"/>
    <col min="33" max="33" width="16.42578125" customWidth="1"/>
    <col min="34" max="34" width="11.42578125" customWidth="1"/>
    <col min="35" max="35" width="12.140625" customWidth="1"/>
    <col min="52" max="52" width="16.5703125" customWidth="1"/>
  </cols>
  <sheetData>
    <row r="1" spans="2:23" s="118" customFormat="1" ht="14.25" x14ac:dyDescent="0.25"/>
    <row r="2" spans="2:23" s="118" customFormat="1" ht="14.25" x14ac:dyDescent="0.25"/>
    <row r="3" spans="2:23" s="118" customFormat="1" ht="15" thickBot="1" x14ac:dyDescent="0.3">
      <c r="B3" s="342" t="s">
        <v>386</v>
      </c>
      <c r="C3" s="342"/>
      <c r="L3" s="801" t="s">
        <v>148</v>
      </c>
      <c r="M3" s="802"/>
    </row>
    <row r="4" spans="2:23" s="118" customFormat="1" ht="15" thickBot="1" x14ac:dyDescent="0.3">
      <c r="D4" s="118" t="s">
        <v>117</v>
      </c>
      <c r="E4" s="118" t="s">
        <v>118</v>
      </c>
      <c r="F4" s="118" t="s">
        <v>119</v>
      </c>
      <c r="L4" s="802"/>
      <c r="M4" s="802"/>
      <c r="O4" s="176" t="s">
        <v>114</v>
      </c>
      <c r="P4" s="183" t="s">
        <v>114</v>
      </c>
      <c r="Q4" s="183" t="s">
        <v>114</v>
      </c>
      <c r="R4" s="183" t="s">
        <v>114</v>
      </c>
      <c r="S4" s="142" t="s">
        <v>114</v>
      </c>
      <c r="T4" s="142" t="s">
        <v>114</v>
      </c>
      <c r="U4" s="142" t="s">
        <v>114</v>
      </c>
      <c r="V4" s="143" t="s">
        <v>114</v>
      </c>
      <c r="W4" s="143" t="s">
        <v>114</v>
      </c>
    </row>
    <row r="5" spans="2:23" s="118" customFormat="1" ht="14.25" x14ac:dyDescent="0.25">
      <c r="D5" s="412">
        <v>42736</v>
      </c>
      <c r="E5" s="414">
        <v>42767</v>
      </c>
      <c r="F5" s="415">
        <v>42795</v>
      </c>
      <c r="N5" s="136"/>
      <c r="O5" s="169" t="s">
        <v>251</v>
      </c>
      <c r="P5" s="165" t="s">
        <v>252</v>
      </c>
      <c r="Q5" s="165" t="s">
        <v>253</v>
      </c>
      <c r="R5" s="165" t="s">
        <v>254</v>
      </c>
      <c r="S5" s="167" t="s">
        <v>255</v>
      </c>
      <c r="T5" s="167" t="s">
        <v>256</v>
      </c>
      <c r="U5" s="167" t="s">
        <v>257</v>
      </c>
      <c r="V5" s="118" t="s">
        <v>259</v>
      </c>
      <c r="W5" s="149" t="s">
        <v>258</v>
      </c>
    </row>
    <row r="6" spans="2:23" s="118" customFormat="1" ht="14.25" x14ac:dyDescent="0.25">
      <c r="B6" s="319" t="s">
        <v>114</v>
      </c>
      <c r="C6" s="458">
        <f>SUM(D6:F6)</f>
        <v>5952</v>
      </c>
      <c r="D6" s="750">
        <f>SUM(D7:D14)</f>
        <v>1995</v>
      </c>
      <c r="E6" s="750">
        <f t="shared" ref="E6:F6" si="0">SUM(E7:E14)</f>
        <v>1747</v>
      </c>
      <c r="F6" s="750">
        <f t="shared" si="0"/>
        <v>2210</v>
      </c>
      <c r="M6" s="118" t="s">
        <v>149</v>
      </c>
      <c r="N6" s="119">
        <f>SUM(O6:W6)</f>
        <v>100</v>
      </c>
      <c r="O6" s="148">
        <v>2</v>
      </c>
      <c r="P6" s="167">
        <v>6</v>
      </c>
      <c r="Q6" s="167">
        <v>36</v>
      </c>
      <c r="R6" s="167">
        <v>8</v>
      </c>
      <c r="S6" s="167">
        <v>10</v>
      </c>
      <c r="T6" s="167">
        <v>18</v>
      </c>
      <c r="U6" s="167">
        <v>13</v>
      </c>
      <c r="V6" s="334"/>
      <c r="W6" s="167">
        <v>7</v>
      </c>
    </row>
    <row r="7" spans="2:23" s="118" customFormat="1" ht="14.25" x14ac:dyDescent="0.25">
      <c r="B7" s="319" t="s">
        <v>251</v>
      </c>
      <c r="C7" s="458">
        <f t="shared" ref="C7:C14" si="1">SUM(D7:F7)</f>
        <v>666</v>
      </c>
      <c r="D7" s="148">
        <v>230</v>
      </c>
      <c r="E7" s="167">
        <v>209</v>
      </c>
      <c r="F7" s="149">
        <v>227</v>
      </c>
      <c r="M7" s="118" t="s">
        <v>150</v>
      </c>
      <c r="N7" s="119">
        <f t="shared" ref="N7:N15" si="2">SUM(O7:W7)</f>
        <v>204</v>
      </c>
      <c r="O7" s="148">
        <v>46</v>
      </c>
      <c r="P7" s="167">
        <v>7</v>
      </c>
      <c r="Q7" s="167">
        <v>4</v>
      </c>
      <c r="R7" s="167">
        <v>89</v>
      </c>
      <c r="S7" s="167">
        <v>28</v>
      </c>
      <c r="T7" s="167">
        <v>11</v>
      </c>
      <c r="U7" s="167">
        <v>4</v>
      </c>
      <c r="V7" s="334"/>
      <c r="W7" s="167">
        <v>15</v>
      </c>
    </row>
    <row r="8" spans="2:23" s="118" customFormat="1" ht="14.25" x14ac:dyDescent="0.25">
      <c r="B8" s="319" t="s">
        <v>252</v>
      </c>
      <c r="C8" s="458">
        <f t="shared" si="1"/>
        <v>732</v>
      </c>
      <c r="D8" s="148">
        <v>262</v>
      </c>
      <c r="E8" s="167">
        <v>216</v>
      </c>
      <c r="F8" s="149">
        <v>254</v>
      </c>
      <c r="M8" s="118" t="s">
        <v>151</v>
      </c>
      <c r="N8" s="119">
        <f t="shared" si="2"/>
        <v>2692</v>
      </c>
      <c r="O8" s="148">
        <v>193</v>
      </c>
      <c r="P8" s="167">
        <v>774</v>
      </c>
      <c r="Q8" s="167">
        <v>139</v>
      </c>
      <c r="R8" s="167">
        <v>342</v>
      </c>
      <c r="S8" s="167">
        <v>272</v>
      </c>
      <c r="T8" s="167">
        <v>581</v>
      </c>
      <c r="U8" s="167">
        <v>137</v>
      </c>
      <c r="V8" s="334">
        <v>1</v>
      </c>
      <c r="W8" s="167">
        <v>253</v>
      </c>
    </row>
    <row r="9" spans="2:23" s="118" customFormat="1" ht="14.25" x14ac:dyDescent="0.25">
      <c r="B9" s="319" t="s">
        <v>253</v>
      </c>
      <c r="C9" s="458">
        <f t="shared" si="1"/>
        <v>707</v>
      </c>
      <c r="D9" s="148">
        <v>226</v>
      </c>
      <c r="E9" s="167">
        <v>209</v>
      </c>
      <c r="F9" s="149">
        <v>272</v>
      </c>
      <c r="M9" s="118" t="s">
        <v>152</v>
      </c>
      <c r="N9" s="119">
        <f t="shared" si="2"/>
        <v>27</v>
      </c>
      <c r="O9" s="148">
        <v>1</v>
      </c>
      <c r="P9" s="167">
        <v>4</v>
      </c>
      <c r="Q9" s="167">
        <v>6</v>
      </c>
      <c r="R9" s="167">
        <v>1</v>
      </c>
      <c r="S9" s="167">
        <v>4</v>
      </c>
      <c r="T9" s="167">
        <v>6</v>
      </c>
      <c r="U9" s="167">
        <v>2</v>
      </c>
      <c r="V9" s="334"/>
      <c r="W9" s="167">
        <v>3</v>
      </c>
    </row>
    <row r="10" spans="2:23" s="118" customFormat="1" ht="14.25" x14ac:dyDescent="0.25">
      <c r="B10" s="319" t="s">
        <v>254</v>
      </c>
      <c r="C10" s="458">
        <f t="shared" si="1"/>
        <v>740</v>
      </c>
      <c r="D10" s="148">
        <v>213</v>
      </c>
      <c r="E10" s="167">
        <v>222</v>
      </c>
      <c r="F10" s="149">
        <v>305</v>
      </c>
      <c r="M10" s="118" t="s">
        <v>153</v>
      </c>
      <c r="N10" s="119">
        <f t="shared" si="2"/>
        <v>3063</v>
      </c>
      <c r="O10" s="148">
        <v>305</v>
      </c>
      <c r="P10" s="167">
        <v>293</v>
      </c>
      <c r="Q10" s="167">
        <v>157</v>
      </c>
      <c r="R10" s="167">
        <v>193</v>
      </c>
      <c r="S10" s="167">
        <v>470</v>
      </c>
      <c r="T10" s="167">
        <v>1223</v>
      </c>
      <c r="U10" s="167">
        <v>145</v>
      </c>
      <c r="V10" s="334">
        <v>1</v>
      </c>
      <c r="W10" s="167">
        <v>276</v>
      </c>
    </row>
    <row r="11" spans="2:23" s="118" customFormat="1" ht="14.25" x14ac:dyDescent="0.25">
      <c r="B11" s="319" t="s">
        <v>255</v>
      </c>
      <c r="C11" s="458">
        <f t="shared" si="1"/>
        <v>792</v>
      </c>
      <c r="D11" s="148">
        <v>265</v>
      </c>
      <c r="E11" s="167">
        <v>213</v>
      </c>
      <c r="F11" s="149">
        <v>314</v>
      </c>
      <c r="M11" s="118" t="s">
        <v>154</v>
      </c>
      <c r="N11" s="119">
        <f t="shared" si="2"/>
        <v>1112</v>
      </c>
      <c r="O11" s="148">
        <v>66</v>
      </c>
      <c r="P11" s="167">
        <v>138</v>
      </c>
      <c r="Q11" s="167">
        <v>142</v>
      </c>
      <c r="R11" s="167">
        <v>97</v>
      </c>
      <c r="S11" s="167">
        <v>166</v>
      </c>
      <c r="T11" s="167">
        <v>201</v>
      </c>
      <c r="U11" s="167">
        <v>160</v>
      </c>
      <c r="V11" s="334"/>
      <c r="W11" s="167">
        <v>142</v>
      </c>
    </row>
    <row r="12" spans="2:23" s="118" customFormat="1" ht="14.25" x14ac:dyDescent="0.25">
      <c r="B12" s="319" t="s">
        <v>256</v>
      </c>
      <c r="C12" s="458">
        <f t="shared" si="1"/>
        <v>923</v>
      </c>
      <c r="D12" s="148">
        <v>318</v>
      </c>
      <c r="E12" s="167">
        <v>270</v>
      </c>
      <c r="F12" s="149">
        <v>335</v>
      </c>
      <c r="M12" s="118" t="s">
        <v>155</v>
      </c>
      <c r="N12" s="119">
        <f t="shared" si="2"/>
        <v>12</v>
      </c>
      <c r="O12" s="148"/>
      <c r="P12" s="167">
        <v>2</v>
      </c>
      <c r="Q12" s="167">
        <v>5</v>
      </c>
      <c r="R12" s="167"/>
      <c r="S12" s="167"/>
      <c r="T12" s="167"/>
      <c r="U12" s="167">
        <v>4</v>
      </c>
      <c r="V12" s="334"/>
      <c r="W12" s="167">
        <v>1</v>
      </c>
    </row>
    <row r="13" spans="2:23" s="118" customFormat="1" ht="14.25" x14ac:dyDescent="0.25">
      <c r="B13" s="319" t="s">
        <v>257</v>
      </c>
      <c r="C13" s="458">
        <f t="shared" si="1"/>
        <v>751</v>
      </c>
      <c r="D13" s="148">
        <v>266</v>
      </c>
      <c r="E13" s="167">
        <v>222</v>
      </c>
      <c r="F13" s="149">
        <v>263</v>
      </c>
      <c r="M13" s="118" t="s">
        <v>19</v>
      </c>
      <c r="N13" s="119">
        <f t="shared" si="2"/>
        <v>1107</v>
      </c>
      <c r="O13" s="148">
        <v>101</v>
      </c>
      <c r="P13" s="167">
        <v>115</v>
      </c>
      <c r="Q13" s="167">
        <v>105</v>
      </c>
      <c r="R13" s="167">
        <v>71</v>
      </c>
      <c r="S13" s="167">
        <v>172</v>
      </c>
      <c r="T13" s="167">
        <v>152</v>
      </c>
      <c r="U13" s="167">
        <v>153</v>
      </c>
      <c r="V13" s="334">
        <v>2</v>
      </c>
      <c r="W13" s="167">
        <v>236</v>
      </c>
    </row>
    <row r="14" spans="2:23" ht="24.6" customHeight="1" thickBot="1" x14ac:dyDescent="0.3">
      <c r="B14" s="319" t="s">
        <v>258</v>
      </c>
      <c r="C14" s="458">
        <f t="shared" si="1"/>
        <v>641</v>
      </c>
      <c r="D14" s="144">
        <v>215</v>
      </c>
      <c r="E14" s="145">
        <v>186</v>
      </c>
      <c r="F14" s="146">
        <v>240</v>
      </c>
      <c r="G14" s="156"/>
      <c r="H14" s="156"/>
      <c r="I14" s="156"/>
      <c r="J14" s="156"/>
      <c r="M14" s="118" t="s">
        <v>156</v>
      </c>
      <c r="N14" s="119">
        <f t="shared" si="2"/>
        <v>12295</v>
      </c>
      <c r="O14" s="148">
        <v>914</v>
      </c>
      <c r="P14" s="167">
        <v>915</v>
      </c>
      <c r="Q14" s="167">
        <v>1365</v>
      </c>
      <c r="R14" s="167">
        <v>1221</v>
      </c>
      <c r="S14" s="167">
        <v>1762</v>
      </c>
      <c r="T14" s="167">
        <v>2063</v>
      </c>
      <c r="U14" s="167">
        <v>2324</v>
      </c>
      <c r="V14" s="335">
        <v>9</v>
      </c>
      <c r="W14" s="165">
        <v>1722</v>
      </c>
    </row>
    <row r="15" spans="2:23" ht="14.25" x14ac:dyDescent="0.25">
      <c r="G15" s="291"/>
      <c r="H15" s="291"/>
      <c r="I15" s="291"/>
      <c r="J15" s="291"/>
      <c r="M15" s="118" t="s">
        <v>21</v>
      </c>
      <c r="N15" s="119">
        <f t="shared" si="2"/>
        <v>2391</v>
      </c>
      <c r="O15" s="148">
        <v>291</v>
      </c>
      <c r="P15" s="167">
        <v>200</v>
      </c>
      <c r="Q15" s="167">
        <v>293</v>
      </c>
      <c r="R15" s="167">
        <v>212</v>
      </c>
      <c r="S15" s="167">
        <v>397</v>
      </c>
      <c r="T15" s="167">
        <v>411</v>
      </c>
      <c r="U15" s="167">
        <v>374</v>
      </c>
      <c r="V15" s="335">
        <v>3</v>
      </c>
      <c r="W15" s="165">
        <v>210</v>
      </c>
    </row>
    <row r="16" spans="2:23" ht="30.6" customHeight="1" thickBot="1" x14ac:dyDescent="0.3">
      <c r="G16" s="291"/>
      <c r="H16" s="291"/>
      <c r="I16" s="291"/>
      <c r="J16" s="291"/>
      <c r="M16" s="118" t="s">
        <v>132</v>
      </c>
      <c r="N16" s="119">
        <f>SUM(O16:W16)</f>
        <v>23003</v>
      </c>
      <c r="O16" s="416">
        <f>SUM(O6:O15)</f>
        <v>1919</v>
      </c>
      <c r="P16" s="416">
        <f t="shared" ref="P16:W16" si="3">SUM(P6:P15)</f>
        <v>2454</v>
      </c>
      <c r="Q16" s="416">
        <f t="shared" si="3"/>
        <v>2252</v>
      </c>
      <c r="R16" s="416">
        <f t="shared" si="3"/>
        <v>2234</v>
      </c>
      <c r="S16" s="416">
        <f t="shared" si="3"/>
        <v>3281</v>
      </c>
      <c r="T16" s="416">
        <f t="shared" si="3"/>
        <v>4666</v>
      </c>
      <c r="U16" s="416">
        <f t="shared" si="3"/>
        <v>3316</v>
      </c>
      <c r="V16" s="416">
        <f t="shared" si="3"/>
        <v>16</v>
      </c>
      <c r="W16" s="416">
        <f t="shared" si="3"/>
        <v>2865</v>
      </c>
    </row>
    <row r="17" spans="2:23" ht="28.5" x14ac:dyDescent="0.25">
      <c r="B17" s="986" t="s">
        <v>246</v>
      </c>
      <c r="C17" s="342"/>
      <c r="D17" s="118"/>
      <c r="E17" s="118"/>
      <c r="F17" s="118"/>
      <c r="G17" s="118"/>
      <c r="H17" s="118"/>
      <c r="I17" s="118"/>
      <c r="J17" s="118"/>
    </row>
    <row r="18" spans="2:23" ht="15" thickBot="1" x14ac:dyDescent="0.3">
      <c r="B18" s="118"/>
      <c r="C18" s="118"/>
      <c r="D18" s="118" t="s">
        <v>117</v>
      </c>
      <c r="E18" s="118" t="s">
        <v>118</v>
      </c>
      <c r="F18" s="118" t="s">
        <v>119</v>
      </c>
      <c r="G18" s="118"/>
      <c r="H18" s="118"/>
      <c r="I18" s="118"/>
      <c r="J18" s="118"/>
    </row>
    <row r="19" spans="2:23" ht="15" thickBot="1" x14ac:dyDescent="0.3">
      <c r="B19" s="118"/>
      <c r="C19" s="118"/>
      <c r="D19" s="418">
        <f>D5</f>
        <v>42736</v>
      </c>
      <c r="E19" s="418">
        <f t="shared" ref="E19:F19" si="4">E5</f>
        <v>42767</v>
      </c>
      <c r="F19" s="418">
        <f t="shared" si="4"/>
        <v>42795</v>
      </c>
      <c r="G19" s="118"/>
      <c r="H19" s="118"/>
      <c r="I19" s="118"/>
      <c r="J19" s="118"/>
      <c r="L19" s="306" t="s">
        <v>157</v>
      </c>
      <c r="M19" s="620"/>
      <c r="O19" s="176" t="s">
        <v>114</v>
      </c>
      <c r="P19" s="183" t="s">
        <v>114</v>
      </c>
      <c r="Q19" s="183" t="s">
        <v>114</v>
      </c>
      <c r="R19" s="183" t="s">
        <v>114</v>
      </c>
      <c r="S19" s="183" t="s">
        <v>114</v>
      </c>
      <c r="T19" s="183" t="s">
        <v>114</v>
      </c>
      <c r="U19" s="183" t="s">
        <v>114</v>
      </c>
      <c r="V19" s="328" t="s">
        <v>114</v>
      </c>
      <c r="W19" s="165" t="s">
        <v>114</v>
      </c>
    </row>
    <row r="20" spans="2:23" ht="14.25" x14ac:dyDescent="0.25">
      <c r="B20" s="319" t="s">
        <v>114</v>
      </c>
      <c r="C20" s="119">
        <f>D20+E20+F20</f>
        <v>2834</v>
      </c>
      <c r="D20" s="853">
        <f>SUM(D21:D29)</f>
        <v>951</v>
      </c>
      <c r="E20" s="854">
        <f t="shared" ref="E20:F20" si="5">SUM(E21:E29)</f>
        <v>796</v>
      </c>
      <c r="F20" s="855">
        <f t="shared" si="5"/>
        <v>1087</v>
      </c>
      <c r="G20" s="118"/>
      <c r="H20" s="118"/>
      <c r="I20" s="118"/>
      <c r="J20" s="118"/>
      <c r="M20" s="118"/>
      <c r="N20" s="118"/>
      <c r="O20" s="148" t="s">
        <v>251</v>
      </c>
      <c r="P20" s="167" t="s">
        <v>252</v>
      </c>
      <c r="Q20" s="167" t="s">
        <v>253</v>
      </c>
      <c r="R20" s="167" t="s">
        <v>254</v>
      </c>
      <c r="S20" s="167" t="s">
        <v>255</v>
      </c>
      <c r="T20" s="167" t="s">
        <v>256</v>
      </c>
      <c r="U20" s="167" t="s">
        <v>257</v>
      </c>
      <c r="V20" t="s">
        <v>259</v>
      </c>
      <c r="W20" s="165" t="s">
        <v>258</v>
      </c>
    </row>
    <row r="21" spans="2:23" ht="14.25" x14ac:dyDescent="0.25">
      <c r="B21" s="319" t="s">
        <v>251</v>
      </c>
      <c r="C21" s="119">
        <f t="shared" ref="C21:C29" si="6">D21+E21+F21</f>
        <v>314</v>
      </c>
      <c r="D21" s="148">
        <v>107</v>
      </c>
      <c r="E21" s="167">
        <v>101</v>
      </c>
      <c r="F21" s="149">
        <v>106</v>
      </c>
      <c r="G21" s="118"/>
      <c r="H21" s="118"/>
      <c r="I21" s="118"/>
      <c r="J21" s="118"/>
      <c r="M21" s="119" t="s">
        <v>22</v>
      </c>
      <c r="N21" s="119">
        <f t="shared" ref="N21:N39" si="7">SUM(O21:W21)</f>
        <v>11</v>
      </c>
      <c r="O21" s="603"/>
      <c r="P21" s="167"/>
      <c r="Q21" s="167"/>
      <c r="R21" s="167">
        <v>1</v>
      </c>
      <c r="S21" s="167">
        <v>1</v>
      </c>
      <c r="T21" s="167"/>
      <c r="U21" s="167"/>
      <c r="V21" s="335"/>
      <c r="W21" s="165">
        <v>9</v>
      </c>
    </row>
    <row r="22" spans="2:23" ht="14.25" x14ac:dyDescent="0.25">
      <c r="B22" s="319" t="s">
        <v>252</v>
      </c>
      <c r="C22" s="119">
        <f t="shared" si="6"/>
        <v>338</v>
      </c>
      <c r="D22" s="148">
        <v>123</v>
      </c>
      <c r="E22" s="167">
        <v>92</v>
      </c>
      <c r="F22" s="149">
        <v>123</v>
      </c>
      <c r="G22" s="118"/>
      <c r="H22" s="118"/>
      <c r="I22" s="118"/>
      <c r="J22" s="118"/>
      <c r="M22" s="119" t="s">
        <v>14</v>
      </c>
      <c r="N22" s="119">
        <f t="shared" si="7"/>
        <v>174</v>
      </c>
      <c r="O22" s="603">
        <v>1</v>
      </c>
      <c r="P22" s="167">
        <v>88</v>
      </c>
      <c r="Q22" s="167">
        <v>3</v>
      </c>
      <c r="R22" s="167">
        <v>10</v>
      </c>
      <c r="S22" s="167">
        <v>11</v>
      </c>
      <c r="T22" s="167">
        <v>52</v>
      </c>
      <c r="U22" s="167">
        <v>1</v>
      </c>
      <c r="V22" s="335"/>
      <c r="W22" s="165">
        <v>8</v>
      </c>
    </row>
    <row r="23" spans="2:23" ht="14.25" x14ac:dyDescent="0.25">
      <c r="B23" s="319" t="s">
        <v>253</v>
      </c>
      <c r="C23" s="119">
        <f t="shared" si="6"/>
        <v>300</v>
      </c>
      <c r="D23" s="148">
        <v>90</v>
      </c>
      <c r="E23" s="167">
        <v>84</v>
      </c>
      <c r="F23" s="149">
        <v>126</v>
      </c>
      <c r="G23" s="118"/>
      <c r="H23" s="118"/>
      <c r="I23" s="118"/>
      <c r="J23" s="118"/>
      <c r="M23" s="119" t="s">
        <v>18</v>
      </c>
      <c r="N23" s="119">
        <f t="shared" si="7"/>
        <v>33</v>
      </c>
      <c r="O23" s="603">
        <v>8</v>
      </c>
      <c r="P23" s="167"/>
      <c r="Q23" s="167"/>
      <c r="R23" s="167">
        <v>24</v>
      </c>
      <c r="S23" s="167"/>
      <c r="T23" s="167">
        <v>1</v>
      </c>
      <c r="U23" s="167"/>
      <c r="V23" s="335"/>
      <c r="W23" s="165"/>
    </row>
    <row r="24" spans="2:23" ht="14.25" x14ac:dyDescent="0.25">
      <c r="B24" s="319" t="s">
        <v>254</v>
      </c>
      <c r="C24" s="119">
        <f t="shared" si="6"/>
        <v>331</v>
      </c>
      <c r="D24" s="148">
        <v>100</v>
      </c>
      <c r="E24" s="167">
        <v>97</v>
      </c>
      <c r="F24" s="149">
        <v>134</v>
      </c>
      <c r="G24" s="118"/>
      <c r="H24" s="118"/>
      <c r="I24" s="118"/>
      <c r="J24" s="118"/>
      <c r="M24" s="119" t="s">
        <v>158</v>
      </c>
      <c r="N24" s="119">
        <f t="shared" si="7"/>
        <v>18079</v>
      </c>
      <c r="O24" s="603">
        <v>1404</v>
      </c>
      <c r="P24" s="167">
        <v>2049</v>
      </c>
      <c r="Q24" s="167">
        <v>1674</v>
      </c>
      <c r="R24" s="167">
        <v>1818</v>
      </c>
      <c r="S24" s="167">
        <v>2267</v>
      </c>
      <c r="T24" s="167">
        <v>3548</v>
      </c>
      <c r="U24" s="167">
        <v>2720</v>
      </c>
      <c r="V24" s="335">
        <v>13</v>
      </c>
      <c r="W24" s="165">
        <v>2586</v>
      </c>
    </row>
    <row r="25" spans="2:23" ht="14.25" x14ac:dyDescent="0.25">
      <c r="B25" s="319" t="s">
        <v>255</v>
      </c>
      <c r="C25" s="119">
        <f t="shared" si="6"/>
        <v>376</v>
      </c>
      <c r="D25" s="321">
        <v>129</v>
      </c>
      <c r="E25" s="320">
        <v>98</v>
      </c>
      <c r="F25" s="322">
        <v>149</v>
      </c>
      <c r="G25" s="123"/>
      <c r="H25" s="123"/>
      <c r="I25" s="123"/>
      <c r="J25" s="123"/>
      <c r="M25" s="118" t="s">
        <v>159</v>
      </c>
      <c r="N25" s="119">
        <f t="shared" si="7"/>
        <v>2</v>
      </c>
      <c r="O25" s="148"/>
      <c r="P25" s="167">
        <v>1</v>
      </c>
      <c r="Q25" s="167"/>
      <c r="R25" s="167">
        <v>1</v>
      </c>
      <c r="S25" s="167"/>
      <c r="T25" s="167"/>
      <c r="U25" s="167"/>
      <c r="V25" s="335"/>
      <c r="W25" s="165"/>
    </row>
    <row r="26" spans="2:23" ht="14.25" x14ac:dyDescent="0.25">
      <c r="B26" s="319" t="s">
        <v>256</v>
      </c>
      <c r="C26" s="119">
        <f t="shared" si="6"/>
        <v>437</v>
      </c>
      <c r="D26" s="321">
        <v>148</v>
      </c>
      <c r="E26" s="320">
        <v>128</v>
      </c>
      <c r="F26" s="322">
        <v>161</v>
      </c>
      <c r="G26" s="123"/>
      <c r="H26" s="123"/>
      <c r="I26" s="123"/>
      <c r="J26" s="123"/>
      <c r="M26" s="118" t="s">
        <v>160</v>
      </c>
      <c r="N26" s="119">
        <f t="shared" si="7"/>
        <v>0</v>
      </c>
      <c r="O26" s="148"/>
      <c r="P26" s="167"/>
      <c r="Q26" s="167"/>
      <c r="R26" s="167"/>
      <c r="S26" s="167"/>
      <c r="T26" s="167"/>
      <c r="U26" s="167"/>
      <c r="V26" s="335"/>
      <c r="W26" s="165"/>
    </row>
    <row r="27" spans="2:23" ht="14.25" x14ac:dyDescent="0.25">
      <c r="B27" s="319"/>
      <c r="C27" s="119"/>
      <c r="D27" s="321"/>
      <c r="E27" s="320"/>
      <c r="F27" s="322"/>
      <c r="G27" s="123"/>
      <c r="H27" s="123"/>
      <c r="I27" s="123"/>
      <c r="J27" s="123"/>
      <c r="M27" s="796" t="s">
        <v>320</v>
      </c>
      <c r="N27" s="796">
        <f t="shared" si="7"/>
        <v>0</v>
      </c>
      <c r="O27" s="797"/>
      <c r="P27" s="798"/>
      <c r="Q27" s="798"/>
      <c r="R27" s="798"/>
      <c r="S27" s="798"/>
      <c r="T27" s="646"/>
      <c r="U27" s="174"/>
      <c r="V27" s="798"/>
      <c r="W27" s="798"/>
    </row>
    <row r="28" spans="2:23" ht="14.25" x14ac:dyDescent="0.25">
      <c r="B28" s="319" t="s">
        <v>257</v>
      </c>
      <c r="C28" s="119">
        <f t="shared" si="6"/>
        <v>412</v>
      </c>
      <c r="D28" s="321">
        <v>149</v>
      </c>
      <c r="E28" s="320">
        <v>114</v>
      </c>
      <c r="F28" s="322">
        <v>149</v>
      </c>
      <c r="G28" s="123"/>
      <c r="H28" s="123"/>
      <c r="I28" s="123"/>
      <c r="J28" s="123"/>
      <c r="M28" s="119" t="s">
        <v>12</v>
      </c>
      <c r="N28" s="119">
        <f t="shared" si="7"/>
        <v>100</v>
      </c>
      <c r="O28" s="148">
        <v>14</v>
      </c>
      <c r="P28" s="167">
        <v>44</v>
      </c>
      <c r="Q28" s="167">
        <v>5</v>
      </c>
      <c r="R28" s="167">
        <v>20</v>
      </c>
      <c r="S28" s="167">
        <v>5</v>
      </c>
      <c r="T28" s="167"/>
      <c r="U28" s="167">
        <v>1</v>
      </c>
      <c r="V28" s="335"/>
      <c r="W28" s="165">
        <v>11</v>
      </c>
    </row>
    <row r="29" spans="2:23" ht="15" thickBot="1" x14ac:dyDescent="0.3">
      <c r="B29" s="319" t="s">
        <v>258</v>
      </c>
      <c r="C29" s="119">
        <f t="shared" si="6"/>
        <v>326</v>
      </c>
      <c r="D29" s="298">
        <v>105</v>
      </c>
      <c r="E29" s="362">
        <v>82</v>
      </c>
      <c r="F29" s="363">
        <v>139</v>
      </c>
      <c r="G29" s="156"/>
      <c r="H29" s="156"/>
      <c r="I29" s="156"/>
      <c r="J29" s="156"/>
      <c r="M29" s="118" t="s">
        <v>161</v>
      </c>
      <c r="N29" s="119">
        <f t="shared" si="7"/>
        <v>1</v>
      </c>
      <c r="O29" s="603"/>
      <c r="P29" s="167">
        <v>1</v>
      </c>
      <c r="Q29" s="167"/>
      <c r="R29" s="167"/>
      <c r="S29" s="167"/>
      <c r="T29" s="167"/>
      <c r="U29" s="167"/>
      <c r="V29" s="335"/>
      <c r="W29" s="165"/>
    </row>
    <row r="30" spans="2:23" ht="28.15" customHeight="1" x14ac:dyDescent="0.25">
      <c r="G30" s="291"/>
      <c r="H30" s="291"/>
      <c r="I30" s="291"/>
      <c r="J30" s="291"/>
      <c r="M30" s="119" t="s">
        <v>8</v>
      </c>
      <c r="N30" s="119">
        <f t="shared" si="7"/>
        <v>11</v>
      </c>
      <c r="O30" s="148"/>
      <c r="P30" s="167"/>
      <c r="Q30" s="167"/>
      <c r="R30" s="167"/>
      <c r="S30" s="167">
        <v>9</v>
      </c>
      <c r="T30" s="167"/>
      <c r="U30" s="167"/>
      <c r="V30" s="335"/>
      <c r="W30" s="165">
        <v>2</v>
      </c>
    </row>
    <row r="31" spans="2:23" ht="28.5" x14ac:dyDescent="0.25">
      <c r="B31" s="992" t="s">
        <v>292</v>
      </c>
      <c r="C31" s="420"/>
      <c r="D31" s="420"/>
      <c r="E31" s="420"/>
      <c r="F31" s="420"/>
      <c r="G31" s="118"/>
      <c r="H31" s="118"/>
      <c r="I31" s="118"/>
      <c r="J31" s="118"/>
      <c r="M31" s="119" t="s">
        <v>20</v>
      </c>
      <c r="N31" s="119">
        <f t="shared" si="7"/>
        <v>0</v>
      </c>
      <c r="O31" s="603"/>
      <c r="P31" s="167"/>
      <c r="Q31" s="167"/>
      <c r="R31" s="167"/>
      <c r="S31" s="167"/>
      <c r="T31" s="167"/>
      <c r="U31" s="167"/>
      <c r="V31" s="335"/>
      <c r="W31" s="165"/>
    </row>
    <row r="32" spans="2:23" ht="15" thickBot="1" x14ac:dyDescent="0.3">
      <c r="B32" s="420"/>
      <c r="C32" s="420"/>
      <c r="D32" s="420" t="s">
        <v>117</v>
      </c>
      <c r="E32" s="420" t="s">
        <v>118</v>
      </c>
      <c r="F32" s="420" t="s">
        <v>119</v>
      </c>
      <c r="G32" s="118"/>
      <c r="H32" s="118"/>
      <c r="I32" s="118"/>
      <c r="J32" s="118"/>
      <c r="M32" s="119" t="s">
        <v>24</v>
      </c>
      <c r="N32" s="119">
        <f t="shared" si="7"/>
        <v>211</v>
      </c>
      <c r="O32" s="603">
        <v>23</v>
      </c>
      <c r="P32" s="167">
        <v>15</v>
      </c>
      <c r="Q32" s="167">
        <v>19</v>
      </c>
      <c r="R32" s="167">
        <v>26</v>
      </c>
      <c r="S32" s="167">
        <v>44</v>
      </c>
      <c r="T32" s="167">
        <v>36</v>
      </c>
      <c r="U32" s="167">
        <v>30</v>
      </c>
      <c r="V32" s="335"/>
      <c r="W32" s="165">
        <v>18</v>
      </c>
    </row>
    <row r="33" spans="2:25" ht="15" thickBot="1" x14ac:dyDescent="0.3">
      <c r="B33" s="420"/>
      <c r="C33" s="420"/>
      <c r="D33" s="737">
        <f>D5</f>
        <v>42736</v>
      </c>
      <c r="E33" s="737">
        <f t="shared" ref="E33:F33" si="8">E5</f>
        <v>42767</v>
      </c>
      <c r="F33" s="783">
        <f t="shared" si="8"/>
        <v>42795</v>
      </c>
      <c r="G33" s="118"/>
      <c r="H33" s="118"/>
      <c r="I33" s="118"/>
      <c r="J33" s="118"/>
      <c r="M33" s="118" t="s">
        <v>162</v>
      </c>
      <c r="N33" s="119">
        <f t="shared" si="7"/>
        <v>5</v>
      </c>
      <c r="O33" s="148"/>
      <c r="P33" s="167">
        <v>2</v>
      </c>
      <c r="Q33" s="167"/>
      <c r="R33" s="167">
        <v>1</v>
      </c>
      <c r="S33" s="167"/>
      <c r="T33" s="167">
        <v>2</v>
      </c>
      <c r="U33" s="167"/>
      <c r="V33" s="335"/>
      <c r="W33" s="165"/>
    </row>
    <row r="34" spans="2:25" ht="14.25" x14ac:dyDescent="0.25">
      <c r="B34" s="776" t="s">
        <v>114</v>
      </c>
      <c r="C34" s="420">
        <f t="shared" ref="C34:C42" si="9">D34+E34+F34</f>
        <v>478</v>
      </c>
      <c r="D34" s="777">
        <f>SUM(D35:D42)</f>
        <v>165</v>
      </c>
      <c r="E34" s="777">
        <f>SUM(E35:E42)</f>
        <v>166</v>
      </c>
      <c r="F34" s="777">
        <f>SUM(F35:F42)</f>
        <v>147</v>
      </c>
      <c r="G34" s="118"/>
      <c r="H34" s="118"/>
      <c r="I34" s="118"/>
      <c r="J34" s="118"/>
      <c r="M34" s="119" t="s">
        <v>163</v>
      </c>
      <c r="N34" s="119">
        <f t="shared" si="7"/>
        <v>154</v>
      </c>
      <c r="O34" s="148">
        <v>14</v>
      </c>
      <c r="P34" s="167">
        <v>9</v>
      </c>
      <c r="Q34" s="167">
        <v>19</v>
      </c>
      <c r="R34" s="167">
        <v>9</v>
      </c>
      <c r="S34" s="167">
        <v>55</v>
      </c>
      <c r="T34" s="167">
        <v>25</v>
      </c>
      <c r="U34" s="167">
        <v>18</v>
      </c>
      <c r="V34" s="335"/>
      <c r="W34" s="165">
        <v>5</v>
      </c>
    </row>
    <row r="35" spans="2:25" ht="14.25" x14ac:dyDescent="0.25">
      <c r="B35" s="776" t="s">
        <v>251</v>
      </c>
      <c r="C35" s="420">
        <f t="shared" si="9"/>
        <v>36</v>
      </c>
      <c r="D35" s="738">
        <v>14</v>
      </c>
      <c r="E35" s="150">
        <v>10</v>
      </c>
      <c r="F35" s="739">
        <v>12</v>
      </c>
      <c r="G35" s="118"/>
      <c r="H35" s="118"/>
      <c r="I35" s="118"/>
      <c r="J35" s="118"/>
      <c r="M35" s="118" t="s">
        <v>164</v>
      </c>
      <c r="N35" s="119">
        <f t="shared" si="7"/>
        <v>11</v>
      </c>
      <c r="O35" s="603">
        <v>10</v>
      </c>
      <c r="P35" s="167"/>
      <c r="Q35" s="167"/>
      <c r="R35" s="167">
        <v>1</v>
      </c>
      <c r="S35" s="167"/>
      <c r="T35" s="167"/>
      <c r="U35" s="167"/>
      <c r="V35" s="335"/>
      <c r="W35" s="165"/>
    </row>
    <row r="36" spans="2:25" ht="14.25" x14ac:dyDescent="0.25">
      <c r="B36" s="776" t="s">
        <v>252</v>
      </c>
      <c r="C36" s="420">
        <f t="shared" si="9"/>
        <v>63</v>
      </c>
      <c r="D36" s="738">
        <v>30</v>
      </c>
      <c r="E36" s="150">
        <v>19</v>
      </c>
      <c r="F36" s="739">
        <v>14</v>
      </c>
      <c r="G36" s="118"/>
      <c r="H36" s="118"/>
      <c r="I36" s="118"/>
      <c r="J36" s="118"/>
      <c r="M36" s="119" t="s">
        <v>6</v>
      </c>
      <c r="N36" s="119">
        <f t="shared" si="7"/>
        <v>661</v>
      </c>
      <c r="O36" s="148">
        <v>80</v>
      </c>
      <c r="P36" s="167">
        <v>46</v>
      </c>
      <c r="Q36" s="167">
        <v>44</v>
      </c>
      <c r="R36" s="167">
        <v>30</v>
      </c>
      <c r="S36" s="167">
        <v>110</v>
      </c>
      <c r="T36" s="167">
        <v>304</v>
      </c>
      <c r="U36" s="167">
        <v>10</v>
      </c>
      <c r="V36" s="335"/>
      <c r="W36" s="165">
        <v>37</v>
      </c>
    </row>
    <row r="37" spans="2:25" ht="14.25" x14ac:dyDescent="0.25">
      <c r="B37" s="776" t="s">
        <v>253</v>
      </c>
      <c r="C37" s="420">
        <f t="shared" si="9"/>
        <v>51</v>
      </c>
      <c r="D37" s="738">
        <v>14</v>
      </c>
      <c r="E37" s="150">
        <v>19</v>
      </c>
      <c r="F37" s="739">
        <v>18</v>
      </c>
      <c r="G37" s="118"/>
      <c r="H37" s="118"/>
      <c r="I37" s="118"/>
      <c r="J37" s="118"/>
      <c r="M37" s="118" t="s">
        <v>165</v>
      </c>
      <c r="N37" s="119">
        <f t="shared" si="7"/>
        <v>2</v>
      </c>
      <c r="O37" s="603"/>
      <c r="P37" s="167"/>
      <c r="Q37" s="167">
        <v>1</v>
      </c>
      <c r="R37" s="167">
        <v>1</v>
      </c>
      <c r="S37" s="167"/>
      <c r="T37" s="167"/>
      <c r="U37" s="167"/>
      <c r="V37" s="335"/>
      <c r="W37" s="165"/>
    </row>
    <row r="38" spans="2:25" ht="14.25" x14ac:dyDescent="0.25">
      <c r="B38" s="776" t="s">
        <v>254</v>
      </c>
      <c r="C38" s="420">
        <f t="shared" si="9"/>
        <v>57</v>
      </c>
      <c r="D38" s="738">
        <v>21</v>
      </c>
      <c r="E38" s="150">
        <v>16</v>
      </c>
      <c r="F38" s="739">
        <v>20</v>
      </c>
      <c r="G38" s="118"/>
      <c r="H38" s="118"/>
      <c r="I38" s="118"/>
      <c r="J38" s="118"/>
      <c r="M38" s="119" t="s">
        <v>166</v>
      </c>
      <c r="N38" s="119">
        <f t="shared" si="7"/>
        <v>3529</v>
      </c>
      <c r="O38" s="148">
        <v>363</v>
      </c>
      <c r="P38" s="167">
        <v>198</v>
      </c>
      <c r="Q38" s="167">
        <v>487</v>
      </c>
      <c r="R38" s="167">
        <v>277</v>
      </c>
      <c r="S38" s="167">
        <v>779</v>
      </c>
      <c r="T38" s="167">
        <v>698</v>
      </c>
      <c r="U38" s="167">
        <v>536</v>
      </c>
      <c r="V38" s="335">
        <v>3</v>
      </c>
      <c r="W38" s="165">
        <v>188</v>
      </c>
    </row>
    <row r="39" spans="2:25" ht="14.25" x14ac:dyDescent="0.25">
      <c r="B39" s="776" t="s">
        <v>255</v>
      </c>
      <c r="C39" s="420">
        <f t="shared" si="9"/>
        <v>62</v>
      </c>
      <c r="D39" s="740">
        <v>20</v>
      </c>
      <c r="E39" s="741">
        <v>20</v>
      </c>
      <c r="F39" s="742">
        <v>22</v>
      </c>
      <c r="G39" s="123"/>
      <c r="H39" s="123"/>
      <c r="I39" s="123"/>
      <c r="J39" s="123"/>
      <c r="M39" s="119" t="s">
        <v>16</v>
      </c>
      <c r="N39" s="119">
        <f t="shared" si="7"/>
        <v>19</v>
      </c>
      <c r="O39" s="603">
        <v>2</v>
      </c>
      <c r="P39" s="167">
        <v>1</v>
      </c>
      <c r="Q39" s="167"/>
      <c r="R39" s="167">
        <v>15</v>
      </c>
      <c r="S39" s="167"/>
      <c r="T39" s="167"/>
      <c r="U39" s="167"/>
      <c r="V39" s="335"/>
      <c r="W39" s="165">
        <v>1</v>
      </c>
    </row>
    <row r="40" spans="2:25" ht="14.25" x14ac:dyDescent="0.25">
      <c r="B40" s="776" t="s">
        <v>256</v>
      </c>
      <c r="C40" s="420">
        <f t="shared" si="9"/>
        <v>107</v>
      </c>
      <c r="D40" s="740">
        <v>30</v>
      </c>
      <c r="E40" s="741">
        <v>44</v>
      </c>
      <c r="F40" s="742">
        <v>33</v>
      </c>
      <c r="G40" s="123"/>
      <c r="H40" s="123"/>
      <c r="I40" s="123"/>
      <c r="J40" s="123"/>
      <c r="M40" s="118" t="s">
        <v>167</v>
      </c>
      <c r="N40" s="119">
        <f>SUM(O40:W40)</f>
        <v>0</v>
      </c>
      <c r="O40" s="148"/>
      <c r="P40" s="167"/>
      <c r="Q40" s="167"/>
      <c r="R40" s="167"/>
      <c r="S40" s="167"/>
      <c r="T40" s="167"/>
      <c r="U40" s="167"/>
      <c r="V40" s="335"/>
      <c r="W40" s="165"/>
    </row>
    <row r="41" spans="2:25" ht="15" thickBot="1" x14ac:dyDescent="0.3">
      <c r="B41" s="776" t="s">
        <v>257</v>
      </c>
      <c r="C41" s="420">
        <f t="shared" si="9"/>
        <v>51</v>
      </c>
      <c r="D41" s="740">
        <v>17</v>
      </c>
      <c r="E41" s="741">
        <v>16</v>
      </c>
      <c r="F41" s="742">
        <v>18</v>
      </c>
      <c r="G41" s="123"/>
      <c r="H41" s="123"/>
      <c r="I41" s="123"/>
      <c r="J41" s="123"/>
      <c r="M41" s="118" t="s">
        <v>132</v>
      </c>
      <c r="N41" s="119">
        <f>SUM(O41:W41)</f>
        <v>23003</v>
      </c>
      <c r="O41" s="144">
        <f>SUM(O21:O40)</f>
        <v>1919</v>
      </c>
      <c r="P41" s="144">
        <f t="shared" ref="P41:Q41" si="10">SUM(P21:P40)</f>
        <v>2454</v>
      </c>
      <c r="Q41" s="144">
        <f t="shared" si="10"/>
        <v>2252</v>
      </c>
      <c r="R41" s="144">
        <f t="shared" ref="R41:W41" si="11">SUM(R21:R40)</f>
        <v>2234</v>
      </c>
      <c r="S41" s="144">
        <f t="shared" si="11"/>
        <v>3281</v>
      </c>
      <c r="T41" s="144">
        <f t="shared" si="11"/>
        <v>4666</v>
      </c>
      <c r="U41" s="144">
        <f t="shared" si="11"/>
        <v>3316</v>
      </c>
      <c r="V41" s="144">
        <f t="shared" si="11"/>
        <v>16</v>
      </c>
      <c r="W41" s="144">
        <f t="shared" si="11"/>
        <v>2865</v>
      </c>
    </row>
    <row r="42" spans="2:25" ht="15" thickBot="1" x14ac:dyDescent="0.3">
      <c r="B42" s="776" t="s">
        <v>258</v>
      </c>
      <c r="C42" s="420">
        <f t="shared" si="9"/>
        <v>51</v>
      </c>
      <c r="D42" s="784">
        <v>19</v>
      </c>
      <c r="E42" s="785">
        <v>22</v>
      </c>
      <c r="F42" s="786">
        <v>10</v>
      </c>
      <c r="G42" s="156"/>
      <c r="H42" s="156"/>
      <c r="I42" s="156"/>
      <c r="J42" s="156"/>
    </row>
    <row r="43" spans="2:25" x14ac:dyDescent="0.2">
      <c r="B43" s="396"/>
      <c r="C43" s="396"/>
      <c r="D43" s="396"/>
      <c r="E43" s="396"/>
      <c r="F43" s="396"/>
      <c r="G43" s="291"/>
      <c r="H43" s="291"/>
      <c r="I43" s="291"/>
      <c r="J43" s="291"/>
      <c r="T43" s="156"/>
      <c r="U43" s="156"/>
      <c r="V43" s="156"/>
      <c r="W43" s="156"/>
      <c r="X43" s="156"/>
      <c r="Y43" s="156"/>
    </row>
    <row r="44" spans="2:25" ht="15" thickBot="1" x14ac:dyDescent="0.3">
      <c r="G44" s="291"/>
      <c r="H44" s="291"/>
      <c r="I44" s="291"/>
      <c r="J44" s="291"/>
      <c r="M44" s="139" t="s">
        <v>124</v>
      </c>
      <c r="N44" s="118"/>
      <c r="O44" s="118" t="s">
        <v>117</v>
      </c>
      <c r="P44" s="118" t="s">
        <v>118</v>
      </c>
      <c r="Q44" s="118" t="s">
        <v>119</v>
      </c>
      <c r="T44" s="118"/>
      <c r="U44" s="118"/>
      <c r="V44" s="118"/>
      <c r="W44" s="118"/>
      <c r="X44" s="118"/>
      <c r="Y44" s="156"/>
    </row>
    <row r="45" spans="2:25" ht="28.5" x14ac:dyDescent="0.25">
      <c r="B45" s="728" t="s">
        <v>248</v>
      </c>
      <c r="C45" s="420"/>
      <c r="D45" s="420"/>
      <c r="E45" s="420"/>
      <c r="F45" s="420"/>
      <c r="G45" s="118"/>
      <c r="H45" s="118"/>
      <c r="I45" s="118"/>
      <c r="J45" s="118"/>
      <c r="M45" s="618"/>
      <c r="N45" s="118"/>
      <c r="O45" s="412">
        <v>42736</v>
      </c>
      <c r="P45" s="414">
        <v>42767</v>
      </c>
      <c r="Q45" s="415">
        <v>42795</v>
      </c>
      <c r="T45" s="118"/>
      <c r="U45" s="118"/>
      <c r="V45" s="118"/>
      <c r="W45" s="118"/>
      <c r="X45" s="118"/>
      <c r="Y45" s="156"/>
    </row>
    <row r="46" spans="2:25" ht="15" thickBot="1" x14ac:dyDescent="0.3">
      <c r="B46" s="420"/>
      <c r="C46" s="443" t="s">
        <v>125</v>
      </c>
      <c r="D46" s="420" t="s">
        <v>117</v>
      </c>
      <c r="E46" s="420" t="s">
        <v>118</v>
      </c>
      <c r="F46" s="420" t="s">
        <v>119</v>
      </c>
      <c r="G46" s="118"/>
      <c r="H46" s="118"/>
      <c r="I46" s="118"/>
      <c r="J46" s="118"/>
      <c r="M46" s="118" t="s">
        <v>114</v>
      </c>
      <c r="N46" s="119">
        <f>O46+P46+Q46</f>
        <v>0</v>
      </c>
      <c r="O46" s="148"/>
      <c r="P46" s="167"/>
      <c r="Q46" s="149"/>
      <c r="T46" s="118"/>
      <c r="U46" s="118"/>
      <c r="V46" s="118"/>
      <c r="W46" s="118"/>
      <c r="X46" s="118"/>
      <c r="Y46" s="156"/>
    </row>
    <row r="47" spans="2:25" ht="15" thickBot="1" x14ac:dyDescent="0.3">
      <c r="B47" s="420"/>
      <c r="C47" s="420"/>
      <c r="D47" s="737">
        <f>D33</f>
        <v>42736</v>
      </c>
      <c r="E47" s="737">
        <f>E33</f>
        <v>42767</v>
      </c>
      <c r="F47" s="737">
        <f>F33</f>
        <v>42795</v>
      </c>
      <c r="G47" s="118"/>
      <c r="H47" s="118"/>
      <c r="I47" s="118"/>
      <c r="J47" s="118"/>
      <c r="M47" s="118" t="s">
        <v>251</v>
      </c>
      <c r="N47" s="119">
        <f t="shared" ref="N47:N55" si="12">O47+P47+Q47</f>
        <v>0</v>
      </c>
      <c r="O47" s="148"/>
      <c r="P47" s="167"/>
      <c r="Q47" s="149"/>
      <c r="T47" s="118"/>
      <c r="U47" s="118"/>
      <c r="V47" s="118"/>
      <c r="W47" s="118"/>
      <c r="X47" s="118"/>
      <c r="Y47" s="156"/>
    </row>
    <row r="48" spans="2:25" ht="14.25" x14ac:dyDescent="0.25">
      <c r="B48" s="776" t="s">
        <v>114</v>
      </c>
      <c r="C48" s="420">
        <f t="shared" ref="C48:C55" si="13">D48+E48+F48</f>
        <v>0</v>
      </c>
      <c r="D48" s="777"/>
      <c r="E48" s="778"/>
      <c r="F48" s="779"/>
      <c r="G48" s="118"/>
      <c r="H48" s="118"/>
      <c r="I48" s="118"/>
      <c r="J48" s="118"/>
      <c r="M48" s="118" t="s">
        <v>252</v>
      </c>
      <c r="N48" s="119">
        <f t="shared" si="12"/>
        <v>0</v>
      </c>
      <c r="O48" s="148"/>
      <c r="P48" s="167"/>
      <c r="Q48" s="149"/>
      <c r="T48" s="118"/>
      <c r="U48" s="118"/>
      <c r="V48" s="118"/>
      <c r="W48" s="118"/>
      <c r="X48" s="118"/>
      <c r="Y48" s="156"/>
    </row>
    <row r="49" spans="2:26" ht="14.25" x14ac:dyDescent="0.25">
      <c r="B49" s="776" t="s">
        <v>251</v>
      </c>
      <c r="C49" s="420">
        <f t="shared" si="13"/>
        <v>0</v>
      </c>
      <c r="D49" s="738"/>
      <c r="E49" s="150"/>
      <c r="F49" s="739"/>
      <c r="G49" s="118"/>
      <c r="H49" s="118"/>
      <c r="I49" s="118"/>
      <c r="J49" s="118"/>
      <c r="M49" s="118" t="s">
        <v>253</v>
      </c>
      <c r="N49" s="119">
        <f t="shared" si="12"/>
        <v>0</v>
      </c>
      <c r="O49" s="148"/>
      <c r="P49" s="167"/>
      <c r="Q49" s="149"/>
      <c r="T49" s="118"/>
      <c r="U49" s="118"/>
      <c r="V49" s="118"/>
      <c r="W49" s="118"/>
      <c r="X49" s="118"/>
      <c r="Y49" s="156"/>
    </row>
    <row r="50" spans="2:26" ht="14.25" x14ac:dyDescent="0.25">
      <c r="B50" s="776" t="s">
        <v>252</v>
      </c>
      <c r="C50" s="420">
        <f t="shared" si="13"/>
        <v>0</v>
      </c>
      <c r="D50" s="738"/>
      <c r="E50" s="150"/>
      <c r="F50" s="739"/>
      <c r="G50" s="118"/>
      <c r="H50" s="118"/>
      <c r="I50" s="118"/>
      <c r="J50" s="118"/>
      <c r="M50" s="118" t="s">
        <v>254</v>
      </c>
      <c r="N50" s="119">
        <f t="shared" si="12"/>
        <v>0</v>
      </c>
      <c r="O50" s="148"/>
      <c r="P50" s="167"/>
      <c r="Q50" s="149"/>
      <c r="T50" s="118"/>
      <c r="U50" s="118"/>
      <c r="V50" s="118"/>
      <c r="W50" s="118"/>
      <c r="X50" s="118"/>
      <c r="Y50" s="156"/>
    </row>
    <row r="51" spans="2:26" ht="14.25" x14ac:dyDescent="0.25">
      <c r="B51" s="776" t="s">
        <v>253</v>
      </c>
      <c r="C51" s="420">
        <f t="shared" si="13"/>
        <v>0</v>
      </c>
      <c r="D51" s="738"/>
      <c r="E51" s="150"/>
      <c r="F51" s="739"/>
      <c r="G51" s="118"/>
      <c r="H51" s="118"/>
      <c r="I51" s="118"/>
      <c r="J51" s="118"/>
      <c r="M51" s="118" t="s">
        <v>255</v>
      </c>
      <c r="N51" s="119">
        <f t="shared" si="12"/>
        <v>0</v>
      </c>
      <c r="O51" s="321"/>
      <c r="P51" s="320"/>
      <c r="Q51" s="322"/>
      <c r="T51" s="118"/>
      <c r="U51" s="118"/>
      <c r="V51" s="156"/>
      <c r="W51" s="156"/>
      <c r="X51" s="156"/>
      <c r="Y51" s="156"/>
    </row>
    <row r="52" spans="2:26" ht="14.25" x14ac:dyDescent="0.25">
      <c r="B52" s="776" t="s">
        <v>254</v>
      </c>
      <c r="C52" s="420">
        <f t="shared" si="13"/>
        <v>0</v>
      </c>
      <c r="D52" s="738"/>
      <c r="E52" s="150"/>
      <c r="F52" s="739"/>
      <c r="G52" s="118"/>
      <c r="H52" s="118"/>
      <c r="I52" s="118"/>
      <c r="J52" s="118"/>
      <c r="M52" s="118" t="s">
        <v>256</v>
      </c>
      <c r="N52" s="119">
        <f t="shared" si="12"/>
        <v>0</v>
      </c>
      <c r="O52" s="321"/>
      <c r="P52" s="320"/>
      <c r="Q52" s="322"/>
      <c r="T52" s="118"/>
      <c r="U52" s="118"/>
      <c r="V52" s="123"/>
      <c r="W52" s="123"/>
      <c r="X52" s="123"/>
      <c r="Y52" s="156"/>
    </row>
    <row r="53" spans="2:26" ht="14.25" x14ac:dyDescent="0.25">
      <c r="B53" s="776" t="s">
        <v>255</v>
      </c>
      <c r="C53" s="420">
        <f t="shared" si="13"/>
        <v>0</v>
      </c>
      <c r="D53" s="740"/>
      <c r="E53" s="741"/>
      <c r="F53" s="742"/>
      <c r="G53" s="123"/>
      <c r="H53" s="123"/>
      <c r="I53" s="123"/>
      <c r="J53" s="123"/>
      <c r="M53" s="118" t="s">
        <v>257</v>
      </c>
      <c r="N53" s="119">
        <f t="shared" si="12"/>
        <v>0</v>
      </c>
      <c r="O53" s="169"/>
      <c r="P53" s="165"/>
      <c r="Q53" s="170"/>
      <c r="T53" s="118"/>
      <c r="U53" s="118"/>
      <c r="V53" s="123"/>
      <c r="W53" s="123"/>
      <c r="X53" s="123"/>
      <c r="Y53" s="156"/>
    </row>
    <row r="54" spans="2:26" ht="14.25" x14ac:dyDescent="0.25">
      <c r="B54" s="776" t="s">
        <v>256</v>
      </c>
      <c r="C54" s="420">
        <f t="shared" si="13"/>
        <v>0</v>
      </c>
      <c r="D54" s="740"/>
      <c r="E54" s="741"/>
      <c r="F54" s="742"/>
      <c r="G54" s="123"/>
      <c r="H54" s="123"/>
      <c r="I54" s="123"/>
      <c r="J54" s="123"/>
      <c r="M54" s="118" t="s">
        <v>259</v>
      </c>
      <c r="N54" s="119">
        <f t="shared" si="12"/>
        <v>0</v>
      </c>
      <c r="O54" s="169"/>
      <c r="P54" s="165"/>
      <c r="Q54" s="170"/>
      <c r="T54" s="118"/>
      <c r="U54" s="118"/>
      <c r="V54" s="123"/>
      <c r="W54" s="123"/>
      <c r="X54" s="123"/>
      <c r="Y54" s="156"/>
    </row>
    <row r="55" spans="2:26" ht="15" thickBot="1" x14ac:dyDescent="0.3">
      <c r="B55" s="776" t="s">
        <v>257</v>
      </c>
      <c r="C55" s="420">
        <f t="shared" si="13"/>
        <v>0</v>
      </c>
      <c r="D55" s="740"/>
      <c r="E55" s="741"/>
      <c r="F55" s="742"/>
      <c r="G55" s="123"/>
      <c r="H55" s="123"/>
      <c r="I55" s="123"/>
      <c r="J55" s="123"/>
      <c r="M55" s="118" t="s">
        <v>258</v>
      </c>
      <c r="N55" s="119">
        <f t="shared" si="12"/>
        <v>0</v>
      </c>
      <c r="O55" s="298"/>
      <c r="P55" s="362"/>
      <c r="Q55" s="363"/>
    </row>
    <row r="56" spans="2:26" ht="15" thickBot="1" x14ac:dyDescent="0.3">
      <c r="B56" s="776" t="s">
        <v>258</v>
      </c>
      <c r="C56" s="420">
        <f>D56+E56+F56</f>
        <v>0</v>
      </c>
      <c r="D56" s="780"/>
      <c r="E56" s="781"/>
      <c r="F56" s="782"/>
      <c r="G56" s="156"/>
      <c r="H56" s="156"/>
      <c r="I56" s="156"/>
      <c r="J56" s="156"/>
    </row>
    <row r="57" spans="2:26" ht="14.25" x14ac:dyDescent="0.25">
      <c r="G57" s="291"/>
      <c r="H57" s="291"/>
      <c r="I57" s="291"/>
      <c r="J57" s="291"/>
      <c r="M57" s="620"/>
      <c r="O57" s="141" t="s">
        <v>168</v>
      </c>
      <c r="P57" s="142" t="s">
        <v>169</v>
      </c>
      <c r="Q57" s="142" t="s">
        <v>170</v>
      </c>
      <c r="R57" s="142" t="s">
        <v>171</v>
      </c>
      <c r="S57" s="142" t="s">
        <v>37</v>
      </c>
      <c r="T57" s="142" t="s">
        <v>172</v>
      </c>
      <c r="U57" s="142" t="s">
        <v>29</v>
      </c>
      <c r="V57" s="142" t="s">
        <v>173</v>
      </c>
      <c r="W57" s="142" t="s">
        <v>174</v>
      </c>
      <c r="X57" s="142" t="s">
        <v>175</v>
      </c>
      <c r="Y57" s="142" t="s">
        <v>176</v>
      </c>
      <c r="Z57" s="143" t="s">
        <v>132</v>
      </c>
    </row>
    <row r="58" spans="2:26" x14ac:dyDescent="0.2">
      <c r="G58" s="291"/>
      <c r="H58" s="291"/>
      <c r="I58" s="291"/>
      <c r="J58" s="291"/>
      <c r="M58" s="137" t="s">
        <v>177</v>
      </c>
      <c r="N58" s="316" t="s">
        <v>114</v>
      </c>
      <c r="O58" s="317">
        <v>956</v>
      </c>
      <c r="P58" s="317">
        <v>46</v>
      </c>
      <c r="Q58" s="317">
        <v>6</v>
      </c>
      <c r="R58" s="317">
        <v>75</v>
      </c>
      <c r="S58" s="317">
        <v>58</v>
      </c>
      <c r="T58" s="317">
        <v>6</v>
      </c>
      <c r="U58" s="317">
        <v>1406</v>
      </c>
      <c r="V58" s="317">
        <v>1</v>
      </c>
      <c r="W58" s="317">
        <v>14</v>
      </c>
      <c r="X58" s="317">
        <v>4</v>
      </c>
      <c r="Y58" s="317">
        <v>8</v>
      </c>
      <c r="Z58" s="317"/>
    </row>
    <row r="59" spans="2:26" ht="28.5" x14ac:dyDescent="0.25">
      <c r="B59" s="728" t="s">
        <v>121</v>
      </c>
      <c r="C59" s="420"/>
      <c r="D59" s="118">
        <v>406</v>
      </c>
      <c r="E59" s="118">
        <v>401</v>
      </c>
      <c r="F59" s="118">
        <v>346</v>
      </c>
      <c r="G59" s="118"/>
      <c r="H59" s="118"/>
      <c r="I59" s="118"/>
      <c r="J59" s="118"/>
      <c r="M59" s="160"/>
      <c r="N59" t="s">
        <v>251</v>
      </c>
      <c r="O59" s="161">
        <v>49</v>
      </c>
      <c r="P59" s="161">
        <v>11</v>
      </c>
      <c r="Q59" s="161">
        <v>2</v>
      </c>
      <c r="R59" s="161">
        <v>23</v>
      </c>
      <c r="S59" s="161">
        <v>2</v>
      </c>
      <c r="T59" s="161">
        <v>2</v>
      </c>
      <c r="U59" s="161">
        <v>71</v>
      </c>
      <c r="V59" s="161"/>
      <c r="W59" s="161">
        <v>1</v>
      </c>
      <c r="X59" s="161"/>
      <c r="Y59" s="161"/>
      <c r="Z59" s="161"/>
    </row>
    <row r="60" spans="2:26" ht="15" thickBot="1" x14ac:dyDescent="0.3">
      <c r="B60" s="420"/>
      <c r="C60" s="420" t="s">
        <v>122</v>
      </c>
      <c r="D60" s="118" t="s">
        <v>117</v>
      </c>
      <c r="E60" s="118" t="s">
        <v>118</v>
      </c>
      <c r="F60" s="118" t="s">
        <v>119</v>
      </c>
      <c r="G60" s="118"/>
      <c r="H60" s="118"/>
      <c r="I60" s="118"/>
      <c r="J60" s="118"/>
      <c r="M60" s="160"/>
      <c r="N60" s="314" t="s">
        <v>252</v>
      </c>
      <c r="O60" s="315">
        <v>98</v>
      </c>
      <c r="P60" s="315">
        <v>3</v>
      </c>
      <c r="Q60" s="315">
        <v>3</v>
      </c>
      <c r="R60" s="315">
        <v>9</v>
      </c>
      <c r="S60" s="315">
        <v>6</v>
      </c>
      <c r="T60" s="315"/>
      <c r="U60" s="315">
        <v>173</v>
      </c>
      <c r="V60" s="315"/>
      <c r="W60" s="315"/>
      <c r="X60" s="315"/>
      <c r="Y60" s="315">
        <v>2</v>
      </c>
      <c r="Z60" s="315"/>
    </row>
    <row r="61" spans="2:26" ht="14.25" x14ac:dyDescent="0.25">
      <c r="B61" s="118"/>
      <c r="C61" s="118"/>
      <c r="D61" s="412">
        <v>42736</v>
      </c>
      <c r="E61" s="414">
        <v>42767</v>
      </c>
      <c r="F61" s="415">
        <v>42795</v>
      </c>
      <c r="G61" s="118"/>
      <c r="H61" s="118"/>
      <c r="I61" s="118"/>
      <c r="J61" s="118"/>
      <c r="M61" s="160"/>
      <c r="N61" t="s">
        <v>253</v>
      </c>
      <c r="O61" s="161">
        <v>78</v>
      </c>
      <c r="P61" s="161">
        <v>6</v>
      </c>
      <c r="Q61" s="161"/>
      <c r="R61" s="161">
        <v>8</v>
      </c>
      <c r="S61" s="161">
        <v>15</v>
      </c>
      <c r="T61" s="161">
        <v>1</v>
      </c>
      <c r="U61" s="161">
        <v>177</v>
      </c>
      <c r="V61" s="161"/>
      <c r="W61" s="161"/>
      <c r="X61" s="161"/>
      <c r="Y61" s="161"/>
      <c r="Z61" s="161"/>
    </row>
    <row r="62" spans="2:26" ht="14.25" x14ac:dyDescent="0.25">
      <c r="B62" s="319" t="s">
        <v>114</v>
      </c>
      <c r="C62" s="119">
        <f>SUM(D62:F62)</f>
        <v>1148</v>
      </c>
      <c r="D62" s="851">
        <f>SUM(D63:D70)</f>
        <v>349</v>
      </c>
      <c r="E62" s="851">
        <f t="shared" ref="E62:F62" si="14">SUM(E63:E70)</f>
        <v>367</v>
      </c>
      <c r="F62" s="851">
        <f t="shared" si="14"/>
        <v>432</v>
      </c>
      <c r="G62" s="118"/>
      <c r="H62" s="118"/>
      <c r="I62" s="118"/>
      <c r="J62" s="118"/>
      <c r="M62" s="160"/>
      <c r="N62" t="s">
        <v>254</v>
      </c>
      <c r="O62" s="165">
        <v>89</v>
      </c>
      <c r="P62" s="165">
        <v>10</v>
      </c>
      <c r="Q62" s="165"/>
      <c r="R62" s="165">
        <v>6</v>
      </c>
      <c r="S62" s="165">
        <v>5</v>
      </c>
      <c r="T62" s="165"/>
      <c r="U62" s="165">
        <v>123</v>
      </c>
      <c r="V62" s="165">
        <v>1</v>
      </c>
      <c r="W62" s="165">
        <v>4</v>
      </c>
      <c r="X62" s="165">
        <v>2</v>
      </c>
      <c r="Y62" s="165"/>
      <c r="Z62" s="165"/>
    </row>
    <row r="63" spans="2:26" ht="14.25" x14ac:dyDescent="0.25">
      <c r="B63" s="319" t="s">
        <v>251</v>
      </c>
      <c r="C63" s="119">
        <f t="shared" ref="C63:C70" si="15">SUM(D63:F63)</f>
        <v>150</v>
      </c>
      <c r="D63" s="1028">
        <v>46</v>
      </c>
      <c r="E63" s="980">
        <v>37</v>
      </c>
      <c r="F63" s="1029">
        <v>67</v>
      </c>
      <c r="G63" s="118"/>
      <c r="H63" s="118"/>
      <c r="I63" s="118"/>
      <c r="J63" s="118"/>
      <c r="N63" t="s">
        <v>255</v>
      </c>
      <c r="O63" s="165">
        <v>194</v>
      </c>
      <c r="P63" s="165">
        <v>7</v>
      </c>
      <c r="Q63" s="165">
        <v>1</v>
      </c>
      <c r="R63" s="165">
        <v>5</v>
      </c>
      <c r="S63" s="165">
        <v>6</v>
      </c>
      <c r="T63" s="165">
        <v>2</v>
      </c>
      <c r="U63" s="165">
        <v>278</v>
      </c>
      <c r="V63" s="165"/>
      <c r="W63" s="165">
        <v>1</v>
      </c>
      <c r="X63" s="165">
        <v>2</v>
      </c>
      <c r="Y63" s="165">
        <v>2</v>
      </c>
      <c r="Z63" s="165"/>
    </row>
    <row r="64" spans="2:26" ht="14.25" x14ac:dyDescent="0.25">
      <c r="B64" s="319" t="s">
        <v>252</v>
      </c>
      <c r="C64" s="119">
        <f t="shared" si="15"/>
        <v>157</v>
      </c>
      <c r="D64" s="1028">
        <v>35</v>
      </c>
      <c r="E64" s="980">
        <v>65</v>
      </c>
      <c r="F64" s="1029">
        <v>57</v>
      </c>
      <c r="G64" s="118"/>
      <c r="H64" s="118"/>
      <c r="I64" s="118"/>
      <c r="J64" s="118"/>
      <c r="N64" t="s">
        <v>256</v>
      </c>
      <c r="O64" s="165">
        <v>210</v>
      </c>
      <c r="P64" s="165">
        <v>4</v>
      </c>
      <c r="Q64" s="165"/>
      <c r="R64" s="165">
        <v>11</v>
      </c>
      <c r="S64" s="165">
        <v>3</v>
      </c>
      <c r="T64" s="165"/>
      <c r="U64" s="165">
        <v>231</v>
      </c>
      <c r="V64" s="165"/>
      <c r="W64" s="165">
        <v>3</v>
      </c>
      <c r="X64" s="165"/>
      <c r="Y64" s="165">
        <v>2</v>
      </c>
      <c r="Z64" s="165"/>
    </row>
    <row r="65" spans="2:26" ht="14.25" x14ac:dyDescent="0.25">
      <c r="B65" s="319" t="s">
        <v>253</v>
      </c>
      <c r="C65" s="119">
        <f t="shared" si="15"/>
        <v>109</v>
      </c>
      <c r="D65" s="1028">
        <v>45</v>
      </c>
      <c r="E65" s="980">
        <v>27</v>
      </c>
      <c r="F65" s="1029">
        <v>37</v>
      </c>
      <c r="G65" s="118"/>
      <c r="H65" s="118"/>
      <c r="I65" s="118"/>
      <c r="J65" s="118"/>
      <c r="N65" t="s">
        <v>257</v>
      </c>
      <c r="O65" s="165">
        <v>103</v>
      </c>
      <c r="P65" s="165">
        <v>2</v>
      </c>
      <c r="Q65" s="165"/>
      <c r="R65" s="165">
        <v>1</v>
      </c>
      <c r="S65" s="165">
        <v>10</v>
      </c>
      <c r="T65" s="165">
        <v>1</v>
      </c>
      <c r="U65" s="165">
        <v>195</v>
      </c>
      <c r="V65" s="165"/>
      <c r="W65" s="165">
        <v>2</v>
      </c>
      <c r="X65" s="165"/>
      <c r="Y65" s="165">
        <v>1</v>
      </c>
      <c r="Z65" s="165"/>
    </row>
    <row r="66" spans="2:26" ht="14.25" x14ac:dyDescent="0.25">
      <c r="B66" s="319" t="s">
        <v>254</v>
      </c>
      <c r="C66" s="119">
        <f t="shared" si="15"/>
        <v>116</v>
      </c>
      <c r="D66" s="1028">
        <v>36</v>
      </c>
      <c r="E66" s="980">
        <v>35</v>
      </c>
      <c r="F66" s="1029">
        <v>45</v>
      </c>
      <c r="G66" s="118"/>
      <c r="H66" s="118"/>
      <c r="I66" s="118"/>
      <c r="J66" s="118"/>
      <c r="N66" t="s">
        <v>259</v>
      </c>
      <c r="O66" s="165"/>
      <c r="P66" s="165"/>
      <c r="Q66" s="165"/>
      <c r="R66" s="165"/>
      <c r="S66" s="165"/>
      <c r="T66" s="165"/>
      <c r="U66" s="165"/>
      <c r="V66" s="165"/>
      <c r="W66" s="165"/>
      <c r="X66" s="165"/>
      <c r="Y66" s="165"/>
      <c r="Z66" s="165"/>
    </row>
    <row r="67" spans="2:26" ht="14.25" x14ac:dyDescent="0.25">
      <c r="B67" s="319" t="s">
        <v>255</v>
      </c>
      <c r="C67" s="119">
        <f t="shared" si="15"/>
        <v>171</v>
      </c>
      <c r="D67" s="1028">
        <v>49</v>
      </c>
      <c r="E67" s="980">
        <v>64</v>
      </c>
      <c r="F67" s="1029">
        <v>58</v>
      </c>
      <c r="G67" s="123"/>
      <c r="H67" s="123"/>
      <c r="I67" s="123"/>
      <c r="J67" s="123"/>
      <c r="N67" t="s">
        <v>258</v>
      </c>
      <c r="O67" s="165">
        <v>135</v>
      </c>
      <c r="P67" s="165">
        <v>3</v>
      </c>
      <c r="Q67" s="165"/>
      <c r="R67" s="165">
        <v>12</v>
      </c>
      <c r="S67" s="165">
        <v>11</v>
      </c>
      <c r="T67" s="165"/>
      <c r="U67" s="165">
        <v>158</v>
      </c>
      <c r="V67" s="165"/>
      <c r="W67" s="165">
        <v>3</v>
      </c>
      <c r="X67" s="165"/>
      <c r="Y67" s="165">
        <v>1</v>
      </c>
      <c r="Z67" s="165"/>
    </row>
    <row r="68" spans="2:26" ht="14.25" x14ac:dyDescent="0.25">
      <c r="B68" s="319" t="s">
        <v>256</v>
      </c>
      <c r="C68" s="119">
        <f t="shared" si="15"/>
        <v>193</v>
      </c>
      <c r="D68" s="1028">
        <v>61</v>
      </c>
      <c r="E68" s="980">
        <v>61</v>
      </c>
      <c r="F68" s="1029">
        <v>71</v>
      </c>
      <c r="G68" s="156"/>
      <c r="H68" s="156"/>
      <c r="I68" s="156"/>
      <c r="J68" s="156"/>
      <c r="M68" s="620"/>
    </row>
    <row r="69" spans="2:26" ht="14.25" x14ac:dyDescent="0.25">
      <c r="B69" s="319" t="s">
        <v>257</v>
      </c>
      <c r="C69" s="119">
        <f t="shared" si="15"/>
        <v>125</v>
      </c>
      <c r="D69" s="1028">
        <v>42</v>
      </c>
      <c r="E69" s="980">
        <v>31</v>
      </c>
      <c r="F69" s="1029">
        <v>52</v>
      </c>
      <c r="G69" s="156"/>
      <c r="H69" s="156"/>
      <c r="I69" s="156"/>
      <c r="J69" s="156"/>
      <c r="M69" s="137" t="s">
        <v>196</v>
      </c>
      <c r="N69" s="166"/>
      <c r="O69" s="166" t="s">
        <v>221</v>
      </c>
      <c r="P69" s="166"/>
      <c r="Q69" s="166"/>
      <c r="R69" s="166"/>
      <c r="S69" s="166"/>
    </row>
    <row r="70" spans="2:26" ht="15" thickBot="1" x14ac:dyDescent="0.3">
      <c r="B70" s="319" t="s">
        <v>258</v>
      </c>
      <c r="C70" s="119">
        <f t="shared" si="15"/>
        <v>127</v>
      </c>
      <c r="D70" s="1033">
        <v>35</v>
      </c>
      <c r="E70" s="1034">
        <v>47</v>
      </c>
      <c r="F70" s="1035">
        <v>45</v>
      </c>
      <c r="G70" s="156"/>
      <c r="H70" s="156"/>
      <c r="I70" s="156"/>
      <c r="J70" s="156"/>
      <c r="N70" s="166" t="s">
        <v>222</v>
      </c>
      <c r="O70" s="166" t="s">
        <v>223</v>
      </c>
      <c r="P70" s="166" t="s">
        <v>224</v>
      </c>
      <c r="Q70" s="166" t="s">
        <v>225</v>
      </c>
      <c r="R70" s="166" t="s">
        <v>226</v>
      </c>
      <c r="S70" s="166" t="s">
        <v>227</v>
      </c>
    </row>
    <row r="71" spans="2:26" ht="14.25" x14ac:dyDescent="0.25">
      <c r="G71" s="291"/>
      <c r="H71" s="291"/>
      <c r="I71" s="291"/>
      <c r="J71" s="291"/>
      <c r="N71" s="167" t="s">
        <v>114</v>
      </c>
      <c r="O71" s="336">
        <f>SUM(O72:O80)</f>
        <v>576</v>
      </c>
      <c r="P71" s="336">
        <f t="shared" ref="P71:R71" si="16">SUM(P72:P80)</f>
        <v>492</v>
      </c>
      <c r="Q71" s="336">
        <f t="shared" si="16"/>
        <v>681</v>
      </c>
      <c r="R71" s="336">
        <f t="shared" si="16"/>
        <v>831</v>
      </c>
      <c r="S71" s="336">
        <f>SUM(S72:S80)</f>
        <v>2580</v>
      </c>
    </row>
    <row r="72" spans="2:26" ht="14.25" x14ac:dyDescent="0.25">
      <c r="G72" s="291"/>
      <c r="H72" s="291"/>
      <c r="I72" s="291"/>
      <c r="J72" s="291"/>
      <c r="N72" s="167" t="s">
        <v>251</v>
      </c>
      <c r="O72" s="307">
        <v>21</v>
      </c>
      <c r="P72" s="307">
        <v>29</v>
      </c>
      <c r="Q72" s="307">
        <v>34</v>
      </c>
      <c r="R72" s="307">
        <v>77</v>
      </c>
      <c r="S72" s="336">
        <f>SUM(O72:R72)</f>
        <v>161</v>
      </c>
      <c r="T72" s="118"/>
      <c r="U72" s="118"/>
      <c r="V72" s="123"/>
      <c r="W72" s="123"/>
      <c r="X72" s="123"/>
    </row>
    <row r="73" spans="2:26" ht="15" thickBot="1" x14ac:dyDescent="0.3">
      <c r="B73" s="526"/>
      <c r="C73" s="395" t="s">
        <v>123</v>
      </c>
      <c r="D73" s="118" t="s">
        <v>117</v>
      </c>
      <c r="E73" s="118" t="s">
        <v>118</v>
      </c>
      <c r="F73" s="118" t="s">
        <v>119</v>
      </c>
      <c r="G73" s="118"/>
      <c r="H73" s="118"/>
      <c r="I73" s="118"/>
      <c r="J73" s="118"/>
      <c r="N73" s="167" t="s">
        <v>252</v>
      </c>
      <c r="O73" s="307">
        <v>67</v>
      </c>
      <c r="P73" s="307">
        <v>47</v>
      </c>
      <c r="Q73" s="307">
        <v>81</v>
      </c>
      <c r="R73" s="307">
        <v>99</v>
      </c>
      <c r="S73" s="336">
        <f t="shared" ref="S73:S80" si="17">SUM(O73:R73)</f>
        <v>294</v>
      </c>
    </row>
    <row r="74" spans="2:26" ht="14.25" x14ac:dyDescent="0.25">
      <c r="B74" s="118"/>
      <c r="C74" s="118"/>
      <c r="D74" s="412">
        <v>42736</v>
      </c>
      <c r="E74" s="414">
        <v>42767</v>
      </c>
      <c r="F74" s="415">
        <v>42795</v>
      </c>
      <c r="G74" s="118"/>
      <c r="H74" s="118"/>
      <c r="I74" s="118"/>
      <c r="J74" s="118"/>
      <c r="N74" s="167" t="s">
        <v>253</v>
      </c>
      <c r="O74" s="307">
        <v>68</v>
      </c>
      <c r="P74" s="307">
        <v>57</v>
      </c>
      <c r="Q74" s="307">
        <v>80</v>
      </c>
      <c r="R74" s="307">
        <v>80</v>
      </c>
      <c r="S74" s="336">
        <f t="shared" si="17"/>
        <v>285</v>
      </c>
    </row>
    <row r="75" spans="2:26" ht="14.25" x14ac:dyDescent="0.25">
      <c r="B75" s="319" t="s">
        <v>114</v>
      </c>
      <c r="C75" s="119">
        <f>SUM(D75:F75)</f>
        <v>786</v>
      </c>
      <c r="D75" s="140">
        <f>SUM(D76:D83)</f>
        <v>258</v>
      </c>
      <c r="E75" s="140">
        <f t="shared" ref="E75:F75" si="18">SUM(E76:E83)</f>
        <v>241</v>
      </c>
      <c r="F75" s="140">
        <f t="shared" si="18"/>
        <v>287</v>
      </c>
      <c r="G75" s="118"/>
      <c r="H75" s="118"/>
      <c r="I75" s="118"/>
      <c r="J75" s="118"/>
      <c r="N75" s="167" t="s">
        <v>254</v>
      </c>
      <c r="O75" s="307">
        <v>53</v>
      </c>
      <c r="P75" s="307">
        <v>40</v>
      </c>
      <c r="Q75" s="307">
        <v>58</v>
      </c>
      <c r="R75" s="307">
        <v>89</v>
      </c>
      <c r="S75" s="336">
        <f t="shared" si="17"/>
        <v>240</v>
      </c>
    </row>
    <row r="76" spans="2:26" ht="14.25" x14ac:dyDescent="0.25">
      <c r="B76" s="319" t="s">
        <v>251</v>
      </c>
      <c r="C76" s="119">
        <f t="shared" ref="C76:C83" si="19">SUM(D76:F76)</f>
        <v>84</v>
      </c>
      <c r="D76" s="833">
        <v>30</v>
      </c>
      <c r="E76" s="833">
        <v>25</v>
      </c>
      <c r="F76" s="833">
        <v>29</v>
      </c>
      <c r="G76" s="118"/>
      <c r="H76" s="118"/>
      <c r="I76" s="118"/>
      <c r="J76" s="118"/>
      <c r="N76" s="167" t="s">
        <v>255</v>
      </c>
      <c r="O76" s="165">
        <v>126</v>
      </c>
      <c r="P76" s="165">
        <v>105</v>
      </c>
      <c r="Q76" s="165">
        <v>141</v>
      </c>
      <c r="R76" s="165">
        <v>126</v>
      </c>
      <c r="S76" s="336">
        <f t="shared" si="17"/>
        <v>498</v>
      </c>
    </row>
    <row r="77" spans="2:26" ht="14.25" x14ac:dyDescent="0.25">
      <c r="B77" s="319" t="s">
        <v>252</v>
      </c>
      <c r="C77" s="119">
        <f t="shared" si="19"/>
        <v>102</v>
      </c>
      <c r="D77" s="833">
        <v>38</v>
      </c>
      <c r="E77" s="833">
        <v>38</v>
      </c>
      <c r="F77" s="833">
        <v>26</v>
      </c>
      <c r="G77" s="118"/>
      <c r="H77" s="118"/>
      <c r="I77" s="118"/>
      <c r="J77" s="118"/>
      <c r="N77" s="167" t="s">
        <v>256</v>
      </c>
      <c r="O77" s="165">
        <v>107</v>
      </c>
      <c r="P77" s="165">
        <v>94</v>
      </c>
      <c r="Q77" s="165">
        <v>118</v>
      </c>
      <c r="R77" s="165">
        <v>145</v>
      </c>
      <c r="S77" s="336">
        <f t="shared" si="17"/>
        <v>464</v>
      </c>
    </row>
    <row r="78" spans="2:26" ht="14.25" x14ac:dyDescent="0.25">
      <c r="B78" s="319" t="s">
        <v>253</v>
      </c>
      <c r="C78" s="119">
        <f t="shared" si="19"/>
        <v>96</v>
      </c>
      <c r="D78" s="833">
        <v>24</v>
      </c>
      <c r="E78" s="833">
        <v>30</v>
      </c>
      <c r="F78" s="833">
        <v>42</v>
      </c>
      <c r="G78" s="118"/>
      <c r="H78" s="118"/>
      <c r="I78" s="118"/>
      <c r="J78" s="118"/>
      <c r="N78" s="167" t="s">
        <v>257</v>
      </c>
      <c r="O78" s="167">
        <v>63</v>
      </c>
      <c r="P78" s="167">
        <v>59</v>
      </c>
      <c r="Q78" s="167">
        <v>95</v>
      </c>
      <c r="R78" s="167">
        <v>98</v>
      </c>
      <c r="S78" s="336">
        <f t="shared" si="17"/>
        <v>315</v>
      </c>
    </row>
    <row r="79" spans="2:26" ht="14.25" x14ac:dyDescent="0.25">
      <c r="B79" s="319" t="s">
        <v>254</v>
      </c>
      <c r="C79" s="119">
        <f>SUM(D79:F79)</f>
        <v>106</v>
      </c>
      <c r="D79" s="833">
        <v>34</v>
      </c>
      <c r="E79" s="833">
        <v>24</v>
      </c>
      <c r="F79" s="833">
        <v>48</v>
      </c>
      <c r="G79" s="118"/>
      <c r="H79" s="118"/>
      <c r="I79" s="118"/>
      <c r="J79" s="118"/>
      <c r="M79" s="160"/>
      <c r="N79" s="165" t="s">
        <v>259</v>
      </c>
      <c r="O79" s="165">
        <v>0</v>
      </c>
      <c r="P79" s="165">
        <v>0</v>
      </c>
      <c r="Q79" s="165">
        <v>0</v>
      </c>
      <c r="R79" s="165">
        <v>0</v>
      </c>
      <c r="S79" s="336">
        <f t="shared" si="17"/>
        <v>0</v>
      </c>
      <c r="T79" s="118"/>
      <c r="U79" s="118"/>
      <c r="V79" s="118"/>
      <c r="W79" s="118"/>
      <c r="X79" s="118"/>
      <c r="Y79" s="118"/>
      <c r="Z79" s="118"/>
    </row>
    <row r="80" spans="2:26" ht="14.25" x14ac:dyDescent="0.25">
      <c r="B80" s="319" t="s">
        <v>255</v>
      </c>
      <c r="C80" s="119">
        <f t="shared" si="19"/>
        <v>51</v>
      </c>
      <c r="D80" s="1039">
        <v>20</v>
      </c>
      <c r="E80" s="1039">
        <v>12</v>
      </c>
      <c r="F80" s="1039">
        <v>19</v>
      </c>
      <c r="G80" s="123"/>
      <c r="H80" s="123"/>
      <c r="I80" s="123"/>
      <c r="J80" s="123"/>
      <c r="N80" s="167" t="s">
        <v>258</v>
      </c>
      <c r="O80" s="165">
        <v>71</v>
      </c>
      <c r="P80" s="165">
        <v>61</v>
      </c>
      <c r="Q80" s="165">
        <v>74</v>
      </c>
      <c r="R80" s="165">
        <v>117</v>
      </c>
      <c r="S80" s="336">
        <f t="shared" si="17"/>
        <v>323</v>
      </c>
    </row>
    <row r="81" spans="2:55" ht="14.25" x14ac:dyDescent="0.25">
      <c r="B81" s="319" t="s">
        <v>256</v>
      </c>
      <c r="C81" s="119">
        <f t="shared" si="19"/>
        <v>175</v>
      </c>
      <c r="D81" s="980">
        <v>51</v>
      </c>
      <c r="E81" s="980">
        <v>54</v>
      </c>
      <c r="F81" s="980">
        <v>70</v>
      </c>
      <c r="G81" s="156"/>
      <c r="H81" s="156"/>
      <c r="I81" s="156"/>
      <c r="J81" s="156"/>
      <c r="M81" s="620"/>
      <c r="T81" s="118"/>
    </row>
    <row r="82" spans="2:55" ht="14.25" x14ac:dyDescent="0.25">
      <c r="B82" s="319" t="s">
        <v>257</v>
      </c>
      <c r="C82" s="119">
        <f t="shared" si="19"/>
        <v>73</v>
      </c>
      <c r="D82" s="980">
        <v>31</v>
      </c>
      <c r="E82" s="980">
        <v>21</v>
      </c>
      <c r="F82" s="980">
        <v>21</v>
      </c>
      <c r="G82" s="156"/>
      <c r="H82" s="156"/>
      <c r="I82" s="156"/>
      <c r="J82" s="156"/>
      <c r="M82" s="400" t="s">
        <v>210</v>
      </c>
    </row>
    <row r="83" spans="2:55" ht="14.25" x14ac:dyDescent="0.25">
      <c r="B83" s="319" t="s">
        <v>258</v>
      </c>
      <c r="C83" s="119">
        <f t="shared" si="19"/>
        <v>99</v>
      </c>
      <c r="D83" s="980">
        <v>30</v>
      </c>
      <c r="E83" s="980">
        <v>37</v>
      </c>
      <c r="F83" s="980">
        <v>32</v>
      </c>
      <c r="G83" s="156"/>
      <c r="H83" s="156"/>
      <c r="I83" s="156"/>
      <c r="J83" s="156"/>
      <c r="M83" s="165"/>
      <c r="N83" s="556" t="s">
        <v>132</v>
      </c>
      <c r="O83" s="556" t="s">
        <v>204</v>
      </c>
      <c r="P83" s="556" t="s">
        <v>205</v>
      </c>
      <c r="Q83" s="556" t="s">
        <v>206</v>
      </c>
      <c r="R83" s="556" t="s">
        <v>207</v>
      </c>
      <c r="S83" s="556" t="s">
        <v>208</v>
      </c>
      <c r="T83" s="556" t="s">
        <v>209</v>
      </c>
    </row>
    <row r="84" spans="2:55" ht="14.25" x14ac:dyDescent="0.25">
      <c r="G84" s="291"/>
      <c r="H84" s="291"/>
      <c r="I84" s="291"/>
      <c r="J84" s="291"/>
      <c r="L84" s="138"/>
      <c r="M84" s="150" t="s">
        <v>114</v>
      </c>
      <c r="N84" s="680">
        <f>SUM(O84:T84)</f>
        <v>2580</v>
      </c>
      <c r="O84" s="506">
        <v>599</v>
      </c>
      <c r="P84" s="506">
        <v>476</v>
      </c>
      <c r="Q84" s="506">
        <v>388</v>
      </c>
      <c r="R84" s="506">
        <v>265</v>
      </c>
      <c r="S84" s="506">
        <v>641</v>
      </c>
      <c r="T84" s="506">
        <v>211</v>
      </c>
    </row>
    <row r="85" spans="2:55" ht="14.25" x14ac:dyDescent="0.25">
      <c r="G85" s="291"/>
      <c r="H85" s="291"/>
      <c r="I85" s="291"/>
      <c r="J85" s="291"/>
      <c r="L85" s="118"/>
      <c r="M85" s="167" t="s">
        <v>251</v>
      </c>
      <c r="N85" s="680">
        <f t="shared" ref="N85:N93" si="20">SUM(O85:T85)</f>
        <v>161</v>
      </c>
      <c r="O85" s="506">
        <v>33</v>
      </c>
      <c r="P85" s="506">
        <v>29</v>
      </c>
      <c r="Q85" s="506">
        <v>26</v>
      </c>
      <c r="R85" s="506">
        <v>16</v>
      </c>
      <c r="S85" s="506">
        <v>42</v>
      </c>
      <c r="T85" s="506">
        <v>15</v>
      </c>
      <c r="U85" s="118"/>
      <c r="V85" s="118"/>
      <c r="W85" s="118"/>
      <c r="X85" s="118"/>
      <c r="Y85" s="118"/>
      <c r="Z85" s="118"/>
      <c r="AA85" s="118"/>
      <c r="AB85" s="118"/>
      <c r="AC85" s="118"/>
      <c r="AD85" s="118"/>
      <c r="AE85" s="118"/>
      <c r="AF85" s="118"/>
      <c r="AG85" s="128"/>
    </row>
    <row r="86" spans="2:55" ht="14.25" x14ac:dyDescent="0.25">
      <c r="B86" s="473" t="s">
        <v>133</v>
      </c>
      <c r="C86" s="394"/>
      <c r="D86">
        <v>478</v>
      </c>
      <c r="E86">
        <v>570</v>
      </c>
      <c r="F86">
        <v>528</v>
      </c>
      <c r="G86" s="291"/>
      <c r="H86" s="291"/>
      <c r="I86" s="291"/>
      <c r="J86" s="291"/>
      <c r="L86" s="118"/>
      <c r="M86" s="167" t="s">
        <v>252</v>
      </c>
      <c r="N86" s="680">
        <f t="shared" si="20"/>
        <v>294</v>
      </c>
      <c r="O86" s="506">
        <v>73</v>
      </c>
      <c r="P86" s="506">
        <v>54</v>
      </c>
      <c r="Q86" s="506">
        <v>35</v>
      </c>
      <c r="R86" s="506">
        <v>26</v>
      </c>
      <c r="S86" s="506">
        <v>82</v>
      </c>
      <c r="T86" s="506">
        <v>24</v>
      </c>
      <c r="U86" s="118"/>
      <c r="V86" s="118"/>
      <c r="W86" s="118"/>
      <c r="X86" s="118"/>
      <c r="Y86" s="118"/>
      <c r="Z86" s="118"/>
      <c r="AA86" s="118"/>
      <c r="AB86" s="118"/>
      <c r="AC86" s="118"/>
      <c r="AD86" s="118"/>
      <c r="AE86" s="118"/>
      <c r="AF86" s="118"/>
      <c r="AG86" s="128"/>
    </row>
    <row r="87" spans="2:55" ht="15" thickBot="1" x14ac:dyDescent="0.3">
      <c r="D87" s="118" t="s">
        <v>117</v>
      </c>
      <c r="E87" s="118" t="s">
        <v>118</v>
      </c>
      <c r="F87" s="118" t="s">
        <v>119</v>
      </c>
      <c r="G87" s="118"/>
      <c r="H87" s="118"/>
      <c r="I87" s="118"/>
      <c r="J87" s="118"/>
      <c r="L87" s="118"/>
      <c r="M87" s="167" t="s">
        <v>253</v>
      </c>
      <c r="N87" s="680">
        <f t="shared" si="20"/>
        <v>285</v>
      </c>
      <c r="O87" s="506">
        <v>82</v>
      </c>
      <c r="P87" s="506">
        <v>56</v>
      </c>
      <c r="Q87" s="506">
        <v>58</v>
      </c>
      <c r="R87" s="506">
        <v>23</v>
      </c>
      <c r="S87" s="506">
        <v>52</v>
      </c>
      <c r="T87" s="506">
        <v>14</v>
      </c>
    </row>
    <row r="88" spans="2:55" ht="14.25" x14ac:dyDescent="0.25">
      <c r="B88" s="118"/>
      <c r="D88" s="412">
        <v>42736</v>
      </c>
      <c r="E88" s="414">
        <v>42767</v>
      </c>
      <c r="F88" s="415">
        <v>42795</v>
      </c>
      <c r="G88" s="118"/>
      <c r="H88" s="118"/>
      <c r="I88" s="118"/>
      <c r="J88" s="118"/>
      <c r="L88" s="118"/>
      <c r="M88" s="167" t="s">
        <v>254</v>
      </c>
      <c r="N88" s="680">
        <f t="shared" si="20"/>
        <v>240</v>
      </c>
      <c r="O88" s="506">
        <v>58</v>
      </c>
      <c r="P88" s="506">
        <v>42</v>
      </c>
      <c r="Q88" s="506">
        <v>42</v>
      </c>
      <c r="R88" s="506">
        <v>19</v>
      </c>
      <c r="S88" s="506">
        <v>65</v>
      </c>
      <c r="T88" s="506">
        <v>14</v>
      </c>
    </row>
    <row r="89" spans="2:55" ht="14.25" x14ac:dyDescent="0.25">
      <c r="B89" s="319" t="s">
        <v>114</v>
      </c>
      <c r="C89" s="133">
        <f t="shared" ref="C89:C97" si="21">AVERAGE(D89:F89)</f>
        <v>443.66666666666669</v>
      </c>
      <c r="D89" s="603">
        <f>SUM(D90:D97)</f>
        <v>474</v>
      </c>
      <c r="E89" s="140">
        <f t="shared" ref="E89:F89" si="22">SUM(E90:E97)</f>
        <v>390</v>
      </c>
      <c r="F89" s="859">
        <f t="shared" si="22"/>
        <v>467</v>
      </c>
      <c r="G89" s="118"/>
      <c r="H89" s="118"/>
      <c r="I89" s="118"/>
      <c r="J89" s="118"/>
      <c r="L89" s="118"/>
      <c r="M89" s="167" t="s">
        <v>255</v>
      </c>
      <c r="N89" s="680">
        <f t="shared" si="20"/>
        <v>498</v>
      </c>
      <c r="O89" s="506">
        <v>101</v>
      </c>
      <c r="P89" s="506">
        <v>78</v>
      </c>
      <c r="Q89" s="506">
        <v>53</v>
      </c>
      <c r="R89" s="506">
        <v>68</v>
      </c>
      <c r="S89" s="506">
        <v>148</v>
      </c>
      <c r="T89" s="506">
        <v>50</v>
      </c>
    </row>
    <row r="90" spans="2:55" ht="14.25" x14ac:dyDescent="0.25">
      <c r="B90" s="319" t="s">
        <v>251</v>
      </c>
      <c r="C90" s="133">
        <f t="shared" si="21"/>
        <v>50.333333333333336</v>
      </c>
      <c r="D90" s="148">
        <v>64</v>
      </c>
      <c r="E90" s="167">
        <v>40</v>
      </c>
      <c r="F90" s="149">
        <v>47</v>
      </c>
      <c r="G90" s="118"/>
      <c r="H90" s="118"/>
      <c r="I90" s="118"/>
      <c r="J90" s="118"/>
      <c r="L90" s="118"/>
      <c r="M90" s="167" t="s">
        <v>256</v>
      </c>
      <c r="N90" s="680">
        <f t="shared" si="20"/>
        <v>464</v>
      </c>
      <c r="O90" s="506">
        <v>79</v>
      </c>
      <c r="P90" s="506">
        <v>85</v>
      </c>
      <c r="Q90" s="506">
        <v>90</v>
      </c>
      <c r="R90" s="506">
        <v>42</v>
      </c>
      <c r="S90" s="506">
        <v>118</v>
      </c>
      <c r="T90" s="506">
        <v>50</v>
      </c>
    </row>
    <row r="91" spans="2:55" ht="14.25" x14ac:dyDescent="0.25">
      <c r="B91" s="319" t="s">
        <v>252</v>
      </c>
      <c r="C91" s="133">
        <f t="shared" si="21"/>
        <v>46</v>
      </c>
      <c r="D91" s="148">
        <v>47</v>
      </c>
      <c r="E91" s="167">
        <v>46</v>
      </c>
      <c r="F91" s="149">
        <v>45</v>
      </c>
      <c r="G91" s="118"/>
      <c r="H91" s="118"/>
      <c r="I91" s="118"/>
      <c r="J91" s="118"/>
      <c r="L91" s="118"/>
      <c r="M91" s="167" t="s">
        <v>257</v>
      </c>
      <c r="N91" s="680">
        <f t="shared" si="20"/>
        <v>315</v>
      </c>
      <c r="O91" s="506">
        <v>93</v>
      </c>
      <c r="P91" s="506">
        <v>75</v>
      </c>
      <c r="Q91" s="506">
        <v>36</v>
      </c>
      <c r="R91" s="506">
        <v>27</v>
      </c>
      <c r="S91" s="506">
        <v>59</v>
      </c>
      <c r="T91" s="506">
        <v>25</v>
      </c>
    </row>
    <row r="92" spans="2:55" ht="14.25" x14ac:dyDescent="0.25">
      <c r="B92" s="319" t="s">
        <v>253</v>
      </c>
      <c r="C92" s="133">
        <f t="shared" si="21"/>
        <v>47.666666666666664</v>
      </c>
      <c r="D92" s="148">
        <v>55</v>
      </c>
      <c r="E92" s="167">
        <v>37</v>
      </c>
      <c r="F92" s="149">
        <v>51</v>
      </c>
      <c r="G92" s="118"/>
      <c r="H92" s="118"/>
      <c r="I92" s="118"/>
      <c r="J92" s="118"/>
      <c r="L92" s="118"/>
      <c r="M92" s="165" t="s">
        <v>259</v>
      </c>
      <c r="N92" s="680">
        <f t="shared" si="20"/>
        <v>0</v>
      </c>
      <c r="O92" s="506"/>
      <c r="P92" s="506"/>
      <c r="Q92" s="506"/>
      <c r="R92" s="506"/>
      <c r="S92" s="506"/>
      <c r="T92" s="506"/>
    </row>
    <row r="93" spans="2:55" ht="14.25" x14ac:dyDescent="0.25">
      <c r="B93" s="319" t="s">
        <v>254</v>
      </c>
      <c r="C93" s="133">
        <f t="shared" si="21"/>
        <v>46.333333333333336</v>
      </c>
      <c r="D93" s="148">
        <v>49</v>
      </c>
      <c r="E93" s="167">
        <v>34</v>
      </c>
      <c r="F93" s="149">
        <v>56</v>
      </c>
      <c r="G93" s="118"/>
      <c r="H93" s="118"/>
      <c r="I93" s="118"/>
      <c r="J93" s="118"/>
      <c r="L93" s="118"/>
      <c r="M93" s="167" t="s">
        <v>258</v>
      </c>
      <c r="N93" s="680">
        <f t="shared" si="20"/>
        <v>323</v>
      </c>
      <c r="O93" s="506">
        <v>80</v>
      </c>
      <c r="P93" s="506">
        <v>57</v>
      </c>
      <c r="Q93" s="506">
        <v>48</v>
      </c>
      <c r="R93" s="506">
        <v>44</v>
      </c>
      <c r="S93" s="506">
        <v>75</v>
      </c>
      <c r="T93" s="506">
        <v>19</v>
      </c>
      <c r="AZ93" s="156"/>
      <c r="BA93" s="156"/>
    </row>
    <row r="94" spans="2:55" ht="14.25" x14ac:dyDescent="0.25">
      <c r="B94" s="319" t="s">
        <v>255</v>
      </c>
      <c r="C94" s="133">
        <f>AVERAGE(D94:F94)</f>
        <v>60.666666666666664</v>
      </c>
      <c r="D94" s="148">
        <v>71</v>
      </c>
      <c r="E94" s="167">
        <v>50</v>
      </c>
      <c r="F94" s="149">
        <v>61</v>
      </c>
      <c r="G94" s="118"/>
      <c r="H94" s="118"/>
      <c r="I94" s="118"/>
      <c r="J94" s="118"/>
      <c r="L94" s="118"/>
      <c r="AZ94" s="156"/>
      <c r="BA94" s="156"/>
    </row>
    <row r="95" spans="2:55" ht="14.25" x14ac:dyDescent="0.25">
      <c r="B95" s="319" t="s">
        <v>256</v>
      </c>
      <c r="C95" s="133">
        <f t="shared" si="21"/>
        <v>76</v>
      </c>
      <c r="D95" s="169">
        <v>64</v>
      </c>
      <c r="E95" s="165">
        <v>75</v>
      </c>
      <c r="F95" s="170">
        <v>89</v>
      </c>
      <c r="G95" s="156"/>
      <c r="H95" s="156"/>
      <c r="I95" s="156"/>
      <c r="J95" s="156"/>
      <c r="L95" s="156"/>
      <c r="M95" s="400" t="s">
        <v>203</v>
      </c>
      <c r="N95" s="618"/>
      <c r="O95" s="118"/>
      <c r="P95" s="118"/>
      <c r="Q95" s="118"/>
      <c r="R95" s="118"/>
      <c r="S95" s="118"/>
      <c r="T95" s="118"/>
      <c r="U95" s="136"/>
      <c r="V95" s="118"/>
      <c r="W95" s="118"/>
      <c r="X95" s="118"/>
      <c r="Y95" s="118"/>
      <c r="Z95" s="118"/>
      <c r="AA95" s="118"/>
      <c r="AB95" s="118"/>
      <c r="AC95" s="118"/>
      <c r="AD95" s="118"/>
      <c r="AE95" s="118"/>
      <c r="AF95" s="118"/>
      <c r="AG95" s="118"/>
      <c r="AH95" s="118"/>
      <c r="AI95" s="118"/>
      <c r="AJ95" s="118"/>
      <c r="AK95" s="118"/>
      <c r="AL95" s="118"/>
      <c r="AM95" s="118"/>
      <c r="AN95" s="118"/>
      <c r="AO95" s="118"/>
      <c r="AP95" s="118"/>
      <c r="AQ95" s="118"/>
      <c r="AR95" s="118"/>
      <c r="AS95" s="118"/>
      <c r="AT95" s="118"/>
      <c r="AU95" s="118"/>
      <c r="AV95" s="118"/>
      <c r="AW95" s="118"/>
      <c r="AX95" s="118"/>
      <c r="AY95" s="118"/>
      <c r="AZ95" s="118"/>
      <c r="BA95" s="118"/>
      <c r="BB95" s="118"/>
      <c r="BC95" s="118"/>
    </row>
    <row r="96" spans="2:55" ht="14.25" x14ac:dyDescent="0.25">
      <c r="B96" s="319" t="s">
        <v>257</v>
      </c>
      <c r="C96" s="133">
        <f t="shared" si="21"/>
        <v>65</v>
      </c>
      <c r="D96" s="169">
        <v>78</v>
      </c>
      <c r="E96" s="165">
        <v>47</v>
      </c>
      <c r="F96" s="170">
        <v>70</v>
      </c>
      <c r="G96" s="156"/>
      <c r="H96" s="156"/>
      <c r="I96" s="156"/>
      <c r="J96" s="156"/>
      <c r="M96" s="167"/>
      <c r="N96" s="492" t="s">
        <v>200</v>
      </c>
      <c r="O96" s="140" t="s">
        <v>200</v>
      </c>
      <c r="P96" s="140" t="s">
        <v>200</v>
      </c>
      <c r="Q96" s="140" t="s">
        <v>200</v>
      </c>
      <c r="R96" s="140" t="s">
        <v>200</v>
      </c>
      <c r="S96" s="140" t="s">
        <v>200</v>
      </c>
      <c r="T96" s="140" t="s">
        <v>200</v>
      </c>
      <c r="U96" s="153" t="s">
        <v>285</v>
      </c>
      <c r="V96" s="527" t="s">
        <v>199</v>
      </c>
      <c r="W96" s="440" t="s">
        <v>201</v>
      </c>
      <c r="X96" s="819" t="s">
        <v>201</v>
      </c>
      <c r="Y96" s="440" t="s">
        <v>201</v>
      </c>
      <c r="Z96" s="411" t="s">
        <v>284</v>
      </c>
      <c r="AA96" s="411" t="s">
        <v>284</v>
      </c>
      <c r="AB96" s="411" t="s">
        <v>284</v>
      </c>
      <c r="AC96" s="151" t="s">
        <v>286</v>
      </c>
      <c r="AD96" s="439" t="s">
        <v>286</v>
      </c>
      <c r="AE96" s="439" t="s">
        <v>202</v>
      </c>
      <c r="AF96" s="439" t="s">
        <v>202</v>
      </c>
      <c r="AG96" s="439" t="s">
        <v>202</v>
      </c>
      <c r="AH96" s="439" t="s">
        <v>202</v>
      </c>
      <c r="AI96" s="439" t="s">
        <v>202</v>
      </c>
      <c r="AJ96" s="439" t="s">
        <v>202</v>
      </c>
      <c r="AK96" s="399" t="s">
        <v>202</v>
      </c>
      <c r="AL96" s="399" t="s">
        <v>202</v>
      </c>
      <c r="AM96" s="399" t="s">
        <v>298</v>
      </c>
      <c r="AN96" s="528" t="s">
        <v>299</v>
      </c>
      <c r="AO96" s="528" t="s">
        <v>299</v>
      </c>
      <c r="AP96" s="528" t="s">
        <v>299</v>
      </c>
      <c r="AQ96" s="528" t="s">
        <v>299</v>
      </c>
      <c r="AR96" s="528" t="s">
        <v>299</v>
      </c>
      <c r="AS96" s="172" t="s">
        <v>176</v>
      </c>
      <c r="AT96" s="172" t="s">
        <v>176</v>
      </c>
      <c r="AU96" s="172" t="s">
        <v>176</v>
      </c>
      <c r="AV96" s="172" t="s">
        <v>176</v>
      </c>
      <c r="AW96" s="172" t="s">
        <v>176</v>
      </c>
      <c r="AX96" s="818" t="s">
        <v>176</v>
      </c>
      <c r="AY96" s="174" t="s">
        <v>132</v>
      </c>
      <c r="AZ96" s="156"/>
      <c r="BA96" s="156"/>
      <c r="BB96" s="118"/>
      <c r="BC96" s="118"/>
    </row>
    <row r="97" spans="2:55" ht="14.25" x14ac:dyDescent="0.25">
      <c r="B97" s="319" t="s">
        <v>258</v>
      </c>
      <c r="C97" s="133">
        <f t="shared" si="21"/>
        <v>51.666666666666664</v>
      </c>
      <c r="D97" s="165">
        <v>46</v>
      </c>
      <c r="E97" s="165">
        <v>61</v>
      </c>
      <c r="F97" s="165">
        <v>48</v>
      </c>
      <c r="G97" s="156"/>
      <c r="H97" s="156"/>
      <c r="I97" s="156"/>
      <c r="J97" s="156"/>
      <c r="M97" s="167"/>
      <c r="N97" s="492" t="s">
        <v>321</v>
      </c>
      <c r="O97" s="492" t="s">
        <v>322</v>
      </c>
      <c r="P97" s="492" t="s">
        <v>323</v>
      </c>
      <c r="Q97" s="492" t="s">
        <v>324</v>
      </c>
      <c r="R97" s="492" t="s">
        <v>325</v>
      </c>
      <c r="S97" s="492" t="s">
        <v>326</v>
      </c>
      <c r="T97" s="492" t="s">
        <v>327</v>
      </c>
      <c r="U97" s="173" t="s">
        <v>285</v>
      </c>
      <c r="V97" s="528" t="s">
        <v>199</v>
      </c>
      <c r="W97" s="315" t="s">
        <v>328</v>
      </c>
      <c r="X97" s="818" t="s">
        <v>329</v>
      </c>
      <c r="Y97" s="315" t="s">
        <v>330</v>
      </c>
      <c r="Z97" s="464" t="s">
        <v>331</v>
      </c>
      <c r="AA97" s="464" t="s">
        <v>332</v>
      </c>
      <c r="AB97" s="464" t="s">
        <v>333</v>
      </c>
      <c r="AC97" s="171" t="s">
        <v>300</v>
      </c>
      <c r="AD97" s="399" t="s">
        <v>353</v>
      </c>
      <c r="AE97" s="399" t="s">
        <v>301</v>
      </c>
      <c r="AF97" s="399" t="s">
        <v>302</v>
      </c>
      <c r="AG97" s="399" t="s">
        <v>303</v>
      </c>
      <c r="AH97" s="399" t="s">
        <v>304</v>
      </c>
      <c r="AI97" s="399" t="s">
        <v>305</v>
      </c>
      <c r="AJ97" s="399" t="s">
        <v>306</v>
      </c>
      <c r="AK97" s="399" t="s">
        <v>307</v>
      </c>
      <c r="AL97" s="399" t="s">
        <v>308</v>
      </c>
      <c r="AM97" s="399" t="s">
        <v>311</v>
      </c>
      <c r="AN97" s="528" t="s">
        <v>287</v>
      </c>
      <c r="AO97" s="528" t="s">
        <v>288</v>
      </c>
      <c r="AP97" s="528" t="s">
        <v>289</v>
      </c>
      <c r="AQ97" s="528" t="s">
        <v>290</v>
      </c>
      <c r="AR97" s="528" t="s">
        <v>291</v>
      </c>
      <c r="AS97" s="172" t="s">
        <v>134</v>
      </c>
      <c r="AT97" s="172" t="s">
        <v>135</v>
      </c>
      <c r="AU97" s="172" t="s">
        <v>136</v>
      </c>
      <c r="AV97" s="172" t="s">
        <v>137</v>
      </c>
      <c r="AW97" s="172" t="s">
        <v>138</v>
      </c>
      <c r="AX97" s="818" t="s">
        <v>140</v>
      </c>
      <c r="AY97" s="174"/>
      <c r="AZ97" s="156"/>
      <c r="BA97" s="156"/>
      <c r="BB97" s="118"/>
      <c r="BC97" s="118"/>
    </row>
    <row r="98" spans="2:55" ht="14.25" x14ac:dyDescent="0.25">
      <c r="G98" s="291"/>
      <c r="H98" s="291"/>
      <c r="I98" s="291"/>
      <c r="J98" s="291"/>
      <c r="M98" s="150" t="s">
        <v>114</v>
      </c>
      <c r="N98" s="358">
        <v>26</v>
      </c>
      <c r="O98" s="358"/>
      <c r="P98" s="358"/>
      <c r="Q98" s="358">
        <v>141</v>
      </c>
      <c r="R98" s="358">
        <v>7</v>
      </c>
      <c r="S98" s="358"/>
      <c r="T98" s="358">
        <v>5</v>
      </c>
      <c r="U98" s="173">
        <v>138</v>
      </c>
      <c r="V98" s="528">
        <v>112</v>
      </c>
      <c r="W98" s="315"/>
      <c r="X98" s="818">
        <v>1</v>
      </c>
      <c r="Y98" s="315"/>
      <c r="Z98" s="464">
        <v>1</v>
      </c>
      <c r="AA98" s="464"/>
      <c r="AB98" s="464"/>
      <c r="AC98" s="171">
        <v>2</v>
      </c>
      <c r="AD98" s="171"/>
      <c r="AE98" s="171"/>
      <c r="AF98" s="171"/>
      <c r="AG98" s="171">
        <v>295</v>
      </c>
      <c r="AH98" s="171">
        <v>1</v>
      </c>
      <c r="AI98" s="171"/>
      <c r="AJ98" s="171"/>
      <c r="AK98" s="171"/>
      <c r="AL98" s="171"/>
      <c r="AM98" s="171"/>
      <c r="AN98" s="528">
        <v>153</v>
      </c>
      <c r="AO98" s="528"/>
      <c r="AP98" s="528">
        <v>946</v>
      </c>
      <c r="AQ98" s="528">
        <v>112</v>
      </c>
      <c r="AR98" s="528">
        <v>587</v>
      </c>
      <c r="AS98" s="172"/>
      <c r="AT98" s="172"/>
      <c r="AU98" s="172">
        <v>1</v>
      </c>
      <c r="AV98" s="172">
        <v>16</v>
      </c>
      <c r="AW98" s="172">
        <v>7</v>
      </c>
      <c r="AX98" s="818">
        <v>29</v>
      </c>
      <c r="AY98" s="174">
        <f>SUM(N98:AX98)</f>
        <v>2580</v>
      </c>
      <c r="AZ98" s="156"/>
      <c r="BA98" s="156"/>
      <c r="BB98" s="156"/>
      <c r="BC98" s="156"/>
    </row>
    <row r="99" spans="2:55" ht="14.25" x14ac:dyDescent="0.25">
      <c r="B99" s="118"/>
      <c r="C99" s="118"/>
      <c r="D99" s="123"/>
      <c r="E99" s="123"/>
      <c r="F99" s="123"/>
      <c r="G99" s="123"/>
      <c r="H99" s="123"/>
      <c r="I99" s="123"/>
      <c r="J99" s="123"/>
      <c r="M99" s="161" t="s">
        <v>251</v>
      </c>
      <c r="N99" s="358">
        <v>2</v>
      </c>
      <c r="O99" s="358"/>
      <c r="P99" s="358"/>
      <c r="Q99" s="358">
        <v>17</v>
      </c>
      <c r="R99" s="358"/>
      <c r="S99" s="358"/>
      <c r="T99" s="358"/>
      <c r="U99" s="173">
        <v>16</v>
      </c>
      <c r="V99" s="528">
        <v>7</v>
      </c>
      <c r="W99" s="315"/>
      <c r="X99" s="818"/>
      <c r="Y99" s="315"/>
      <c r="Z99" s="464"/>
      <c r="AA99" s="464"/>
      <c r="AB99" s="464"/>
      <c r="AC99" s="171">
        <v>1</v>
      </c>
      <c r="AD99" s="171"/>
      <c r="AE99" s="171"/>
      <c r="AF99" s="171"/>
      <c r="AG99" s="171">
        <v>16</v>
      </c>
      <c r="AH99" s="171"/>
      <c r="AI99" s="171"/>
      <c r="AJ99" s="171"/>
      <c r="AK99" s="171"/>
      <c r="AL99" s="171"/>
      <c r="AM99" s="171"/>
      <c r="AN99" s="528">
        <v>15</v>
      </c>
      <c r="AO99" s="528"/>
      <c r="AP99" s="528">
        <v>46</v>
      </c>
      <c r="AQ99" s="528">
        <v>4</v>
      </c>
      <c r="AR99" s="528">
        <v>32</v>
      </c>
      <c r="AS99" s="172"/>
      <c r="AT99" s="172"/>
      <c r="AU99" s="172"/>
      <c r="AV99" s="172">
        <v>2</v>
      </c>
      <c r="AW99" s="172">
        <v>1</v>
      </c>
      <c r="AX99" s="818">
        <v>2</v>
      </c>
      <c r="AY99" s="174">
        <f t="shared" ref="AY99:AY107" si="23">SUM(N99:AX99)</f>
        <v>161</v>
      </c>
      <c r="AZ99" s="156"/>
      <c r="BA99" s="156"/>
      <c r="BB99" s="156"/>
      <c r="BC99" s="156"/>
    </row>
    <row r="100" spans="2:55" x14ac:dyDescent="0.2">
      <c r="B100" s="790" t="s">
        <v>234</v>
      </c>
      <c r="C100" s="791"/>
      <c r="G100" s="291"/>
      <c r="H100" s="291"/>
      <c r="I100" s="291"/>
      <c r="J100" s="291"/>
      <c r="M100" s="161" t="s">
        <v>252</v>
      </c>
      <c r="N100" s="358">
        <v>2</v>
      </c>
      <c r="O100" s="358"/>
      <c r="P100" s="358"/>
      <c r="Q100" s="358">
        <v>8</v>
      </c>
      <c r="R100" s="358">
        <v>1</v>
      </c>
      <c r="S100" s="358"/>
      <c r="T100" s="358"/>
      <c r="U100" s="173">
        <v>10</v>
      </c>
      <c r="V100" s="528">
        <v>8</v>
      </c>
      <c r="W100" s="315"/>
      <c r="X100" s="818"/>
      <c r="Y100" s="315"/>
      <c r="Z100" s="464"/>
      <c r="AA100" s="464"/>
      <c r="AB100" s="464"/>
      <c r="AC100" s="171"/>
      <c r="AD100" s="171"/>
      <c r="AE100" s="171"/>
      <c r="AF100" s="171"/>
      <c r="AG100" s="171">
        <v>53</v>
      </c>
      <c r="AH100" s="171">
        <v>1</v>
      </c>
      <c r="AI100" s="171"/>
      <c r="AJ100" s="171"/>
      <c r="AK100" s="171"/>
      <c r="AL100" s="171"/>
      <c r="AM100" s="171"/>
      <c r="AN100" s="528">
        <v>10</v>
      </c>
      <c r="AO100" s="528"/>
      <c r="AP100" s="528">
        <v>106</v>
      </c>
      <c r="AQ100" s="528">
        <v>18</v>
      </c>
      <c r="AR100" s="528">
        <v>70</v>
      </c>
      <c r="AS100" s="172"/>
      <c r="AT100" s="172"/>
      <c r="AU100" s="172">
        <v>1</v>
      </c>
      <c r="AV100" s="172">
        <v>2</v>
      </c>
      <c r="AW100" s="172">
        <v>1</v>
      </c>
      <c r="AX100" s="818">
        <v>3</v>
      </c>
      <c r="AY100" s="174">
        <f t="shared" si="23"/>
        <v>294</v>
      </c>
      <c r="AZ100" s="156"/>
      <c r="BA100" s="156"/>
      <c r="BB100" s="156"/>
      <c r="BC100" s="156"/>
    </row>
    <row r="101" spans="2:55" ht="15" thickBot="1" x14ac:dyDescent="0.3">
      <c r="D101" s="118" t="s">
        <v>117</v>
      </c>
      <c r="E101" s="118" t="s">
        <v>118</v>
      </c>
      <c r="F101" s="118" t="s">
        <v>119</v>
      </c>
      <c r="G101" s="118"/>
      <c r="H101" s="118"/>
      <c r="I101" s="118"/>
      <c r="J101" s="118"/>
      <c r="M101" s="161" t="s">
        <v>253</v>
      </c>
      <c r="N101" s="358">
        <v>3</v>
      </c>
      <c r="O101" s="358"/>
      <c r="P101" s="358"/>
      <c r="Q101" s="358">
        <v>13</v>
      </c>
      <c r="R101" s="358">
        <v>2</v>
      </c>
      <c r="S101" s="358"/>
      <c r="T101" s="358"/>
      <c r="U101" s="173">
        <v>23</v>
      </c>
      <c r="V101" s="528">
        <v>12</v>
      </c>
      <c r="W101" s="315"/>
      <c r="X101" s="818"/>
      <c r="Y101" s="315"/>
      <c r="Z101" s="464"/>
      <c r="AA101" s="464"/>
      <c r="AB101" s="464"/>
      <c r="AC101" s="171"/>
      <c r="AD101" s="171"/>
      <c r="AE101" s="171"/>
      <c r="AF101" s="171"/>
      <c r="AG101" s="171">
        <v>38</v>
      </c>
      <c r="AH101" s="171"/>
      <c r="AI101" s="171"/>
      <c r="AJ101" s="171"/>
      <c r="AK101" s="171"/>
      <c r="AL101" s="171"/>
      <c r="AM101" s="171"/>
      <c r="AN101" s="528">
        <v>40</v>
      </c>
      <c r="AO101" s="528"/>
      <c r="AP101" s="528">
        <v>77</v>
      </c>
      <c r="AQ101" s="528">
        <v>17</v>
      </c>
      <c r="AR101" s="528">
        <v>56</v>
      </c>
      <c r="AS101" s="172"/>
      <c r="AT101" s="172"/>
      <c r="AU101" s="172"/>
      <c r="AV101" s="172"/>
      <c r="AW101" s="172">
        <v>2</v>
      </c>
      <c r="AX101" s="818">
        <v>2</v>
      </c>
      <c r="AY101" s="174">
        <f t="shared" si="23"/>
        <v>285</v>
      </c>
      <c r="AZ101" s="156"/>
      <c r="BA101" s="156"/>
      <c r="BB101" s="156"/>
      <c r="BC101" s="156"/>
    </row>
    <row r="102" spans="2:55" ht="15" thickBot="1" x14ac:dyDescent="0.3">
      <c r="B102" s="118"/>
      <c r="D102" s="412">
        <v>42736</v>
      </c>
      <c r="E102" s="414">
        <v>42767</v>
      </c>
      <c r="F102" s="415">
        <v>42795</v>
      </c>
      <c r="G102" s="118"/>
      <c r="H102" s="118"/>
      <c r="I102" s="118"/>
      <c r="J102" s="118"/>
      <c r="L102" s="156"/>
      <c r="M102" s="165" t="s">
        <v>254</v>
      </c>
      <c r="N102" s="358">
        <v>6</v>
      </c>
      <c r="O102" s="358"/>
      <c r="P102" s="358"/>
      <c r="Q102" s="358">
        <v>5</v>
      </c>
      <c r="R102" s="358">
        <v>1</v>
      </c>
      <c r="S102" s="358"/>
      <c r="T102" s="358"/>
      <c r="U102" s="173">
        <v>13</v>
      </c>
      <c r="V102" s="528">
        <v>9</v>
      </c>
      <c r="W102" s="315"/>
      <c r="X102" s="818"/>
      <c r="Y102" s="315"/>
      <c r="Z102" s="464"/>
      <c r="AA102" s="464"/>
      <c r="AB102" s="464"/>
      <c r="AC102" s="171"/>
      <c r="AD102" s="171"/>
      <c r="AE102" s="171"/>
      <c r="AF102" s="171"/>
      <c r="AG102" s="171">
        <v>28</v>
      </c>
      <c r="AH102" s="171"/>
      <c r="AI102" s="171"/>
      <c r="AJ102" s="171"/>
      <c r="AK102" s="171"/>
      <c r="AL102" s="171"/>
      <c r="AM102" s="171"/>
      <c r="AN102" s="528">
        <v>11</v>
      </c>
      <c r="AO102" s="528"/>
      <c r="AP102" s="528">
        <v>108</v>
      </c>
      <c r="AQ102" s="528">
        <v>15</v>
      </c>
      <c r="AR102" s="528">
        <v>42</v>
      </c>
      <c r="AS102" s="172"/>
      <c r="AT102" s="172"/>
      <c r="AU102" s="172"/>
      <c r="AV102" s="172">
        <v>1</v>
      </c>
      <c r="AW102" s="172"/>
      <c r="AX102" s="818">
        <v>1</v>
      </c>
      <c r="AY102" s="174">
        <f t="shared" si="23"/>
        <v>240</v>
      </c>
      <c r="AZ102" s="156"/>
      <c r="BA102" s="156"/>
      <c r="BB102" s="156"/>
      <c r="BC102" s="156"/>
    </row>
    <row r="103" spans="2:55" ht="14.25" x14ac:dyDescent="0.25">
      <c r="B103" s="319" t="s">
        <v>114</v>
      </c>
      <c r="C103" s="133">
        <f t="shared" ref="C103:C111" si="24">AVERAGE(D103:F103)</f>
        <v>383.66666666666669</v>
      </c>
      <c r="D103" s="856">
        <f>SUM(D104:D111)</f>
        <v>396</v>
      </c>
      <c r="E103" s="856">
        <f t="shared" ref="E103:F103" si="25">SUM(E104:E111)</f>
        <v>360</v>
      </c>
      <c r="F103" s="856">
        <f t="shared" si="25"/>
        <v>395</v>
      </c>
      <c r="G103" s="118"/>
      <c r="H103" s="118"/>
      <c r="I103" s="118"/>
      <c r="J103" s="118"/>
      <c r="M103" s="165" t="s">
        <v>255</v>
      </c>
      <c r="N103" s="358">
        <v>6</v>
      </c>
      <c r="O103" s="358"/>
      <c r="P103" s="358"/>
      <c r="Q103" s="358">
        <v>25</v>
      </c>
      <c r="R103" s="358">
        <v>1</v>
      </c>
      <c r="S103" s="358"/>
      <c r="T103" s="358">
        <v>2</v>
      </c>
      <c r="U103" s="173">
        <v>22</v>
      </c>
      <c r="V103" s="528">
        <v>20</v>
      </c>
      <c r="W103" s="315"/>
      <c r="X103" s="818"/>
      <c r="Y103" s="315"/>
      <c r="Z103" s="464"/>
      <c r="AA103" s="464"/>
      <c r="AB103" s="464"/>
      <c r="AC103" s="171">
        <v>1</v>
      </c>
      <c r="AD103" s="171"/>
      <c r="AE103" s="171"/>
      <c r="AF103" s="171"/>
      <c r="AG103" s="171">
        <v>35</v>
      </c>
      <c r="AH103" s="171"/>
      <c r="AI103" s="171"/>
      <c r="AJ103" s="171"/>
      <c r="AK103" s="171"/>
      <c r="AL103" s="171"/>
      <c r="AM103" s="171"/>
      <c r="AN103" s="528">
        <v>3</v>
      </c>
      <c r="AO103" s="528"/>
      <c r="AP103" s="528">
        <v>212</v>
      </c>
      <c r="AQ103" s="528">
        <v>26</v>
      </c>
      <c r="AR103" s="528">
        <v>135</v>
      </c>
      <c r="AS103" s="172"/>
      <c r="AT103" s="172"/>
      <c r="AU103" s="172"/>
      <c r="AV103" s="172">
        <v>4</v>
      </c>
      <c r="AW103" s="172">
        <v>1</v>
      </c>
      <c r="AX103" s="818">
        <v>5</v>
      </c>
      <c r="AY103" s="174">
        <f t="shared" si="23"/>
        <v>498</v>
      </c>
      <c r="AZ103" s="156"/>
      <c r="BA103" s="156"/>
      <c r="BB103" s="156"/>
      <c r="BC103" s="156"/>
    </row>
    <row r="104" spans="2:55" ht="14.25" x14ac:dyDescent="0.25">
      <c r="B104" s="319" t="s">
        <v>251</v>
      </c>
      <c r="C104" s="133">
        <f t="shared" si="24"/>
        <v>46.333333333333336</v>
      </c>
      <c r="D104" s="148">
        <v>40</v>
      </c>
      <c r="E104" s="167">
        <v>57</v>
      </c>
      <c r="F104" s="149">
        <v>42</v>
      </c>
      <c r="G104" s="118"/>
      <c r="H104" s="118"/>
      <c r="I104" s="118"/>
      <c r="J104" s="118"/>
      <c r="M104" s="165" t="s">
        <v>256</v>
      </c>
      <c r="N104" s="358">
        <v>2</v>
      </c>
      <c r="O104" s="358"/>
      <c r="P104" s="358"/>
      <c r="Q104" s="358">
        <v>43</v>
      </c>
      <c r="R104" s="358">
        <v>1</v>
      </c>
      <c r="S104" s="358"/>
      <c r="T104" s="358">
        <v>3</v>
      </c>
      <c r="U104" s="173">
        <v>17</v>
      </c>
      <c r="V104" s="528">
        <v>19</v>
      </c>
      <c r="W104" s="315"/>
      <c r="X104" s="818"/>
      <c r="Y104" s="315"/>
      <c r="Z104" s="464">
        <v>1</v>
      </c>
      <c r="AA104" s="464"/>
      <c r="AB104" s="464"/>
      <c r="AC104" s="171"/>
      <c r="AD104" s="171"/>
      <c r="AE104" s="171"/>
      <c r="AF104" s="171"/>
      <c r="AG104" s="171">
        <v>64</v>
      </c>
      <c r="AH104" s="171"/>
      <c r="AI104" s="171"/>
      <c r="AJ104" s="171"/>
      <c r="AK104" s="171"/>
      <c r="AL104" s="171"/>
      <c r="AM104" s="171"/>
      <c r="AN104" s="528">
        <v>24</v>
      </c>
      <c r="AO104" s="528"/>
      <c r="AP104" s="528">
        <v>147</v>
      </c>
      <c r="AQ104" s="528">
        <v>20</v>
      </c>
      <c r="AR104" s="528">
        <v>110</v>
      </c>
      <c r="AS104" s="172"/>
      <c r="AT104" s="172"/>
      <c r="AU104" s="172"/>
      <c r="AV104" s="172">
        <v>2</v>
      </c>
      <c r="AW104" s="172">
        <v>2</v>
      </c>
      <c r="AX104" s="818">
        <v>9</v>
      </c>
      <c r="AY104" s="174">
        <f t="shared" si="23"/>
        <v>464</v>
      </c>
      <c r="AZ104" s="156"/>
      <c r="BA104" s="156"/>
      <c r="BB104" s="156"/>
      <c r="BC104" s="156"/>
    </row>
    <row r="105" spans="2:55" ht="14.25" x14ac:dyDescent="0.25">
      <c r="B105" s="319" t="s">
        <v>252</v>
      </c>
      <c r="C105" s="133">
        <f t="shared" si="24"/>
        <v>39.333333333333336</v>
      </c>
      <c r="D105" s="148">
        <v>42</v>
      </c>
      <c r="E105" s="167">
        <v>35</v>
      </c>
      <c r="F105" s="149">
        <v>41</v>
      </c>
      <c r="G105" s="118"/>
      <c r="H105" s="118"/>
      <c r="I105" s="118"/>
      <c r="J105" s="118"/>
      <c r="L105" s="128"/>
      <c r="M105" s="165" t="s">
        <v>257</v>
      </c>
      <c r="N105" s="358">
        <v>1</v>
      </c>
      <c r="O105" s="358"/>
      <c r="P105" s="358"/>
      <c r="Q105" s="358">
        <v>19</v>
      </c>
      <c r="R105" s="358">
        <v>1</v>
      </c>
      <c r="S105" s="358"/>
      <c r="T105" s="358"/>
      <c r="U105" s="173">
        <v>16</v>
      </c>
      <c r="V105" s="528">
        <v>20</v>
      </c>
      <c r="W105" s="315"/>
      <c r="X105" s="818">
        <v>1</v>
      </c>
      <c r="Y105" s="315"/>
      <c r="Z105" s="464"/>
      <c r="AA105" s="464"/>
      <c r="AB105" s="464"/>
      <c r="AC105" s="171"/>
      <c r="AD105" s="171"/>
      <c r="AE105" s="171"/>
      <c r="AF105" s="171"/>
      <c r="AG105" s="171">
        <v>28</v>
      </c>
      <c r="AH105" s="171"/>
      <c r="AI105" s="171"/>
      <c r="AJ105" s="171"/>
      <c r="AK105" s="171"/>
      <c r="AL105" s="171"/>
      <c r="AM105" s="171"/>
      <c r="AN105" s="528">
        <v>17</v>
      </c>
      <c r="AO105" s="528"/>
      <c r="AP105" s="528">
        <v>115</v>
      </c>
      <c r="AQ105" s="528">
        <v>6</v>
      </c>
      <c r="AR105" s="528">
        <v>86</v>
      </c>
      <c r="AS105" s="172"/>
      <c r="AT105" s="172"/>
      <c r="AU105" s="172"/>
      <c r="AV105" s="172">
        <v>2</v>
      </c>
      <c r="AW105" s="172"/>
      <c r="AX105" s="818">
        <v>3</v>
      </c>
      <c r="AY105" s="174">
        <f t="shared" si="23"/>
        <v>315</v>
      </c>
      <c r="AZ105" s="156"/>
      <c r="BA105" s="156"/>
      <c r="BB105" s="156"/>
      <c r="BC105" s="156"/>
    </row>
    <row r="106" spans="2:55" ht="14.25" x14ac:dyDescent="0.25">
      <c r="B106" s="319" t="s">
        <v>253</v>
      </c>
      <c r="C106" s="133">
        <f t="shared" si="24"/>
        <v>43.333333333333336</v>
      </c>
      <c r="D106" s="148">
        <v>45</v>
      </c>
      <c r="E106" s="167">
        <v>40</v>
      </c>
      <c r="F106" s="149">
        <v>45</v>
      </c>
      <c r="G106" s="118"/>
      <c r="H106" s="118"/>
      <c r="I106" s="118"/>
      <c r="J106" s="118"/>
      <c r="L106" s="128"/>
      <c r="M106" s="165" t="s">
        <v>259</v>
      </c>
      <c r="N106" s="358"/>
      <c r="O106" s="358"/>
      <c r="P106" s="358"/>
      <c r="Q106" s="358"/>
      <c r="R106" s="358"/>
      <c r="S106" s="358"/>
      <c r="T106" s="358"/>
      <c r="U106" s="173"/>
      <c r="V106" s="528"/>
      <c r="W106" s="315"/>
      <c r="X106" s="818"/>
      <c r="Y106" s="315"/>
      <c r="Z106" s="464"/>
      <c r="AA106" s="464"/>
      <c r="AB106" s="464"/>
      <c r="AC106" s="171"/>
      <c r="AD106" s="171"/>
      <c r="AE106" s="171"/>
      <c r="AF106" s="171"/>
      <c r="AG106" s="171"/>
      <c r="AH106" s="171"/>
      <c r="AI106" s="171"/>
      <c r="AJ106" s="171"/>
      <c r="AK106" s="171"/>
      <c r="AL106" s="171"/>
      <c r="AM106" s="171"/>
      <c r="AN106" s="528"/>
      <c r="AO106" s="528"/>
      <c r="AP106" s="528"/>
      <c r="AQ106" s="528"/>
      <c r="AR106" s="528"/>
      <c r="AS106" s="172"/>
      <c r="AT106" s="172"/>
      <c r="AU106" s="172"/>
      <c r="AV106" s="172"/>
      <c r="AW106" s="172"/>
      <c r="AX106" s="818"/>
      <c r="AY106" s="174">
        <f t="shared" si="23"/>
        <v>0</v>
      </c>
      <c r="AZ106" s="156"/>
      <c r="BA106" s="156"/>
      <c r="BB106" s="156"/>
      <c r="BC106" s="156"/>
    </row>
    <row r="107" spans="2:55" ht="14.25" x14ac:dyDescent="0.25">
      <c r="B107" s="319" t="s">
        <v>254</v>
      </c>
      <c r="C107" s="133">
        <f t="shared" si="24"/>
        <v>48</v>
      </c>
      <c r="D107" s="148">
        <v>55</v>
      </c>
      <c r="E107" s="167">
        <v>30</v>
      </c>
      <c r="F107" s="149">
        <v>59</v>
      </c>
      <c r="G107" s="118"/>
      <c r="H107" s="118"/>
      <c r="I107" s="118"/>
      <c r="J107" s="118"/>
      <c r="L107" s="128"/>
      <c r="M107" s="165" t="s">
        <v>258</v>
      </c>
      <c r="N107" s="358">
        <v>4</v>
      </c>
      <c r="O107" s="358"/>
      <c r="P107" s="358"/>
      <c r="Q107" s="358">
        <v>11</v>
      </c>
      <c r="R107" s="358"/>
      <c r="S107" s="358"/>
      <c r="T107" s="358"/>
      <c r="U107" s="173">
        <v>21</v>
      </c>
      <c r="V107" s="528">
        <v>17</v>
      </c>
      <c r="W107" s="315"/>
      <c r="X107" s="818"/>
      <c r="Y107" s="315"/>
      <c r="Z107" s="464"/>
      <c r="AA107" s="464"/>
      <c r="AB107" s="464"/>
      <c r="AC107" s="171"/>
      <c r="AD107" s="171"/>
      <c r="AE107" s="171"/>
      <c r="AF107" s="171"/>
      <c r="AG107" s="171">
        <v>33</v>
      </c>
      <c r="AH107" s="171"/>
      <c r="AI107" s="171"/>
      <c r="AJ107" s="171"/>
      <c r="AK107" s="171"/>
      <c r="AL107" s="171"/>
      <c r="AM107" s="171"/>
      <c r="AN107" s="528">
        <v>33</v>
      </c>
      <c r="AO107" s="528"/>
      <c r="AP107" s="528">
        <v>135</v>
      </c>
      <c r="AQ107" s="528">
        <v>6</v>
      </c>
      <c r="AR107" s="528">
        <v>56</v>
      </c>
      <c r="AS107" s="172"/>
      <c r="AT107" s="172"/>
      <c r="AU107" s="172"/>
      <c r="AV107" s="172">
        <v>3</v>
      </c>
      <c r="AW107" s="172"/>
      <c r="AX107" s="818">
        <v>4</v>
      </c>
      <c r="AY107" s="174">
        <f t="shared" si="23"/>
        <v>323</v>
      </c>
      <c r="AZ107" s="156"/>
      <c r="BA107" s="156"/>
      <c r="BB107" s="156"/>
      <c r="BC107" s="156"/>
    </row>
    <row r="108" spans="2:55" ht="14.25" x14ac:dyDescent="0.25">
      <c r="B108" s="319" t="s">
        <v>255</v>
      </c>
      <c r="C108" s="133">
        <f t="shared" si="24"/>
        <v>47.333333333333336</v>
      </c>
      <c r="D108" s="148">
        <v>43</v>
      </c>
      <c r="E108" s="167">
        <v>48</v>
      </c>
      <c r="F108" s="149">
        <v>51</v>
      </c>
      <c r="G108" s="118"/>
      <c r="H108" s="118"/>
      <c r="I108" s="118"/>
      <c r="J108" s="118"/>
      <c r="L108" s="128"/>
      <c r="M108" s="118"/>
      <c r="N108" s="118"/>
      <c r="O108" s="118"/>
      <c r="P108" s="118"/>
      <c r="Q108" s="118"/>
      <c r="R108" s="118"/>
      <c r="S108" s="118"/>
      <c r="T108" s="118"/>
      <c r="U108" s="118"/>
      <c r="V108" s="118"/>
      <c r="W108" s="118"/>
      <c r="X108" s="118"/>
      <c r="Y108" s="118"/>
      <c r="Z108" s="118"/>
      <c r="AA108" s="118"/>
      <c r="AB108" s="118"/>
      <c r="AC108" s="118"/>
      <c r="AD108" s="118"/>
      <c r="AE108" s="118"/>
      <c r="AF108" s="118"/>
      <c r="AG108" s="118"/>
      <c r="AH108" s="118"/>
      <c r="AI108" s="118"/>
      <c r="AJ108" s="118"/>
      <c r="AK108" s="118"/>
      <c r="AL108" s="118"/>
      <c r="AM108" s="118"/>
      <c r="AN108" s="156"/>
      <c r="AO108" s="156"/>
      <c r="AP108" s="156"/>
      <c r="AQ108" s="156"/>
      <c r="AR108" s="156"/>
      <c r="AS108" s="156"/>
      <c r="AT108" s="156"/>
      <c r="AU108" s="156"/>
      <c r="AV108" s="156"/>
      <c r="AW108" s="156"/>
      <c r="AX108" s="118"/>
      <c r="AY108" s="156"/>
      <c r="AZ108" s="118"/>
      <c r="BA108" s="156"/>
      <c r="BB108" s="118"/>
      <c r="BC108" s="118"/>
    </row>
    <row r="109" spans="2:55" ht="12.75" x14ac:dyDescent="0.2">
      <c r="B109" s="319" t="s">
        <v>256</v>
      </c>
      <c r="C109" s="133">
        <f t="shared" si="24"/>
        <v>54.666666666666664</v>
      </c>
      <c r="D109" s="169">
        <v>55</v>
      </c>
      <c r="E109" s="165">
        <v>56</v>
      </c>
      <c r="F109" s="170">
        <v>53</v>
      </c>
      <c r="G109" s="156"/>
      <c r="H109" s="156"/>
      <c r="I109" s="156"/>
      <c r="J109" s="156"/>
      <c r="L109" s="128"/>
      <c r="M109" s="620"/>
      <c r="AZ109" s="156"/>
      <c r="BA109" s="156"/>
    </row>
    <row r="110" spans="2:55" ht="13.5" thickBot="1" x14ac:dyDescent="0.25">
      <c r="B110" s="319" t="s">
        <v>257</v>
      </c>
      <c r="C110" s="133">
        <f t="shared" si="24"/>
        <v>65.333333333333329</v>
      </c>
      <c r="D110" s="169">
        <v>73</v>
      </c>
      <c r="E110" s="165">
        <v>67</v>
      </c>
      <c r="F110" s="170">
        <v>56</v>
      </c>
      <c r="G110" s="156"/>
      <c r="H110" s="156"/>
      <c r="I110" s="156"/>
      <c r="J110" s="156"/>
      <c r="L110" s="128"/>
      <c r="M110" s="137" t="s">
        <v>211</v>
      </c>
      <c r="AZ110" s="156"/>
      <c r="BA110" s="156"/>
    </row>
    <row r="111" spans="2:55" ht="15" thickBot="1" x14ac:dyDescent="0.3">
      <c r="B111" s="319" t="s">
        <v>258</v>
      </c>
      <c r="C111" s="133">
        <f t="shared" si="24"/>
        <v>39.333333333333336</v>
      </c>
      <c r="D111" s="155">
        <v>43</v>
      </c>
      <c r="E111" s="292">
        <v>27</v>
      </c>
      <c r="F111" s="293">
        <v>48</v>
      </c>
      <c r="G111" s="156"/>
      <c r="H111" s="156"/>
      <c r="I111" s="156"/>
      <c r="J111" s="156"/>
      <c r="L111" s="128"/>
      <c r="M111" s="176"/>
      <c r="N111" s="142" t="s">
        <v>132</v>
      </c>
      <c r="O111" s="142" t="s">
        <v>56</v>
      </c>
      <c r="P111" s="142" t="s">
        <v>54</v>
      </c>
      <c r="Q111" s="143" t="s">
        <v>58</v>
      </c>
      <c r="AZ111" s="156"/>
      <c r="BA111" s="156"/>
    </row>
    <row r="112" spans="2:55" x14ac:dyDescent="0.2">
      <c r="C112" s="133"/>
      <c r="D112" s="128"/>
      <c r="E112" s="128"/>
      <c r="F112" s="128"/>
      <c r="G112" s="156"/>
      <c r="H112" s="156"/>
      <c r="I112" s="156"/>
      <c r="J112" s="156"/>
      <c r="L112" s="128"/>
      <c r="M112" s="177" t="s">
        <v>114</v>
      </c>
      <c r="N112" s="451">
        <f>O112+P112+Q112</f>
        <v>2580</v>
      </c>
      <c r="O112" s="529">
        <v>1274</v>
      </c>
      <c r="P112" s="529">
        <v>1304</v>
      </c>
      <c r="Q112" s="170">
        <v>2</v>
      </c>
      <c r="AZ112" s="156"/>
      <c r="BA112" s="156"/>
    </row>
    <row r="113" spans="1:24" x14ac:dyDescent="0.2">
      <c r="G113" s="291"/>
      <c r="H113" s="291"/>
      <c r="I113" s="291"/>
      <c r="J113" s="291"/>
      <c r="L113" s="128"/>
      <c r="M113" s="177" t="s">
        <v>251</v>
      </c>
      <c r="N113" s="451">
        <f t="shared" ref="N113:N121" si="26">O113+P113+Q113</f>
        <v>161</v>
      </c>
      <c r="O113" s="529">
        <v>86</v>
      </c>
      <c r="P113" s="529">
        <v>75</v>
      </c>
      <c r="Q113" s="170"/>
    </row>
    <row r="114" spans="1:24" ht="12.75" thickBot="1" x14ac:dyDescent="0.25">
      <c r="A114" s="525" t="s">
        <v>385</v>
      </c>
      <c r="B114" s="525"/>
      <c r="C114" s="620"/>
      <c r="G114" s="291"/>
      <c r="H114" s="291"/>
      <c r="I114" s="291"/>
      <c r="J114" s="291"/>
      <c r="L114" s="128"/>
      <c r="M114" s="177" t="s">
        <v>252</v>
      </c>
      <c r="N114" s="451">
        <f t="shared" si="26"/>
        <v>294</v>
      </c>
      <c r="O114" s="529">
        <v>139</v>
      </c>
      <c r="P114" s="529">
        <v>155</v>
      </c>
      <c r="Q114" s="170"/>
    </row>
    <row r="115" spans="1:24" x14ac:dyDescent="0.2">
      <c r="C115" s="176" t="s">
        <v>114</v>
      </c>
      <c r="D115" s="183" t="s">
        <v>114</v>
      </c>
      <c r="E115" s="183" t="s">
        <v>114</v>
      </c>
      <c r="F115" s="183" t="s">
        <v>114</v>
      </c>
      <c r="G115" s="183" t="s">
        <v>114</v>
      </c>
      <c r="H115" s="183" t="s">
        <v>114</v>
      </c>
      <c r="I115" s="183" t="s">
        <v>114</v>
      </c>
      <c r="J115" s="184" t="s">
        <v>114</v>
      </c>
      <c r="M115" s="177" t="s">
        <v>253</v>
      </c>
      <c r="N115" s="451">
        <f t="shared" si="26"/>
        <v>285</v>
      </c>
      <c r="O115" s="529">
        <v>153</v>
      </c>
      <c r="P115" s="529">
        <v>130</v>
      </c>
      <c r="Q115" s="170">
        <v>2</v>
      </c>
    </row>
    <row r="116" spans="1:24" x14ac:dyDescent="0.2">
      <c r="B116" s="128"/>
      <c r="C116" s="169" t="s">
        <v>251</v>
      </c>
      <c r="D116" s="165" t="s">
        <v>252</v>
      </c>
      <c r="E116" s="165" t="s">
        <v>253</v>
      </c>
      <c r="F116" s="165" t="s">
        <v>254</v>
      </c>
      <c r="G116" s="161" t="s">
        <v>255</v>
      </c>
      <c r="H116" s="161" t="s">
        <v>256</v>
      </c>
      <c r="I116" s="161" t="s">
        <v>257</v>
      </c>
      <c r="J116" s="179" t="s">
        <v>258</v>
      </c>
      <c r="M116" s="169" t="s">
        <v>254</v>
      </c>
      <c r="N116" s="451">
        <f t="shared" si="26"/>
        <v>240</v>
      </c>
      <c r="O116" s="529">
        <v>121</v>
      </c>
      <c r="P116" s="529">
        <v>119</v>
      </c>
      <c r="Q116" s="170"/>
    </row>
    <row r="117" spans="1:24" x14ac:dyDescent="0.2">
      <c r="A117" t="s">
        <v>142</v>
      </c>
      <c r="B117" s="422">
        <f>SUM(B118:B125)</f>
        <v>10874</v>
      </c>
      <c r="C117" s="851">
        <f>SUM(C118:C125)</f>
        <v>862</v>
      </c>
      <c r="D117" s="851">
        <f t="shared" ref="D117:J117" si="27">SUM(D118:D125)</f>
        <v>1191</v>
      </c>
      <c r="E117" s="851">
        <f t="shared" si="27"/>
        <v>1038</v>
      </c>
      <c r="F117" s="851">
        <f t="shared" si="27"/>
        <v>1025</v>
      </c>
      <c r="G117" s="851">
        <f t="shared" si="27"/>
        <v>1587</v>
      </c>
      <c r="H117" s="851">
        <f t="shared" si="27"/>
        <v>2268</v>
      </c>
      <c r="I117" s="851">
        <f t="shared" si="27"/>
        <v>1507</v>
      </c>
      <c r="J117" s="851">
        <f t="shared" si="27"/>
        <v>1396</v>
      </c>
      <c r="M117" s="169" t="s">
        <v>255</v>
      </c>
      <c r="N117" s="451">
        <f t="shared" si="26"/>
        <v>498</v>
      </c>
      <c r="O117" s="529">
        <v>239</v>
      </c>
      <c r="P117" s="529">
        <v>259</v>
      </c>
      <c r="Q117" s="170"/>
    </row>
    <row r="118" spans="1:24" x14ac:dyDescent="0.2">
      <c r="A118" t="s">
        <v>134</v>
      </c>
      <c r="B118" s="128">
        <f>SUM(C118:J118)</f>
        <v>0</v>
      </c>
      <c r="C118" s="169"/>
      <c r="D118" s="165"/>
      <c r="E118" s="165"/>
      <c r="F118" s="165"/>
      <c r="G118" s="161"/>
      <c r="H118" s="161"/>
      <c r="I118" s="161"/>
      <c r="J118" s="179"/>
      <c r="M118" s="169" t="s">
        <v>256</v>
      </c>
      <c r="N118" s="451">
        <f t="shared" si="26"/>
        <v>464</v>
      </c>
      <c r="O118" s="529">
        <v>220</v>
      </c>
      <c r="P118" s="529">
        <v>244</v>
      </c>
      <c r="Q118" s="170"/>
    </row>
    <row r="119" spans="1:24" x14ac:dyDescent="0.2">
      <c r="A119" t="s">
        <v>135</v>
      </c>
      <c r="B119" s="128">
        <f t="shared" ref="B119:B125" si="28">SUM(C119:J119)</f>
        <v>0</v>
      </c>
      <c r="C119" s="169"/>
      <c r="D119" s="165"/>
      <c r="E119" s="165"/>
      <c r="F119" s="165"/>
      <c r="G119" s="161"/>
      <c r="H119" s="161"/>
      <c r="I119" s="161"/>
      <c r="J119" s="179"/>
      <c r="L119" s="128"/>
      <c r="M119" s="169" t="s">
        <v>257</v>
      </c>
      <c r="N119" s="451">
        <f t="shared" si="26"/>
        <v>315</v>
      </c>
      <c r="O119" s="529">
        <v>156</v>
      </c>
      <c r="P119" s="529">
        <v>159</v>
      </c>
      <c r="Q119" s="170"/>
    </row>
    <row r="120" spans="1:24" x14ac:dyDescent="0.2">
      <c r="A120" t="s">
        <v>136</v>
      </c>
      <c r="B120" s="128">
        <f t="shared" si="28"/>
        <v>1</v>
      </c>
      <c r="C120" s="169"/>
      <c r="D120" s="165">
        <v>1</v>
      </c>
      <c r="E120" s="165"/>
      <c r="F120" s="165"/>
      <c r="G120" s="161"/>
      <c r="H120" s="161"/>
      <c r="I120" s="161"/>
      <c r="J120" s="179"/>
      <c r="M120" s="169" t="s">
        <v>259</v>
      </c>
      <c r="N120" s="451">
        <f t="shared" si="26"/>
        <v>0</v>
      </c>
      <c r="O120" s="529"/>
      <c r="P120" s="529"/>
      <c r="Q120" s="170"/>
    </row>
    <row r="121" spans="1:24" x14ac:dyDescent="0.2">
      <c r="A121" t="s">
        <v>137</v>
      </c>
      <c r="B121" s="128">
        <f t="shared" si="28"/>
        <v>16</v>
      </c>
      <c r="C121" s="169">
        <v>2</v>
      </c>
      <c r="D121" s="165">
        <v>2</v>
      </c>
      <c r="E121" s="165"/>
      <c r="F121" s="165">
        <v>1</v>
      </c>
      <c r="G121" s="161">
        <v>4</v>
      </c>
      <c r="H121" s="161">
        <v>2</v>
      </c>
      <c r="I121" s="161">
        <v>2</v>
      </c>
      <c r="J121" s="179">
        <v>3</v>
      </c>
      <c r="M121" s="169" t="s">
        <v>258</v>
      </c>
      <c r="N121" s="451">
        <f t="shared" si="26"/>
        <v>323</v>
      </c>
      <c r="O121" s="529">
        <v>160</v>
      </c>
      <c r="P121" s="529">
        <v>163</v>
      </c>
      <c r="Q121" s="170"/>
    </row>
    <row r="122" spans="1:24" ht="12.75" thickBot="1" x14ac:dyDescent="0.25">
      <c r="A122" t="s">
        <v>138</v>
      </c>
      <c r="B122" s="128">
        <f t="shared" si="28"/>
        <v>7</v>
      </c>
      <c r="C122" s="169">
        <v>1</v>
      </c>
      <c r="D122" s="165">
        <v>1</v>
      </c>
      <c r="E122" s="165">
        <v>2</v>
      </c>
      <c r="F122" s="165"/>
      <c r="G122" s="161">
        <v>1</v>
      </c>
      <c r="H122" s="161">
        <v>2</v>
      </c>
      <c r="I122" s="161"/>
      <c r="J122" s="179"/>
      <c r="M122" s="155" t="s">
        <v>132</v>
      </c>
      <c r="N122" s="360">
        <f>SUM(N113:N121)</f>
        <v>2580</v>
      </c>
      <c r="O122" s="360">
        <f>SUM(O113:O121)</f>
        <v>1274</v>
      </c>
      <c r="P122" s="360">
        <f>SUM(P113:P121)</f>
        <v>1304</v>
      </c>
      <c r="Q122" s="391">
        <f>SUM(Q113:Q121)</f>
        <v>2</v>
      </c>
    </row>
    <row r="123" spans="1:24" x14ac:dyDescent="0.2">
      <c r="A123" t="s">
        <v>139</v>
      </c>
      <c r="B123" s="128">
        <f t="shared" si="28"/>
        <v>8294</v>
      </c>
      <c r="C123" s="169">
        <v>701</v>
      </c>
      <c r="D123" s="165">
        <v>897</v>
      </c>
      <c r="E123" s="165">
        <v>753</v>
      </c>
      <c r="F123" s="165">
        <v>785</v>
      </c>
      <c r="G123" s="161">
        <v>1089</v>
      </c>
      <c r="H123" s="161">
        <v>1804</v>
      </c>
      <c r="I123" s="161">
        <v>1192</v>
      </c>
      <c r="J123" s="179">
        <v>1073</v>
      </c>
    </row>
    <row r="124" spans="1:24" x14ac:dyDescent="0.2">
      <c r="A124" t="s">
        <v>140</v>
      </c>
      <c r="B124" s="128">
        <f t="shared" si="28"/>
        <v>29</v>
      </c>
      <c r="C124" s="169">
        <v>2</v>
      </c>
      <c r="D124" s="165">
        <v>3</v>
      </c>
      <c r="E124" s="165">
        <v>2</v>
      </c>
      <c r="F124" s="165">
        <v>1</v>
      </c>
      <c r="G124" s="161">
        <v>5</v>
      </c>
      <c r="H124" s="161">
        <v>9</v>
      </c>
      <c r="I124" s="161">
        <v>3</v>
      </c>
      <c r="J124" s="179">
        <v>4</v>
      </c>
      <c r="M124" s="620"/>
    </row>
    <row r="125" spans="1:24" ht="15" thickBot="1" x14ac:dyDescent="0.3">
      <c r="A125" t="s">
        <v>141</v>
      </c>
      <c r="B125" s="128">
        <f t="shared" si="28"/>
        <v>2527</v>
      </c>
      <c r="C125" s="155">
        <v>156</v>
      </c>
      <c r="D125" s="292">
        <v>287</v>
      </c>
      <c r="E125" s="292">
        <v>281</v>
      </c>
      <c r="F125" s="292">
        <v>238</v>
      </c>
      <c r="G125" s="324">
        <v>488</v>
      </c>
      <c r="H125" s="324">
        <v>451</v>
      </c>
      <c r="I125" s="324">
        <v>310</v>
      </c>
      <c r="J125" s="325">
        <v>316</v>
      </c>
      <c r="M125" s="139" t="s">
        <v>219</v>
      </c>
      <c r="N125" s="119"/>
      <c r="O125" s="118"/>
      <c r="P125" s="118"/>
      <c r="Q125" s="118"/>
      <c r="R125" s="118"/>
      <c r="S125" s="118"/>
      <c r="T125" s="118"/>
      <c r="U125" s="118"/>
      <c r="V125" s="118"/>
      <c r="W125" s="118"/>
      <c r="X125" s="118"/>
    </row>
    <row r="126" spans="1:24" ht="14.25" x14ac:dyDescent="0.25">
      <c r="G126" s="291"/>
      <c r="H126" s="291"/>
      <c r="I126" s="291"/>
      <c r="J126" s="291"/>
      <c r="M126" s="176"/>
      <c r="N126" s="142" t="s">
        <v>132</v>
      </c>
      <c r="O126" s="157" t="s">
        <v>149</v>
      </c>
      <c r="P126" s="157" t="s">
        <v>150</v>
      </c>
      <c r="Q126" s="157" t="s">
        <v>151</v>
      </c>
      <c r="R126" s="157" t="s">
        <v>152</v>
      </c>
      <c r="S126" s="157" t="s">
        <v>153</v>
      </c>
      <c r="T126" s="157" t="s">
        <v>154</v>
      </c>
      <c r="U126" s="157" t="s">
        <v>155</v>
      </c>
      <c r="V126" s="157" t="s">
        <v>19</v>
      </c>
      <c r="W126" s="157" t="s">
        <v>156</v>
      </c>
      <c r="X126" s="158" t="s">
        <v>176</v>
      </c>
    </row>
    <row r="127" spans="1:24" x14ac:dyDescent="0.2">
      <c r="G127" s="291"/>
      <c r="H127" s="291"/>
      <c r="I127" s="291"/>
      <c r="J127" s="291"/>
      <c r="M127" s="169" t="s">
        <v>114</v>
      </c>
      <c r="N127" s="358">
        <f>SUM(O127:X127)</f>
        <v>2580</v>
      </c>
      <c r="O127" s="165">
        <v>21</v>
      </c>
      <c r="P127" s="165">
        <v>12</v>
      </c>
      <c r="Q127" s="165">
        <v>304</v>
      </c>
      <c r="R127" s="165">
        <v>1</v>
      </c>
      <c r="S127" s="165">
        <v>384</v>
      </c>
      <c r="T127" s="165">
        <v>287</v>
      </c>
      <c r="U127" s="165"/>
      <c r="V127" s="165">
        <v>147</v>
      </c>
      <c r="W127" s="165">
        <v>1424</v>
      </c>
      <c r="X127" s="170"/>
    </row>
    <row r="128" spans="1:24" ht="15" thickBot="1" x14ac:dyDescent="0.3">
      <c r="A128" s="396" t="s">
        <v>143</v>
      </c>
      <c r="B128" s="396"/>
      <c r="G128" s="291"/>
      <c r="H128" s="291"/>
      <c r="I128" s="291"/>
      <c r="J128" s="291"/>
      <c r="M128" s="177" t="s">
        <v>251</v>
      </c>
      <c r="N128" s="358">
        <f t="shared" ref="N128:N136" si="29">SUM(O128:X128)</f>
        <v>161</v>
      </c>
      <c r="O128" s="167"/>
      <c r="P128" s="167">
        <v>2</v>
      </c>
      <c r="Q128" s="167">
        <v>26</v>
      </c>
      <c r="R128" s="167"/>
      <c r="S128" s="167">
        <v>27</v>
      </c>
      <c r="T128" s="167">
        <v>14</v>
      </c>
      <c r="U128" s="167"/>
      <c r="V128" s="167">
        <v>9</v>
      </c>
      <c r="W128" s="167">
        <v>83</v>
      </c>
      <c r="X128" s="149"/>
    </row>
    <row r="129" spans="1:25" x14ac:dyDescent="0.2">
      <c r="C129" s="176" t="s">
        <v>114</v>
      </c>
      <c r="D129" s="183" t="s">
        <v>114</v>
      </c>
      <c r="E129" s="183" t="s">
        <v>114</v>
      </c>
      <c r="F129" s="183" t="s">
        <v>114</v>
      </c>
      <c r="G129" s="183" t="s">
        <v>114</v>
      </c>
      <c r="H129" s="183" t="s">
        <v>114</v>
      </c>
      <c r="I129" s="183" t="s">
        <v>114</v>
      </c>
      <c r="J129" s="184" t="s">
        <v>114</v>
      </c>
      <c r="M129" s="177" t="s">
        <v>252</v>
      </c>
      <c r="N129" s="358">
        <f t="shared" si="29"/>
        <v>294</v>
      </c>
      <c r="O129" s="165">
        <v>2</v>
      </c>
      <c r="P129" s="165"/>
      <c r="Q129" s="165">
        <v>106</v>
      </c>
      <c r="R129" s="165"/>
      <c r="S129" s="165">
        <v>29</v>
      </c>
      <c r="T129" s="165">
        <v>41</v>
      </c>
      <c r="U129" s="165"/>
      <c r="V129" s="165">
        <v>11</v>
      </c>
      <c r="W129" s="165">
        <v>105</v>
      </c>
      <c r="X129" s="170"/>
    </row>
    <row r="130" spans="1:25" x14ac:dyDescent="0.2">
      <c r="C130" s="169" t="s">
        <v>251</v>
      </c>
      <c r="D130" s="165" t="s">
        <v>252</v>
      </c>
      <c r="E130" s="165" t="s">
        <v>253</v>
      </c>
      <c r="F130" s="165" t="s">
        <v>254</v>
      </c>
      <c r="G130" s="161" t="s">
        <v>255</v>
      </c>
      <c r="H130" s="161" t="s">
        <v>256</v>
      </c>
      <c r="I130" s="161" t="s">
        <v>257</v>
      </c>
      <c r="J130" s="179" t="s">
        <v>258</v>
      </c>
      <c r="M130" s="177" t="s">
        <v>253</v>
      </c>
      <c r="N130" s="358">
        <f t="shared" si="29"/>
        <v>285</v>
      </c>
      <c r="O130" s="165">
        <v>5</v>
      </c>
      <c r="P130" s="165">
        <v>2</v>
      </c>
      <c r="Q130" s="165">
        <v>6</v>
      </c>
      <c r="R130" s="165">
        <v>1</v>
      </c>
      <c r="S130" s="165">
        <v>32</v>
      </c>
      <c r="T130" s="165">
        <v>43</v>
      </c>
      <c r="U130" s="165"/>
      <c r="V130" s="165">
        <v>18</v>
      </c>
      <c r="W130" s="165">
        <v>178</v>
      </c>
      <c r="X130" s="170"/>
    </row>
    <row r="131" spans="1:25" x14ac:dyDescent="0.2">
      <c r="A131" t="s">
        <v>144</v>
      </c>
      <c r="C131" s="169"/>
      <c r="D131" s="165"/>
      <c r="E131" s="165"/>
      <c r="F131" s="165"/>
      <c r="G131" s="161"/>
      <c r="H131" s="161"/>
      <c r="I131" s="161"/>
      <c r="J131" s="179"/>
      <c r="M131" s="177" t="s">
        <v>254</v>
      </c>
      <c r="N131" s="358">
        <f t="shared" si="29"/>
        <v>240</v>
      </c>
      <c r="O131" s="165">
        <v>3</v>
      </c>
      <c r="P131" s="165">
        <v>4</v>
      </c>
      <c r="Q131" s="165">
        <v>44</v>
      </c>
      <c r="R131" s="165"/>
      <c r="S131" s="165">
        <v>21</v>
      </c>
      <c r="T131" s="165">
        <v>24</v>
      </c>
      <c r="U131" s="165"/>
      <c r="V131" s="165">
        <v>7</v>
      </c>
      <c r="W131" s="165">
        <v>137</v>
      </c>
      <c r="X131" s="170"/>
    </row>
    <row r="132" spans="1:25" ht="14.25" x14ac:dyDescent="0.25">
      <c r="A132" t="s">
        <v>61</v>
      </c>
      <c r="B132">
        <f>SUM(C132:J132)</f>
        <v>639</v>
      </c>
      <c r="C132" s="169">
        <v>32</v>
      </c>
      <c r="D132" s="165">
        <v>64</v>
      </c>
      <c r="E132" s="165">
        <v>52</v>
      </c>
      <c r="F132" s="165">
        <v>73</v>
      </c>
      <c r="G132" s="161">
        <v>131</v>
      </c>
      <c r="H132" s="161">
        <v>125</v>
      </c>
      <c r="I132" s="161">
        <v>76</v>
      </c>
      <c r="J132" s="179">
        <v>86</v>
      </c>
      <c r="M132" s="177" t="s">
        <v>255</v>
      </c>
      <c r="N132" s="358">
        <f t="shared" si="29"/>
        <v>498</v>
      </c>
      <c r="O132" s="167">
        <v>2</v>
      </c>
      <c r="P132" s="167">
        <v>2</v>
      </c>
      <c r="Q132" s="167">
        <v>37</v>
      </c>
      <c r="R132" s="167"/>
      <c r="S132" s="167">
        <v>85</v>
      </c>
      <c r="T132" s="167">
        <v>42</v>
      </c>
      <c r="U132" s="167"/>
      <c r="V132" s="167">
        <v>45</v>
      </c>
      <c r="W132" s="167">
        <v>285</v>
      </c>
      <c r="X132" s="149"/>
    </row>
    <row r="133" spans="1:25" x14ac:dyDescent="0.2">
      <c r="A133" t="s">
        <v>145</v>
      </c>
      <c r="B133">
        <f t="shared" ref="B133:B134" si="30">SUM(C133:J133)</f>
        <v>6049</v>
      </c>
      <c r="C133" s="169">
        <v>531</v>
      </c>
      <c r="D133" s="165">
        <v>607</v>
      </c>
      <c r="E133" s="165">
        <v>643</v>
      </c>
      <c r="F133" s="165">
        <v>641</v>
      </c>
      <c r="G133" s="161">
        <v>859</v>
      </c>
      <c r="H133" s="329">
        <v>1166</v>
      </c>
      <c r="I133" s="161">
        <v>859</v>
      </c>
      <c r="J133" s="179">
        <v>743</v>
      </c>
      <c r="M133" s="169" t="s">
        <v>256</v>
      </c>
      <c r="N133" s="358">
        <f t="shared" si="29"/>
        <v>464</v>
      </c>
      <c r="O133" s="165">
        <v>3</v>
      </c>
      <c r="P133" s="165"/>
      <c r="Q133" s="165">
        <v>50</v>
      </c>
      <c r="R133" s="165"/>
      <c r="S133" s="165">
        <v>128</v>
      </c>
      <c r="T133" s="165">
        <v>57</v>
      </c>
      <c r="U133" s="165"/>
      <c r="V133" s="165">
        <v>19</v>
      </c>
      <c r="W133" s="165">
        <v>207</v>
      </c>
      <c r="X133" s="170"/>
    </row>
    <row r="134" spans="1:25" x14ac:dyDescent="0.2">
      <c r="A134" t="s">
        <v>146</v>
      </c>
      <c r="B134">
        <f t="shared" si="30"/>
        <v>3</v>
      </c>
      <c r="C134" s="169"/>
      <c r="D134" s="165"/>
      <c r="E134" s="165"/>
      <c r="F134" s="165"/>
      <c r="G134" s="161">
        <v>2</v>
      </c>
      <c r="H134" s="161">
        <v>1</v>
      </c>
      <c r="I134" s="161"/>
      <c r="J134" s="179"/>
      <c r="M134" s="169" t="s">
        <v>257</v>
      </c>
      <c r="N134" s="358">
        <f t="shared" si="29"/>
        <v>315</v>
      </c>
      <c r="O134" s="165">
        <v>4</v>
      </c>
      <c r="P134" s="165">
        <v>2</v>
      </c>
      <c r="Q134" s="165">
        <v>14</v>
      </c>
      <c r="R134" s="165"/>
      <c r="S134" s="165">
        <v>20</v>
      </c>
      <c r="T134" s="165">
        <v>33</v>
      </c>
      <c r="U134" s="165"/>
      <c r="V134" s="165">
        <v>16</v>
      </c>
      <c r="W134" s="165">
        <v>226</v>
      </c>
      <c r="X134" s="170"/>
    </row>
    <row r="135" spans="1:25" ht="12.75" thickBot="1" x14ac:dyDescent="0.25">
      <c r="A135" t="s">
        <v>132</v>
      </c>
      <c r="B135">
        <f>SUM(C135:J135)</f>
        <v>6691</v>
      </c>
      <c r="C135" s="155">
        <v>563</v>
      </c>
      <c r="D135" s="292">
        <v>671</v>
      </c>
      <c r="E135" s="292">
        <v>695</v>
      </c>
      <c r="F135" s="292">
        <v>714</v>
      </c>
      <c r="G135" s="292">
        <v>992</v>
      </c>
      <c r="H135" s="292">
        <v>1292</v>
      </c>
      <c r="I135" s="292">
        <v>935</v>
      </c>
      <c r="J135" s="293">
        <v>829</v>
      </c>
      <c r="M135" s="169" t="s">
        <v>259</v>
      </c>
      <c r="N135" s="358">
        <f t="shared" si="29"/>
        <v>0</v>
      </c>
      <c r="O135" s="165"/>
      <c r="P135" s="165"/>
      <c r="Q135" s="165"/>
      <c r="R135" s="165"/>
      <c r="S135" s="165"/>
      <c r="T135" s="165"/>
      <c r="U135" s="165"/>
      <c r="V135" s="165"/>
      <c r="W135" s="165"/>
      <c r="X135" s="170"/>
    </row>
    <row r="136" spans="1:25" x14ac:dyDescent="0.2">
      <c r="G136" s="291"/>
      <c r="H136" s="291"/>
      <c r="I136" s="291"/>
      <c r="J136" s="291"/>
      <c r="M136" s="169" t="s">
        <v>258</v>
      </c>
      <c r="N136" s="358">
        <f t="shared" si="29"/>
        <v>323</v>
      </c>
      <c r="O136" s="165">
        <v>2</v>
      </c>
      <c r="P136" s="165"/>
      <c r="Q136" s="165">
        <v>21</v>
      </c>
      <c r="R136" s="165"/>
      <c r="S136" s="165">
        <v>42</v>
      </c>
      <c r="T136" s="165">
        <v>33</v>
      </c>
      <c r="U136" s="165"/>
      <c r="V136" s="165">
        <v>22</v>
      </c>
      <c r="W136" s="165">
        <v>203</v>
      </c>
      <c r="X136" s="165"/>
    </row>
    <row r="137" spans="1:25" ht="12.75" thickBot="1" x14ac:dyDescent="0.25">
      <c r="G137" s="291"/>
      <c r="H137" s="291"/>
      <c r="I137" s="291"/>
      <c r="J137" s="291"/>
      <c r="L137" s="128"/>
      <c r="M137" s="155" t="s">
        <v>132</v>
      </c>
      <c r="N137" s="360">
        <f>SUM(O137:X137)</f>
        <v>2580</v>
      </c>
      <c r="O137" s="360">
        <f>SUM(O128:O136)</f>
        <v>21</v>
      </c>
      <c r="P137" s="360">
        <f t="shared" ref="P137:X137" si="31">SUM(P128:P136)</f>
        <v>12</v>
      </c>
      <c r="Q137" s="360">
        <f t="shared" si="31"/>
        <v>304</v>
      </c>
      <c r="R137" s="360">
        <f t="shared" si="31"/>
        <v>1</v>
      </c>
      <c r="S137" s="360">
        <f t="shared" si="31"/>
        <v>384</v>
      </c>
      <c r="T137" s="360">
        <f t="shared" si="31"/>
        <v>287</v>
      </c>
      <c r="U137" s="360">
        <f t="shared" si="31"/>
        <v>0</v>
      </c>
      <c r="V137" s="360">
        <f t="shared" si="31"/>
        <v>147</v>
      </c>
      <c r="W137" s="360">
        <f t="shared" si="31"/>
        <v>1424</v>
      </c>
      <c r="X137" s="360">
        <f t="shared" si="31"/>
        <v>0</v>
      </c>
    </row>
    <row r="138" spans="1:25" x14ac:dyDescent="0.2">
      <c r="A138" s="396" t="s">
        <v>147</v>
      </c>
      <c r="B138" s="620"/>
      <c r="C138" s="176" t="s">
        <v>114</v>
      </c>
      <c r="D138" s="183" t="s">
        <v>114</v>
      </c>
      <c r="E138" s="183" t="s">
        <v>114</v>
      </c>
      <c r="F138" s="183" t="s">
        <v>114</v>
      </c>
      <c r="G138" s="182" t="s">
        <v>114</v>
      </c>
      <c r="H138" s="182" t="s">
        <v>114</v>
      </c>
      <c r="I138" s="182" t="s">
        <v>114</v>
      </c>
      <c r="J138" s="330" t="s">
        <v>114</v>
      </c>
      <c r="L138" s="128"/>
    </row>
    <row r="139" spans="1:25" ht="15" thickBot="1" x14ac:dyDescent="0.3">
      <c r="A139" s="118"/>
      <c r="B139" s="118" t="s">
        <v>132</v>
      </c>
      <c r="C139" s="169" t="s">
        <v>251</v>
      </c>
      <c r="D139" s="165" t="s">
        <v>252</v>
      </c>
      <c r="E139" s="165" t="s">
        <v>253</v>
      </c>
      <c r="F139" s="165" t="s">
        <v>254</v>
      </c>
      <c r="G139" s="161" t="s">
        <v>255</v>
      </c>
      <c r="H139" s="161" t="s">
        <v>256</v>
      </c>
      <c r="I139" s="161" t="s">
        <v>257</v>
      </c>
      <c r="J139" s="179" t="s">
        <v>258</v>
      </c>
      <c r="L139" s="128"/>
      <c r="M139" s="139" t="s">
        <v>212</v>
      </c>
      <c r="N139" s="618"/>
      <c r="O139" s="118"/>
      <c r="P139" s="118"/>
      <c r="Q139" s="118"/>
      <c r="R139" s="118"/>
      <c r="S139" s="118"/>
      <c r="T139" s="118"/>
      <c r="U139" s="118"/>
    </row>
    <row r="140" spans="1:25" ht="15" thickBot="1" x14ac:dyDescent="0.3">
      <c r="A140" s="118" t="s">
        <v>61</v>
      </c>
      <c r="B140" s="118">
        <f>SUM(C140:J140)</f>
        <v>617</v>
      </c>
      <c r="C140" s="148">
        <v>31</v>
      </c>
      <c r="D140" s="167">
        <v>63</v>
      </c>
      <c r="E140" s="167">
        <v>50</v>
      </c>
      <c r="F140" s="167">
        <v>65</v>
      </c>
      <c r="G140" s="161">
        <v>126</v>
      </c>
      <c r="H140" s="161">
        <v>123</v>
      </c>
      <c r="I140" s="161">
        <v>73</v>
      </c>
      <c r="J140" s="179">
        <v>86</v>
      </c>
      <c r="L140" s="331"/>
      <c r="M140" s="118"/>
      <c r="N140" s="677" t="s">
        <v>132</v>
      </c>
      <c r="O140" s="326" t="s">
        <v>213</v>
      </c>
      <c r="P140" s="326" t="s">
        <v>214</v>
      </c>
      <c r="Q140" s="326" t="s">
        <v>215</v>
      </c>
      <c r="R140" s="326" t="s">
        <v>216</v>
      </c>
      <c r="S140" s="326" t="s">
        <v>217</v>
      </c>
      <c r="T140" s="326" t="s">
        <v>218</v>
      </c>
      <c r="U140" s="327" t="s">
        <v>66</v>
      </c>
    </row>
    <row r="141" spans="1:25" ht="14.25" x14ac:dyDescent="0.25">
      <c r="A141" s="118" t="s">
        <v>145</v>
      </c>
      <c r="B141" s="118">
        <f t="shared" ref="B141" si="32">SUM(C141:J141)</f>
        <v>1172</v>
      </c>
      <c r="C141" s="148">
        <v>91</v>
      </c>
      <c r="D141" s="167">
        <v>129</v>
      </c>
      <c r="E141" s="167">
        <v>143</v>
      </c>
      <c r="F141" s="167">
        <v>118</v>
      </c>
      <c r="G141" s="161">
        <f>1+213</f>
        <v>214</v>
      </c>
      <c r="H141" s="161">
        <f>1+179</f>
        <v>180</v>
      </c>
      <c r="I141" s="161">
        <v>148</v>
      </c>
      <c r="J141" s="179">
        <v>149</v>
      </c>
      <c r="M141" s="333" t="s">
        <v>114</v>
      </c>
      <c r="N141" s="358">
        <f>SUM(O141:U141)</f>
        <v>2580</v>
      </c>
      <c r="O141" s="182">
        <v>116</v>
      </c>
      <c r="P141" s="182">
        <v>826</v>
      </c>
      <c r="Q141" s="182">
        <v>74</v>
      </c>
      <c r="R141" s="182">
        <v>259</v>
      </c>
      <c r="S141" s="182">
        <v>1035</v>
      </c>
      <c r="T141" s="182">
        <v>134</v>
      </c>
      <c r="U141" s="330">
        <v>136</v>
      </c>
      <c r="Y141" s="156"/>
    </row>
    <row r="142" spans="1:25" ht="15" thickBot="1" x14ac:dyDescent="0.3">
      <c r="A142" s="118" t="s">
        <v>132</v>
      </c>
      <c r="B142" s="118">
        <f>SUM(C142:J142)</f>
        <v>1789</v>
      </c>
      <c r="C142" s="144">
        <f>SUM(C140:C141)</f>
        <v>122</v>
      </c>
      <c r="D142" s="144">
        <f t="shared" ref="D142:J142" si="33">SUM(D140:D141)</f>
        <v>192</v>
      </c>
      <c r="E142" s="144">
        <f t="shared" si="33"/>
        <v>193</v>
      </c>
      <c r="F142" s="144">
        <f t="shared" si="33"/>
        <v>183</v>
      </c>
      <c r="G142" s="144">
        <f t="shared" si="33"/>
        <v>340</v>
      </c>
      <c r="H142" s="144">
        <f t="shared" si="33"/>
        <v>303</v>
      </c>
      <c r="I142" s="144">
        <f t="shared" si="33"/>
        <v>221</v>
      </c>
      <c r="J142" s="144">
        <f t="shared" si="33"/>
        <v>235</v>
      </c>
      <c r="M142" s="177" t="s">
        <v>251</v>
      </c>
      <c r="N142" s="358">
        <f t="shared" ref="N142:N150" si="34">SUM(O142:U142)</f>
        <v>161</v>
      </c>
      <c r="O142" s="161">
        <v>12</v>
      </c>
      <c r="P142" s="161">
        <v>43</v>
      </c>
      <c r="Q142" s="161">
        <v>7</v>
      </c>
      <c r="R142" s="161">
        <v>21</v>
      </c>
      <c r="S142" s="161">
        <v>61</v>
      </c>
      <c r="T142" s="161">
        <v>12</v>
      </c>
      <c r="U142" s="179">
        <v>5</v>
      </c>
      <c r="Y142" s="156"/>
    </row>
    <row r="143" spans="1:25" x14ac:dyDescent="0.2">
      <c r="G143" s="291"/>
      <c r="H143" s="291"/>
      <c r="I143" s="291"/>
      <c r="J143" s="291"/>
      <c r="M143" s="177" t="s">
        <v>252</v>
      </c>
      <c r="N143" s="358">
        <f t="shared" si="34"/>
        <v>294</v>
      </c>
      <c r="O143" s="161">
        <v>13</v>
      </c>
      <c r="P143" s="161">
        <v>79</v>
      </c>
      <c r="Q143" s="161">
        <v>10</v>
      </c>
      <c r="R143" s="161">
        <v>29</v>
      </c>
      <c r="S143" s="161">
        <v>139</v>
      </c>
      <c r="T143" s="161">
        <v>13</v>
      </c>
      <c r="U143" s="179">
        <v>11</v>
      </c>
      <c r="Y143" s="156"/>
    </row>
    <row r="144" spans="1:25" x14ac:dyDescent="0.2">
      <c r="M144" s="177" t="s">
        <v>253</v>
      </c>
      <c r="N144" s="358">
        <f t="shared" si="34"/>
        <v>285</v>
      </c>
      <c r="O144" s="161">
        <v>15</v>
      </c>
      <c r="P144" s="161">
        <v>70</v>
      </c>
      <c r="Q144" s="161">
        <v>11</v>
      </c>
      <c r="R144" s="161">
        <v>25</v>
      </c>
      <c r="S144" s="161">
        <v>128</v>
      </c>
      <c r="T144" s="161">
        <v>20</v>
      </c>
      <c r="U144" s="179">
        <v>16</v>
      </c>
      <c r="Y144" s="156"/>
    </row>
    <row r="145" spans="1:33" ht="12.75" thickBot="1" x14ac:dyDescent="0.25">
      <c r="B145" s="620"/>
      <c r="M145" s="177" t="s">
        <v>254</v>
      </c>
      <c r="N145" s="358">
        <f t="shared" si="34"/>
        <v>240</v>
      </c>
      <c r="O145" s="161">
        <v>9</v>
      </c>
      <c r="P145" s="161">
        <v>79</v>
      </c>
      <c r="Q145" s="161">
        <v>16</v>
      </c>
      <c r="R145" s="161">
        <v>22</v>
      </c>
      <c r="S145" s="161">
        <v>90</v>
      </c>
      <c r="T145" s="161">
        <v>10</v>
      </c>
      <c r="U145" s="179">
        <v>14</v>
      </c>
      <c r="Y145" s="156"/>
    </row>
    <row r="146" spans="1:33" ht="14.25" x14ac:dyDescent="0.25">
      <c r="B146" s="196" t="s">
        <v>235</v>
      </c>
      <c r="C146" s="197" t="s">
        <v>236</v>
      </c>
      <c r="D146" s="197" t="s">
        <v>237</v>
      </c>
      <c r="E146" s="198" t="s">
        <v>232</v>
      </c>
      <c r="M146" s="177" t="s">
        <v>255</v>
      </c>
      <c r="N146" s="358">
        <f t="shared" si="34"/>
        <v>498</v>
      </c>
      <c r="O146" s="167">
        <v>20</v>
      </c>
      <c r="P146" s="167">
        <v>168</v>
      </c>
      <c r="Q146" s="167">
        <v>6</v>
      </c>
      <c r="R146" s="167">
        <v>75</v>
      </c>
      <c r="S146" s="167">
        <v>177</v>
      </c>
      <c r="T146" s="167">
        <v>25</v>
      </c>
      <c r="U146" s="149">
        <v>27</v>
      </c>
      <c r="Y146" s="156"/>
    </row>
    <row r="147" spans="1:33" x14ac:dyDescent="0.2">
      <c r="B147" s="340" t="s">
        <v>251</v>
      </c>
      <c r="C147" s="995">
        <v>7</v>
      </c>
      <c r="D147" s="995">
        <v>19</v>
      </c>
      <c r="E147" s="341">
        <f>C147+D147</f>
        <v>26</v>
      </c>
      <c r="M147" s="177" t="s">
        <v>256</v>
      </c>
      <c r="N147" s="358">
        <f t="shared" si="34"/>
        <v>464</v>
      </c>
      <c r="O147" s="161">
        <v>19</v>
      </c>
      <c r="P147" s="161">
        <v>188</v>
      </c>
      <c r="Q147" s="161">
        <v>11</v>
      </c>
      <c r="R147" s="161">
        <v>36</v>
      </c>
      <c r="S147" s="161">
        <v>177</v>
      </c>
      <c r="T147" s="161">
        <v>14</v>
      </c>
      <c r="U147" s="179">
        <v>19</v>
      </c>
      <c r="Y147" s="156"/>
    </row>
    <row r="148" spans="1:33" x14ac:dyDescent="0.2">
      <c r="B148" s="340" t="s">
        <v>252</v>
      </c>
      <c r="C148" s="995">
        <v>15</v>
      </c>
      <c r="D148" s="995">
        <v>14</v>
      </c>
      <c r="E148" s="341">
        <f t="shared" ref="E148:E154" si="35">C148+D148</f>
        <v>29</v>
      </c>
      <c r="M148" s="177" t="s">
        <v>257</v>
      </c>
      <c r="N148" s="358">
        <f t="shared" si="34"/>
        <v>315</v>
      </c>
      <c r="O148" s="161">
        <v>15</v>
      </c>
      <c r="P148" s="161">
        <v>90</v>
      </c>
      <c r="Q148" s="161">
        <v>8</v>
      </c>
      <c r="R148" s="161">
        <v>24</v>
      </c>
      <c r="S148" s="161">
        <v>142</v>
      </c>
      <c r="T148" s="161">
        <v>18</v>
      </c>
      <c r="U148" s="179">
        <v>18</v>
      </c>
    </row>
    <row r="149" spans="1:33" x14ac:dyDescent="0.2">
      <c r="B149" s="340" t="s">
        <v>254</v>
      </c>
      <c r="C149" s="995">
        <v>11</v>
      </c>
      <c r="D149" s="995">
        <v>14</v>
      </c>
      <c r="E149" s="341">
        <f t="shared" si="35"/>
        <v>25</v>
      </c>
      <c r="M149" s="127" t="s">
        <v>259</v>
      </c>
      <c r="N149" s="358">
        <f t="shared" si="34"/>
        <v>0</v>
      </c>
      <c r="O149" s="165"/>
      <c r="P149" s="165"/>
      <c r="Q149" s="165"/>
      <c r="R149" s="165"/>
      <c r="S149" s="165"/>
      <c r="T149" s="165"/>
      <c r="U149" s="170"/>
    </row>
    <row r="150" spans="1:33" ht="14.25" x14ac:dyDescent="0.25">
      <c r="B150" s="340" t="s">
        <v>255</v>
      </c>
      <c r="C150" s="995">
        <v>20</v>
      </c>
      <c r="D150" s="995">
        <v>15</v>
      </c>
      <c r="E150" s="341">
        <f t="shared" si="35"/>
        <v>35</v>
      </c>
      <c r="M150" s="177" t="s">
        <v>258</v>
      </c>
      <c r="N150" s="358">
        <f t="shared" si="34"/>
        <v>323</v>
      </c>
      <c r="O150" s="161">
        <v>13</v>
      </c>
      <c r="P150" s="161">
        <v>109</v>
      </c>
      <c r="Q150" s="161">
        <v>5</v>
      </c>
      <c r="R150" s="161">
        <v>27</v>
      </c>
      <c r="S150" s="161">
        <v>121</v>
      </c>
      <c r="T150" s="161">
        <v>22</v>
      </c>
      <c r="U150" s="179">
        <v>26</v>
      </c>
      <c r="V150" s="118"/>
    </row>
    <row r="151" spans="1:33" ht="12.75" thickBot="1" x14ac:dyDescent="0.25">
      <c r="B151" s="340" t="s">
        <v>256</v>
      </c>
      <c r="C151" s="995">
        <v>14</v>
      </c>
      <c r="D151" s="995">
        <v>14</v>
      </c>
      <c r="E151" s="341">
        <f t="shared" si="35"/>
        <v>28</v>
      </c>
      <c r="M151" s="323" t="s">
        <v>132</v>
      </c>
      <c r="N151" s="360">
        <f>SUM(N142:N150)</f>
        <v>2580</v>
      </c>
      <c r="O151" s="360">
        <f t="shared" ref="O151:U151" si="36">SUM(O142:O150)</f>
        <v>116</v>
      </c>
      <c r="P151" s="360">
        <f t="shared" si="36"/>
        <v>826</v>
      </c>
      <c r="Q151" s="360">
        <f t="shared" si="36"/>
        <v>74</v>
      </c>
      <c r="R151" s="360">
        <f t="shared" si="36"/>
        <v>259</v>
      </c>
      <c r="S151" s="360">
        <f t="shared" si="36"/>
        <v>1035</v>
      </c>
      <c r="T151" s="360">
        <f t="shared" si="36"/>
        <v>134</v>
      </c>
      <c r="U151" s="360">
        <f t="shared" si="36"/>
        <v>136</v>
      </c>
    </row>
    <row r="152" spans="1:33" x14ac:dyDescent="0.2">
      <c r="B152" s="340" t="s">
        <v>257</v>
      </c>
      <c r="C152" s="995">
        <v>14</v>
      </c>
      <c r="D152" s="995">
        <v>5</v>
      </c>
      <c r="E152" s="341">
        <f t="shared" si="35"/>
        <v>19</v>
      </c>
    </row>
    <row r="153" spans="1:33" ht="12.75" thickBot="1" x14ac:dyDescent="0.25">
      <c r="B153" s="340" t="s">
        <v>258</v>
      </c>
      <c r="C153" s="995">
        <v>13</v>
      </c>
      <c r="D153" s="995">
        <v>6</v>
      </c>
      <c r="E153" s="341">
        <f t="shared" si="35"/>
        <v>19</v>
      </c>
      <c r="L153" s="131"/>
      <c r="M153" s="308" t="s">
        <v>220</v>
      </c>
      <c r="N153" s="308"/>
      <c r="O153" s="620"/>
    </row>
    <row r="154" spans="1:33" ht="12.75" thickBot="1" x14ac:dyDescent="0.25">
      <c r="B154" s="169" t="s">
        <v>253</v>
      </c>
      <c r="C154" s="506">
        <v>9</v>
      </c>
      <c r="D154" s="506">
        <v>20</v>
      </c>
      <c r="E154" s="341">
        <f t="shared" si="35"/>
        <v>29</v>
      </c>
      <c r="M154" s="188"/>
      <c r="N154" s="337" t="s">
        <v>132</v>
      </c>
      <c r="O154" s="189" t="s">
        <v>178</v>
      </c>
      <c r="P154" s="190" t="s">
        <v>179</v>
      </c>
      <c r="Q154" s="190" t="s">
        <v>180</v>
      </c>
      <c r="R154" s="190" t="s">
        <v>181</v>
      </c>
      <c r="S154" s="190" t="s">
        <v>182</v>
      </c>
      <c r="T154" s="190" t="s">
        <v>183</v>
      </c>
      <c r="U154" s="190" t="s">
        <v>184</v>
      </c>
      <c r="V154" s="190" t="s">
        <v>185</v>
      </c>
      <c r="W154" s="190" t="s">
        <v>186</v>
      </c>
      <c r="X154" s="190" t="s">
        <v>187</v>
      </c>
      <c r="Y154" s="190" t="s">
        <v>188</v>
      </c>
      <c r="Z154" s="190" t="s">
        <v>189</v>
      </c>
      <c r="AA154" s="190" t="s">
        <v>190</v>
      </c>
      <c r="AB154" s="190" t="s">
        <v>191</v>
      </c>
      <c r="AC154" s="190" t="s">
        <v>192</v>
      </c>
      <c r="AD154" s="190" t="s">
        <v>193</v>
      </c>
      <c r="AE154" s="190" t="s">
        <v>194</v>
      </c>
      <c r="AF154" s="190" t="s">
        <v>195</v>
      </c>
      <c r="AG154" s="339" t="s">
        <v>58</v>
      </c>
    </row>
    <row r="155" spans="1:33" ht="12.75" thickBot="1" x14ac:dyDescent="0.25">
      <c r="B155" s="359" t="s">
        <v>232</v>
      </c>
      <c r="C155" s="360">
        <f>SUM(C147:C154)</f>
        <v>103</v>
      </c>
      <c r="D155" s="360">
        <f t="shared" ref="D155:E155" si="37">SUM(D147:D154)</f>
        <v>107</v>
      </c>
      <c r="E155" s="360">
        <f t="shared" si="37"/>
        <v>210</v>
      </c>
      <c r="M155" s="333" t="s">
        <v>114</v>
      </c>
      <c r="N155" s="444">
        <f>SUM(N156:N164)</f>
        <v>8302</v>
      </c>
      <c r="O155" s="445">
        <f t="shared" ref="O155:AG155" si="38">SUM(O156:O164)</f>
        <v>615</v>
      </c>
      <c r="P155" s="446">
        <f t="shared" si="38"/>
        <v>619</v>
      </c>
      <c r="Q155" s="446">
        <f t="shared" si="38"/>
        <v>485</v>
      </c>
      <c r="R155" s="446">
        <f t="shared" si="38"/>
        <v>499</v>
      </c>
      <c r="S155" s="446">
        <f t="shared" si="38"/>
        <v>480</v>
      </c>
      <c r="T155" s="446">
        <f t="shared" si="38"/>
        <v>504</v>
      </c>
      <c r="U155" s="446">
        <f t="shared" si="38"/>
        <v>493</v>
      </c>
      <c r="V155" s="446">
        <f t="shared" si="38"/>
        <v>461</v>
      </c>
      <c r="W155" s="446">
        <f t="shared" si="38"/>
        <v>445</v>
      </c>
      <c r="X155" s="446">
        <f t="shared" si="38"/>
        <v>473</v>
      </c>
      <c r="Y155" s="446">
        <f t="shared" si="38"/>
        <v>435</v>
      </c>
      <c r="Z155" s="446">
        <f t="shared" si="38"/>
        <v>461</v>
      </c>
      <c r="AA155" s="446">
        <f t="shared" si="38"/>
        <v>377</v>
      </c>
      <c r="AB155" s="446">
        <f t="shared" si="38"/>
        <v>388</v>
      </c>
      <c r="AC155" s="446">
        <f t="shared" si="38"/>
        <v>391</v>
      </c>
      <c r="AD155" s="446">
        <f t="shared" si="38"/>
        <v>429</v>
      </c>
      <c r="AE155" s="446">
        <f t="shared" si="38"/>
        <v>374</v>
      </c>
      <c r="AF155" s="446">
        <f t="shared" si="38"/>
        <v>372</v>
      </c>
      <c r="AG155" s="447">
        <f t="shared" si="38"/>
        <v>1</v>
      </c>
    </row>
    <row r="156" spans="1:33" x14ac:dyDescent="0.2">
      <c r="M156" s="177" t="s">
        <v>251</v>
      </c>
      <c r="N156" s="448">
        <f>SUM(O156:AG156)</f>
        <v>701</v>
      </c>
      <c r="O156" s="169">
        <v>32</v>
      </c>
      <c r="P156" s="165">
        <v>51</v>
      </c>
      <c r="Q156" s="165">
        <v>39</v>
      </c>
      <c r="R156" s="165">
        <v>48</v>
      </c>
      <c r="S156" s="165">
        <v>44</v>
      </c>
      <c r="T156" s="165">
        <v>40</v>
      </c>
      <c r="U156" s="165">
        <v>39</v>
      </c>
      <c r="V156" s="165">
        <v>31</v>
      </c>
      <c r="W156" s="165">
        <v>36</v>
      </c>
      <c r="X156" s="165">
        <v>43</v>
      </c>
      <c r="Y156" s="165">
        <v>38</v>
      </c>
      <c r="Z156" s="165">
        <v>39</v>
      </c>
      <c r="AA156" s="165">
        <v>31</v>
      </c>
      <c r="AB156" s="165">
        <v>32</v>
      </c>
      <c r="AC156" s="165">
        <v>40</v>
      </c>
      <c r="AD156" s="165">
        <v>40</v>
      </c>
      <c r="AE156" s="165">
        <v>33</v>
      </c>
      <c r="AF156" s="165">
        <v>45</v>
      </c>
      <c r="AG156" s="170"/>
    </row>
    <row r="157" spans="1:33" ht="14.25" x14ac:dyDescent="0.25">
      <c r="B157" s="514" t="s">
        <v>370</v>
      </c>
      <c r="C157" s="118"/>
      <c r="D157" s="118"/>
      <c r="E157" s="118"/>
      <c r="F157" s="118"/>
      <c r="M157" s="177" t="s">
        <v>252</v>
      </c>
      <c r="N157" s="448">
        <f t="shared" ref="N157:N164" si="39">SUM(O157:AG157)</f>
        <v>897</v>
      </c>
      <c r="O157" s="169">
        <v>64</v>
      </c>
      <c r="P157" s="165">
        <v>66</v>
      </c>
      <c r="Q157" s="165">
        <v>59</v>
      </c>
      <c r="R157" s="165">
        <v>46</v>
      </c>
      <c r="S157" s="165">
        <v>46</v>
      </c>
      <c r="T157" s="165">
        <v>59</v>
      </c>
      <c r="U157" s="165">
        <v>37</v>
      </c>
      <c r="V157" s="165">
        <v>47</v>
      </c>
      <c r="W157" s="165">
        <v>50</v>
      </c>
      <c r="X157" s="165">
        <v>48</v>
      </c>
      <c r="Y157" s="165">
        <v>51</v>
      </c>
      <c r="Z157" s="165">
        <v>63</v>
      </c>
      <c r="AA157" s="165">
        <v>37</v>
      </c>
      <c r="AB157" s="165">
        <v>49</v>
      </c>
      <c r="AC157" s="165">
        <v>43</v>
      </c>
      <c r="AD157" s="165">
        <v>53</v>
      </c>
      <c r="AE157" s="165">
        <v>44</v>
      </c>
      <c r="AF157" s="165">
        <v>35</v>
      </c>
      <c r="AG157" s="170"/>
    </row>
    <row r="158" spans="1:33" ht="14.25" x14ac:dyDescent="0.25">
      <c r="B158" s="118"/>
      <c r="C158" s="118"/>
      <c r="D158" s="118"/>
      <c r="E158" s="118"/>
      <c r="F158" s="118"/>
      <c r="M158" s="177" t="s">
        <v>253</v>
      </c>
      <c r="N158" s="448">
        <f t="shared" si="39"/>
        <v>753</v>
      </c>
      <c r="O158" s="169">
        <v>77</v>
      </c>
      <c r="P158" s="165">
        <v>74</v>
      </c>
      <c r="Q158" s="165">
        <v>45</v>
      </c>
      <c r="R158" s="165">
        <v>54</v>
      </c>
      <c r="S158" s="165">
        <v>33</v>
      </c>
      <c r="T158" s="165">
        <v>46</v>
      </c>
      <c r="U158" s="165">
        <v>44</v>
      </c>
      <c r="V158" s="165">
        <v>38</v>
      </c>
      <c r="W158" s="165">
        <v>31</v>
      </c>
      <c r="X158" s="165">
        <v>42</v>
      </c>
      <c r="Y158" s="165">
        <v>33</v>
      </c>
      <c r="Z158" s="165">
        <v>34</v>
      </c>
      <c r="AA158" s="165">
        <v>34</v>
      </c>
      <c r="AB158" s="165">
        <v>37</v>
      </c>
      <c r="AC158" s="165">
        <v>28</v>
      </c>
      <c r="AD158" s="165">
        <v>45</v>
      </c>
      <c r="AE158" s="165">
        <v>27</v>
      </c>
      <c r="AF158" s="165">
        <v>31</v>
      </c>
      <c r="AG158" s="170"/>
    </row>
    <row r="159" spans="1:33" ht="15" thickBot="1" x14ac:dyDescent="0.3">
      <c r="B159" s="118"/>
      <c r="C159" s="118" t="s">
        <v>419</v>
      </c>
      <c r="D159" s="947">
        <v>42736</v>
      </c>
      <c r="E159" s="947">
        <v>42767</v>
      </c>
      <c r="F159" s="947">
        <v>42795</v>
      </c>
      <c r="M159" s="177" t="s">
        <v>254</v>
      </c>
      <c r="N159" s="448">
        <f t="shared" si="39"/>
        <v>785</v>
      </c>
      <c r="O159" s="169">
        <v>44</v>
      </c>
      <c r="P159" s="165">
        <v>47</v>
      </c>
      <c r="Q159" s="165">
        <v>54</v>
      </c>
      <c r="R159" s="165">
        <v>48</v>
      </c>
      <c r="S159" s="165">
        <v>47</v>
      </c>
      <c r="T159" s="165">
        <v>49</v>
      </c>
      <c r="U159" s="165">
        <v>50</v>
      </c>
      <c r="V159" s="165">
        <v>41</v>
      </c>
      <c r="W159" s="165">
        <v>42</v>
      </c>
      <c r="X159" s="165">
        <v>59</v>
      </c>
      <c r="Y159" s="165">
        <v>39</v>
      </c>
      <c r="Z159" s="165">
        <v>51</v>
      </c>
      <c r="AA159" s="165">
        <v>29</v>
      </c>
      <c r="AB159" s="165">
        <v>35</v>
      </c>
      <c r="AC159" s="165">
        <v>42</v>
      </c>
      <c r="AD159" s="165">
        <v>45</v>
      </c>
      <c r="AE159" s="165">
        <v>35</v>
      </c>
      <c r="AF159" s="165">
        <v>28</v>
      </c>
      <c r="AG159" s="170"/>
    </row>
    <row r="160" spans="1:33" ht="14.25" x14ac:dyDescent="0.25">
      <c r="A160" s="620"/>
      <c r="B160" s="319" t="s">
        <v>114</v>
      </c>
      <c r="C160" s="993">
        <f>SUM(C161:C168)</f>
        <v>573</v>
      </c>
      <c r="D160" s="141">
        <f>SUM(D161:D168)</f>
        <v>172</v>
      </c>
      <c r="E160" s="142">
        <f t="shared" ref="E160:F160" si="40">SUM(E161:E168)</f>
        <v>190</v>
      </c>
      <c r="F160" s="143">
        <f t="shared" si="40"/>
        <v>211</v>
      </c>
      <c r="G160" s="118"/>
      <c r="H160" s="118"/>
      <c r="I160" s="118"/>
      <c r="J160" s="118"/>
      <c r="M160" s="177" t="s">
        <v>255</v>
      </c>
      <c r="N160" s="448">
        <f t="shared" si="39"/>
        <v>1089</v>
      </c>
      <c r="O160" s="169">
        <v>99</v>
      </c>
      <c r="P160" s="165">
        <v>112</v>
      </c>
      <c r="Q160" s="165">
        <v>61</v>
      </c>
      <c r="R160" s="165">
        <v>62</v>
      </c>
      <c r="S160" s="165">
        <v>61</v>
      </c>
      <c r="T160" s="165">
        <v>79</v>
      </c>
      <c r="U160" s="165">
        <v>55</v>
      </c>
      <c r="V160" s="165">
        <v>61</v>
      </c>
      <c r="W160" s="165">
        <v>62</v>
      </c>
      <c r="X160" s="165">
        <v>48</v>
      </c>
      <c r="Y160" s="165">
        <v>43</v>
      </c>
      <c r="Z160" s="165">
        <v>52</v>
      </c>
      <c r="AA160" s="165">
        <v>66</v>
      </c>
      <c r="AB160" s="165">
        <v>49</v>
      </c>
      <c r="AC160" s="165">
        <v>43</v>
      </c>
      <c r="AD160" s="165">
        <v>54</v>
      </c>
      <c r="AE160" s="165">
        <v>38</v>
      </c>
      <c r="AF160" s="165">
        <v>44</v>
      </c>
      <c r="AG160" s="170"/>
    </row>
    <row r="161" spans="1:33" ht="14.25" x14ac:dyDescent="0.25">
      <c r="B161" s="319" t="s">
        <v>251</v>
      </c>
      <c r="C161" s="658">
        <f>SUM(D161:F161)</f>
        <v>60</v>
      </c>
      <c r="D161" s="832">
        <v>16</v>
      </c>
      <c r="E161" s="833">
        <v>27</v>
      </c>
      <c r="F161" s="834">
        <v>17</v>
      </c>
      <c r="G161" s="118"/>
      <c r="M161" s="177" t="s">
        <v>256</v>
      </c>
      <c r="N161" s="448">
        <f t="shared" si="39"/>
        <v>1804</v>
      </c>
      <c r="O161" s="169">
        <v>131</v>
      </c>
      <c r="P161" s="165">
        <v>123</v>
      </c>
      <c r="Q161" s="165">
        <v>110</v>
      </c>
      <c r="R161" s="165">
        <v>111</v>
      </c>
      <c r="S161" s="165">
        <v>115</v>
      </c>
      <c r="T161" s="165">
        <v>111</v>
      </c>
      <c r="U161" s="165">
        <v>132</v>
      </c>
      <c r="V161" s="165">
        <v>115</v>
      </c>
      <c r="W161" s="165">
        <v>89</v>
      </c>
      <c r="X161" s="165">
        <v>116</v>
      </c>
      <c r="Y161" s="165">
        <v>94</v>
      </c>
      <c r="Z161" s="165">
        <v>94</v>
      </c>
      <c r="AA161" s="165">
        <v>80</v>
      </c>
      <c r="AB161" s="165">
        <v>73</v>
      </c>
      <c r="AC161" s="165">
        <v>85</v>
      </c>
      <c r="AD161" s="165">
        <v>72</v>
      </c>
      <c r="AE161" s="165">
        <v>81</v>
      </c>
      <c r="AF161" s="165">
        <v>72</v>
      </c>
      <c r="AG161" s="170"/>
    </row>
    <row r="162" spans="1:33" ht="14.25" x14ac:dyDescent="0.25">
      <c r="B162" s="319" t="s">
        <v>252</v>
      </c>
      <c r="C162" s="658">
        <f t="shared" ref="C162:C168" si="41">SUM(D162:F162)</f>
        <v>10</v>
      </c>
      <c r="D162" s="832">
        <v>4</v>
      </c>
      <c r="E162" s="833">
        <v>1</v>
      </c>
      <c r="F162" s="834">
        <v>5</v>
      </c>
      <c r="G162" s="118"/>
      <c r="M162" s="177" t="s">
        <v>257</v>
      </c>
      <c r="N162" s="448">
        <f t="shared" si="39"/>
        <v>1192</v>
      </c>
      <c r="O162" s="169">
        <v>91</v>
      </c>
      <c r="P162" s="165">
        <v>68</v>
      </c>
      <c r="Q162" s="165">
        <v>59</v>
      </c>
      <c r="R162" s="165">
        <v>66</v>
      </c>
      <c r="S162" s="165">
        <v>73</v>
      </c>
      <c r="T162" s="165">
        <v>55</v>
      </c>
      <c r="U162" s="165">
        <v>83</v>
      </c>
      <c r="V162" s="165">
        <v>81</v>
      </c>
      <c r="W162" s="165">
        <v>67</v>
      </c>
      <c r="X162" s="165">
        <v>67</v>
      </c>
      <c r="Y162" s="165">
        <v>75</v>
      </c>
      <c r="Z162" s="165">
        <v>66</v>
      </c>
      <c r="AA162" s="165">
        <v>52</v>
      </c>
      <c r="AB162" s="165">
        <v>56</v>
      </c>
      <c r="AC162" s="165">
        <v>58</v>
      </c>
      <c r="AD162" s="165">
        <v>64</v>
      </c>
      <c r="AE162" s="165">
        <v>56</v>
      </c>
      <c r="AF162" s="165">
        <v>54</v>
      </c>
      <c r="AG162" s="170">
        <v>1</v>
      </c>
    </row>
    <row r="163" spans="1:33" ht="14.25" x14ac:dyDescent="0.25">
      <c r="B163" s="319" t="s">
        <v>253</v>
      </c>
      <c r="C163" s="658">
        <f t="shared" si="41"/>
        <v>54</v>
      </c>
      <c r="D163" s="832">
        <v>12</v>
      </c>
      <c r="E163" s="833">
        <v>21</v>
      </c>
      <c r="F163" s="834">
        <v>21</v>
      </c>
      <c r="G163" s="118"/>
      <c r="M163" s="127" t="s">
        <v>259</v>
      </c>
      <c r="N163" s="448">
        <f t="shared" si="39"/>
        <v>8</v>
      </c>
      <c r="O163" s="169"/>
      <c r="P163" s="165"/>
      <c r="Q163" s="165"/>
      <c r="R163" s="165"/>
      <c r="S163" s="165"/>
      <c r="T163" s="165">
        <v>2</v>
      </c>
      <c r="U163" s="165"/>
      <c r="V163" s="165"/>
      <c r="W163" s="165">
        <v>1</v>
      </c>
      <c r="X163" s="165">
        <v>2</v>
      </c>
      <c r="Y163" s="165">
        <v>2</v>
      </c>
      <c r="Z163" s="165"/>
      <c r="AA163" s="165"/>
      <c r="AB163" s="165">
        <v>1</v>
      </c>
      <c r="AC163" s="165"/>
      <c r="AD163" s="165"/>
      <c r="AE163" s="165"/>
      <c r="AF163" s="165"/>
      <c r="AG163" s="170"/>
    </row>
    <row r="164" spans="1:33" ht="14.25" x14ac:dyDescent="0.25">
      <c r="B164" s="319" t="s">
        <v>254</v>
      </c>
      <c r="C164" s="658">
        <f t="shared" si="41"/>
        <v>65</v>
      </c>
      <c r="D164" s="1038">
        <v>26</v>
      </c>
      <c r="E164" s="1039">
        <v>15</v>
      </c>
      <c r="F164" s="1040">
        <v>24</v>
      </c>
      <c r="G164" s="118"/>
      <c r="M164" s="177" t="s">
        <v>258</v>
      </c>
      <c r="N164" s="448">
        <f t="shared" si="39"/>
        <v>1073</v>
      </c>
      <c r="O164" s="169">
        <v>77</v>
      </c>
      <c r="P164" s="165">
        <v>78</v>
      </c>
      <c r="Q164" s="165">
        <v>58</v>
      </c>
      <c r="R164" s="165">
        <v>64</v>
      </c>
      <c r="S164" s="165">
        <v>61</v>
      </c>
      <c r="T164" s="165">
        <v>63</v>
      </c>
      <c r="U164" s="165">
        <v>53</v>
      </c>
      <c r="V164" s="165">
        <v>47</v>
      </c>
      <c r="W164" s="165">
        <v>67</v>
      </c>
      <c r="X164" s="165">
        <v>48</v>
      </c>
      <c r="Y164" s="165">
        <v>60</v>
      </c>
      <c r="Z164" s="165">
        <v>62</v>
      </c>
      <c r="AA164" s="165">
        <v>48</v>
      </c>
      <c r="AB164" s="165">
        <v>56</v>
      </c>
      <c r="AC164" s="165">
        <v>52</v>
      </c>
      <c r="AD164" s="165">
        <v>56</v>
      </c>
      <c r="AE164" s="165">
        <v>60</v>
      </c>
      <c r="AF164" s="165">
        <v>63</v>
      </c>
      <c r="AG164" s="170"/>
    </row>
    <row r="165" spans="1:33" ht="15" thickBot="1" x14ac:dyDescent="0.3">
      <c r="B165" s="319" t="s">
        <v>255</v>
      </c>
      <c r="C165" s="658">
        <f t="shared" si="41"/>
        <v>102</v>
      </c>
      <c r="D165" s="1038">
        <v>24</v>
      </c>
      <c r="E165" s="1039">
        <v>38</v>
      </c>
      <c r="F165" s="1040">
        <v>40</v>
      </c>
      <c r="G165" s="123"/>
      <c r="K165" s="128"/>
      <c r="M165" s="323" t="s">
        <v>132</v>
      </c>
      <c r="N165" s="449">
        <f>SUM(N156:N164)</f>
        <v>8302</v>
      </c>
      <c r="O165" s="359">
        <f>SUM(O156:O164)</f>
        <v>615</v>
      </c>
      <c r="P165" s="359">
        <f t="shared" ref="P165:AG165" si="42">SUM(P156:P164)</f>
        <v>619</v>
      </c>
      <c r="Q165" s="359">
        <f t="shared" si="42"/>
        <v>485</v>
      </c>
      <c r="R165" s="359">
        <f t="shared" si="42"/>
        <v>499</v>
      </c>
      <c r="S165" s="359">
        <f t="shared" si="42"/>
        <v>480</v>
      </c>
      <c r="T165" s="359">
        <f t="shared" si="42"/>
        <v>504</v>
      </c>
      <c r="U165" s="359">
        <f t="shared" si="42"/>
        <v>493</v>
      </c>
      <c r="V165" s="359">
        <f t="shared" si="42"/>
        <v>461</v>
      </c>
      <c r="W165" s="359">
        <f t="shared" si="42"/>
        <v>445</v>
      </c>
      <c r="X165" s="359">
        <f t="shared" si="42"/>
        <v>473</v>
      </c>
      <c r="Y165" s="359">
        <f t="shared" si="42"/>
        <v>435</v>
      </c>
      <c r="Z165" s="359">
        <f t="shared" si="42"/>
        <v>461</v>
      </c>
      <c r="AA165" s="359">
        <f t="shared" si="42"/>
        <v>377</v>
      </c>
      <c r="AB165" s="359">
        <f t="shared" si="42"/>
        <v>388</v>
      </c>
      <c r="AC165" s="359">
        <f t="shared" si="42"/>
        <v>391</v>
      </c>
      <c r="AD165" s="359">
        <f t="shared" si="42"/>
        <v>429</v>
      </c>
      <c r="AE165" s="359">
        <f t="shared" si="42"/>
        <v>374</v>
      </c>
      <c r="AF165" s="359">
        <f t="shared" si="42"/>
        <v>372</v>
      </c>
      <c r="AG165" s="359">
        <f t="shared" si="42"/>
        <v>1</v>
      </c>
    </row>
    <row r="166" spans="1:33" ht="14.25" x14ac:dyDescent="0.25">
      <c r="B166" s="319" t="s">
        <v>256</v>
      </c>
      <c r="C166" s="658">
        <f t="shared" si="41"/>
        <v>41</v>
      </c>
      <c r="D166" s="1038">
        <v>16</v>
      </c>
      <c r="E166" s="1039">
        <v>14</v>
      </c>
      <c r="F166" s="1040">
        <v>11</v>
      </c>
      <c r="G166" s="123"/>
      <c r="K166" s="128"/>
    </row>
    <row r="167" spans="1:33" ht="14.25" x14ac:dyDescent="0.25">
      <c r="B167" s="319" t="s">
        <v>257</v>
      </c>
      <c r="C167" s="658">
        <f t="shared" si="41"/>
        <v>185</v>
      </c>
      <c r="D167" s="1038">
        <v>53</v>
      </c>
      <c r="E167" s="1039">
        <v>62</v>
      </c>
      <c r="F167" s="1040">
        <v>70</v>
      </c>
      <c r="G167" s="123"/>
      <c r="K167" s="128"/>
      <c r="M167" s="807"/>
      <c r="N167" s="808"/>
      <c r="O167" s="310"/>
      <c r="P167" s="310"/>
      <c r="Q167" s="310"/>
      <c r="R167" s="310"/>
      <c r="S167" s="310"/>
      <c r="T167" s="310"/>
      <c r="U167" s="310"/>
      <c r="V167" s="310"/>
      <c r="W167" s="309"/>
      <c r="X167" s="309"/>
      <c r="Y167" s="309"/>
      <c r="Z167" s="309"/>
      <c r="AA167" s="309"/>
      <c r="AB167" s="309"/>
      <c r="AC167" s="309"/>
      <c r="AD167" s="309"/>
      <c r="AE167" s="309"/>
      <c r="AF167" s="309"/>
      <c r="AG167" s="309"/>
    </row>
    <row r="168" spans="1:33" ht="15" thickBot="1" x14ac:dyDescent="0.3">
      <c r="B168" s="319" t="s">
        <v>258</v>
      </c>
      <c r="C168" s="604">
        <f t="shared" si="41"/>
        <v>56</v>
      </c>
      <c r="D168" s="1041">
        <v>21</v>
      </c>
      <c r="E168" s="1042">
        <v>12</v>
      </c>
      <c r="F168" s="1043">
        <v>23</v>
      </c>
      <c r="G168" s="128"/>
      <c r="K168" s="128"/>
      <c r="M168" s="804" t="s">
        <v>249</v>
      </c>
      <c r="N168" s="525"/>
    </row>
    <row r="169" spans="1:33" ht="12.75" thickBot="1" x14ac:dyDescent="0.25">
      <c r="K169" s="128"/>
      <c r="M169" s="161"/>
      <c r="N169" s="358" t="s">
        <v>132</v>
      </c>
      <c r="O169" s="464" t="s">
        <v>168</v>
      </c>
      <c r="P169" s="172" t="s">
        <v>169</v>
      </c>
      <c r="Q169" s="163" t="s">
        <v>170</v>
      </c>
      <c r="R169" s="163" t="s">
        <v>171</v>
      </c>
      <c r="S169" s="358" t="s">
        <v>37</v>
      </c>
      <c r="T169" s="175" t="s">
        <v>172</v>
      </c>
      <c r="U169" s="464" t="s">
        <v>29</v>
      </c>
      <c r="V169" s="586" t="s">
        <v>173</v>
      </c>
      <c r="W169" s="175" t="s">
        <v>174</v>
      </c>
      <c r="X169" s="599" t="s">
        <v>175</v>
      </c>
      <c r="Y169" s="601"/>
    </row>
    <row r="170" spans="1:33" ht="15" thickBot="1" x14ac:dyDescent="0.3">
      <c r="B170" s="343" t="s">
        <v>369</v>
      </c>
      <c r="C170" s="118" t="s">
        <v>419</v>
      </c>
      <c r="D170" s="412">
        <v>42736</v>
      </c>
      <c r="E170" s="414">
        <v>42767</v>
      </c>
      <c r="F170" s="415">
        <v>42795</v>
      </c>
      <c r="K170" s="128"/>
      <c r="M170" s="333" t="s">
        <v>114</v>
      </c>
      <c r="N170" s="358">
        <f t="shared" ref="N170:N180" si="43">SUM(O170:Y170)</f>
        <v>8302</v>
      </c>
      <c r="O170" s="570">
        <v>54</v>
      </c>
      <c r="P170" s="572">
        <v>170</v>
      </c>
      <c r="Q170" s="573"/>
      <c r="R170" s="573">
        <v>241</v>
      </c>
      <c r="S170" s="461">
        <v>162</v>
      </c>
      <c r="T170" s="575"/>
      <c r="U170" s="570">
        <v>7624</v>
      </c>
      <c r="V170" s="583"/>
      <c r="W170" s="575">
        <v>40</v>
      </c>
      <c r="X170" s="598"/>
      <c r="Y170" s="600">
        <v>11</v>
      </c>
    </row>
    <row r="171" spans="1:33" ht="15" thickBot="1" x14ac:dyDescent="0.3">
      <c r="A171" s="620"/>
      <c r="B171" s="319" t="s">
        <v>114</v>
      </c>
      <c r="C171" s="364">
        <f>SUM(C172:C179)</f>
        <v>2507</v>
      </c>
      <c r="D171" s="364">
        <f t="shared" ref="D171:F171" si="44">SUM(D172:D179)</f>
        <v>779</v>
      </c>
      <c r="E171" s="364">
        <f t="shared" si="44"/>
        <v>798</v>
      </c>
      <c r="F171" s="364">
        <f t="shared" si="44"/>
        <v>930</v>
      </c>
      <c r="K171" s="128"/>
      <c r="M171" s="161" t="s">
        <v>251</v>
      </c>
      <c r="N171" s="358">
        <f t="shared" si="43"/>
        <v>701</v>
      </c>
      <c r="O171" s="464">
        <v>5</v>
      </c>
      <c r="P171" s="172">
        <v>25</v>
      </c>
      <c r="Q171" s="163"/>
      <c r="R171" s="163">
        <v>33</v>
      </c>
      <c r="S171" s="358"/>
      <c r="T171" s="175"/>
      <c r="U171" s="464">
        <v>636</v>
      </c>
      <c r="V171" s="583"/>
      <c r="W171" s="175">
        <v>2</v>
      </c>
      <c r="X171" s="599"/>
      <c r="Y171" s="601"/>
    </row>
    <row r="172" spans="1:33" ht="14.25" x14ac:dyDescent="0.25">
      <c r="B172" s="319" t="s">
        <v>251</v>
      </c>
      <c r="C172" s="658">
        <f>SUM(D172:F172)</f>
        <v>294</v>
      </c>
      <c r="D172" s="832">
        <f>D161+D76+D63</f>
        <v>92</v>
      </c>
      <c r="E172" s="833">
        <f>E161+E76+E63</f>
        <v>89</v>
      </c>
      <c r="F172" s="834">
        <f>F161+F76+F63</f>
        <v>113</v>
      </c>
      <c r="K172" s="128"/>
      <c r="M172" s="161" t="s">
        <v>252</v>
      </c>
      <c r="N172" s="358">
        <f t="shared" si="43"/>
        <v>897</v>
      </c>
      <c r="O172" s="411">
        <v>7</v>
      </c>
      <c r="P172" s="150">
        <v>14</v>
      </c>
      <c r="Q172" s="567"/>
      <c r="R172" s="567">
        <v>56</v>
      </c>
      <c r="S172" s="140">
        <v>12</v>
      </c>
      <c r="T172" s="168"/>
      <c r="U172" s="411">
        <v>803</v>
      </c>
      <c r="V172" s="583"/>
      <c r="W172" s="168">
        <v>4</v>
      </c>
      <c r="X172" s="599"/>
      <c r="Y172" s="601">
        <v>1</v>
      </c>
    </row>
    <row r="173" spans="1:33" ht="14.25" x14ac:dyDescent="0.25">
      <c r="B173" s="319" t="s">
        <v>252</v>
      </c>
      <c r="C173" s="658">
        <f t="shared" ref="C173:C179" si="45">SUM(D173:F173)</f>
        <v>269</v>
      </c>
      <c r="D173" s="832">
        <f t="shared" ref="D173:F173" si="46">D162+D77+D64</f>
        <v>77</v>
      </c>
      <c r="E173" s="833">
        <f t="shared" si="46"/>
        <v>104</v>
      </c>
      <c r="F173" s="834">
        <f t="shared" si="46"/>
        <v>88</v>
      </c>
      <c r="K173" s="128"/>
      <c r="M173" s="161" t="s">
        <v>253</v>
      </c>
      <c r="N173" s="358">
        <f t="shared" si="43"/>
        <v>753</v>
      </c>
      <c r="O173" s="464">
        <v>3</v>
      </c>
      <c r="P173" s="172">
        <v>10</v>
      </c>
      <c r="Q173" s="163"/>
      <c r="R173" s="163">
        <v>19</v>
      </c>
      <c r="S173" s="358">
        <v>32</v>
      </c>
      <c r="T173" s="175"/>
      <c r="U173" s="464">
        <v>686</v>
      </c>
      <c r="V173" s="583"/>
      <c r="W173" s="175">
        <v>2</v>
      </c>
      <c r="X173" s="599"/>
      <c r="Y173" s="601">
        <v>1</v>
      </c>
    </row>
    <row r="174" spans="1:33" ht="14.25" x14ac:dyDescent="0.25">
      <c r="B174" s="319" t="s">
        <v>253</v>
      </c>
      <c r="C174" s="658">
        <f t="shared" si="45"/>
        <v>259</v>
      </c>
      <c r="D174" s="832">
        <f t="shared" ref="D174:F174" si="47">D163+D78+D65</f>
        <v>81</v>
      </c>
      <c r="E174" s="833">
        <f t="shared" si="47"/>
        <v>78</v>
      </c>
      <c r="F174" s="834">
        <f t="shared" si="47"/>
        <v>100</v>
      </c>
      <c r="K174" s="128"/>
      <c r="M174" s="161" t="s">
        <v>254</v>
      </c>
      <c r="N174" s="358">
        <f t="shared" si="43"/>
        <v>785</v>
      </c>
      <c r="O174" s="464">
        <v>3</v>
      </c>
      <c r="P174" s="172">
        <v>19</v>
      </c>
      <c r="Q174" s="163"/>
      <c r="R174" s="163">
        <v>12</v>
      </c>
      <c r="S174" s="358">
        <v>12</v>
      </c>
      <c r="T174" s="175"/>
      <c r="U174" s="464">
        <v>731</v>
      </c>
      <c r="V174" s="583"/>
      <c r="W174" s="175">
        <v>8</v>
      </c>
      <c r="X174" s="599"/>
      <c r="Y174" s="601"/>
    </row>
    <row r="175" spans="1:33" ht="14.25" x14ac:dyDescent="0.25">
      <c r="B175" s="319" t="s">
        <v>254</v>
      </c>
      <c r="C175" s="658">
        <f t="shared" si="45"/>
        <v>287</v>
      </c>
      <c r="D175" s="832">
        <f t="shared" ref="D175:F175" si="48">D164+D79+D66</f>
        <v>96</v>
      </c>
      <c r="E175" s="833">
        <f t="shared" si="48"/>
        <v>74</v>
      </c>
      <c r="F175" s="834">
        <f t="shared" si="48"/>
        <v>117</v>
      </c>
      <c r="M175" s="161" t="s">
        <v>255</v>
      </c>
      <c r="N175" s="358">
        <f t="shared" si="43"/>
        <v>1089</v>
      </c>
      <c r="O175" s="464">
        <v>11</v>
      </c>
      <c r="P175" s="172">
        <v>17</v>
      </c>
      <c r="Q175" s="163"/>
      <c r="R175" s="163">
        <v>42</v>
      </c>
      <c r="S175" s="358">
        <v>39</v>
      </c>
      <c r="T175" s="175"/>
      <c r="U175" s="464">
        <v>965</v>
      </c>
      <c r="V175" s="583"/>
      <c r="W175" s="175">
        <v>11</v>
      </c>
      <c r="X175" s="599"/>
      <c r="Y175" s="601">
        <v>4</v>
      </c>
    </row>
    <row r="176" spans="1:33" ht="14.25" x14ac:dyDescent="0.25">
      <c r="B176" s="319" t="s">
        <v>255</v>
      </c>
      <c r="C176" s="658">
        <f t="shared" si="45"/>
        <v>324</v>
      </c>
      <c r="D176" s="832">
        <f t="shared" ref="D176:F176" si="49">D165+D80+D67</f>
        <v>93</v>
      </c>
      <c r="E176" s="833">
        <f t="shared" si="49"/>
        <v>114</v>
      </c>
      <c r="F176" s="834">
        <f t="shared" si="49"/>
        <v>117</v>
      </c>
      <c r="M176" s="161" t="s">
        <v>256</v>
      </c>
      <c r="N176" s="358">
        <f t="shared" si="43"/>
        <v>1804</v>
      </c>
      <c r="O176" s="464">
        <v>16</v>
      </c>
      <c r="P176" s="172">
        <v>28</v>
      </c>
      <c r="Q176" s="163"/>
      <c r="R176" s="163">
        <v>40</v>
      </c>
      <c r="S176" s="358">
        <v>16</v>
      </c>
      <c r="T176" s="175"/>
      <c r="U176" s="464">
        <v>1697</v>
      </c>
      <c r="V176" s="583"/>
      <c r="W176" s="175">
        <v>4</v>
      </c>
      <c r="X176" s="599"/>
      <c r="Y176" s="601">
        <v>3</v>
      </c>
    </row>
    <row r="177" spans="2:25" ht="14.25" x14ac:dyDescent="0.25">
      <c r="B177" s="319" t="s">
        <v>256</v>
      </c>
      <c r="C177" s="658">
        <f t="shared" si="45"/>
        <v>409</v>
      </c>
      <c r="D177" s="832">
        <f t="shared" ref="D177:F177" si="50">D166+D81+D68</f>
        <v>128</v>
      </c>
      <c r="E177" s="833">
        <f t="shared" si="50"/>
        <v>129</v>
      </c>
      <c r="F177" s="834">
        <f t="shared" si="50"/>
        <v>152</v>
      </c>
      <c r="M177" s="161" t="s">
        <v>257</v>
      </c>
      <c r="N177" s="358">
        <f t="shared" si="43"/>
        <v>1192</v>
      </c>
      <c r="O177" s="464">
        <v>7</v>
      </c>
      <c r="P177" s="172">
        <v>30</v>
      </c>
      <c r="Q177" s="163"/>
      <c r="R177" s="163">
        <v>3</v>
      </c>
      <c r="S177" s="358">
        <v>33</v>
      </c>
      <c r="T177" s="175"/>
      <c r="U177" s="464">
        <v>1117</v>
      </c>
      <c r="V177" s="583"/>
      <c r="W177" s="175"/>
      <c r="X177" s="599"/>
      <c r="Y177" s="601">
        <v>2</v>
      </c>
    </row>
    <row r="178" spans="2:25" ht="14.25" x14ac:dyDescent="0.25">
      <c r="B178" s="319" t="s">
        <v>257</v>
      </c>
      <c r="C178" s="658">
        <f t="shared" si="45"/>
        <v>383</v>
      </c>
      <c r="D178" s="832">
        <f t="shared" ref="D178:F178" si="51">D167+D82+D69</f>
        <v>126</v>
      </c>
      <c r="E178" s="833">
        <f t="shared" si="51"/>
        <v>114</v>
      </c>
      <c r="F178" s="834">
        <f t="shared" si="51"/>
        <v>143</v>
      </c>
      <c r="G178" s="128"/>
      <c r="H178" s="128"/>
      <c r="I178" s="128"/>
      <c r="J178" s="128"/>
      <c r="M178" s="165" t="s">
        <v>259</v>
      </c>
      <c r="N178" s="358">
        <f t="shared" si="43"/>
        <v>8</v>
      </c>
      <c r="O178" s="464"/>
      <c r="P178" s="172"/>
      <c r="Q178" s="163"/>
      <c r="R178" s="163"/>
      <c r="S178" s="358"/>
      <c r="T178" s="175"/>
      <c r="U178" s="464">
        <v>8</v>
      </c>
      <c r="V178" s="583"/>
      <c r="W178" s="175"/>
      <c r="X178" s="599"/>
      <c r="Y178" s="601"/>
    </row>
    <row r="179" spans="2:25" ht="15" thickBot="1" x14ac:dyDescent="0.3">
      <c r="B179" s="319" t="s">
        <v>258</v>
      </c>
      <c r="C179" s="604">
        <f t="shared" si="45"/>
        <v>282</v>
      </c>
      <c r="D179" s="832">
        <f t="shared" ref="D179:F179" si="52">D168+D83+D70</f>
        <v>86</v>
      </c>
      <c r="E179" s="833">
        <f t="shared" si="52"/>
        <v>96</v>
      </c>
      <c r="F179" s="834">
        <f t="shared" si="52"/>
        <v>100</v>
      </c>
      <c r="G179" s="128"/>
      <c r="H179" s="128"/>
      <c r="I179" s="128"/>
      <c r="J179" s="128"/>
      <c r="K179" s="128"/>
      <c r="M179" s="161" t="s">
        <v>258</v>
      </c>
      <c r="N179" s="358">
        <f t="shared" si="43"/>
        <v>1073</v>
      </c>
      <c r="O179" s="464">
        <v>2</v>
      </c>
      <c r="P179" s="172">
        <v>27</v>
      </c>
      <c r="Q179" s="163"/>
      <c r="R179" s="163">
        <v>36</v>
      </c>
      <c r="S179" s="358">
        <v>18</v>
      </c>
      <c r="T179" s="175"/>
      <c r="U179" s="464">
        <v>981</v>
      </c>
      <c r="V179" s="583"/>
      <c r="W179" s="175">
        <v>9</v>
      </c>
      <c r="X179" s="599"/>
      <c r="Y179" s="601"/>
    </row>
    <row r="180" spans="2:25" ht="12.75" thickBot="1" x14ac:dyDescent="0.25">
      <c r="G180" s="128"/>
      <c r="H180" s="128"/>
      <c r="I180" s="128"/>
      <c r="J180" s="128"/>
      <c r="K180" s="128"/>
      <c r="M180" s="161" t="s">
        <v>132</v>
      </c>
      <c r="N180" s="358">
        <f t="shared" si="43"/>
        <v>16604</v>
      </c>
      <c r="O180" s="464">
        <f>SUM(O170:O179)</f>
        <v>108</v>
      </c>
      <c r="P180" s="172">
        <f t="shared" ref="P180:Y180" si="53">SUM(P170:P179)</f>
        <v>340</v>
      </c>
      <c r="Q180" s="163">
        <f t="shared" si="53"/>
        <v>0</v>
      </c>
      <c r="R180" s="163">
        <f t="shared" si="53"/>
        <v>482</v>
      </c>
      <c r="S180" s="358">
        <f t="shared" si="53"/>
        <v>324</v>
      </c>
      <c r="T180" s="175">
        <f t="shared" si="53"/>
        <v>0</v>
      </c>
      <c r="U180" s="464">
        <f t="shared" si="53"/>
        <v>15248</v>
      </c>
      <c r="V180" s="583">
        <f t="shared" si="53"/>
        <v>0</v>
      </c>
      <c r="W180" s="175">
        <f t="shared" si="53"/>
        <v>80</v>
      </c>
      <c r="X180" s="599">
        <f t="shared" si="53"/>
        <v>0</v>
      </c>
      <c r="Y180" s="602">
        <f t="shared" si="53"/>
        <v>22</v>
      </c>
    </row>
    <row r="181" spans="2:25" x14ac:dyDescent="0.2">
      <c r="G181" s="128"/>
      <c r="H181" s="128"/>
      <c r="I181" s="128"/>
      <c r="J181" s="128"/>
      <c r="K181" s="128"/>
    </row>
    <row r="182" spans="2:25" x14ac:dyDescent="0.2">
      <c r="G182" s="128"/>
      <c r="H182" s="128"/>
      <c r="I182" s="128"/>
      <c r="J182" s="128"/>
      <c r="K182" s="128"/>
    </row>
    <row r="183" spans="2:25" x14ac:dyDescent="0.2">
      <c r="G183" s="128"/>
      <c r="H183" s="128"/>
      <c r="I183" s="128"/>
      <c r="J183" s="128"/>
      <c r="K183" s="128"/>
    </row>
    <row r="184" spans="2:25" x14ac:dyDescent="0.2">
      <c r="G184" s="128"/>
      <c r="H184" s="128"/>
      <c r="I184" s="128"/>
      <c r="J184" s="128"/>
      <c r="K184" s="128"/>
    </row>
    <row r="187" spans="2:25" x14ac:dyDescent="0.2">
      <c r="G187" s="128"/>
      <c r="H187" s="128"/>
      <c r="I187" s="128"/>
      <c r="J187" s="128"/>
    </row>
    <row r="188" spans="2:25" ht="14.25" x14ac:dyDescent="0.25">
      <c r="G188" s="128"/>
      <c r="H188" s="128"/>
      <c r="I188" s="128"/>
      <c r="J188" s="128"/>
      <c r="K188" s="118"/>
    </row>
    <row r="189" spans="2:25" ht="14.25" x14ac:dyDescent="0.25">
      <c r="G189" s="118"/>
      <c r="H189" s="118"/>
      <c r="I189" s="118"/>
      <c r="J189" s="118"/>
      <c r="K189" s="118"/>
    </row>
    <row r="190" spans="2:25" ht="14.25" x14ac:dyDescent="0.25">
      <c r="G190" s="118"/>
      <c r="H190" s="118"/>
      <c r="I190" s="118"/>
      <c r="J190" s="118"/>
      <c r="K190" s="118"/>
    </row>
    <row r="191" spans="2:25" ht="14.25" x14ac:dyDescent="0.25">
      <c r="G191" s="118"/>
      <c r="H191" s="118"/>
      <c r="I191" s="118"/>
      <c r="J191" s="118"/>
      <c r="K191" s="118"/>
    </row>
  </sheetData>
  <pageMargins left="0.7" right="0.7" top="0.75" bottom="0.75" header="0.3" footer="0.3"/>
  <pageSetup scale="1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189"/>
  <sheetViews>
    <sheetView topLeftCell="A46" zoomScale="70" zoomScaleNormal="70" workbookViewId="0">
      <selection activeCell="H87" sqref="H87"/>
    </sheetView>
  </sheetViews>
  <sheetFormatPr defaultRowHeight="12" x14ac:dyDescent="0.2"/>
  <cols>
    <col min="1" max="1" width="28.7109375" customWidth="1"/>
    <col min="2" max="2" width="47.42578125" customWidth="1"/>
    <col min="3" max="3" width="20.7109375" customWidth="1"/>
    <col min="4" max="4" width="28.42578125" customWidth="1"/>
    <col min="5" max="5" width="28" customWidth="1"/>
    <col min="6" max="10" width="28.28515625" customWidth="1"/>
    <col min="11" max="11" width="27" customWidth="1"/>
    <col min="12" max="12" width="13.140625" customWidth="1"/>
    <col min="13" max="13" width="29" customWidth="1"/>
    <col min="14" max="14" width="32.7109375" customWidth="1"/>
    <col min="15" max="15" width="21" customWidth="1"/>
    <col min="16" max="16" width="39.42578125" customWidth="1"/>
    <col min="17" max="17" width="19.42578125" customWidth="1"/>
    <col min="18" max="18" width="50" customWidth="1"/>
    <col min="19" max="19" width="54.140625" customWidth="1"/>
    <col min="20" max="20" width="30.5703125" customWidth="1"/>
    <col min="21" max="21" width="32.42578125" customWidth="1"/>
    <col min="22" max="22" width="30.85546875" customWidth="1"/>
    <col min="23" max="23" width="29.28515625" customWidth="1"/>
    <col min="24" max="24" width="25.85546875" customWidth="1"/>
    <col min="25" max="25" width="19.28515625" customWidth="1"/>
    <col min="26" max="26" width="32.42578125" customWidth="1"/>
    <col min="27" max="27" width="29.42578125" customWidth="1"/>
    <col min="28" max="28" width="31.5703125" customWidth="1"/>
    <col min="29" max="29" width="31.140625" customWidth="1"/>
    <col min="30" max="30" width="35.7109375" customWidth="1"/>
    <col min="31" max="31" width="36.42578125" customWidth="1"/>
    <col min="32" max="32" width="15.42578125" style="503" customWidth="1"/>
    <col min="33" max="33" width="22.5703125" style="503" customWidth="1"/>
    <col min="34" max="34" width="25.28515625" style="503" customWidth="1"/>
    <col min="35" max="35" width="12.140625" customWidth="1"/>
    <col min="36" max="36" width="25.5703125" style="503" customWidth="1"/>
    <col min="37" max="37" width="30" style="503" customWidth="1"/>
    <col min="38" max="38" width="26.5703125" style="503" customWidth="1"/>
    <col min="39" max="39" width="26" style="503" customWidth="1"/>
    <col min="40" max="40" width="25.42578125" style="503" customWidth="1"/>
    <col min="41" max="41" width="24.85546875" style="503" customWidth="1"/>
    <col min="42" max="42" width="25.28515625" style="503" customWidth="1"/>
    <col min="43" max="43" width="27" style="503" customWidth="1"/>
    <col min="44" max="44" width="46.140625" style="503" customWidth="1"/>
    <col min="45" max="45" width="30.42578125" style="503" customWidth="1"/>
    <col min="46" max="46" width="35.7109375" style="503" customWidth="1"/>
    <col min="47" max="47" width="49.7109375" style="503" customWidth="1"/>
    <col min="48" max="48" width="27" style="503" customWidth="1"/>
    <col min="49" max="49" width="37.5703125" style="503" customWidth="1"/>
    <col min="50" max="50" width="29.42578125" style="503" customWidth="1"/>
    <col min="51" max="51" width="26.85546875" style="503" customWidth="1"/>
    <col min="52" max="52" width="14" style="503" customWidth="1"/>
  </cols>
  <sheetData>
    <row r="1" spans="1:52" s="118" customFormat="1" ht="14.25" x14ac:dyDescent="0.25">
      <c r="AF1" s="136"/>
      <c r="AG1" s="136"/>
      <c r="AH1" s="136"/>
      <c r="AJ1" s="136"/>
      <c r="AK1" s="136"/>
      <c r="AL1" s="136"/>
      <c r="AM1" s="136"/>
      <c r="AN1" s="136"/>
      <c r="AO1" s="136"/>
      <c r="AP1" s="136"/>
      <c r="AQ1" s="136"/>
      <c r="AR1" s="136"/>
      <c r="AS1" s="136"/>
      <c r="AT1" s="136"/>
      <c r="AU1" s="136"/>
      <c r="AV1" s="136"/>
      <c r="AW1" s="136"/>
      <c r="AX1" s="136"/>
      <c r="AY1" s="136"/>
      <c r="AZ1" s="136"/>
    </row>
    <row r="2" spans="1:52" s="118" customFormat="1" ht="14.25" x14ac:dyDescent="0.25">
      <c r="B2" s="513" t="s">
        <v>418</v>
      </c>
      <c r="C2" s="618"/>
      <c r="AF2" s="136"/>
      <c r="AG2" s="136"/>
      <c r="AH2" s="136"/>
      <c r="AJ2" s="136"/>
      <c r="AK2" s="136"/>
      <c r="AL2" s="136"/>
      <c r="AM2" s="136"/>
      <c r="AN2" s="136"/>
      <c r="AO2" s="136"/>
      <c r="AP2" s="136"/>
      <c r="AQ2" s="136"/>
      <c r="AR2" s="136"/>
      <c r="AS2" s="136"/>
      <c r="AT2" s="136"/>
      <c r="AU2" s="136"/>
      <c r="AV2" s="136"/>
      <c r="AW2" s="136"/>
      <c r="AX2" s="136"/>
      <c r="AY2" s="136"/>
      <c r="AZ2" s="136"/>
    </row>
    <row r="3" spans="1:52" s="118" customFormat="1" ht="15" thickBot="1" x14ac:dyDescent="0.3">
      <c r="D3" s="118" t="s">
        <v>117</v>
      </c>
      <c r="E3" s="118" t="s">
        <v>118</v>
      </c>
      <c r="F3" s="118" t="s">
        <v>119</v>
      </c>
      <c r="L3" s="801" t="s">
        <v>148</v>
      </c>
      <c r="M3" s="802"/>
      <c r="N3" s="802"/>
      <c r="AF3" s="136"/>
      <c r="AG3" s="136"/>
      <c r="AH3" s="136"/>
      <c r="AJ3" s="136"/>
      <c r="AK3" s="136"/>
      <c r="AL3" s="136"/>
      <c r="AM3" s="136"/>
      <c r="AN3" s="136"/>
      <c r="AO3" s="136"/>
      <c r="AP3" s="136"/>
      <c r="AQ3" s="136"/>
      <c r="AR3" s="136"/>
      <c r="AS3" s="136"/>
      <c r="AT3" s="136"/>
      <c r="AU3" s="136"/>
      <c r="AV3" s="136"/>
      <c r="AW3" s="136"/>
      <c r="AX3" s="136"/>
      <c r="AY3" s="136"/>
      <c r="AZ3" s="136"/>
    </row>
    <row r="4" spans="1:52" s="118" customFormat="1" ht="14.25" x14ac:dyDescent="0.25">
      <c r="D4" s="412">
        <v>42736</v>
      </c>
      <c r="E4" s="414">
        <v>42767</v>
      </c>
      <c r="F4" s="415">
        <v>42795</v>
      </c>
      <c r="O4" s="176" t="s">
        <v>116</v>
      </c>
      <c r="P4" s="183" t="s">
        <v>116</v>
      </c>
      <c r="Q4" s="183" t="s">
        <v>116</v>
      </c>
      <c r="R4" s="183" t="s">
        <v>116</v>
      </c>
      <c r="S4" s="183" t="s">
        <v>116</v>
      </c>
      <c r="T4" s="184" t="s">
        <v>116</v>
      </c>
      <c r="U4" s="156"/>
      <c r="V4" s="156"/>
      <c r="AF4" s="136"/>
      <c r="AG4" s="136"/>
      <c r="AH4" s="136"/>
      <c r="AJ4" s="136"/>
      <c r="AK4" s="136"/>
      <c r="AL4" s="136"/>
      <c r="AM4" s="136"/>
      <c r="AN4" s="136"/>
      <c r="AO4" s="136"/>
      <c r="AP4" s="136"/>
      <c r="AQ4" s="136"/>
      <c r="AR4" s="136"/>
      <c r="AS4" s="136"/>
      <c r="AT4" s="136"/>
      <c r="AU4" s="136"/>
      <c r="AV4" s="136"/>
      <c r="AW4" s="136"/>
      <c r="AX4" s="136"/>
      <c r="AY4" s="136"/>
      <c r="AZ4" s="136"/>
    </row>
    <row r="5" spans="1:52" s="118" customFormat="1" ht="14.25" x14ac:dyDescent="0.25">
      <c r="B5" s="319" t="s">
        <v>116</v>
      </c>
      <c r="C5" s="458">
        <f>SUM(D5:F5)</f>
        <v>4727</v>
      </c>
      <c r="D5" s="750">
        <f>SUM(D6:D10)</f>
        <v>1549</v>
      </c>
      <c r="E5" s="419">
        <f t="shared" ref="E5:F5" si="0">SUM(E6:E10)</f>
        <v>1342</v>
      </c>
      <c r="F5" s="751">
        <f t="shared" si="0"/>
        <v>1836</v>
      </c>
      <c r="N5" s="136"/>
      <c r="O5" s="169" t="s">
        <v>260</v>
      </c>
      <c r="P5" s="313" t="s">
        <v>261</v>
      </c>
      <c r="Q5" s="313" t="s">
        <v>262</v>
      </c>
      <c r="R5" s="313" t="s">
        <v>264</v>
      </c>
      <c r="S5" s="313" t="s">
        <v>265</v>
      </c>
      <c r="T5" s="345" t="s">
        <v>267</v>
      </c>
      <c r="U5" s="319"/>
      <c r="V5" s="319"/>
      <c r="AF5" s="136"/>
      <c r="AG5" s="136"/>
      <c r="AH5" s="136"/>
      <c r="AJ5" s="136"/>
      <c r="AK5" s="136"/>
      <c r="AL5" s="136"/>
      <c r="AM5" s="136"/>
      <c r="AN5" s="136"/>
      <c r="AO5" s="136"/>
      <c r="AP5" s="136"/>
      <c r="AQ5" s="136"/>
      <c r="AR5" s="136"/>
      <c r="AS5" s="136"/>
      <c r="AT5" s="136"/>
      <c r="AU5" s="136"/>
      <c r="AV5" s="136"/>
      <c r="AW5" s="136"/>
      <c r="AX5" s="136"/>
      <c r="AY5" s="136"/>
      <c r="AZ5" s="136"/>
    </row>
    <row r="6" spans="1:52" s="118" customFormat="1" ht="14.25" x14ac:dyDescent="0.25">
      <c r="B6" s="319" t="s">
        <v>261</v>
      </c>
      <c r="C6" s="458">
        <f t="shared" ref="C6:C10" si="1">SUM(D6:F6)</f>
        <v>710</v>
      </c>
      <c r="D6" s="148">
        <v>231</v>
      </c>
      <c r="E6" s="167">
        <v>195</v>
      </c>
      <c r="F6" s="149">
        <v>284</v>
      </c>
      <c r="M6" s="118" t="s">
        <v>149</v>
      </c>
      <c r="N6" s="119">
        <f t="shared" ref="N6:N16" si="2">SUM(O6:T6)</f>
        <v>34</v>
      </c>
      <c r="O6" s="148"/>
      <c r="P6" s="167">
        <v>9</v>
      </c>
      <c r="Q6" s="167">
        <v>2</v>
      </c>
      <c r="R6" s="167">
        <v>2</v>
      </c>
      <c r="S6" s="167">
        <v>9</v>
      </c>
      <c r="T6" s="149">
        <v>12</v>
      </c>
      <c r="AF6" s="136"/>
      <c r="AG6" s="136"/>
      <c r="AH6" s="136"/>
      <c r="AJ6" s="136"/>
      <c r="AK6" s="136"/>
      <c r="AL6" s="136"/>
      <c r="AM6" s="136"/>
      <c r="AN6" s="136"/>
      <c r="AO6" s="136"/>
      <c r="AP6" s="136"/>
      <c r="AQ6" s="136"/>
      <c r="AR6" s="136"/>
      <c r="AS6" s="136"/>
      <c r="AT6" s="136"/>
      <c r="AU6" s="136"/>
      <c r="AV6" s="136"/>
      <c r="AW6" s="136"/>
      <c r="AX6" s="136"/>
      <c r="AY6" s="136"/>
      <c r="AZ6" s="136"/>
    </row>
    <row r="7" spans="1:52" s="118" customFormat="1" ht="14.25" x14ac:dyDescent="0.25">
      <c r="B7" s="319" t="s">
        <v>262</v>
      </c>
      <c r="C7" s="458">
        <f t="shared" si="1"/>
        <v>900</v>
      </c>
      <c r="D7" s="148">
        <v>260</v>
      </c>
      <c r="E7" s="167">
        <v>267</v>
      </c>
      <c r="F7" s="149">
        <v>373</v>
      </c>
      <c r="M7" s="118" t="s">
        <v>150</v>
      </c>
      <c r="N7" s="119">
        <f t="shared" si="2"/>
        <v>66</v>
      </c>
      <c r="O7" s="148"/>
      <c r="P7" s="167">
        <v>24</v>
      </c>
      <c r="Q7" s="167">
        <v>18</v>
      </c>
      <c r="R7" s="167"/>
      <c r="S7" s="167">
        <v>13</v>
      </c>
      <c r="T7" s="149">
        <v>11</v>
      </c>
      <c r="AF7" s="136"/>
      <c r="AG7" s="136"/>
      <c r="AH7" s="136"/>
      <c r="AJ7" s="136"/>
      <c r="AK7" s="136"/>
      <c r="AL7" s="136"/>
      <c r="AM7" s="136"/>
      <c r="AN7" s="136"/>
      <c r="AO7" s="136"/>
      <c r="AP7" s="136"/>
      <c r="AQ7" s="136"/>
      <c r="AR7" s="136"/>
      <c r="AS7" s="136"/>
      <c r="AT7" s="136"/>
      <c r="AU7" s="136"/>
      <c r="AV7" s="136"/>
      <c r="AW7" s="136"/>
      <c r="AX7" s="136"/>
      <c r="AY7" s="136"/>
      <c r="AZ7" s="136"/>
    </row>
    <row r="8" spans="1:52" s="118" customFormat="1" ht="14.25" x14ac:dyDescent="0.25">
      <c r="B8" s="319" t="s">
        <v>264</v>
      </c>
      <c r="C8" s="458">
        <f t="shared" si="1"/>
        <v>886</v>
      </c>
      <c r="D8" s="148">
        <v>318</v>
      </c>
      <c r="E8" s="167">
        <v>250</v>
      </c>
      <c r="F8" s="149">
        <v>318</v>
      </c>
      <c r="M8" s="118" t="s">
        <v>151</v>
      </c>
      <c r="N8" s="119">
        <f t="shared" si="2"/>
        <v>1934</v>
      </c>
      <c r="O8" s="148"/>
      <c r="P8" s="167">
        <v>116</v>
      </c>
      <c r="Q8" s="167">
        <v>154</v>
      </c>
      <c r="R8" s="167">
        <v>202</v>
      </c>
      <c r="S8" s="167">
        <v>567</v>
      </c>
      <c r="T8" s="149">
        <v>895</v>
      </c>
      <c r="AF8" s="136"/>
      <c r="AG8" s="136"/>
      <c r="AH8" s="136"/>
      <c r="AJ8" s="136"/>
      <c r="AK8" s="136"/>
      <c r="AL8" s="136"/>
      <c r="AM8" s="136"/>
      <c r="AN8" s="136"/>
      <c r="AO8" s="136"/>
      <c r="AP8" s="136"/>
      <c r="AQ8" s="136"/>
      <c r="AR8" s="136"/>
      <c r="AS8" s="136"/>
      <c r="AT8" s="136"/>
      <c r="AU8" s="136"/>
      <c r="AV8" s="136"/>
      <c r="AW8" s="136"/>
      <c r="AX8" s="136"/>
      <c r="AY8" s="136"/>
      <c r="AZ8" s="136"/>
    </row>
    <row r="9" spans="1:52" s="118" customFormat="1" ht="14.25" x14ac:dyDescent="0.25">
      <c r="B9" s="319" t="s">
        <v>265</v>
      </c>
      <c r="C9" s="458">
        <f t="shared" si="1"/>
        <v>1056</v>
      </c>
      <c r="D9" s="148">
        <v>335</v>
      </c>
      <c r="E9" s="167">
        <v>291</v>
      </c>
      <c r="F9" s="149">
        <v>430</v>
      </c>
      <c r="M9" s="118" t="s">
        <v>152</v>
      </c>
      <c r="N9" s="119">
        <f t="shared" si="2"/>
        <v>45</v>
      </c>
      <c r="O9" s="148"/>
      <c r="P9" s="167">
        <v>7</v>
      </c>
      <c r="Q9" s="167">
        <v>7</v>
      </c>
      <c r="R9" s="167">
        <v>1</v>
      </c>
      <c r="S9" s="167">
        <v>12</v>
      </c>
      <c r="T9" s="149">
        <v>18</v>
      </c>
      <c r="AF9" s="136"/>
      <c r="AG9" s="136"/>
      <c r="AH9" s="136"/>
      <c r="AJ9" s="136"/>
      <c r="AK9" s="136"/>
      <c r="AL9" s="136"/>
      <c r="AM9" s="136"/>
      <c r="AN9" s="136"/>
      <c r="AO9" s="136"/>
      <c r="AP9" s="136"/>
      <c r="AQ9" s="136"/>
      <c r="AR9" s="136"/>
      <c r="AS9" s="136"/>
      <c r="AT9" s="136"/>
      <c r="AU9" s="136"/>
      <c r="AV9" s="136"/>
      <c r="AW9" s="136"/>
      <c r="AX9" s="136"/>
      <c r="AY9" s="136"/>
      <c r="AZ9" s="136"/>
    </row>
    <row r="10" spans="1:52" s="118" customFormat="1" ht="14.25" x14ac:dyDescent="0.25">
      <c r="B10" s="319" t="s">
        <v>267</v>
      </c>
      <c r="C10" s="458">
        <f t="shared" si="1"/>
        <v>1175</v>
      </c>
      <c r="D10" s="148">
        <v>405</v>
      </c>
      <c r="E10" s="167">
        <v>339</v>
      </c>
      <c r="F10" s="149">
        <v>431</v>
      </c>
      <c r="M10" s="118" t="s">
        <v>153</v>
      </c>
      <c r="N10" s="119">
        <f t="shared" si="2"/>
        <v>6956</v>
      </c>
      <c r="O10" s="148">
        <v>6</v>
      </c>
      <c r="P10" s="167">
        <v>385</v>
      </c>
      <c r="Q10" s="167">
        <v>1603</v>
      </c>
      <c r="R10" s="167">
        <v>262</v>
      </c>
      <c r="S10" s="167">
        <v>1874</v>
      </c>
      <c r="T10" s="149">
        <v>2826</v>
      </c>
      <c r="AF10" s="136"/>
      <c r="AG10" s="136"/>
      <c r="AH10" s="136"/>
      <c r="AJ10" s="136"/>
      <c r="AK10" s="136"/>
      <c r="AL10" s="136"/>
      <c r="AM10" s="136"/>
      <c r="AN10" s="136"/>
      <c r="AO10" s="136"/>
      <c r="AP10" s="136"/>
      <c r="AQ10" s="136"/>
      <c r="AR10" s="136"/>
      <c r="AS10" s="136"/>
      <c r="AT10" s="136"/>
      <c r="AU10" s="136"/>
      <c r="AV10" s="136"/>
      <c r="AW10" s="136"/>
      <c r="AX10" s="136"/>
      <c r="AY10" s="136"/>
      <c r="AZ10" s="136"/>
    </row>
    <row r="11" spans="1:52" s="118" customFormat="1" ht="14.25" x14ac:dyDescent="0.25">
      <c r="A11"/>
      <c r="B11"/>
      <c r="C11"/>
      <c r="D11" s="291"/>
      <c r="E11"/>
      <c r="F11"/>
      <c r="G11" s="291"/>
      <c r="H11" s="291"/>
      <c r="I11" s="291"/>
      <c r="J11" s="291"/>
      <c r="K11"/>
      <c r="M11" s="118" t="s">
        <v>154</v>
      </c>
      <c r="N11" s="119">
        <f t="shared" si="2"/>
        <v>677</v>
      </c>
      <c r="O11" s="148"/>
      <c r="P11" s="167">
        <v>112</v>
      </c>
      <c r="Q11" s="167">
        <v>49</v>
      </c>
      <c r="R11" s="167">
        <v>229</v>
      </c>
      <c r="S11" s="167">
        <v>173</v>
      </c>
      <c r="T11" s="149">
        <v>114</v>
      </c>
      <c r="AF11" s="136"/>
      <c r="AG11" s="136"/>
      <c r="AH11" s="136"/>
      <c r="AJ11" s="136"/>
      <c r="AK11" s="136"/>
      <c r="AL11" s="136"/>
      <c r="AM11" s="136"/>
      <c r="AN11" s="136"/>
      <c r="AO11" s="136"/>
      <c r="AP11" s="136"/>
      <c r="AQ11" s="136"/>
      <c r="AR11" s="136"/>
      <c r="AS11" s="136"/>
      <c r="AT11" s="136"/>
      <c r="AU11" s="136"/>
      <c r="AV11" s="136"/>
      <c r="AW11" s="136"/>
      <c r="AX11" s="136"/>
      <c r="AY11" s="136"/>
      <c r="AZ11" s="136"/>
    </row>
    <row r="12" spans="1:52" s="118" customFormat="1" ht="28.5" x14ac:dyDescent="0.25">
      <c r="A12"/>
      <c r="B12" s="986" t="s">
        <v>246</v>
      </c>
      <c r="C12" s="342"/>
      <c r="G12" s="291"/>
      <c r="H12" s="291"/>
      <c r="I12" s="291"/>
      <c r="J12" s="291"/>
      <c r="K12"/>
      <c r="M12" s="118" t="s">
        <v>155</v>
      </c>
      <c r="N12" s="119">
        <f t="shared" si="2"/>
        <v>10</v>
      </c>
      <c r="O12" s="148"/>
      <c r="P12" s="167">
        <v>5</v>
      </c>
      <c r="Q12" s="167">
        <v>1</v>
      </c>
      <c r="R12" s="167">
        <v>2</v>
      </c>
      <c r="S12" s="167">
        <v>1</v>
      </c>
      <c r="T12" s="149">
        <v>1</v>
      </c>
      <c r="AF12" s="136"/>
      <c r="AG12" s="136"/>
      <c r="AH12" s="136"/>
      <c r="AJ12" s="136"/>
      <c r="AK12" s="136"/>
      <c r="AL12" s="136"/>
      <c r="AM12" s="136"/>
      <c r="AN12" s="136"/>
      <c r="AO12" s="136"/>
      <c r="AP12" s="136"/>
      <c r="AQ12" s="136"/>
      <c r="AR12" s="136"/>
      <c r="AS12" s="136"/>
      <c r="AT12" s="136"/>
      <c r="AU12" s="136"/>
      <c r="AV12" s="136"/>
      <c r="AW12" s="136"/>
      <c r="AX12" s="136"/>
      <c r="AY12" s="136"/>
      <c r="AZ12" s="136"/>
    </row>
    <row r="13" spans="1:52" s="118" customFormat="1" ht="15" thickBot="1" x14ac:dyDescent="0.3">
      <c r="A13"/>
      <c r="D13" s="118" t="s">
        <v>117</v>
      </c>
      <c r="E13" s="118" t="s">
        <v>118</v>
      </c>
      <c r="F13" s="118" t="s">
        <v>119</v>
      </c>
      <c r="K13"/>
      <c r="M13" s="118" t="s">
        <v>19</v>
      </c>
      <c r="N13" s="119">
        <f t="shared" si="2"/>
        <v>845</v>
      </c>
      <c r="O13" s="148">
        <v>1</v>
      </c>
      <c r="P13" s="167">
        <v>111</v>
      </c>
      <c r="Q13" s="167">
        <v>118</v>
      </c>
      <c r="R13" s="167">
        <v>92</v>
      </c>
      <c r="S13" s="167">
        <v>264</v>
      </c>
      <c r="T13" s="149">
        <v>259</v>
      </c>
      <c r="AF13" s="136"/>
      <c r="AG13" s="136"/>
      <c r="AH13" s="136"/>
      <c r="AJ13" s="136"/>
      <c r="AK13" s="136"/>
      <c r="AL13" s="136"/>
      <c r="AM13" s="136"/>
      <c r="AN13" s="136"/>
      <c r="AO13" s="136"/>
      <c r="AP13" s="136"/>
      <c r="AQ13" s="136"/>
      <c r="AR13" s="136"/>
      <c r="AS13" s="136"/>
      <c r="AT13" s="136"/>
      <c r="AU13" s="136"/>
      <c r="AV13" s="136"/>
      <c r="AW13" s="136"/>
      <c r="AX13" s="136"/>
      <c r="AY13" s="136"/>
      <c r="AZ13" s="136"/>
    </row>
    <row r="14" spans="1:52" ht="24.6" customHeight="1" thickBot="1" x14ac:dyDescent="0.3">
      <c r="B14" s="118"/>
      <c r="C14" s="118"/>
      <c r="D14" s="412">
        <f>D4</f>
        <v>42736</v>
      </c>
      <c r="E14" s="414">
        <f t="shared" ref="E14:F14" si="3">E4</f>
        <v>42767</v>
      </c>
      <c r="F14" s="415">
        <f t="shared" si="3"/>
        <v>42795</v>
      </c>
      <c r="G14" s="118"/>
      <c r="H14" s="118"/>
      <c r="I14" s="118"/>
      <c r="J14" s="118"/>
      <c r="M14" s="118" t="s">
        <v>156</v>
      </c>
      <c r="N14" s="119">
        <f t="shared" si="2"/>
        <v>7914</v>
      </c>
      <c r="O14" s="148">
        <v>17</v>
      </c>
      <c r="P14" s="167">
        <v>1597</v>
      </c>
      <c r="Q14" s="167">
        <v>1329</v>
      </c>
      <c r="R14" s="167">
        <v>2074</v>
      </c>
      <c r="S14" s="167">
        <v>2345</v>
      </c>
      <c r="T14" s="170">
        <v>552</v>
      </c>
      <c r="U14" s="156"/>
      <c r="V14" s="156"/>
    </row>
    <row r="15" spans="1:52" ht="14.25" x14ac:dyDescent="0.25">
      <c r="B15" s="319" t="s">
        <v>116</v>
      </c>
      <c r="C15" s="119">
        <f>D15+E15+F15</f>
        <v>2469</v>
      </c>
      <c r="D15" s="853">
        <f>SUM(D16:D20)</f>
        <v>753</v>
      </c>
      <c r="E15" s="853">
        <f t="shared" ref="E15:F15" si="4">SUM(E16:E20)</f>
        <v>716</v>
      </c>
      <c r="F15" s="853">
        <f t="shared" si="4"/>
        <v>1000</v>
      </c>
      <c r="G15" s="118"/>
      <c r="H15" s="118"/>
      <c r="I15" s="118"/>
      <c r="J15" s="118"/>
      <c r="M15" s="118" t="s">
        <v>21</v>
      </c>
      <c r="N15" s="119">
        <f t="shared" si="2"/>
        <v>2348</v>
      </c>
      <c r="O15" s="148">
        <v>3</v>
      </c>
      <c r="P15" s="167">
        <v>285</v>
      </c>
      <c r="Q15" s="167">
        <v>380</v>
      </c>
      <c r="R15" s="167">
        <v>458</v>
      </c>
      <c r="S15" s="167">
        <v>721</v>
      </c>
      <c r="T15" s="170">
        <v>501</v>
      </c>
      <c r="U15" s="156"/>
      <c r="V15" s="156"/>
    </row>
    <row r="16" spans="1:52" ht="30.6" customHeight="1" thickBot="1" x14ac:dyDescent="0.3">
      <c r="B16" s="319" t="s">
        <v>261</v>
      </c>
      <c r="C16" s="119">
        <f t="shared" ref="C16:C20" si="5">D16+E16+F16</f>
        <v>368</v>
      </c>
      <c r="D16" s="148">
        <v>123</v>
      </c>
      <c r="E16" s="167">
        <v>116</v>
      </c>
      <c r="F16" s="149">
        <v>129</v>
      </c>
      <c r="G16" s="118"/>
      <c r="H16" s="118"/>
      <c r="I16" s="118"/>
      <c r="J16" s="118"/>
      <c r="M16" s="118" t="s">
        <v>132</v>
      </c>
      <c r="N16" s="119">
        <f t="shared" si="2"/>
        <v>20829</v>
      </c>
      <c r="O16" s="416">
        <f>SUM(O6:O15)</f>
        <v>27</v>
      </c>
      <c r="P16" s="147">
        <f t="shared" ref="P16:T16" si="6">SUM(P6:P15)</f>
        <v>2651</v>
      </c>
      <c r="Q16" s="147">
        <f t="shared" si="6"/>
        <v>3661</v>
      </c>
      <c r="R16" s="147">
        <f>SUM(R6:R15)</f>
        <v>3322</v>
      </c>
      <c r="S16" s="147">
        <f t="shared" si="6"/>
        <v>5979</v>
      </c>
      <c r="T16" s="391">
        <f t="shared" si="6"/>
        <v>5189</v>
      </c>
      <c r="U16" s="156"/>
      <c r="V16" s="156"/>
    </row>
    <row r="17" spans="2:22" ht="14.25" x14ac:dyDescent="0.25">
      <c r="B17" s="319" t="s">
        <v>262</v>
      </c>
      <c r="C17" s="119">
        <f t="shared" si="5"/>
        <v>523</v>
      </c>
      <c r="D17" s="148">
        <v>143</v>
      </c>
      <c r="E17" s="167">
        <v>159</v>
      </c>
      <c r="F17" s="149">
        <v>221</v>
      </c>
      <c r="G17" s="118"/>
      <c r="H17" s="118"/>
      <c r="I17" s="118"/>
      <c r="J17" s="118"/>
      <c r="U17" s="156"/>
      <c r="V17" s="156"/>
    </row>
    <row r="18" spans="2:22" ht="15" thickBot="1" x14ac:dyDescent="0.3">
      <c r="B18" s="319" t="s">
        <v>264</v>
      </c>
      <c r="C18" s="119">
        <f t="shared" si="5"/>
        <v>402</v>
      </c>
      <c r="D18" s="148">
        <v>125</v>
      </c>
      <c r="E18" s="167">
        <v>121</v>
      </c>
      <c r="F18" s="149">
        <v>156</v>
      </c>
      <c r="G18" s="118"/>
      <c r="H18" s="118"/>
      <c r="I18" s="118"/>
      <c r="J18" s="118"/>
      <c r="U18" s="156"/>
      <c r="V18" s="156"/>
    </row>
    <row r="19" spans="2:22" ht="14.25" x14ac:dyDescent="0.25">
      <c r="B19" s="319" t="s">
        <v>265</v>
      </c>
      <c r="C19" s="119">
        <f t="shared" si="5"/>
        <v>557</v>
      </c>
      <c r="D19" s="321">
        <v>173</v>
      </c>
      <c r="E19" s="320">
        <v>141</v>
      </c>
      <c r="F19" s="322">
        <v>243</v>
      </c>
      <c r="G19" s="118"/>
      <c r="H19" s="118"/>
      <c r="I19" s="118"/>
      <c r="J19" s="118"/>
      <c r="L19" s="799" t="s">
        <v>157</v>
      </c>
      <c r="M19" s="800"/>
      <c r="O19" s="176" t="s">
        <v>116</v>
      </c>
      <c r="P19" s="183" t="s">
        <v>116</v>
      </c>
      <c r="Q19" s="183" t="s">
        <v>116</v>
      </c>
      <c r="R19" s="183" t="s">
        <v>116</v>
      </c>
      <c r="S19" s="183" t="s">
        <v>116</v>
      </c>
      <c r="T19" s="184" t="s">
        <v>116</v>
      </c>
      <c r="U19" s="156"/>
      <c r="V19" s="156"/>
    </row>
    <row r="20" spans="2:22" ht="14.25" x14ac:dyDescent="0.25">
      <c r="B20" s="319" t="s">
        <v>267</v>
      </c>
      <c r="C20" s="119">
        <f t="shared" si="5"/>
        <v>619</v>
      </c>
      <c r="D20" s="321">
        <v>189</v>
      </c>
      <c r="E20" s="320">
        <v>179</v>
      </c>
      <c r="F20" s="322">
        <v>251</v>
      </c>
      <c r="G20" s="123"/>
      <c r="H20" s="123"/>
      <c r="I20" s="123"/>
      <c r="J20" s="123"/>
      <c r="M20" s="118"/>
      <c r="N20" s="118"/>
      <c r="O20" s="169" t="s">
        <v>260</v>
      </c>
      <c r="P20" s="313" t="s">
        <v>261</v>
      </c>
      <c r="Q20" s="313" t="s">
        <v>262</v>
      </c>
      <c r="R20" s="313" t="s">
        <v>264</v>
      </c>
      <c r="S20" s="313" t="s">
        <v>265</v>
      </c>
      <c r="T20" s="345" t="s">
        <v>267</v>
      </c>
      <c r="U20" s="319"/>
      <c r="V20" s="319"/>
    </row>
    <row r="21" spans="2:22" ht="14.25" x14ac:dyDescent="0.25">
      <c r="G21" s="291"/>
      <c r="H21" s="291"/>
      <c r="I21" s="291"/>
      <c r="J21" s="291"/>
      <c r="M21" s="119" t="s">
        <v>22</v>
      </c>
      <c r="N21" s="119">
        <f t="shared" ref="N21:N40" si="7">SUM(O21:T21)</f>
        <v>11</v>
      </c>
      <c r="O21" s="148"/>
      <c r="P21" s="167">
        <v>1</v>
      </c>
      <c r="Q21" s="167">
        <v>1</v>
      </c>
      <c r="R21" s="167">
        <v>2</v>
      </c>
      <c r="S21" s="167">
        <v>4</v>
      </c>
      <c r="T21" s="179">
        <v>3</v>
      </c>
      <c r="U21" s="156"/>
      <c r="V21" s="156"/>
    </row>
    <row r="22" spans="2:22" ht="28.5" x14ac:dyDescent="0.25">
      <c r="B22" s="986" t="s">
        <v>247</v>
      </c>
      <c r="C22" s="342"/>
      <c r="D22" s="118"/>
      <c r="E22" s="118"/>
      <c r="F22" s="118"/>
      <c r="G22" s="118"/>
      <c r="H22" s="118"/>
      <c r="I22" s="118"/>
      <c r="J22" s="118"/>
      <c r="M22" s="119" t="s">
        <v>14</v>
      </c>
      <c r="N22" s="119">
        <f t="shared" si="7"/>
        <v>3</v>
      </c>
      <c r="O22" s="148"/>
      <c r="P22" s="167">
        <v>2</v>
      </c>
      <c r="Q22" s="167"/>
      <c r="R22" s="167"/>
      <c r="S22" s="167"/>
      <c r="T22" s="179">
        <v>1</v>
      </c>
      <c r="U22" s="156"/>
      <c r="V22" s="156"/>
    </row>
    <row r="23" spans="2:22" ht="15" thickBot="1" x14ac:dyDescent="0.3">
      <c r="B23" s="118"/>
      <c r="C23" s="118"/>
      <c r="D23" s="118" t="s">
        <v>117</v>
      </c>
      <c r="E23" s="118" t="s">
        <v>118</v>
      </c>
      <c r="F23" s="118" t="s">
        <v>119</v>
      </c>
      <c r="G23" s="118"/>
      <c r="H23" s="118"/>
      <c r="I23" s="118"/>
      <c r="J23" s="118"/>
      <c r="M23" s="119" t="s">
        <v>18</v>
      </c>
      <c r="N23" s="119">
        <f t="shared" si="7"/>
        <v>3</v>
      </c>
      <c r="O23" s="148"/>
      <c r="P23" s="167"/>
      <c r="Q23" s="167">
        <v>2</v>
      </c>
      <c r="R23" s="167"/>
      <c r="S23" s="167">
        <v>1</v>
      </c>
      <c r="T23" s="179"/>
      <c r="U23" s="156"/>
      <c r="V23" s="156"/>
    </row>
    <row r="24" spans="2:22" ht="15" thickBot="1" x14ac:dyDescent="0.3">
      <c r="B24" s="118"/>
      <c r="C24" s="118"/>
      <c r="D24" s="412">
        <f>D4</f>
        <v>42736</v>
      </c>
      <c r="E24" s="414">
        <f t="shared" ref="E24:F24" si="8">E4</f>
        <v>42767</v>
      </c>
      <c r="F24" s="415">
        <f t="shared" si="8"/>
        <v>42795</v>
      </c>
      <c r="G24" s="118"/>
      <c r="H24" s="118"/>
      <c r="I24" s="118"/>
      <c r="J24" s="118"/>
      <c r="M24" s="118" t="s">
        <v>158</v>
      </c>
      <c r="N24" s="119">
        <f t="shared" si="7"/>
        <v>15300</v>
      </c>
      <c r="O24" s="148">
        <v>21</v>
      </c>
      <c r="P24" s="167">
        <v>2187</v>
      </c>
      <c r="Q24" s="167">
        <v>2353</v>
      </c>
      <c r="R24" s="167">
        <v>2469</v>
      </c>
      <c r="S24" s="167">
        <v>4798</v>
      </c>
      <c r="T24" s="179">
        <v>3472</v>
      </c>
      <c r="U24" s="156"/>
      <c r="V24" s="156"/>
    </row>
    <row r="25" spans="2:22" ht="14.25" x14ac:dyDescent="0.25">
      <c r="B25" s="319" t="s">
        <v>116</v>
      </c>
      <c r="C25" s="119">
        <f t="shared" ref="C25:C30" si="9">D25+E25+F25</f>
        <v>437</v>
      </c>
      <c r="D25" s="856">
        <f>SUM(D26:D30)</f>
        <v>144</v>
      </c>
      <c r="E25" s="856">
        <f t="shared" ref="E25" si="10">SUM(E26:E30)</f>
        <v>130</v>
      </c>
      <c r="F25" s="856">
        <f t="shared" ref="F25" si="11">SUM(F26:F30)</f>
        <v>163</v>
      </c>
      <c r="G25" s="118"/>
      <c r="H25" s="118"/>
      <c r="I25" s="118"/>
      <c r="J25" s="118"/>
      <c r="M25" s="118" t="s">
        <v>159</v>
      </c>
      <c r="N25" s="119">
        <f t="shared" si="7"/>
        <v>3</v>
      </c>
      <c r="O25" s="148"/>
      <c r="P25" s="167">
        <v>1</v>
      </c>
      <c r="Q25" s="167"/>
      <c r="R25" s="167"/>
      <c r="S25" s="167">
        <v>2</v>
      </c>
      <c r="T25" s="179"/>
      <c r="U25" s="156"/>
      <c r="V25" s="156"/>
    </row>
    <row r="26" spans="2:22" ht="14.25" x14ac:dyDescent="0.25">
      <c r="B26" s="319" t="s">
        <v>261</v>
      </c>
      <c r="C26" s="119">
        <f t="shared" si="9"/>
        <v>86</v>
      </c>
      <c r="D26" s="148">
        <v>25</v>
      </c>
      <c r="E26" s="167">
        <v>15</v>
      </c>
      <c r="F26" s="149">
        <v>46</v>
      </c>
      <c r="G26" s="118"/>
      <c r="H26" s="118"/>
      <c r="I26" s="118"/>
      <c r="J26" s="118"/>
      <c r="M26" s="118" t="s">
        <v>160</v>
      </c>
      <c r="N26" s="119">
        <f t="shared" si="7"/>
        <v>0</v>
      </c>
      <c r="O26" s="148"/>
      <c r="P26" s="167"/>
      <c r="Q26" s="167"/>
      <c r="R26" s="167"/>
      <c r="S26" s="167"/>
      <c r="T26" s="179"/>
      <c r="U26" s="156"/>
      <c r="V26" s="156"/>
    </row>
    <row r="27" spans="2:22" ht="14.25" x14ac:dyDescent="0.25">
      <c r="B27" s="319" t="s">
        <v>262</v>
      </c>
      <c r="C27" s="119">
        <f t="shared" si="9"/>
        <v>106</v>
      </c>
      <c r="D27" s="148">
        <v>30</v>
      </c>
      <c r="E27" s="167">
        <v>36</v>
      </c>
      <c r="F27" s="149">
        <v>40</v>
      </c>
      <c r="G27" s="118"/>
      <c r="H27" s="118"/>
      <c r="I27" s="118"/>
      <c r="J27" s="118"/>
      <c r="M27" s="119" t="s">
        <v>12</v>
      </c>
      <c r="N27" s="119">
        <f t="shared" si="7"/>
        <v>4</v>
      </c>
      <c r="O27" s="148"/>
      <c r="P27" s="167"/>
      <c r="Q27" s="167"/>
      <c r="R27" s="167">
        <v>1</v>
      </c>
      <c r="S27" s="167">
        <v>2</v>
      </c>
      <c r="T27" s="179">
        <v>1</v>
      </c>
      <c r="U27" s="156"/>
      <c r="V27" s="156"/>
    </row>
    <row r="28" spans="2:22" ht="14.25" x14ac:dyDescent="0.25">
      <c r="B28" s="319" t="s">
        <v>264</v>
      </c>
      <c r="C28" s="119">
        <f t="shared" si="9"/>
        <v>29</v>
      </c>
      <c r="D28" s="148">
        <v>12</v>
      </c>
      <c r="E28" s="167">
        <v>7</v>
      </c>
      <c r="F28" s="149">
        <v>10</v>
      </c>
      <c r="G28" s="118"/>
      <c r="H28" s="118"/>
      <c r="I28" s="118"/>
      <c r="J28" s="118"/>
      <c r="M28" s="118" t="s">
        <v>161</v>
      </c>
      <c r="N28" s="119">
        <f t="shared" si="7"/>
        <v>2</v>
      </c>
      <c r="O28" s="148"/>
      <c r="P28" s="167"/>
      <c r="Q28" s="167"/>
      <c r="R28" s="167"/>
      <c r="S28" s="167">
        <v>2</v>
      </c>
      <c r="T28" s="179"/>
      <c r="U28" s="156"/>
      <c r="V28" s="156"/>
    </row>
    <row r="29" spans="2:22" ht="28.15" customHeight="1" x14ac:dyDescent="0.25">
      <c r="B29" s="319" t="s">
        <v>265</v>
      </c>
      <c r="C29" s="119">
        <f t="shared" si="9"/>
        <v>86</v>
      </c>
      <c r="D29" s="321">
        <v>26</v>
      </c>
      <c r="E29" s="320">
        <v>34</v>
      </c>
      <c r="F29" s="322">
        <v>26</v>
      </c>
      <c r="G29" s="123"/>
      <c r="H29" s="123"/>
      <c r="I29" s="123"/>
      <c r="J29" s="123"/>
      <c r="M29" s="119" t="s">
        <v>8</v>
      </c>
      <c r="N29" s="119">
        <f t="shared" si="7"/>
        <v>2</v>
      </c>
      <c r="O29" s="148"/>
      <c r="P29" s="167">
        <v>1</v>
      </c>
      <c r="Q29" s="167"/>
      <c r="R29" s="167"/>
      <c r="S29" s="167"/>
      <c r="T29" s="179">
        <v>1</v>
      </c>
      <c r="U29" s="156"/>
      <c r="V29" s="156"/>
    </row>
    <row r="30" spans="2:22" ht="14.25" x14ac:dyDescent="0.25">
      <c r="B30" s="319" t="s">
        <v>267</v>
      </c>
      <c r="C30" s="119">
        <f t="shared" si="9"/>
        <v>130</v>
      </c>
      <c r="D30" s="321">
        <v>51</v>
      </c>
      <c r="E30" s="320">
        <v>38</v>
      </c>
      <c r="F30" s="322">
        <v>41</v>
      </c>
      <c r="G30" s="123"/>
      <c r="H30" s="123"/>
      <c r="I30" s="123"/>
      <c r="J30" s="123"/>
      <c r="M30" s="119" t="s">
        <v>20</v>
      </c>
      <c r="N30" s="119">
        <f t="shared" si="7"/>
        <v>0</v>
      </c>
      <c r="O30" s="148"/>
      <c r="P30" s="167"/>
      <c r="Q30" s="167"/>
      <c r="R30" s="167"/>
      <c r="S30" s="167"/>
      <c r="T30" s="179"/>
      <c r="U30" s="156"/>
      <c r="V30" s="156"/>
    </row>
    <row r="31" spans="2:22" ht="14.25" x14ac:dyDescent="0.25">
      <c r="G31" s="291"/>
      <c r="H31" s="291"/>
      <c r="I31" s="291"/>
      <c r="J31" s="291"/>
      <c r="M31" s="119" t="s">
        <v>24</v>
      </c>
      <c r="N31" s="119">
        <f t="shared" si="7"/>
        <v>257</v>
      </c>
      <c r="O31" s="148">
        <v>1</v>
      </c>
      <c r="P31" s="167">
        <v>34</v>
      </c>
      <c r="Q31" s="167">
        <v>63</v>
      </c>
      <c r="R31" s="167">
        <v>37</v>
      </c>
      <c r="S31" s="167">
        <v>62</v>
      </c>
      <c r="T31" s="179">
        <v>60</v>
      </c>
      <c r="U31" s="156"/>
      <c r="V31" s="156"/>
    </row>
    <row r="32" spans="2:22" ht="28.5" x14ac:dyDescent="0.25">
      <c r="B32" s="514" t="s">
        <v>248</v>
      </c>
      <c r="C32" s="618"/>
      <c r="D32" s="118"/>
      <c r="E32" s="118"/>
      <c r="F32" s="118"/>
      <c r="G32" s="118"/>
      <c r="H32" s="118"/>
      <c r="I32" s="118"/>
      <c r="J32" s="118"/>
      <c r="M32" s="118" t="s">
        <v>162</v>
      </c>
      <c r="N32" s="119">
        <f t="shared" si="7"/>
        <v>1</v>
      </c>
      <c r="O32" s="148"/>
      <c r="P32" s="167"/>
      <c r="Q32" s="167">
        <v>1</v>
      </c>
      <c r="R32" s="167"/>
      <c r="S32" s="167"/>
      <c r="T32" s="179"/>
      <c r="U32" s="156"/>
      <c r="V32" s="156"/>
    </row>
    <row r="33" spans="2:25" ht="15" thickBot="1" x14ac:dyDescent="0.3">
      <c r="B33" s="118"/>
      <c r="C33" s="301" t="s">
        <v>125</v>
      </c>
      <c r="D33" s="118" t="s">
        <v>117</v>
      </c>
      <c r="E33" s="118" t="s">
        <v>118</v>
      </c>
      <c r="F33" s="118" t="s">
        <v>119</v>
      </c>
      <c r="G33" s="118"/>
      <c r="H33" s="118"/>
      <c r="I33" s="118"/>
      <c r="J33" s="118"/>
      <c r="M33" s="119" t="s">
        <v>163</v>
      </c>
      <c r="N33" s="119">
        <f t="shared" si="7"/>
        <v>1</v>
      </c>
      <c r="O33" s="148"/>
      <c r="P33" s="167"/>
      <c r="Q33" s="167"/>
      <c r="R33" s="167">
        <v>1</v>
      </c>
      <c r="S33" s="167"/>
      <c r="T33" s="179"/>
      <c r="U33" s="156"/>
      <c r="V33" s="156"/>
    </row>
    <row r="34" spans="2:25" ht="15" thickBot="1" x14ac:dyDescent="0.3">
      <c r="B34" s="118"/>
      <c r="C34" s="118"/>
      <c r="D34" s="412">
        <f>D24</f>
        <v>42736</v>
      </c>
      <c r="E34" s="412">
        <f t="shared" ref="E34:F34" si="12">E24</f>
        <v>42767</v>
      </c>
      <c r="F34" s="412">
        <f t="shared" si="12"/>
        <v>42795</v>
      </c>
      <c r="G34" s="118"/>
      <c r="H34" s="118"/>
      <c r="I34" s="118"/>
      <c r="J34" s="118"/>
      <c r="M34" s="118" t="s">
        <v>164</v>
      </c>
      <c r="N34" s="119">
        <f t="shared" si="7"/>
        <v>36</v>
      </c>
      <c r="O34" s="148"/>
      <c r="P34" s="167">
        <v>3</v>
      </c>
      <c r="Q34" s="167">
        <v>28</v>
      </c>
      <c r="R34" s="167">
        <v>1</v>
      </c>
      <c r="S34" s="167">
        <v>4</v>
      </c>
      <c r="T34" s="179"/>
      <c r="U34" s="156"/>
      <c r="V34" s="156"/>
    </row>
    <row r="35" spans="2:25" ht="23.45" customHeight="1" x14ac:dyDescent="0.25">
      <c r="B35" s="319" t="s">
        <v>116</v>
      </c>
      <c r="C35" s="119">
        <f t="shared" ref="C35:C40" si="13">D35+E35+F35</f>
        <v>0</v>
      </c>
      <c r="D35" s="141"/>
      <c r="E35" s="142"/>
      <c r="F35" s="143"/>
      <c r="G35" s="118"/>
      <c r="H35" s="118"/>
      <c r="I35" s="118"/>
      <c r="J35" s="118"/>
      <c r="M35" s="119" t="s">
        <v>6</v>
      </c>
      <c r="N35" s="119">
        <f t="shared" si="7"/>
        <v>1519</v>
      </c>
      <c r="O35" s="148">
        <v>1</v>
      </c>
      <c r="P35" s="167">
        <v>97</v>
      </c>
      <c r="Q35" s="167">
        <v>430</v>
      </c>
      <c r="R35" s="167">
        <v>43</v>
      </c>
      <c r="S35" s="167">
        <v>285</v>
      </c>
      <c r="T35" s="179">
        <v>663</v>
      </c>
      <c r="U35" s="156"/>
      <c r="V35" s="156"/>
    </row>
    <row r="36" spans="2:25" ht="14.25" x14ac:dyDescent="0.25">
      <c r="B36" s="319" t="s">
        <v>261</v>
      </c>
      <c r="C36" s="119">
        <f t="shared" si="13"/>
        <v>0</v>
      </c>
      <c r="D36" s="148"/>
      <c r="E36" s="167"/>
      <c r="F36" s="149"/>
      <c r="G36" s="118"/>
      <c r="H36" s="118"/>
      <c r="I36" s="118"/>
      <c r="J36" s="118"/>
      <c r="M36" s="118" t="s">
        <v>165</v>
      </c>
      <c r="N36" s="119">
        <f t="shared" si="7"/>
        <v>2</v>
      </c>
      <c r="O36" s="148"/>
      <c r="P36" s="167"/>
      <c r="Q36" s="167">
        <v>2</v>
      </c>
      <c r="R36" s="167"/>
      <c r="S36" s="167"/>
      <c r="T36" s="179"/>
      <c r="U36" s="156"/>
      <c r="V36" s="156"/>
    </row>
    <row r="37" spans="2:25" ht="14.25" x14ac:dyDescent="0.25">
      <c r="B37" s="319" t="s">
        <v>262</v>
      </c>
      <c r="C37" s="119">
        <f t="shared" si="13"/>
        <v>0</v>
      </c>
      <c r="D37" s="148"/>
      <c r="E37" s="167"/>
      <c r="F37" s="149"/>
      <c r="G37" s="118"/>
      <c r="H37" s="118"/>
      <c r="I37" s="118"/>
      <c r="J37" s="118"/>
      <c r="M37" s="118" t="s">
        <v>166</v>
      </c>
      <c r="N37" s="119">
        <f t="shared" si="7"/>
        <v>3671</v>
      </c>
      <c r="O37" s="148">
        <v>4</v>
      </c>
      <c r="P37" s="167">
        <v>319</v>
      </c>
      <c r="Q37" s="167">
        <v>779</v>
      </c>
      <c r="R37" s="167">
        <v>768</v>
      </c>
      <c r="S37" s="167">
        <v>816</v>
      </c>
      <c r="T37" s="179">
        <v>985</v>
      </c>
      <c r="U37" s="156"/>
      <c r="V37" s="156"/>
    </row>
    <row r="38" spans="2:25" ht="14.25" x14ac:dyDescent="0.25">
      <c r="B38" s="319" t="s">
        <v>264</v>
      </c>
      <c r="C38" s="119">
        <f t="shared" si="13"/>
        <v>0</v>
      </c>
      <c r="D38" s="148"/>
      <c r="E38" s="167"/>
      <c r="F38" s="149"/>
      <c r="G38" s="118"/>
      <c r="H38" s="118"/>
      <c r="I38" s="118"/>
      <c r="J38" s="118"/>
      <c r="M38" s="119" t="s">
        <v>16</v>
      </c>
      <c r="N38" s="119">
        <f t="shared" si="7"/>
        <v>14</v>
      </c>
      <c r="O38" s="148"/>
      <c r="P38" s="167">
        <v>6</v>
      </c>
      <c r="Q38" s="167">
        <v>2</v>
      </c>
      <c r="R38" s="167"/>
      <c r="S38" s="167">
        <v>3</v>
      </c>
      <c r="T38" s="179">
        <v>3</v>
      </c>
      <c r="U38" s="156"/>
      <c r="V38" s="156"/>
    </row>
    <row r="39" spans="2:25" ht="14.25" x14ac:dyDescent="0.25">
      <c r="B39" s="319" t="s">
        <v>265</v>
      </c>
      <c r="C39" s="119">
        <f t="shared" si="13"/>
        <v>0</v>
      </c>
      <c r="D39" s="321"/>
      <c r="E39" s="320"/>
      <c r="F39" s="322"/>
      <c r="G39" s="123"/>
      <c r="H39" s="123"/>
      <c r="I39" s="123"/>
      <c r="J39" s="123"/>
      <c r="M39" s="118" t="s">
        <v>167</v>
      </c>
      <c r="N39" s="119">
        <f t="shared" si="7"/>
        <v>0</v>
      </c>
      <c r="O39" s="148"/>
      <c r="P39" s="167"/>
      <c r="Q39" s="167"/>
      <c r="R39" s="167"/>
      <c r="S39" s="167"/>
      <c r="T39" s="179"/>
      <c r="U39" s="156"/>
      <c r="V39" s="156"/>
    </row>
    <row r="40" spans="2:25" ht="15" thickBot="1" x14ac:dyDescent="0.3">
      <c r="B40" s="319" t="s">
        <v>267</v>
      </c>
      <c r="C40" s="119">
        <f t="shared" si="13"/>
        <v>0</v>
      </c>
      <c r="D40" s="321"/>
      <c r="E40" s="320"/>
      <c r="F40" s="322"/>
      <c r="G40" s="123"/>
      <c r="H40" s="123"/>
      <c r="I40" s="123"/>
      <c r="J40" s="123"/>
      <c r="M40" s="118" t="s">
        <v>132</v>
      </c>
      <c r="N40" s="119">
        <f t="shared" si="7"/>
        <v>20829</v>
      </c>
      <c r="O40" s="416">
        <f>SUM(O21:O39)</f>
        <v>27</v>
      </c>
      <c r="P40" s="147">
        <f t="shared" ref="P40:Q40" si="14">SUM(P21:P39)</f>
        <v>2651</v>
      </c>
      <c r="Q40" s="147">
        <f t="shared" si="14"/>
        <v>3661</v>
      </c>
      <c r="R40" s="147">
        <f>SUM(R21:R39)</f>
        <v>3322</v>
      </c>
      <c r="S40" s="147">
        <f>SUM(S21:S39)</f>
        <v>5979</v>
      </c>
      <c r="T40" s="159">
        <f>SUM(T21:T39)</f>
        <v>5189</v>
      </c>
      <c r="U40" s="118"/>
      <c r="V40" s="156"/>
    </row>
    <row r="41" spans="2:25" x14ac:dyDescent="0.2">
      <c r="G41" s="291"/>
      <c r="H41" s="291"/>
      <c r="I41" s="291"/>
      <c r="J41" s="291"/>
      <c r="U41" s="156"/>
      <c r="V41" s="156"/>
    </row>
    <row r="42" spans="2:25" ht="29.25" thickBot="1" x14ac:dyDescent="0.3">
      <c r="B42" s="514" t="s">
        <v>121</v>
      </c>
      <c r="C42" s="118"/>
      <c r="D42" s="787"/>
      <c r="E42" s="787"/>
      <c r="F42" s="787"/>
      <c r="G42" s="118"/>
      <c r="H42" s="118"/>
      <c r="I42" s="118"/>
      <c r="J42" s="118"/>
      <c r="K42" s="291"/>
      <c r="M42" s="301" t="s">
        <v>124</v>
      </c>
      <c r="N42" s="118"/>
      <c r="O42" s="118" t="s">
        <v>117</v>
      </c>
      <c r="P42" s="118" t="s">
        <v>118</v>
      </c>
      <c r="Q42" s="118" t="s">
        <v>119</v>
      </c>
      <c r="T42" s="156"/>
      <c r="U42" s="156"/>
      <c r="V42" s="156"/>
      <c r="W42" s="156"/>
      <c r="X42" s="156"/>
      <c r="Y42" s="156"/>
    </row>
    <row r="43" spans="2:25" ht="15" thickBot="1" x14ac:dyDescent="0.3">
      <c r="B43" s="118"/>
      <c r="C43" s="618" t="s">
        <v>122</v>
      </c>
      <c r="D43" s="118" t="s">
        <v>117</v>
      </c>
      <c r="E43" s="118" t="s">
        <v>118</v>
      </c>
      <c r="F43" s="118" t="s">
        <v>119</v>
      </c>
      <c r="G43" s="118"/>
      <c r="H43" s="118"/>
      <c r="I43" s="118"/>
      <c r="J43" s="118"/>
      <c r="M43" s="618"/>
      <c r="N43" s="118"/>
      <c r="O43" s="552">
        <v>42644</v>
      </c>
      <c r="P43" s="553">
        <v>42675</v>
      </c>
      <c r="Q43" s="554">
        <v>42705</v>
      </c>
      <c r="T43" s="118"/>
      <c r="U43" s="118"/>
      <c r="V43" s="118"/>
      <c r="W43" s="118"/>
      <c r="X43" s="118"/>
      <c r="Y43" s="156"/>
    </row>
    <row r="44" spans="2:25" ht="14.25" x14ac:dyDescent="0.25">
      <c r="B44" s="118"/>
      <c r="C44" s="118"/>
      <c r="D44" s="412">
        <f>D34</f>
        <v>42736</v>
      </c>
      <c r="E44" s="412">
        <f t="shared" ref="E44:F44" si="15">E34</f>
        <v>42767</v>
      </c>
      <c r="F44" s="412">
        <f t="shared" si="15"/>
        <v>42795</v>
      </c>
      <c r="G44" s="118"/>
      <c r="H44" s="118"/>
      <c r="I44" s="118"/>
      <c r="J44" s="118"/>
      <c r="M44" s="118" t="s">
        <v>116</v>
      </c>
      <c r="N44" s="119">
        <f>O44+P44+Q44</f>
        <v>0</v>
      </c>
      <c r="O44" s="555"/>
      <c r="P44" s="556"/>
      <c r="Q44" s="557"/>
      <c r="T44" s="118"/>
      <c r="U44" s="118"/>
      <c r="V44" s="118"/>
      <c r="W44" s="118"/>
      <c r="X44" s="118"/>
      <c r="Y44" s="156"/>
    </row>
    <row r="45" spans="2:25" ht="14.25" x14ac:dyDescent="0.25">
      <c r="B45" s="319" t="s">
        <v>116</v>
      </c>
      <c r="C45" s="119">
        <f>SUM(D45:F45)</f>
        <v>820</v>
      </c>
      <c r="D45" s="851">
        <v>252</v>
      </c>
      <c r="E45" s="851">
        <v>250</v>
      </c>
      <c r="F45" s="851">
        <v>318</v>
      </c>
      <c r="G45" s="118"/>
      <c r="H45" s="118"/>
      <c r="I45" s="118"/>
      <c r="J45" s="118"/>
      <c r="M45" s="118" t="s">
        <v>260</v>
      </c>
      <c r="N45" s="119">
        <f t="shared" ref="N45:N54" si="16">O45+P45+Q45</f>
        <v>0</v>
      </c>
      <c r="O45" s="555"/>
      <c r="P45" s="556"/>
      <c r="Q45" s="557"/>
      <c r="T45" s="118"/>
      <c r="U45" s="118"/>
      <c r="V45" s="118"/>
      <c r="W45" s="118"/>
      <c r="X45" s="118"/>
      <c r="Y45" s="156"/>
    </row>
    <row r="46" spans="2:25" ht="14.25" x14ac:dyDescent="0.25">
      <c r="B46" s="319" t="s">
        <v>261</v>
      </c>
      <c r="C46" s="119">
        <f t="shared" ref="C46:C50" si="17">SUM(D46:F46)</f>
        <v>117</v>
      </c>
      <c r="D46" s="1028">
        <v>36</v>
      </c>
      <c r="E46" s="980">
        <v>45</v>
      </c>
      <c r="F46" s="1029">
        <v>36</v>
      </c>
      <c r="G46" s="118"/>
      <c r="H46" s="118"/>
      <c r="I46" s="118"/>
      <c r="J46" s="118"/>
      <c r="M46" s="118" t="s">
        <v>261</v>
      </c>
      <c r="N46" s="119">
        <f t="shared" si="16"/>
        <v>0</v>
      </c>
      <c r="O46" s="555"/>
      <c r="P46" s="556"/>
      <c r="Q46" s="557"/>
      <c r="T46" s="118"/>
      <c r="U46" s="118"/>
      <c r="V46" s="118"/>
      <c r="W46" s="118"/>
      <c r="X46" s="118"/>
      <c r="Y46" s="156"/>
    </row>
    <row r="47" spans="2:25" ht="14.25" x14ac:dyDescent="0.25">
      <c r="B47" s="319" t="s">
        <v>262</v>
      </c>
      <c r="C47" s="119">
        <f t="shared" si="17"/>
        <v>210</v>
      </c>
      <c r="D47" s="1028">
        <v>62</v>
      </c>
      <c r="E47" s="980">
        <v>52</v>
      </c>
      <c r="F47" s="1029">
        <v>96</v>
      </c>
      <c r="G47" s="118"/>
      <c r="H47" s="118"/>
      <c r="I47" s="118"/>
      <c r="J47" s="118"/>
      <c r="M47" s="118" t="s">
        <v>262</v>
      </c>
      <c r="N47" s="119">
        <f t="shared" si="16"/>
        <v>0</v>
      </c>
      <c r="O47" s="555"/>
      <c r="P47" s="556"/>
      <c r="Q47" s="557"/>
      <c r="T47" s="118"/>
      <c r="U47" s="118"/>
      <c r="V47" s="118"/>
      <c r="W47" s="118"/>
      <c r="X47" s="118"/>
      <c r="Y47" s="156"/>
    </row>
    <row r="48" spans="2:25" ht="14.25" x14ac:dyDescent="0.25">
      <c r="B48" s="319" t="s">
        <v>264</v>
      </c>
      <c r="C48" s="119">
        <f t="shared" si="17"/>
        <v>157</v>
      </c>
      <c r="D48" s="1028">
        <v>54</v>
      </c>
      <c r="E48" s="980">
        <v>51</v>
      </c>
      <c r="F48" s="1029">
        <v>52</v>
      </c>
      <c r="G48" s="118"/>
      <c r="H48" s="118"/>
      <c r="I48" s="118"/>
      <c r="J48" s="118"/>
      <c r="M48" s="118" t="s">
        <v>263</v>
      </c>
      <c r="N48" s="119">
        <f t="shared" si="16"/>
        <v>0</v>
      </c>
      <c r="O48" s="555"/>
      <c r="P48" s="556"/>
      <c r="Q48" s="557"/>
      <c r="T48" s="118"/>
      <c r="U48" s="118"/>
      <c r="V48" s="118"/>
      <c r="W48" s="118"/>
      <c r="X48" s="118"/>
      <c r="Y48" s="156"/>
    </row>
    <row r="49" spans="2:26" ht="14.25" x14ac:dyDescent="0.25">
      <c r="B49" s="319" t="s">
        <v>265</v>
      </c>
      <c r="C49" s="119">
        <f t="shared" si="17"/>
        <v>128</v>
      </c>
      <c r="D49" s="1028">
        <v>34</v>
      </c>
      <c r="E49" s="980">
        <v>39</v>
      </c>
      <c r="F49" s="1029">
        <v>55</v>
      </c>
      <c r="G49" s="123"/>
      <c r="H49" s="123"/>
      <c r="I49" s="123"/>
      <c r="J49" s="123"/>
      <c r="M49" s="118" t="s">
        <v>264</v>
      </c>
      <c r="N49" s="119">
        <f t="shared" si="16"/>
        <v>0</v>
      </c>
      <c r="O49" s="558"/>
      <c r="P49" s="559"/>
      <c r="Q49" s="560"/>
      <c r="T49" s="118"/>
      <c r="U49" s="118"/>
      <c r="V49" s="118"/>
      <c r="W49" s="118"/>
      <c r="X49" s="118"/>
      <c r="Y49" s="156"/>
    </row>
    <row r="50" spans="2:26" ht="14.25" x14ac:dyDescent="0.25">
      <c r="B50" s="319" t="s">
        <v>267</v>
      </c>
      <c r="C50" s="119">
        <f t="shared" si="17"/>
        <v>207</v>
      </c>
      <c r="D50" s="1028">
        <v>65</v>
      </c>
      <c r="E50" s="980">
        <v>63</v>
      </c>
      <c r="F50" s="1029">
        <v>79</v>
      </c>
      <c r="G50" s="156"/>
      <c r="H50" s="156"/>
      <c r="I50" s="156"/>
      <c r="J50" s="156"/>
      <c r="M50" s="118" t="s">
        <v>265</v>
      </c>
      <c r="N50" s="119">
        <f t="shared" si="16"/>
        <v>0</v>
      </c>
      <c r="O50" s="558"/>
      <c r="P50" s="559"/>
      <c r="Q50" s="560"/>
      <c r="T50" s="118"/>
      <c r="U50" s="118"/>
      <c r="V50" s="156"/>
      <c r="W50" s="156"/>
      <c r="X50" s="156"/>
      <c r="Y50" s="156"/>
    </row>
    <row r="51" spans="2:26" ht="14.25" x14ac:dyDescent="0.25">
      <c r="G51" s="291"/>
      <c r="H51" s="291"/>
      <c r="I51" s="291"/>
      <c r="J51" s="291"/>
      <c r="M51" s="118" t="s">
        <v>266</v>
      </c>
      <c r="N51" s="119">
        <f t="shared" si="16"/>
        <v>0</v>
      </c>
      <c r="O51" s="561"/>
      <c r="P51" s="506"/>
      <c r="Q51" s="510"/>
      <c r="T51" s="118"/>
      <c r="U51" s="118"/>
      <c r="V51" s="123"/>
      <c r="W51" s="123"/>
      <c r="X51" s="123"/>
      <c r="Y51" s="156"/>
    </row>
    <row r="52" spans="2:26" ht="15" thickBot="1" x14ac:dyDescent="0.3">
      <c r="B52" s="420"/>
      <c r="C52" s="420" t="s">
        <v>123</v>
      </c>
      <c r="D52" s="118" t="s">
        <v>117</v>
      </c>
      <c r="E52" s="118" t="s">
        <v>118</v>
      </c>
      <c r="F52" s="118" t="s">
        <v>119</v>
      </c>
      <c r="G52" s="118"/>
      <c r="H52" s="118"/>
      <c r="I52" s="118"/>
      <c r="J52" s="118"/>
      <c r="M52" s="118" t="s">
        <v>267</v>
      </c>
      <c r="N52" s="119">
        <f t="shared" si="16"/>
        <v>0</v>
      </c>
      <c r="O52" s="558"/>
      <c r="P52" s="559"/>
      <c r="Q52" s="560"/>
      <c r="T52" s="118"/>
      <c r="U52" s="118"/>
      <c r="V52" s="123"/>
      <c r="W52" s="123"/>
      <c r="X52" s="123"/>
      <c r="Y52" s="156"/>
    </row>
    <row r="53" spans="2:26" ht="14.25" x14ac:dyDescent="0.25">
      <c r="B53" s="118"/>
      <c r="C53" s="118"/>
      <c r="D53" s="412">
        <f>D44</f>
        <v>42736</v>
      </c>
      <c r="E53" s="412">
        <f t="shared" ref="E53:F53" si="18">E44</f>
        <v>42767</v>
      </c>
      <c r="F53" s="412">
        <f t="shared" si="18"/>
        <v>42795</v>
      </c>
      <c r="G53" s="118"/>
      <c r="H53" s="118"/>
      <c r="I53" s="118"/>
      <c r="J53" s="118"/>
      <c r="M53" s="118" t="s">
        <v>268</v>
      </c>
      <c r="N53" s="119">
        <f t="shared" si="16"/>
        <v>0</v>
      </c>
      <c r="O53" s="561"/>
      <c r="P53" s="506"/>
      <c r="Q53" s="510"/>
      <c r="T53" s="118"/>
      <c r="U53" s="118"/>
      <c r="V53" s="123"/>
      <c r="W53" s="123"/>
      <c r="X53" s="123"/>
      <c r="Y53" s="156"/>
    </row>
    <row r="54" spans="2:26" ht="15" thickBot="1" x14ac:dyDescent="0.3">
      <c r="B54" s="319" t="s">
        <v>116</v>
      </c>
      <c r="C54" s="119">
        <f>SUM(D54:F54)</f>
        <v>907</v>
      </c>
      <c r="D54" s="603">
        <f>SUM(D55:D59)</f>
        <v>283</v>
      </c>
      <c r="E54" s="603">
        <f t="shared" ref="E54:F54" si="19">SUM(E55:E59)</f>
        <v>285</v>
      </c>
      <c r="F54" s="603">
        <f t="shared" si="19"/>
        <v>339</v>
      </c>
      <c r="G54" s="118"/>
      <c r="H54" s="118"/>
      <c r="I54" s="118"/>
      <c r="J54" s="118"/>
      <c r="M54" s="118" t="s">
        <v>269</v>
      </c>
      <c r="N54" s="119">
        <f t="shared" si="16"/>
        <v>0</v>
      </c>
      <c r="O54" s="562"/>
      <c r="P54" s="563"/>
      <c r="Q54" s="564"/>
    </row>
    <row r="55" spans="2:26" ht="15" thickBot="1" x14ac:dyDescent="0.3">
      <c r="B55" s="319" t="s">
        <v>261</v>
      </c>
      <c r="C55" s="119">
        <f t="shared" ref="C55:C59" si="20">SUM(D55:F55)</f>
        <v>109</v>
      </c>
      <c r="D55" s="832">
        <v>33</v>
      </c>
      <c r="E55" s="833">
        <v>36</v>
      </c>
      <c r="F55" s="834">
        <v>40</v>
      </c>
      <c r="G55" s="118"/>
      <c r="H55" s="118"/>
      <c r="I55" s="118"/>
      <c r="J55" s="118"/>
    </row>
    <row r="56" spans="2:26" ht="14.25" x14ac:dyDescent="0.25">
      <c r="B56" s="319" t="s">
        <v>262</v>
      </c>
      <c r="C56" s="119">
        <f t="shared" si="20"/>
        <v>176</v>
      </c>
      <c r="D56" s="832">
        <v>50</v>
      </c>
      <c r="E56" s="833">
        <v>57</v>
      </c>
      <c r="F56" s="834">
        <v>69</v>
      </c>
      <c r="G56" s="118"/>
      <c r="H56" s="118"/>
      <c r="I56" s="118"/>
      <c r="J56" s="118"/>
      <c r="M56" s="791"/>
      <c r="O56" s="141" t="s">
        <v>168</v>
      </c>
      <c r="P56" s="142" t="s">
        <v>169</v>
      </c>
      <c r="Q56" s="142" t="s">
        <v>170</v>
      </c>
      <c r="R56" s="142" t="s">
        <v>171</v>
      </c>
      <c r="S56" s="142" t="s">
        <v>37</v>
      </c>
      <c r="T56" s="142" t="s">
        <v>172</v>
      </c>
      <c r="U56" s="142" t="s">
        <v>29</v>
      </c>
      <c r="V56" s="142" t="s">
        <v>173</v>
      </c>
      <c r="W56" s="142" t="s">
        <v>174</v>
      </c>
      <c r="X56" s="142" t="s">
        <v>175</v>
      </c>
      <c r="Y56" s="142" t="s">
        <v>176</v>
      </c>
      <c r="Z56" s="143" t="s">
        <v>132</v>
      </c>
    </row>
    <row r="57" spans="2:26" ht="14.25" x14ac:dyDescent="0.25">
      <c r="B57" s="319" t="s">
        <v>264</v>
      </c>
      <c r="C57" s="119">
        <f t="shared" si="20"/>
        <v>73</v>
      </c>
      <c r="D57" s="148">
        <v>27</v>
      </c>
      <c r="E57" s="167">
        <v>19</v>
      </c>
      <c r="F57" s="149">
        <v>27</v>
      </c>
      <c r="G57" s="118"/>
      <c r="H57" s="118"/>
      <c r="I57" s="118"/>
      <c r="J57" s="118"/>
      <c r="M57" s="803" t="s">
        <v>177</v>
      </c>
      <c r="N57" s="118" t="s">
        <v>116</v>
      </c>
      <c r="O57" s="317">
        <v>740</v>
      </c>
      <c r="P57" s="317">
        <v>45</v>
      </c>
      <c r="Q57" s="317">
        <v>1</v>
      </c>
      <c r="R57" s="317">
        <v>31</v>
      </c>
      <c r="S57" s="317">
        <v>14</v>
      </c>
      <c r="T57" s="317">
        <v>1</v>
      </c>
      <c r="U57" s="317">
        <v>1089</v>
      </c>
      <c r="V57" s="317"/>
      <c r="W57" s="317">
        <v>20</v>
      </c>
      <c r="X57" s="317">
        <v>5</v>
      </c>
      <c r="Y57" s="317">
        <v>9</v>
      </c>
      <c r="Z57" s="317"/>
    </row>
    <row r="58" spans="2:26" ht="14.25" x14ac:dyDescent="0.25">
      <c r="B58" s="319" t="s">
        <v>265</v>
      </c>
      <c r="C58" s="119">
        <f t="shared" si="20"/>
        <v>251</v>
      </c>
      <c r="D58" s="1038">
        <v>84</v>
      </c>
      <c r="E58" s="1039">
        <v>71</v>
      </c>
      <c r="F58" s="1040">
        <v>96</v>
      </c>
      <c r="G58" s="123"/>
      <c r="H58" s="123"/>
      <c r="I58" s="123"/>
      <c r="J58" s="123"/>
      <c r="M58" s="160"/>
      <c r="N58" s="118" t="s">
        <v>261</v>
      </c>
      <c r="O58" s="161">
        <v>137</v>
      </c>
      <c r="P58" s="161">
        <v>15</v>
      </c>
      <c r="Q58" s="161"/>
      <c r="R58" s="161">
        <v>1</v>
      </c>
      <c r="S58" s="161">
        <v>1</v>
      </c>
      <c r="T58" s="161"/>
      <c r="U58" s="161">
        <v>167</v>
      </c>
      <c r="V58" s="161"/>
      <c r="W58" s="161">
        <v>5</v>
      </c>
      <c r="X58" s="161">
        <v>3</v>
      </c>
      <c r="Y58" s="161">
        <v>2</v>
      </c>
      <c r="Z58" s="161"/>
    </row>
    <row r="59" spans="2:26" ht="14.25" x14ac:dyDescent="0.25">
      <c r="B59" s="319" t="s">
        <v>267</v>
      </c>
      <c r="C59" s="119">
        <f t="shared" si="20"/>
        <v>298</v>
      </c>
      <c r="D59" s="1028">
        <v>89</v>
      </c>
      <c r="E59" s="980">
        <v>102</v>
      </c>
      <c r="F59" s="1029">
        <v>107</v>
      </c>
      <c r="G59" s="156"/>
      <c r="H59" s="156"/>
      <c r="I59" s="156"/>
      <c r="J59" s="156"/>
      <c r="M59" s="160"/>
      <c r="N59" s="118" t="s">
        <v>262</v>
      </c>
      <c r="O59" s="315">
        <v>133</v>
      </c>
      <c r="P59" s="315">
        <v>2</v>
      </c>
      <c r="Q59" s="315"/>
      <c r="R59" s="315">
        <v>4</v>
      </c>
      <c r="S59" s="315">
        <v>3</v>
      </c>
      <c r="T59" s="315"/>
      <c r="U59" s="315">
        <v>193</v>
      </c>
      <c r="V59" s="315"/>
      <c r="W59" s="315">
        <v>3</v>
      </c>
      <c r="X59" s="315"/>
      <c r="Y59" s="315">
        <v>3</v>
      </c>
      <c r="Z59" s="315"/>
    </row>
    <row r="60" spans="2:26" ht="14.25" x14ac:dyDescent="0.25">
      <c r="G60" s="291"/>
      <c r="H60" s="291"/>
      <c r="I60" s="291"/>
      <c r="J60" s="291"/>
      <c r="M60" s="160"/>
      <c r="N60" s="118" t="s">
        <v>264</v>
      </c>
      <c r="O60" s="161">
        <v>140</v>
      </c>
      <c r="P60" s="161">
        <v>12</v>
      </c>
      <c r="Q60" s="161"/>
      <c r="R60" s="161">
        <v>10</v>
      </c>
      <c r="S60" s="161">
        <v>7</v>
      </c>
      <c r="T60" s="161"/>
      <c r="U60" s="161">
        <v>186</v>
      </c>
      <c r="V60" s="161"/>
      <c r="W60" s="161">
        <v>7</v>
      </c>
      <c r="X60" s="161">
        <v>1</v>
      </c>
      <c r="Y60" s="161">
        <v>1</v>
      </c>
      <c r="Z60" s="161"/>
    </row>
    <row r="61" spans="2:26" ht="14.25" x14ac:dyDescent="0.25">
      <c r="B61" s="789" t="s">
        <v>133</v>
      </c>
      <c r="C61" s="394"/>
      <c r="G61" s="291"/>
      <c r="H61" s="291"/>
      <c r="I61" s="291"/>
      <c r="J61" s="291"/>
      <c r="M61" s="160"/>
      <c r="N61" s="118" t="s">
        <v>265</v>
      </c>
      <c r="O61" s="165">
        <v>131</v>
      </c>
      <c r="P61" s="165">
        <v>9</v>
      </c>
      <c r="Q61" s="165"/>
      <c r="R61" s="165">
        <v>6</v>
      </c>
      <c r="S61" s="165">
        <v>2</v>
      </c>
      <c r="T61" s="165"/>
      <c r="U61" s="165">
        <v>242</v>
      </c>
      <c r="V61" s="165"/>
      <c r="W61" s="165">
        <v>3</v>
      </c>
      <c r="X61" s="165">
        <v>1</v>
      </c>
      <c r="Y61" s="165">
        <v>1</v>
      </c>
      <c r="Z61" s="165"/>
    </row>
    <row r="62" spans="2:26" ht="15" thickBot="1" x14ac:dyDescent="0.3">
      <c r="D62" s="118" t="s">
        <v>117</v>
      </c>
      <c r="E62" s="118" t="s">
        <v>118</v>
      </c>
      <c r="F62" s="118" t="s">
        <v>119</v>
      </c>
      <c r="G62" s="118"/>
      <c r="H62" s="118"/>
      <c r="I62" s="118"/>
      <c r="J62" s="118"/>
      <c r="N62" s="118" t="s">
        <v>267</v>
      </c>
      <c r="O62" s="165">
        <v>199</v>
      </c>
      <c r="P62" s="165">
        <v>7</v>
      </c>
      <c r="Q62" s="165">
        <v>1</v>
      </c>
      <c r="R62" s="165">
        <v>8</v>
      </c>
      <c r="S62" s="165">
        <v>1</v>
      </c>
      <c r="T62" s="165">
        <v>1</v>
      </c>
      <c r="U62" s="165">
        <v>300</v>
      </c>
      <c r="V62" s="165"/>
      <c r="W62" s="165">
        <v>2</v>
      </c>
      <c r="X62" s="165"/>
      <c r="Y62" s="165">
        <v>2</v>
      </c>
      <c r="Z62" s="165"/>
    </row>
    <row r="63" spans="2:26" ht="14.25" x14ac:dyDescent="0.25">
      <c r="B63" s="118"/>
      <c r="D63" s="412">
        <f>D53</f>
        <v>42736</v>
      </c>
      <c r="E63" s="412">
        <f t="shared" ref="E63:F63" si="21">E53</f>
        <v>42767</v>
      </c>
      <c r="F63" s="412">
        <f t="shared" si="21"/>
        <v>42795</v>
      </c>
      <c r="G63" s="118"/>
      <c r="H63" s="118"/>
      <c r="I63" s="118"/>
      <c r="J63" s="118"/>
      <c r="N63" s="118"/>
      <c r="O63" s="128"/>
      <c r="P63" s="128"/>
      <c r="Q63" s="128"/>
      <c r="R63" s="128"/>
      <c r="S63" s="128"/>
      <c r="T63" s="128"/>
      <c r="U63" s="128"/>
      <c r="V63" s="128"/>
      <c r="W63" s="128"/>
      <c r="X63" s="128"/>
      <c r="Y63" s="128"/>
      <c r="Z63" s="128"/>
    </row>
    <row r="64" spans="2:26" ht="14.25" x14ac:dyDescent="0.25">
      <c r="B64" s="319" t="s">
        <v>116</v>
      </c>
      <c r="C64" s="133">
        <f t="shared" ref="C64:C69" si="22">AVERAGE(D64:F64)</f>
        <v>319</v>
      </c>
      <c r="D64" s="603">
        <f>SUM(D65:D69)</f>
        <v>331</v>
      </c>
      <c r="E64" s="140">
        <f t="shared" ref="E64:F64" si="23">SUM(E65:E69)</f>
        <v>265</v>
      </c>
      <c r="F64" s="859">
        <f t="shared" si="23"/>
        <v>361</v>
      </c>
      <c r="G64" s="118"/>
      <c r="H64" s="118"/>
      <c r="I64" s="118"/>
      <c r="J64" s="118"/>
      <c r="N64" s="118"/>
      <c r="O64" s="128"/>
      <c r="P64" s="128"/>
      <c r="Q64" s="128"/>
      <c r="R64" s="128"/>
      <c r="S64" s="128"/>
      <c r="T64" s="128"/>
      <c r="U64" s="128"/>
      <c r="V64" s="128"/>
      <c r="W64" s="128"/>
      <c r="X64" s="128"/>
      <c r="Y64" s="128"/>
      <c r="Z64" s="128"/>
    </row>
    <row r="65" spans="2:26" ht="14.25" x14ac:dyDescent="0.25">
      <c r="B65" s="319" t="s">
        <v>261</v>
      </c>
      <c r="C65" s="133">
        <f t="shared" si="22"/>
        <v>40.666666666666664</v>
      </c>
      <c r="D65" s="148">
        <v>41</v>
      </c>
      <c r="E65" s="167">
        <v>28</v>
      </c>
      <c r="F65" s="149">
        <v>53</v>
      </c>
      <c r="G65" s="118"/>
      <c r="H65" s="118"/>
      <c r="I65" s="118"/>
      <c r="J65" s="118"/>
      <c r="N65" s="118"/>
      <c r="O65" s="128"/>
      <c r="P65" s="128"/>
      <c r="Q65" s="128"/>
      <c r="R65" s="128"/>
      <c r="S65" s="128"/>
      <c r="T65" s="128"/>
      <c r="U65" s="128"/>
      <c r="V65" s="128"/>
      <c r="W65" s="128"/>
      <c r="X65" s="128"/>
      <c r="Y65" s="128"/>
      <c r="Z65" s="128"/>
    </row>
    <row r="66" spans="2:26" ht="14.25" x14ac:dyDescent="0.25">
      <c r="B66" s="319" t="s">
        <v>262</v>
      </c>
      <c r="C66" s="133">
        <f t="shared" si="22"/>
        <v>44</v>
      </c>
      <c r="D66" s="148">
        <v>44</v>
      </c>
      <c r="E66" s="167">
        <v>37</v>
      </c>
      <c r="F66" s="149">
        <v>51</v>
      </c>
      <c r="G66" s="118"/>
      <c r="H66" s="118"/>
      <c r="I66" s="118"/>
      <c r="J66" s="118"/>
      <c r="N66" s="118"/>
      <c r="O66" s="128"/>
      <c r="P66" s="128"/>
      <c r="Q66" s="128"/>
      <c r="R66" s="128"/>
      <c r="S66" s="128"/>
      <c r="T66" s="128"/>
      <c r="U66" s="128"/>
      <c r="V66" s="128"/>
      <c r="W66" s="128"/>
      <c r="X66" s="128"/>
      <c r="Y66" s="128"/>
      <c r="Z66" s="128"/>
    </row>
    <row r="67" spans="2:26" ht="14.25" x14ac:dyDescent="0.25">
      <c r="B67" s="319" t="s">
        <v>264</v>
      </c>
      <c r="C67" s="133">
        <f t="shared" si="22"/>
        <v>58.333333333333336</v>
      </c>
      <c r="D67" s="148">
        <v>55</v>
      </c>
      <c r="E67" s="167">
        <v>51</v>
      </c>
      <c r="F67" s="149">
        <v>69</v>
      </c>
      <c r="G67" s="118"/>
      <c r="H67" s="118"/>
      <c r="I67" s="118"/>
      <c r="J67" s="118"/>
      <c r="N67" s="118"/>
      <c r="O67" s="128"/>
      <c r="P67" s="128"/>
      <c r="Q67" s="128"/>
      <c r="R67" s="128"/>
      <c r="S67" s="128"/>
      <c r="T67" s="128"/>
      <c r="U67" s="128"/>
      <c r="V67" s="128"/>
      <c r="W67" s="128"/>
      <c r="X67" s="128"/>
      <c r="Y67" s="128"/>
      <c r="Z67" s="128"/>
    </row>
    <row r="68" spans="2:26" ht="14.25" x14ac:dyDescent="0.25">
      <c r="B68" s="319" t="s">
        <v>265</v>
      </c>
      <c r="C68" s="133">
        <f t="shared" si="22"/>
        <v>83.666666666666671</v>
      </c>
      <c r="D68" s="148">
        <v>86</v>
      </c>
      <c r="E68" s="167">
        <v>70</v>
      </c>
      <c r="F68" s="149">
        <v>95</v>
      </c>
      <c r="G68" s="118"/>
      <c r="H68" s="118"/>
      <c r="I68" s="118"/>
      <c r="J68" s="118"/>
      <c r="M68" s="396"/>
    </row>
    <row r="69" spans="2:26" ht="12.75" x14ac:dyDescent="0.2">
      <c r="B69" s="319" t="s">
        <v>267</v>
      </c>
      <c r="C69" s="133">
        <f t="shared" si="22"/>
        <v>92.333333333333329</v>
      </c>
      <c r="D69" s="169">
        <v>105</v>
      </c>
      <c r="E69" s="165">
        <v>79</v>
      </c>
      <c r="F69" s="170">
        <v>93</v>
      </c>
      <c r="G69" s="156"/>
      <c r="H69" s="156"/>
      <c r="I69" s="156"/>
      <c r="J69" s="156"/>
      <c r="M69" s="306" t="s">
        <v>196</v>
      </c>
      <c r="N69" s="166"/>
      <c r="O69" s="166" t="s">
        <v>221</v>
      </c>
      <c r="P69" s="166"/>
      <c r="Q69" s="166"/>
      <c r="R69" s="166"/>
      <c r="S69" s="166"/>
    </row>
    <row r="70" spans="2:26" ht="14.25" x14ac:dyDescent="0.25">
      <c r="B70" s="118"/>
      <c r="C70" s="118"/>
      <c r="D70" s="123"/>
      <c r="E70" s="123"/>
      <c r="F70" s="123"/>
      <c r="G70" s="123"/>
      <c r="H70" s="123"/>
      <c r="I70" s="123"/>
      <c r="J70" s="123"/>
      <c r="M70" s="346"/>
      <c r="N70" s="166" t="s">
        <v>222</v>
      </c>
      <c r="O70" s="166" t="s">
        <v>223</v>
      </c>
      <c r="P70" s="166" t="s">
        <v>224</v>
      </c>
      <c r="Q70" s="166" t="s">
        <v>225</v>
      </c>
      <c r="R70" s="166" t="s">
        <v>226</v>
      </c>
      <c r="S70" s="166" t="s">
        <v>227</v>
      </c>
    </row>
    <row r="71" spans="2:26" ht="14.25" x14ac:dyDescent="0.25">
      <c r="B71" s="790" t="s">
        <v>234</v>
      </c>
      <c r="C71" s="791"/>
      <c r="G71" s="291"/>
      <c r="H71" s="291"/>
      <c r="I71" s="291"/>
      <c r="J71" s="291"/>
      <c r="N71" s="167" t="s">
        <v>116</v>
      </c>
      <c r="O71" s="336">
        <f>SUM(O72:O77)</f>
        <v>427</v>
      </c>
      <c r="P71" s="336">
        <f t="shared" ref="P71:R71" si="24">SUM(P72:P77)</f>
        <v>366</v>
      </c>
      <c r="Q71" s="336">
        <f t="shared" si="24"/>
        <v>536</v>
      </c>
      <c r="R71" s="336">
        <f t="shared" si="24"/>
        <v>623</v>
      </c>
      <c r="S71" s="336">
        <f>SUM(O71:R71)</f>
        <v>1952</v>
      </c>
      <c r="T71" s="118"/>
      <c r="U71" s="118"/>
      <c r="V71" s="123"/>
      <c r="W71" s="123"/>
      <c r="X71" s="123"/>
    </row>
    <row r="72" spans="2:26" ht="15" thickBot="1" x14ac:dyDescent="0.3">
      <c r="D72" s="118" t="s">
        <v>117</v>
      </c>
      <c r="E72" s="118" t="s">
        <v>118</v>
      </c>
      <c r="F72" s="118" t="s">
        <v>119</v>
      </c>
      <c r="G72" s="118"/>
      <c r="H72" s="118"/>
      <c r="I72" s="118"/>
      <c r="J72" s="118"/>
      <c r="N72" s="167" t="s">
        <v>261</v>
      </c>
      <c r="O72" s="307">
        <v>73</v>
      </c>
      <c r="P72" s="307">
        <v>56</v>
      </c>
      <c r="Q72" s="307">
        <v>102</v>
      </c>
      <c r="R72" s="307">
        <v>100</v>
      </c>
      <c r="S72" s="336">
        <f>SUM(O72:R72)</f>
        <v>331</v>
      </c>
    </row>
    <row r="73" spans="2:26" ht="14.25" x14ac:dyDescent="0.25">
      <c r="B73" s="118"/>
      <c r="D73" s="412">
        <v>42736</v>
      </c>
      <c r="E73" s="414">
        <v>42767</v>
      </c>
      <c r="F73" s="415">
        <v>42795</v>
      </c>
      <c r="G73" s="118"/>
      <c r="H73" s="118"/>
      <c r="I73" s="118"/>
      <c r="J73" s="118"/>
      <c r="N73" s="167" t="s">
        <v>262</v>
      </c>
      <c r="O73" s="307">
        <v>74</v>
      </c>
      <c r="P73" s="307">
        <v>79</v>
      </c>
      <c r="Q73" s="307">
        <v>81</v>
      </c>
      <c r="R73" s="307">
        <v>107</v>
      </c>
      <c r="S73" s="336">
        <f t="shared" ref="S73:S77" si="25">SUM(O73:R73)</f>
        <v>341</v>
      </c>
    </row>
    <row r="74" spans="2:26" ht="14.25" x14ac:dyDescent="0.25">
      <c r="B74" s="319" t="s">
        <v>116</v>
      </c>
      <c r="C74" s="133">
        <f t="shared" ref="C74:C79" si="26">AVERAGE(D74:F74)</f>
        <v>280</v>
      </c>
      <c r="D74" s="603">
        <f>SUM(D75:D79)</f>
        <v>276</v>
      </c>
      <c r="E74" s="603">
        <f t="shared" ref="E74:F74" si="27">SUM(E75:E79)</f>
        <v>249</v>
      </c>
      <c r="F74" s="603">
        <f t="shared" si="27"/>
        <v>315</v>
      </c>
      <c r="G74" s="118"/>
      <c r="H74" s="118"/>
      <c r="I74" s="118"/>
      <c r="J74" s="118"/>
      <c r="N74" s="167" t="s">
        <v>264</v>
      </c>
      <c r="O74" s="307">
        <v>82</v>
      </c>
      <c r="P74" s="307">
        <v>67</v>
      </c>
      <c r="Q74" s="307">
        <v>98</v>
      </c>
      <c r="R74" s="307">
        <v>117</v>
      </c>
      <c r="S74" s="336">
        <f t="shared" si="25"/>
        <v>364</v>
      </c>
    </row>
    <row r="75" spans="2:26" ht="14.25" x14ac:dyDescent="0.25">
      <c r="B75" s="319" t="s">
        <v>261</v>
      </c>
      <c r="C75" s="133">
        <f t="shared" si="26"/>
        <v>39.333333333333336</v>
      </c>
      <c r="D75" s="148">
        <v>37</v>
      </c>
      <c r="E75" s="167">
        <v>37</v>
      </c>
      <c r="F75" s="149">
        <v>44</v>
      </c>
      <c r="G75" s="118"/>
      <c r="H75" s="118"/>
      <c r="I75" s="118"/>
      <c r="J75" s="118"/>
      <c r="N75" s="167" t="s">
        <v>265</v>
      </c>
      <c r="O75" s="307">
        <v>83</v>
      </c>
      <c r="P75" s="307">
        <v>67</v>
      </c>
      <c r="Q75" s="307">
        <v>112</v>
      </c>
      <c r="R75" s="307">
        <v>133</v>
      </c>
      <c r="S75" s="336">
        <f t="shared" si="25"/>
        <v>395</v>
      </c>
    </row>
    <row r="76" spans="2:26" ht="14.25" x14ac:dyDescent="0.25">
      <c r="B76" s="319" t="s">
        <v>262</v>
      </c>
      <c r="C76" s="133">
        <f t="shared" si="26"/>
        <v>47.333333333333336</v>
      </c>
      <c r="D76" s="148">
        <v>41</v>
      </c>
      <c r="E76" s="167">
        <v>39</v>
      </c>
      <c r="F76" s="149">
        <v>62</v>
      </c>
      <c r="G76" s="118"/>
      <c r="H76" s="118"/>
      <c r="I76" s="118"/>
      <c r="J76" s="118"/>
      <c r="N76" s="167" t="s">
        <v>267</v>
      </c>
      <c r="O76" s="165">
        <v>115</v>
      </c>
      <c r="P76" s="165">
        <v>97</v>
      </c>
      <c r="Q76" s="165">
        <v>143</v>
      </c>
      <c r="R76" s="165">
        <v>166</v>
      </c>
      <c r="S76" s="336">
        <f t="shared" si="25"/>
        <v>521</v>
      </c>
    </row>
    <row r="77" spans="2:26" ht="14.25" x14ac:dyDescent="0.25">
      <c r="B77" s="319" t="s">
        <v>264</v>
      </c>
      <c r="C77" s="133">
        <f t="shared" si="26"/>
        <v>44.666666666666664</v>
      </c>
      <c r="D77" s="148">
        <v>52</v>
      </c>
      <c r="E77" s="167">
        <v>37</v>
      </c>
      <c r="F77" s="149">
        <v>45</v>
      </c>
      <c r="G77" s="118"/>
      <c r="H77" s="118"/>
      <c r="I77" s="118"/>
      <c r="J77" s="118"/>
      <c r="N77" s="167" t="s">
        <v>260</v>
      </c>
      <c r="O77" s="161"/>
      <c r="P77" s="161"/>
      <c r="Q77" s="161"/>
      <c r="R77" s="161"/>
      <c r="S77" s="336">
        <f t="shared" si="25"/>
        <v>0</v>
      </c>
    </row>
    <row r="78" spans="2:26" ht="14.25" x14ac:dyDescent="0.25">
      <c r="B78" s="319" t="s">
        <v>265</v>
      </c>
      <c r="C78" s="133">
        <f t="shared" si="26"/>
        <v>78.666666666666671</v>
      </c>
      <c r="D78" s="148">
        <v>83</v>
      </c>
      <c r="E78" s="167">
        <v>70</v>
      </c>
      <c r="F78" s="149">
        <v>83</v>
      </c>
      <c r="G78" s="118"/>
      <c r="H78" s="118"/>
      <c r="I78" s="118"/>
      <c r="J78" s="118"/>
      <c r="N78" s="118"/>
      <c r="O78" s="118"/>
      <c r="P78" s="118"/>
      <c r="Q78" s="118"/>
      <c r="R78" s="118"/>
      <c r="S78" s="627"/>
      <c r="T78" s="118"/>
      <c r="U78" s="118"/>
      <c r="V78" s="118"/>
      <c r="W78" s="118"/>
      <c r="X78" s="118"/>
      <c r="Y78" s="118"/>
      <c r="Z78" s="118"/>
    </row>
    <row r="79" spans="2:26" ht="14.25" x14ac:dyDescent="0.25">
      <c r="B79" s="319" t="s">
        <v>267</v>
      </c>
      <c r="C79" s="133">
        <f t="shared" si="26"/>
        <v>70</v>
      </c>
      <c r="D79" s="169">
        <v>63</v>
      </c>
      <c r="E79" s="165">
        <v>66</v>
      </c>
      <c r="F79" s="170">
        <v>81</v>
      </c>
      <c r="G79" s="156"/>
      <c r="H79" s="156"/>
      <c r="I79" s="156"/>
      <c r="J79" s="156"/>
      <c r="M79" s="160"/>
      <c r="N79" s="118"/>
      <c r="O79" s="156"/>
      <c r="P79" s="156"/>
      <c r="Q79" s="156"/>
      <c r="R79" s="156"/>
      <c r="S79" s="627"/>
    </row>
    <row r="80" spans="2:26" ht="14.25" x14ac:dyDescent="0.25">
      <c r="G80" s="291"/>
      <c r="H80" s="156"/>
      <c r="I80" s="156"/>
      <c r="J80" s="291"/>
      <c r="N80" s="118"/>
      <c r="O80" s="156"/>
      <c r="P80" s="156"/>
      <c r="Q80" s="156"/>
      <c r="R80" s="156"/>
      <c r="S80" s="627"/>
      <c r="T80" s="118"/>
    </row>
    <row r="81" spans="1:55" ht="15" thickBot="1" x14ac:dyDescent="0.3">
      <c r="A81" s="523" t="s">
        <v>385</v>
      </c>
      <c r="B81" s="523"/>
      <c r="C81" s="620"/>
      <c r="G81" s="291"/>
      <c r="H81" s="156"/>
      <c r="I81" s="156"/>
      <c r="J81" s="291"/>
      <c r="M81" s="620"/>
      <c r="N81" s="118"/>
      <c r="O81" s="156"/>
      <c r="P81" s="156"/>
      <c r="Q81" s="156"/>
      <c r="R81" s="156"/>
      <c r="S81" s="627"/>
    </row>
    <row r="82" spans="1:55" x14ac:dyDescent="0.2">
      <c r="C82" s="176" t="s">
        <v>116</v>
      </c>
      <c r="D82" s="183" t="s">
        <v>116</v>
      </c>
      <c r="E82" s="183" t="s">
        <v>116</v>
      </c>
      <c r="F82" s="183" t="s">
        <v>116</v>
      </c>
      <c r="G82" s="184" t="s">
        <v>116</v>
      </c>
      <c r="H82" s="128"/>
      <c r="I82" s="128"/>
      <c r="M82" s="306" t="s">
        <v>210</v>
      </c>
    </row>
    <row r="83" spans="1:55" ht="14.25" x14ac:dyDescent="0.25">
      <c r="B83" s="128"/>
      <c r="C83" s="344" t="s">
        <v>261</v>
      </c>
      <c r="D83" s="313" t="s">
        <v>262</v>
      </c>
      <c r="E83" s="313" t="s">
        <v>264</v>
      </c>
      <c r="F83" s="313" t="s">
        <v>265</v>
      </c>
      <c r="G83" s="345" t="s">
        <v>267</v>
      </c>
      <c r="H83" s="319"/>
      <c r="I83" s="319"/>
      <c r="L83" s="138"/>
      <c r="M83" s="165"/>
      <c r="N83" s="167" t="s">
        <v>132</v>
      </c>
      <c r="O83" s="167" t="s">
        <v>204</v>
      </c>
      <c r="P83" s="167" t="s">
        <v>205</v>
      </c>
      <c r="Q83" s="167" t="s">
        <v>206</v>
      </c>
      <c r="R83" s="167" t="s">
        <v>207</v>
      </c>
      <c r="S83" s="167" t="s">
        <v>208</v>
      </c>
      <c r="T83" s="167" t="s">
        <v>209</v>
      </c>
    </row>
    <row r="84" spans="1:55" ht="14.25" x14ac:dyDescent="0.25">
      <c r="A84" t="s">
        <v>142</v>
      </c>
      <c r="B84" s="134">
        <f>SUM(B85:B92)</f>
        <v>10211</v>
      </c>
      <c r="C84" s="851">
        <v>1243</v>
      </c>
      <c r="D84" s="165">
        <v>1798</v>
      </c>
      <c r="E84" s="165">
        <v>1562</v>
      </c>
      <c r="F84" s="165">
        <v>2868</v>
      </c>
      <c r="G84" s="170">
        <v>2740</v>
      </c>
      <c r="H84" s="156"/>
      <c r="I84" s="128"/>
      <c r="L84" s="118"/>
      <c r="M84" s="313" t="s">
        <v>116</v>
      </c>
      <c r="N84" s="336">
        <f>SUM(O84:T84)</f>
        <v>1955</v>
      </c>
      <c r="O84" s="166">
        <v>505</v>
      </c>
      <c r="P84" s="166">
        <v>336</v>
      </c>
      <c r="Q84" s="166">
        <v>267</v>
      </c>
      <c r="R84" s="166">
        <v>223</v>
      </c>
      <c r="S84" s="166">
        <v>405</v>
      </c>
      <c r="T84" s="166">
        <v>219</v>
      </c>
    </row>
    <row r="85" spans="1:55" ht="14.25" x14ac:dyDescent="0.25">
      <c r="A85" t="s">
        <v>134</v>
      </c>
      <c r="B85" s="128">
        <f>SUM(C85:G85)</f>
        <v>0</v>
      </c>
      <c r="C85" s="851"/>
      <c r="D85" s="165"/>
      <c r="E85" s="165"/>
      <c r="F85" s="161"/>
      <c r="G85" s="179"/>
      <c r="H85" s="156"/>
      <c r="I85" s="128"/>
      <c r="L85" s="118"/>
      <c r="M85" s="313" t="s">
        <v>261</v>
      </c>
      <c r="N85" s="336">
        <f t="shared" ref="N85:N89" si="28">SUM(O85:T85)</f>
        <v>331</v>
      </c>
      <c r="O85" s="166">
        <v>84</v>
      </c>
      <c r="P85" s="166">
        <v>49</v>
      </c>
      <c r="Q85" s="166">
        <v>50</v>
      </c>
      <c r="R85" s="166">
        <v>41</v>
      </c>
      <c r="S85" s="166">
        <v>66</v>
      </c>
      <c r="T85" s="166">
        <v>41</v>
      </c>
    </row>
    <row r="86" spans="1:55" ht="14.25" x14ac:dyDescent="0.25">
      <c r="A86" t="s">
        <v>135</v>
      </c>
      <c r="B86" s="128">
        <f t="shared" ref="B86:B92" si="29">SUM(C86:G86)</f>
        <v>3</v>
      </c>
      <c r="C86" s="851"/>
      <c r="D86" s="165">
        <v>2</v>
      </c>
      <c r="E86" s="165"/>
      <c r="F86" s="161">
        <v>1</v>
      </c>
      <c r="G86" s="179"/>
      <c r="H86" s="156"/>
      <c r="I86" s="128"/>
      <c r="L86" s="118"/>
      <c r="M86" s="313" t="s">
        <v>262</v>
      </c>
      <c r="N86" s="336">
        <f t="shared" si="28"/>
        <v>341</v>
      </c>
      <c r="O86" s="166">
        <v>80</v>
      </c>
      <c r="P86" s="166">
        <v>58</v>
      </c>
      <c r="Q86" s="166">
        <v>52</v>
      </c>
      <c r="R86" s="166">
        <v>46</v>
      </c>
      <c r="S86" s="166">
        <v>76</v>
      </c>
      <c r="T86" s="166">
        <v>29</v>
      </c>
    </row>
    <row r="87" spans="1:55" ht="14.25" x14ac:dyDescent="0.25">
      <c r="A87" t="s">
        <v>136</v>
      </c>
      <c r="B87" s="128">
        <f t="shared" si="29"/>
        <v>3</v>
      </c>
      <c r="C87" s="851"/>
      <c r="D87" s="165"/>
      <c r="E87" s="165">
        <v>3</v>
      </c>
      <c r="F87" s="161"/>
      <c r="G87" s="179"/>
      <c r="H87" s="156"/>
      <c r="I87" s="128"/>
      <c r="L87" s="118"/>
      <c r="M87" s="313" t="s">
        <v>264</v>
      </c>
      <c r="N87" s="336">
        <f t="shared" si="28"/>
        <v>364</v>
      </c>
      <c r="O87" s="166">
        <v>95</v>
      </c>
      <c r="P87" s="166">
        <v>65</v>
      </c>
      <c r="Q87" s="166">
        <v>52</v>
      </c>
      <c r="R87" s="166">
        <v>41</v>
      </c>
      <c r="S87" s="166">
        <v>73</v>
      </c>
      <c r="T87" s="166">
        <v>38</v>
      </c>
    </row>
    <row r="88" spans="1:55" ht="14.25" x14ac:dyDescent="0.25">
      <c r="A88" t="s">
        <v>137</v>
      </c>
      <c r="B88" s="128">
        <f t="shared" si="29"/>
        <v>10</v>
      </c>
      <c r="C88" s="851">
        <v>3</v>
      </c>
      <c r="D88" s="165"/>
      <c r="E88" s="165">
        <v>2</v>
      </c>
      <c r="F88" s="161">
        <v>2</v>
      </c>
      <c r="G88" s="179">
        <v>3</v>
      </c>
      <c r="H88" s="156"/>
      <c r="I88" s="128"/>
      <c r="L88" s="118"/>
      <c r="M88" s="313" t="s">
        <v>265</v>
      </c>
      <c r="N88" s="336">
        <f t="shared" si="28"/>
        <v>395</v>
      </c>
      <c r="O88" s="166">
        <v>116</v>
      </c>
      <c r="P88" s="166">
        <v>78</v>
      </c>
      <c r="Q88" s="166">
        <v>61</v>
      </c>
      <c r="R88" s="166">
        <v>34</v>
      </c>
      <c r="S88" s="166">
        <v>68</v>
      </c>
      <c r="T88" s="166">
        <v>38</v>
      </c>
      <c r="U88" s="118"/>
      <c r="V88" s="118"/>
      <c r="W88" s="118"/>
      <c r="X88" s="118"/>
      <c r="Y88" s="118"/>
      <c r="Z88" s="118"/>
      <c r="AA88" s="118"/>
      <c r="AB88" s="118"/>
      <c r="AC88" s="118"/>
      <c r="AD88" s="118"/>
      <c r="AE88" s="118"/>
      <c r="AF88" s="136"/>
      <c r="AG88" s="508"/>
    </row>
    <row r="89" spans="1:55" ht="14.25" x14ac:dyDescent="0.25">
      <c r="A89" t="s">
        <v>138</v>
      </c>
      <c r="B89" s="128">
        <f t="shared" si="29"/>
        <v>5</v>
      </c>
      <c r="C89" s="851">
        <v>1</v>
      </c>
      <c r="D89" s="165">
        <v>1</v>
      </c>
      <c r="E89" s="165">
        <v>2</v>
      </c>
      <c r="F89" s="161">
        <v>1</v>
      </c>
      <c r="G89" s="179"/>
      <c r="H89" s="156"/>
      <c r="I89" s="128"/>
      <c r="L89" s="118"/>
      <c r="M89" s="166" t="s">
        <v>267</v>
      </c>
      <c r="N89" s="336">
        <f t="shared" si="28"/>
        <v>521</v>
      </c>
      <c r="O89" s="166">
        <v>128</v>
      </c>
      <c r="P89" s="166">
        <v>85</v>
      </c>
      <c r="Q89" s="166">
        <v>52</v>
      </c>
      <c r="R89" s="166">
        <v>61</v>
      </c>
      <c r="S89" s="166">
        <v>122</v>
      </c>
      <c r="T89" s="166">
        <v>73</v>
      </c>
      <c r="U89" s="118"/>
      <c r="V89" s="118"/>
      <c r="W89" s="118"/>
      <c r="X89" s="118"/>
      <c r="Y89" s="118"/>
      <c r="Z89" s="118"/>
      <c r="AA89" s="118"/>
      <c r="AB89" s="118"/>
      <c r="AC89" s="118"/>
      <c r="AD89" s="118"/>
      <c r="AE89" s="118"/>
      <c r="AF89" s="136"/>
      <c r="AG89" s="508"/>
    </row>
    <row r="90" spans="1:55" ht="14.25" x14ac:dyDescent="0.25">
      <c r="A90" t="s">
        <v>139</v>
      </c>
      <c r="B90" s="128">
        <f t="shared" si="29"/>
        <v>8259</v>
      </c>
      <c r="C90" s="851">
        <v>912</v>
      </c>
      <c r="D90" s="165">
        <v>1457</v>
      </c>
      <c r="E90" s="165">
        <v>1198</v>
      </c>
      <c r="F90" s="161">
        <v>2473</v>
      </c>
      <c r="G90" s="179">
        <v>2219</v>
      </c>
      <c r="H90" s="156"/>
      <c r="I90" s="128"/>
      <c r="L90" s="118"/>
      <c r="M90" s="356"/>
      <c r="N90" s="356"/>
      <c r="O90" s="356"/>
      <c r="P90" s="356"/>
      <c r="Q90" s="356"/>
      <c r="R90" s="356"/>
      <c r="S90" s="356"/>
      <c r="T90" s="356"/>
    </row>
    <row r="91" spans="1:55" ht="14.25" x14ac:dyDescent="0.25">
      <c r="A91" t="s">
        <v>140</v>
      </c>
      <c r="B91" s="128">
        <f t="shared" si="29"/>
        <v>16</v>
      </c>
      <c r="C91" s="851">
        <v>1</v>
      </c>
      <c r="D91" s="165">
        <v>4</v>
      </c>
      <c r="E91" s="165"/>
      <c r="F91" s="161">
        <v>4</v>
      </c>
      <c r="G91" s="179">
        <v>7</v>
      </c>
      <c r="H91" s="156"/>
      <c r="I91" s="128"/>
      <c r="L91" s="118"/>
      <c r="M91" s="356"/>
      <c r="N91" s="356"/>
      <c r="O91" s="356"/>
      <c r="P91" s="356"/>
      <c r="Q91" s="356"/>
      <c r="R91" s="356"/>
      <c r="S91" s="356"/>
      <c r="T91" s="356"/>
    </row>
    <row r="92" spans="1:55" ht="15" thickBot="1" x14ac:dyDescent="0.3">
      <c r="A92" t="s">
        <v>141</v>
      </c>
      <c r="B92" s="128">
        <f t="shared" si="29"/>
        <v>1915</v>
      </c>
      <c r="C92" s="359">
        <v>326</v>
      </c>
      <c r="D92" s="292">
        <v>334</v>
      </c>
      <c r="E92" s="292">
        <v>357</v>
      </c>
      <c r="F92" s="324">
        <v>387</v>
      </c>
      <c r="G92" s="325">
        <v>511</v>
      </c>
      <c r="H92" s="156"/>
      <c r="I92" s="128"/>
      <c r="L92" s="118"/>
      <c r="M92" s="356"/>
      <c r="N92" s="356"/>
      <c r="O92" s="356"/>
      <c r="P92" s="356"/>
      <c r="Q92" s="356"/>
      <c r="R92" s="356"/>
      <c r="S92" s="356"/>
      <c r="T92" s="356"/>
      <c r="AZ92" s="624"/>
      <c r="BA92" s="156"/>
    </row>
    <row r="93" spans="1:55" ht="14.25" x14ac:dyDescent="0.25">
      <c r="F93" s="291"/>
      <c r="G93" s="291"/>
      <c r="H93" s="156"/>
      <c r="I93" s="128"/>
      <c r="L93" s="118"/>
      <c r="M93" s="319"/>
      <c r="N93" s="356"/>
      <c r="O93" s="356"/>
      <c r="P93" s="356"/>
      <c r="Q93" s="356"/>
      <c r="R93" s="356"/>
      <c r="S93" s="356"/>
      <c r="T93" s="356"/>
      <c r="AZ93" s="624"/>
      <c r="BA93" s="156"/>
    </row>
    <row r="94" spans="1:55" x14ac:dyDescent="0.2">
      <c r="F94" s="291"/>
      <c r="G94" s="291"/>
      <c r="H94" s="156"/>
      <c r="I94" s="128"/>
      <c r="L94" s="156"/>
      <c r="M94" s="356"/>
      <c r="N94" s="356"/>
      <c r="O94" s="356"/>
      <c r="P94" s="356"/>
      <c r="Q94" s="356"/>
      <c r="R94" s="356"/>
      <c r="S94" s="356"/>
      <c r="T94" s="356"/>
      <c r="AZ94" s="624"/>
      <c r="BA94" s="156"/>
    </row>
    <row r="95" spans="1:55" ht="12.75" thickBot="1" x14ac:dyDescent="0.25">
      <c r="A95" s="346" t="s">
        <v>143</v>
      </c>
      <c r="B95" s="620"/>
      <c r="F95" s="291"/>
      <c r="G95" s="291"/>
      <c r="H95" s="156"/>
      <c r="I95" s="128"/>
      <c r="M95" s="765"/>
      <c r="AZ95" s="624"/>
      <c r="BA95" s="156"/>
    </row>
    <row r="96" spans="1:55" ht="14.25" x14ac:dyDescent="0.25">
      <c r="C96" s="176" t="s">
        <v>116</v>
      </c>
      <c r="D96" s="183" t="s">
        <v>116</v>
      </c>
      <c r="E96" s="183" t="s">
        <v>116</v>
      </c>
      <c r="F96" s="183" t="s">
        <v>116</v>
      </c>
      <c r="G96" s="184" t="s">
        <v>116</v>
      </c>
      <c r="H96" s="128"/>
      <c r="I96" s="128"/>
      <c r="M96" s="757" t="s">
        <v>203</v>
      </c>
      <c r="N96" s="118"/>
      <c r="O96" s="118"/>
      <c r="P96" s="118"/>
      <c r="Q96" s="118"/>
      <c r="R96" s="118"/>
      <c r="S96" s="118"/>
      <c r="T96" s="118"/>
      <c r="U96" s="136"/>
      <c r="V96" s="118"/>
      <c r="W96" s="118"/>
      <c r="X96" s="118"/>
      <c r="Y96" s="118"/>
      <c r="Z96" s="118"/>
      <c r="AA96" s="118"/>
      <c r="AB96" s="118"/>
      <c r="AC96" s="118"/>
      <c r="AD96" s="118"/>
      <c r="AE96" s="118"/>
      <c r="AF96" s="136"/>
      <c r="AG96" s="136"/>
      <c r="AH96" s="136"/>
      <c r="AI96" s="118"/>
      <c r="AJ96" s="136"/>
      <c r="AK96" s="136"/>
      <c r="AL96" s="136"/>
      <c r="AM96" s="136"/>
      <c r="AN96" s="136"/>
      <c r="AO96" s="136"/>
      <c r="AP96" s="136"/>
      <c r="AQ96" s="136"/>
      <c r="AR96" s="136"/>
      <c r="AS96" s="136"/>
      <c r="AT96" s="136"/>
      <c r="AU96" s="136"/>
      <c r="AV96" s="136"/>
      <c r="AW96" s="136"/>
      <c r="AX96" s="136"/>
      <c r="AY96" s="136"/>
      <c r="AZ96" s="136"/>
      <c r="BA96" s="118"/>
      <c r="BB96" s="118"/>
      <c r="BC96" s="118"/>
    </row>
    <row r="97" spans="1:55" ht="14.25" x14ac:dyDescent="0.25">
      <c r="C97" s="344" t="s">
        <v>261</v>
      </c>
      <c r="D97" s="313" t="s">
        <v>262</v>
      </c>
      <c r="E97" s="313" t="s">
        <v>264</v>
      </c>
      <c r="F97" s="313" t="s">
        <v>265</v>
      </c>
      <c r="G97" s="345" t="s">
        <v>267</v>
      </c>
      <c r="H97" s="319"/>
      <c r="I97" s="319"/>
      <c r="M97" s="167"/>
      <c r="N97" s="492" t="s">
        <v>200</v>
      </c>
      <c r="O97" s="140" t="s">
        <v>200</v>
      </c>
      <c r="P97" s="495" t="s">
        <v>200</v>
      </c>
      <c r="Q97" s="495" t="s">
        <v>200</v>
      </c>
      <c r="R97" s="495" t="s">
        <v>200</v>
      </c>
      <c r="S97" s="495" t="s">
        <v>200</v>
      </c>
      <c r="T97" s="495" t="s">
        <v>200</v>
      </c>
      <c r="U97" s="441" t="s">
        <v>285</v>
      </c>
      <c r="V97" s="442" t="s">
        <v>199</v>
      </c>
      <c r="W97" s="499" t="s">
        <v>201</v>
      </c>
      <c r="X97" s="816" t="s">
        <v>201</v>
      </c>
      <c r="Y97" s="499" t="s">
        <v>201</v>
      </c>
      <c r="Z97" s="501" t="s">
        <v>284</v>
      </c>
      <c r="AA97" s="501" t="s">
        <v>284</v>
      </c>
      <c r="AB97" s="501" t="s">
        <v>284</v>
      </c>
      <c r="AC97" s="439" t="s">
        <v>286</v>
      </c>
      <c r="AD97" s="439" t="s">
        <v>286</v>
      </c>
      <c r="AE97" s="439" t="s">
        <v>202</v>
      </c>
      <c r="AF97" s="439" t="s">
        <v>202</v>
      </c>
      <c r="AG97" s="439" t="s">
        <v>202</v>
      </c>
      <c r="AH97" s="439" t="s">
        <v>202</v>
      </c>
      <c r="AI97" s="439" t="s">
        <v>202</v>
      </c>
      <c r="AJ97" s="439" t="s">
        <v>202</v>
      </c>
      <c r="AK97" s="399" t="s">
        <v>202</v>
      </c>
      <c r="AL97" s="399" t="s">
        <v>202</v>
      </c>
      <c r="AM97" s="399" t="s">
        <v>298</v>
      </c>
      <c r="AN97" s="528" t="s">
        <v>299</v>
      </c>
      <c r="AO97" s="528" t="s">
        <v>299</v>
      </c>
      <c r="AP97" s="528" t="s">
        <v>299</v>
      </c>
      <c r="AQ97" s="528" t="s">
        <v>299</v>
      </c>
      <c r="AR97" s="528" t="s">
        <v>299</v>
      </c>
      <c r="AS97" s="172" t="s">
        <v>176</v>
      </c>
      <c r="AT97" s="172" t="s">
        <v>176</v>
      </c>
      <c r="AU97" s="172" t="s">
        <v>176</v>
      </c>
      <c r="AV97" s="172" t="s">
        <v>176</v>
      </c>
      <c r="AW97" s="172" t="s">
        <v>176</v>
      </c>
      <c r="AX97" s="818" t="s">
        <v>176</v>
      </c>
      <c r="AY97" s="174" t="s">
        <v>132</v>
      </c>
      <c r="AZ97" s="624"/>
      <c r="BA97" s="156"/>
      <c r="BB97" s="118"/>
      <c r="BC97" s="118"/>
    </row>
    <row r="98" spans="1:55" ht="14.25" x14ac:dyDescent="0.25">
      <c r="A98" t="s">
        <v>144</v>
      </c>
      <c r="C98" s="169"/>
      <c r="D98" s="165"/>
      <c r="E98" s="165"/>
      <c r="F98" s="161"/>
      <c r="G98" s="179"/>
      <c r="H98" s="156"/>
      <c r="I98" s="128"/>
      <c r="M98" s="167"/>
      <c r="N98" s="492" t="s">
        <v>321</v>
      </c>
      <c r="O98" s="492" t="s">
        <v>322</v>
      </c>
      <c r="P98" s="496" t="s">
        <v>323</v>
      </c>
      <c r="Q98" s="496" t="s">
        <v>324</v>
      </c>
      <c r="R98" s="496" t="s">
        <v>325</v>
      </c>
      <c r="S98" s="496" t="s">
        <v>326</v>
      </c>
      <c r="T98" s="496" t="s">
        <v>327</v>
      </c>
      <c r="U98" s="497" t="s">
        <v>285</v>
      </c>
      <c r="V98" s="498" t="s">
        <v>199</v>
      </c>
      <c r="W98" s="500" t="s">
        <v>328</v>
      </c>
      <c r="X98" s="817" t="s">
        <v>329</v>
      </c>
      <c r="Y98" s="500" t="s">
        <v>330</v>
      </c>
      <c r="Z98" s="502" t="s">
        <v>331</v>
      </c>
      <c r="AA98" s="502" t="s">
        <v>332</v>
      </c>
      <c r="AB98" s="502" t="s">
        <v>333</v>
      </c>
      <c r="AC98" s="399" t="s">
        <v>300</v>
      </c>
      <c r="AD98" s="399" t="s">
        <v>353</v>
      </c>
      <c r="AE98" s="399" t="s">
        <v>301</v>
      </c>
      <c r="AF98" s="399" t="s">
        <v>302</v>
      </c>
      <c r="AG98" s="399" t="s">
        <v>303</v>
      </c>
      <c r="AH98" s="399" t="s">
        <v>304</v>
      </c>
      <c r="AI98" s="399" t="s">
        <v>305</v>
      </c>
      <c r="AJ98" s="399" t="s">
        <v>306</v>
      </c>
      <c r="AK98" s="399" t="s">
        <v>307</v>
      </c>
      <c r="AL98" s="399" t="s">
        <v>308</v>
      </c>
      <c r="AM98" s="399" t="s">
        <v>311</v>
      </c>
      <c r="AN98" s="528" t="s">
        <v>287</v>
      </c>
      <c r="AO98" s="528" t="s">
        <v>288</v>
      </c>
      <c r="AP98" s="528" t="s">
        <v>289</v>
      </c>
      <c r="AQ98" s="528" t="s">
        <v>290</v>
      </c>
      <c r="AR98" s="528" t="s">
        <v>291</v>
      </c>
      <c r="AS98" s="172" t="s">
        <v>134</v>
      </c>
      <c r="AT98" s="172" t="s">
        <v>135</v>
      </c>
      <c r="AU98" s="172" t="s">
        <v>136</v>
      </c>
      <c r="AV98" s="172" t="s">
        <v>137</v>
      </c>
      <c r="AW98" s="172" t="s">
        <v>138</v>
      </c>
      <c r="AX98" s="818" t="s">
        <v>140</v>
      </c>
      <c r="AY98" s="174"/>
      <c r="AZ98" s="624"/>
      <c r="BA98" s="156"/>
      <c r="BB98" s="118"/>
      <c r="BC98" s="118"/>
    </row>
    <row r="99" spans="1:55" ht="12.75" x14ac:dyDescent="0.2">
      <c r="A99" t="s">
        <v>61</v>
      </c>
      <c r="B99">
        <f>SUM(C99:G99)</f>
        <v>477</v>
      </c>
      <c r="C99" s="169">
        <v>94</v>
      </c>
      <c r="D99" s="165">
        <v>83</v>
      </c>
      <c r="E99" s="165">
        <v>88</v>
      </c>
      <c r="F99" s="161">
        <v>94</v>
      </c>
      <c r="G99" s="179">
        <v>118</v>
      </c>
      <c r="H99" s="156"/>
      <c r="I99" s="128"/>
      <c r="M99" s="313" t="s">
        <v>116</v>
      </c>
      <c r="N99" s="358">
        <v>20</v>
      </c>
      <c r="O99" s="358"/>
      <c r="P99" s="358">
        <v>2</v>
      </c>
      <c r="Q99" s="358">
        <v>130</v>
      </c>
      <c r="R99" s="358">
        <v>1</v>
      </c>
      <c r="S99" s="358">
        <v>2</v>
      </c>
      <c r="T99" s="358">
        <v>1</v>
      </c>
      <c r="U99" s="464">
        <v>84</v>
      </c>
      <c r="V99" s="175">
        <v>85</v>
      </c>
      <c r="W99" s="315"/>
      <c r="X99" s="818">
        <v>2</v>
      </c>
      <c r="Y99" s="315"/>
      <c r="Z99" s="173">
        <v>1</v>
      </c>
      <c r="AA99" s="173">
        <v>1</v>
      </c>
      <c r="AB99" s="173"/>
      <c r="AC99" s="399">
        <v>2</v>
      </c>
      <c r="AD99" s="399">
        <v>1</v>
      </c>
      <c r="AE99" s="399">
        <v>10</v>
      </c>
      <c r="AF99" s="399">
        <v>5</v>
      </c>
      <c r="AG99" s="399">
        <v>280</v>
      </c>
      <c r="AH99" s="399"/>
      <c r="AI99" s="399">
        <v>1</v>
      </c>
      <c r="AJ99" s="399">
        <v>3</v>
      </c>
      <c r="AK99" s="399"/>
      <c r="AL99" s="399"/>
      <c r="AM99" s="399">
        <v>1</v>
      </c>
      <c r="AN99" s="528">
        <v>151</v>
      </c>
      <c r="AO99" s="528">
        <v>1</v>
      </c>
      <c r="AP99" s="528">
        <v>513</v>
      </c>
      <c r="AQ99" s="528">
        <v>96</v>
      </c>
      <c r="AR99" s="528">
        <v>525</v>
      </c>
      <c r="AS99" s="172"/>
      <c r="AT99" s="172">
        <v>3</v>
      </c>
      <c r="AU99" s="172">
        <v>3</v>
      </c>
      <c r="AV99" s="172">
        <v>10</v>
      </c>
      <c r="AW99" s="172">
        <v>5</v>
      </c>
      <c r="AX99" s="818">
        <v>16</v>
      </c>
      <c r="AY99" s="174">
        <f>SUM(N99:AX99)</f>
        <v>1955</v>
      </c>
      <c r="AZ99" s="624"/>
      <c r="BA99" s="156"/>
      <c r="BB99" s="156"/>
      <c r="BC99" s="156"/>
    </row>
    <row r="100" spans="1:55" ht="12.75" x14ac:dyDescent="0.2">
      <c r="A100" t="s">
        <v>145</v>
      </c>
      <c r="B100" s="346">
        <f t="shared" ref="B100:B101" si="30">SUM(C100:G100)</f>
        <v>5097</v>
      </c>
      <c r="C100" s="169">
        <v>693</v>
      </c>
      <c r="D100" s="165">
        <v>903</v>
      </c>
      <c r="E100" s="347">
        <v>839</v>
      </c>
      <c r="F100" s="329">
        <v>1475</v>
      </c>
      <c r="G100" s="622">
        <v>1187</v>
      </c>
      <c r="H100" s="621"/>
      <c r="I100" s="392"/>
      <c r="M100" s="313" t="s">
        <v>261</v>
      </c>
      <c r="N100" s="358"/>
      <c r="O100" s="358"/>
      <c r="P100" s="358">
        <v>2</v>
      </c>
      <c r="Q100" s="358">
        <v>23</v>
      </c>
      <c r="R100" s="358"/>
      <c r="S100" s="358"/>
      <c r="T100" s="358"/>
      <c r="U100" s="464">
        <v>15</v>
      </c>
      <c r="V100" s="175">
        <v>11</v>
      </c>
      <c r="W100" s="315"/>
      <c r="X100" s="818"/>
      <c r="Y100" s="315"/>
      <c r="Z100" s="173"/>
      <c r="AA100" s="173"/>
      <c r="AB100" s="173"/>
      <c r="AC100" s="399"/>
      <c r="AD100" s="399">
        <v>1</v>
      </c>
      <c r="AE100" s="399">
        <v>1</v>
      </c>
      <c r="AF100" s="399"/>
      <c r="AG100" s="399">
        <v>32</v>
      </c>
      <c r="AH100" s="399"/>
      <c r="AI100" s="399"/>
      <c r="AJ100" s="399"/>
      <c r="AK100" s="399"/>
      <c r="AL100" s="399"/>
      <c r="AM100" s="399"/>
      <c r="AN100" s="528">
        <v>37</v>
      </c>
      <c r="AO100" s="528">
        <v>1</v>
      </c>
      <c r="AP100" s="528">
        <v>108</v>
      </c>
      <c r="AQ100" s="528">
        <v>14</v>
      </c>
      <c r="AR100" s="528">
        <v>81</v>
      </c>
      <c r="AS100" s="172"/>
      <c r="AT100" s="172"/>
      <c r="AU100" s="172"/>
      <c r="AV100" s="172">
        <v>3</v>
      </c>
      <c r="AW100" s="172">
        <v>1</v>
      </c>
      <c r="AX100" s="818">
        <v>1</v>
      </c>
      <c r="AY100" s="174">
        <f t="shared" ref="AY100:AY104" si="31">SUM(N100:AX100)</f>
        <v>331</v>
      </c>
      <c r="AZ100" s="624"/>
      <c r="BA100" s="156"/>
      <c r="BB100" s="156"/>
      <c r="BC100" s="156"/>
    </row>
    <row r="101" spans="1:55" ht="12.75" x14ac:dyDescent="0.2">
      <c r="A101" t="s">
        <v>146</v>
      </c>
      <c r="B101">
        <f t="shared" si="30"/>
        <v>4</v>
      </c>
      <c r="C101" s="169"/>
      <c r="D101" s="165"/>
      <c r="E101" s="165">
        <v>1</v>
      </c>
      <c r="F101" s="161">
        <v>2</v>
      </c>
      <c r="G101" s="179">
        <v>1</v>
      </c>
      <c r="H101" s="156"/>
      <c r="I101" s="128"/>
      <c r="L101" s="156"/>
      <c r="M101" s="313" t="s">
        <v>262</v>
      </c>
      <c r="N101" s="358">
        <v>6</v>
      </c>
      <c r="O101" s="358"/>
      <c r="P101" s="358"/>
      <c r="Q101" s="358">
        <v>23</v>
      </c>
      <c r="R101" s="358"/>
      <c r="S101" s="358"/>
      <c r="T101" s="358"/>
      <c r="U101" s="464">
        <v>15</v>
      </c>
      <c r="V101" s="175">
        <v>17</v>
      </c>
      <c r="W101" s="315"/>
      <c r="X101" s="818"/>
      <c r="Y101" s="315"/>
      <c r="Z101" s="173"/>
      <c r="AA101" s="173"/>
      <c r="AB101" s="173"/>
      <c r="AC101" s="399">
        <v>1</v>
      </c>
      <c r="AD101" s="399"/>
      <c r="AE101" s="399">
        <v>2</v>
      </c>
      <c r="AF101" s="399"/>
      <c r="AG101" s="399">
        <v>42</v>
      </c>
      <c r="AH101" s="399"/>
      <c r="AI101" s="399"/>
      <c r="AJ101" s="399"/>
      <c r="AK101" s="399"/>
      <c r="AL101" s="399"/>
      <c r="AM101" s="399"/>
      <c r="AN101" s="528">
        <v>17</v>
      </c>
      <c r="AO101" s="528"/>
      <c r="AP101" s="528">
        <v>74</v>
      </c>
      <c r="AQ101" s="528">
        <v>14</v>
      </c>
      <c r="AR101" s="528">
        <v>123</v>
      </c>
      <c r="AS101" s="172"/>
      <c r="AT101" s="172">
        <v>2</v>
      </c>
      <c r="AU101" s="172"/>
      <c r="AV101" s="172"/>
      <c r="AW101" s="172">
        <v>1</v>
      </c>
      <c r="AX101" s="818">
        <v>4</v>
      </c>
      <c r="AY101" s="174">
        <f t="shared" si="31"/>
        <v>341</v>
      </c>
      <c r="AZ101" s="624"/>
      <c r="BA101" s="156"/>
      <c r="BB101" s="156"/>
      <c r="BC101" s="156"/>
    </row>
    <row r="102" spans="1:55" ht="15" thickBot="1" x14ac:dyDescent="0.3">
      <c r="A102" t="s">
        <v>132</v>
      </c>
      <c r="B102">
        <f>SUM(C102:G102)</f>
        <v>5578</v>
      </c>
      <c r="C102" s="155">
        <v>787</v>
      </c>
      <c r="D102" s="292">
        <v>986</v>
      </c>
      <c r="E102" s="292">
        <v>928</v>
      </c>
      <c r="F102" s="292">
        <v>1571</v>
      </c>
      <c r="G102" s="293">
        <v>1306</v>
      </c>
      <c r="H102" s="392"/>
      <c r="I102" s="128"/>
      <c r="M102" s="313" t="s">
        <v>264</v>
      </c>
      <c r="N102" s="358">
        <v>2</v>
      </c>
      <c r="O102" s="358"/>
      <c r="P102" s="358"/>
      <c r="Q102" s="358">
        <v>28</v>
      </c>
      <c r="R102" s="358">
        <v>1</v>
      </c>
      <c r="S102" s="358"/>
      <c r="T102" s="358">
        <v>1</v>
      </c>
      <c r="U102" s="464">
        <v>11</v>
      </c>
      <c r="V102" s="175">
        <v>13</v>
      </c>
      <c r="W102" s="315"/>
      <c r="X102" s="818"/>
      <c r="Y102" s="315"/>
      <c r="Z102" s="173"/>
      <c r="AA102" s="173"/>
      <c r="AB102" s="173"/>
      <c r="AC102" s="439"/>
      <c r="AD102" s="439"/>
      <c r="AE102" s="439">
        <v>3</v>
      </c>
      <c r="AF102" s="439"/>
      <c r="AG102" s="439">
        <v>25</v>
      </c>
      <c r="AH102" s="439"/>
      <c r="AI102" s="439"/>
      <c r="AJ102" s="439"/>
      <c r="AK102" s="439"/>
      <c r="AL102" s="439"/>
      <c r="AM102" s="439">
        <v>1</v>
      </c>
      <c r="AN102" s="528">
        <v>38</v>
      </c>
      <c r="AO102" s="528"/>
      <c r="AP102" s="528">
        <v>111</v>
      </c>
      <c r="AQ102" s="528">
        <v>5</v>
      </c>
      <c r="AR102" s="528">
        <v>118</v>
      </c>
      <c r="AS102" s="172"/>
      <c r="AT102" s="172"/>
      <c r="AU102" s="172">
        <v>3</v>
      </c>
      <c r="AV102" s="172">
        <v>2</v>
      </c>
      <c r="AW102" s="172">
        <v>2</v>
      </c>
      <c r="AX102" s="818"/>
      <c r="AY102" s="174">
        <f t="shared" si="31"/>
        <v>364</v>
      </c>
      <c r="AZ102" s="624"/>
      <c r="BA102" s="156"/>
      <c r="BB102" s="156"/>
      <c r="BC102" s="156"/>
    </row>
    <row r="103" spans="1:55" ht="12.75" x14ac:dyDescent="0.2">
      <c r="F103" s="291"/>
      <c r="G103" s="291"/>
      <c r="H103" s="156"/>
      <c r="I103" s="128"/>
      <c r="M103" s="313" t="s">
        <v>265</v>
      </c>
      <c r="N103" s="358">
        <v>7</v>
      </c>
      <c r="O103" s="358"/>
      <c r="P103" s="358"/>
      <c r="Q103" s="358">
        <v>26</v>
      </c>
      <c r="R103" s="358"/>
      <c r="S103" s="358"/>
      <c r="T103" s="358"/>
      <c r="U103" s="464">
        <v>20</v>
      </c>
      <c r="V103" s="175">
        <v>20</v>
      </c>
      <c r="W103" s="315"/>
      <c r="X103" s="818"/>
      <c r="Y103" s="315"/>
      <c r="Z103" s="173"/>
      <c r="AA103" s="173">
        <v>1</v>
      </c>
      <c r="AB103" s="173"/>
      <c r="AC103" s="399"/>
      <c r="AD103" s="399"/>
      <c r="AE103" s="399">
        <v>2</v>
      </c>
      <c r="AF103" s="399">
        <v>4</v>
      </c>
      <c r="AG103" s="399">
        <v>70</v>
      </c>
      <c r="AH103" s="399"/>
      <c r="AI103" s="399"/>
      <c r="AJ103" s="399">
        <v>2</v>
      </c>
      <c r="AK103" s="399"/>
      <c r="AL103" s="399"/>
      <c r="AM103" s="399"/>
      <c r="AN103" s="528">
        <v>31</v>
      </c>
      <c r="AO103" s="528"/>
      <c r="AP103" s="528">
        <v>93</v>
      </c>
      <c r="AQ103" s="528">
        <v>30</v>
      </c>
      <c r="AR103" s="528">
        <v>81</v>
      </c>
      <c r="AS103" s="172"/>
      <c r="AT103" s="172">
        <v>1</v>
      </c>
      <c r="AU103" s="172"/>
      <c r="AV103" s="172">
        <v>2</v>
      </c>
      <c r="AW103" s="172">
        <v>1</v>
      </c>
      <c r="AX103" s="818">
        <v>4</v>
      </c>
      <c r="AY103" s="174">
        <f t="shared" si="31"/>
        <v>395</v>
      </c>
      <c r="AZ103" s="624"/>
      <c r="BA103" s="156"/>
      <c r="BB103" s="156"/>
      <c r="BC103" s="156"/>
    </row>
    <row r="104" spans="1:55" ht="12.75" thickBot="1" x14ac:dyDescent="0.25">
      <c r="F104" s="291"/>
      <c r="G104" s="291"/>
      <c r="H104" s="156"/>
      <c r="I104" s="128"/>
      <c r="L104" s="128"/>
      <c r="M104" s="166" t="s">
        <v>267</v>
      </c>
      <c r="N104" s="358">
        <v>5</v>
      </c>
      <c r="O104" s="358"/>
      <c r="P104" s="358"/>
      <c r="Q104" s="358">
        <v>30</v>
      </c>
      <c r="R104" s="358"/>
      <c r="S104" s="358">
        <v>2</v>
      </c>
      <c r="T104" s="358"/>
      <c r="U104" s="464">
        <v>22</v>
      </c>
      <c r="V104" s="175">
        <v>24</v>
      </c>
      <c r="W104" s="315"/>
      <c r="X104" s="818">
        <v>2</v>
      </c>
      <c r="Y104" s="315"/>
      <c r="Z104" s="173"/>
      <c r="AA104" s="173"/>
      <c r="AB104" s="173"/>
      <c r="AC104" s="399">
        <v>1</v>
      </c>
      <c r="AD104" s="399"/>
      <c r="AE104" s="399">
        <v>2</v>
      </c>
      <c r="AF104" s="399">
        <v>1</v>
      </c>
      <c r="AG104" s="399">
        <v>111</v>
      </c>
      <c r="AH104" s="399"/>
      <c r="AI104" s="399">
        <v>1</v>
      </c>
      <c r="AJ104" s="399">
        <v>1</v>
      </c>
      <c r="AK104" s="399"/>
      <c r="AL104" s="399"/>
      <c r="AM104" s="399"/>
      <c r="AN104" s="528">
        <v>28</v>
      </c>
      <c r="AO104" s="528"/>
      <c r="AP104" s="528">
        <v>126</v>
      </c>
      <c r="AQ104" s="528">
        <v>33</v>
      </c>
      <c r="AR104" s="528">
        <v>122</v>
      </c>
      <c r="AS104" s="172"/>
      <c r="AT104" s="172"/>
      <c r="AU104" s="172"/>
      <c r="AV104" s="172">
        <v>3</v>
      </c>
      <c r="AW104" s="172"/>
      <c r="AX104" s="818">
        <v>7</v>
      </c>
      <c r="AY104" s="174">
        <f t="shared" si="31"/>
        <v>521</v>
      </c>
      <c r="AZ104" s="624"/>
      <c r="BA104" s="156"/>
      <c r="BB104" s="156"/>
      <c r="BC104" s="156"/>
    </row>
    <row r="105" spans="1:55" ht="14.25" x14ac:dyDescent="0.25">
      <c r="A105" s="346" t="s">
        <v>147</v>
      </c>
      <c r="B105" s="620"/>
      <c r="C105" s="176" t="s">
        <v>116</v>
      </c>
      <c r="D105" s="183" t="s">
        <v>116</v>
      </c>
      <c r="E105" s="183" t="s">
        <v>116</v>
      </c>
      <c r="F105" s="183" t="s">
        <v>116</v>
      </c>
      <c r="G105" s="184" t="s">
        <v>116</v>
      </c>
      <c r="H105" s="128"/>
      <c r="I105" s="128"/>
      <c r="L105" s="128"/>
      <c r="M105" s="118"/>
      <c r="N105" s="156"/>
      <c r="O105" s="156"/>
      <c r="P105" s="156"/>
      <c r="Q105" s="156"/>
      <c r="R105" s="156"/>
      <c r="S105" s="156"/>
      <c r="T105" s="156"/>
      <c r="U105" s="156"/>
      <c r="V105" s="156"/>
      <c r="W105" s="156"/>
      <c r="X105" s="156"/>
      <c r="Y105" s="156"/>
      <c r="Z105" s="156"/>
      <c r="AA105" s="156"/>
      <c r="AB105" s="156"/>
      <c r="AC105" s="156"/>
      <c r="AD105" s="156"/>
      <c r="AE105" s="156"/>
      <c r="AF105" s="156"/>
      <c r="AG105" s="156"/>
      <c r="AH105" s="156"/>
      <c r="AI105" s="156"/>
      <c r="AJ105" s="156"/>
      <c r="AK105" s="156"/>
      <c r="AL105" s="156"/>
      <c r="AM105" s="156"/>
      <c r="AN105" s="156"/>
      <c r="AO105" s="156"/>
      <c r="AP105" s="156"/>
      <c r="AQ105" s="156"/>
      <c r="AR105" s="156"/>
      <c r="AS105" s="156"/>
      <c r="AT105" s="156"/>
      <c r="AU105" s="156"/>
      <c r="AV105" s="156"/>
      <c r="AW105" s="156"/>
      <c r="AX105" s="156"/>
      <c r="AY105" s="156"/>
      <c r="AZ105" s="624"/>
      <c r="BA105" s="156"/>
      <c r="BB105" s="156"/>
      <c r="BC105" s="156"/>
    </row>
    <row r="106" spans="1:55" ht="14.25" x14ac:dyDescent="0.25">
      <c r="A106" s="118"/>
      <c r="B106" s="119" t="s">
        <v>132</v>
      </c>
      <c r="C106" s="344" t="s">
        <v>261</v>
      </c>
      <c r="D106" s="313" t="s">
        <v>262</v>
      </c>
      <c r="E106" s="313" t="s">
        <v>264</v>
      </c>
      <c r="F106" s="313" t="s">
        <v>265</v>
      </c>
      <c r="G106" s="345" t="s">
        <v>267</v>
      </c>
      <c r="H106" s="319"/>
      <c r="I106" s="319"/>
      <c r="L106" s="128"/>
      <c r="M106" s="118"/>
      <c r="N106" s="156"/>
      <c r="O106" s="156"/>
      <c r="P106" s="156"/>
      <c r="Q106" s="156"/>
      <c r="R106" s="156"/>
      <c r="S106" s="156"/>
      <c r="T106" s="156"/>
      <c r="U106" s="156"/>
      <c r="V106" s="156"/>
      <c r="W106" s="156"/>
      <c r="X106" s="156"/>
      <c r="Y106" s="156"/>
      <c r="Z106" s="156"/>
      <c r="AA106" s="156"/>
      <c r="AB106" s="156"/>
      <c r="AC106" s="156"/>
      <c r="AD106" s="156"/>
      <c r="AE106" s="156"/>
      <c r="AF106" s="156"/>
      <c r="AG106" s="156"/>
      <c r="AH106" s="156"/>
      <c r="AI106" s="156"/>
      <c r="AJ106" s="156"/>
      <c r="AK106" s="156"/>
      <c r="AL106" s="156"/>
      <c r="AM106" s="156"/>
      <c r="AN106" s="156"/>
      <c r="AO106" s="156"/>
      <c r="AP106" s="156"/>
      <c r="AQ106" s="156"/>
      <c r="AR106" s="156"/>
      <c r="AS106" s="156"/>
      <c r="AT106" s="156"/>
      <c r="AU106" s="156"/>
      <c r="AV106" s="156"/>
      <c r="AW106" s="156"/>
      <c r="AX106" s="156"/>
      <c r="AY106" s="156"/>
      <c r="AZ106" s="624"/>
      <c r="BA106" s="156"/>
      <c r="BB106" s="156"/>
      <c r="BC106" s="156"/>
    </row>
    <row r="107" spans="1:55" ht="14.25" x14ac:dyDescent="0.25">
      <c r="A107" s="118" t="s">
        <v>61</v>
      </c>
      <c r="B107" s="119">
        <f>SUM(C107:G107)</f>
        <v>460</v>
      </c>
      <c r="C107" s="148">
        <v>89</v>
      </c>
      <c r="D107" s="167">
        <v>82</v>
      </c>
      <c r="E107" s="167">
        <v>85</v>
      </c>
      <c r="F107" s="161">
        <v>93</v>
      </c>
      <c r="G107" s="179">
        <v>111</v>
      </c>
      <c r="H107" s="156"/>
      <c r="I107" s="128"/>
      <c r="L107" s="128"/>
      <c r="M107" s="118"/>
      <c r="N107" s="118"/>
      <c r="O107" s="118"/>
      <c r="P107" s="118"/>
      <c r="Q107" s="118"/>
      <c r="R107" s="118"/>
      <c r="S107" s="118"/>
      <c r="T107" s="118"/>
      <c r="U107" s="118"/>
      <c r="V107" s="118"/>
      <c r="W107" s="118"/>
      <c r="X107" s="118"/>
      <c r="Y107" s="118"/>
      <c r="Z107" s="118"/>
      <c r="AA107" s="118"/>
      <c r="AB107" s="118"/>
      <c r="AC107" s="156"/>
      <c r="AD107" s="156"/>
      <c r="AE107" s="156"/>
      <c r="AF107" s="156"/>
      <c r="AG107" s="156"/>
      <c r="AH107" s="156"/>
      <c r="AI107" s="156"/>
      <c r="AJ107" s="156"/>
      <c r="AK107" s="156"/>
      <c r="AL107" s="156"/>
      <c r="AM107" s="156"/>
      <c r="AN107" s="156"/>
      <c r="AO107" s="156"/>
      <c r="AP107" s="156"/>
      <c r="AQ107" s="156"/>
      <c r="AR107" s="156"/>
      <c r="AS107" s="156"/>
      <c r="AT107" s="156"/>
      <c r="AU107" s="156"/>
      <c r="AV107" s="156"/>
      <c r="AW107" s="156"/>
      <c r="AX107" s="156"/>
      <c r="AY107" s="156"/>
      <c r="AZ107" s="624"/>
      <c r="BA107" s="156"/>
      <c r="BB107" s="156"/>
      <c r="BC107" s="156"/>
    </row>
    <row r="108" spans="1:55" ht="14.25" x14ac:dyDescent="0.25">
      <c r="A108" s="118" t="s">
        <v>145</v>
      </c>
      <c r="B108" s="119">
        <f>SUM(C108:G108)</f>
        <v>880</v>
      </c>
      <c r="C108" s="148">
        <v>144</v>
      </c>
      <c r="D108" s="167">
        <v>154</v>
      </c>
      <c r="E108" s="167">
        <f>1+178</f>
        <v>179</v>
      </c>
      <c r="F108" s="161">
        <v>190</v>
      </c>
      <c r="G108" s="179">
        <v>213</v>
      </c>
      <c r="H108" s="156"/>
      <c r="I108" s="128"/>
      <c r="L108" s="128"/>
      <c r="AZ108" s="624"/>
      <c r="BA108" s="156"/>
      <c r="BB108" s="156"/>
      <c r="BC108" s="156"/>
    </row>
    <row r="109" spans="1:55" ht="15" thickBot="1" x14ac:dyDescent="0.3">
      <c r="A109" s="118" t="s">
        <v>132</v>
      </c>
      <c r="B109" s="119">
        <f>SUM(C109:G109)</f>
        <v>1340</v>
      </c>
      <c r="C109" s="416">
        <f>SUM(C107:C108)</f>
        <v>233</v>
      </c>
      <c r="D109" s="416">
        <f t="shared" ref="D109" si="32">SUM(D107:D108)</f>
        <v>236</v>
      </c>
      <c r="E109" s="416">
        <f>SUM(E107:E108)</f>
        <v>264</v>
      </c>
      <c r="F109" s="416">
        <f>SUM(F107:F108)</f>
        <v>283</v>
      </c>
      <c r="G109" s="678">
        <f>SUM(G107:G108)</f>
        <v>324</v>
      </c>
      <c r="H109" s="118"/>
      <c r="I109" s="118"/>
      <c r="L109" s="128"/>
      <c r="AZ109" s="624"/>
      <c r="BA109" s="156"/>
      <c r="BB109" s="156"/>
      <c r="BC109" s="156"/>
    </row>
    <row r="110" spans="1:55" ht="14.25" x14ac:dyDescent="0.25">
      <c r="G110" s="291"/>
      <c r="H110" s="156"/>
      <c r="I110" s="156"/>
      <c r="J110" s="291"/>
      <c r="L110" s="128"/>
      <c r="AZ110" s="136"/>
      <c r="BA110" s="118"/>
      <c r="BB110" s="118"/>
      <c r="BC110" s="156"/>
    </row>
    <row r="111" spans="1:55" x14ac:dyDescent="0.2">
      <c r="L111" s="128"/>
      <c r="AP111" s="644"/>
      <c r="AQ111" s="644"/>
      <c r="AR111" s="644"/>
      <c r="AS111" s="644"/>
      <c r="AT111" s="644"/>
      <c r="AZ111" s="624"/>
      <c r="BA111" s="156"/>
    </row>
    <row r="112" spans="1:55" ht="12.75" thickBot="1" x14ac:dyDescent="0.25">
      <c r="L112" s="128"/>
      <c r="M112" s="620"/>
      <c r="AZ112" s="624"/>
      <c r="BA112" s="156"/>
    </row>
    <row r="113" spans="2:53" ht="12.75" thickBot="1" x14ac:dyDescent="0.25">
      <c r="B113" s="516" t="s">
        <v>235</v>
      </c>
      <c r="C113" s="517" t="s">
        <v>236</v>
      </c>
      <c r="D113" s="517" t="s">
        <v>237</v>
      </c>
      <c r="E113" s="518" t="s">
        <v>232</v>
      </c>
      <c r="L113" s="128"/>
      <c r="M113" s="137" t="s">
        <v>211</v>
      </c>
      <c r="N113" t="s">
        <v>260</v>
      </c>
      <c r="AZ113" s="624"/>
      <c r="BA113" s="156"/>
    </row>
    <row r="114" spans="2:53" ht="14.25" x14ac:dyDescent="0.25">
      <c r="B114" s="519" t="s">
        <v>261</v>
      </c>
      <c r="C114" s="161">
        <v>29</v>
      </c>
      <c r="D114" s="161">
        <v>11</v>
      </c>
      <c r="E114" s="179">
        <f>C114+D114</f>
        <v>40</v>
      </c>
      <c r="M114" s="176"/>
      <c r="N114" s="860" t="s">
        <v>132</v>
      </c>
      <c r="O114" s="142" t="s">
        <v>56</v>
      </c>
      <c r="P114" s="142" t="s">
        <v>54</v>
      </c>
      <c r="Q114" s="143" t="s">
        <v>388</v>
      </c>
    </row>
    <row r="115" spans="2:53" ht="12.75" x14ac:dyDescent="0.2">
      <c r="B115" s="519" t="s">
        <v>262</v>
      </c>
      <c r="C115" s="161">
        <v>14</v>
      </c>
      <c r="D115" s="161">
        <v>5</v>
      </c>
      <c r="E115" s="179">
        <f t="shared" ref="E115:E118" si="33">C115+D115</f>
        <v>19</v>
      </c>
      <c r="M115" s="344" t="s">
        <v>116</v>
      </c>
      <c r="N115" s="680">
        <f>O115+P115+Q115</f>
        <v>1955</v>
      </c>
      <c r="O115" s="178">
        <v>952</v>
      </c>
      <c r="P115" s="165">
        <v>1003</v>
      </c>
      <c r="Q115" s="170"/>
    </row>
    <row r="116" spans="2:53" ht="12.75" x14ac:dyDescent="0.2">
      <c r="B116" s="519" t="s">
        <v>264</v>
      </c>
      <c r="C116" s="161">
        <v>27</v>
      </c>
      <c r="D116" s="161">
        <v>22</v>
      </c>
      <c r="E116" s="179">
        <f t="shared" si="33"/>
        <v>49</v>
      </c>
      <c r="M116" s="344" t="s">
        <v>261</v>
      </c>
      <c r="N116" s="680">
        <f t="shared" ref="N116:N117" si="34">O116+P116+Q116</f>
        <v>331</v>
      </c>
      <c r="O116" s="165">
        <v>145</v>
      </c>
      <c r="P116" s="165">
        <v>186</v>
      </c>
      <c r="Q116" s="170"/>
    </row>
    <row r="117" spans="2:53" ht="12.75" x14ac:dyDescent="0.2">
      <c r="B117" s="519" t="s">
        <v>265</v>
      </c>
      <c r="C117" s="161">
        <v>9</v>
      </c>
      <c r="D117" s="161">
        <v>10</v>
      </c>
      <c r="E117" s="179">
        <f t="shared" si="33"/>
        <v>19</v>
      </c>
      <c r="M117" s="344" t="s">
        <v>262</v>
      </c>
      <c r="N117" s="680">
        <f t="shared" si="34"/>
        <v>341</v>
      </c>
      <c r="O117" s="165">
        <v>162</v>
      </c>
      <c r="P117" s="165">
        <v>179</v>
      </c>
      <c r="Q117" s="170"/>
    </row>
    <row r="118" spans="2:53" ht="12.75" x14ac:dyDescent="0.2">
      <c r="B118" s="519" t="s">
        <v>267</v>
      </c>
      <c r="C118" s="161">
        <v>20</v>
      </c>
      <c r="D118" s="161">
        <v>18</v>
      </c>
      <c r="E118" s="179">
        <f t="shared" si="33"/>
        <v>38</v>
      </c>
      <c r="L118" s="128"/>
      <c r="M118" s="344" t="s">
        <v>264</v>
      </c>
      <c r="N118" s="680">
        <f t="shared" ref="N118:N119" si="35">O118+P118+Q118</f>
        <v>364</v>
      </c>
      <c r="O118" s="165">
        <v>177</v>
      </c>
      <c r="P118" s="165">
        <v>187</v>
      </c>
      <c r="Q118" s="170"/>
    </row>
    <row r="119" spans="2:53" ht="13.5" thickBot="1" x14ac:dyDescent="0.25">
      <c r="B119" s="520" t="s">
        <v>232</v>
      </c>
      <c r="C119" s="521">
        <f>SUM(C114:C118)</f>
        <v>99</v>
      </c>
      <c r="D119" s="521">
        <f>SUM(D114:D118)</f>
        <v>66</v>
      </c>
      <c r="E119" s="521">
        <f>SUM(E114:E118)</f>
        <v>165</v>
      </c>
      <c r="M119" s="344" t="s">
        <v>265</v>
      </c>
      <c r="N119" s="680">
        <f t="shared" si="35"/>
        <v>395</v>
      </c>
      <c r="O119" s="165">
        <v>204</v>
      </c>
      <c r="P119" s="165">
        <v>191</v>
      </c>
      <c r="Q119" s="170"/>
    </row>
    <row r="120" spans="2:53" ht="12.75" thickBot="1" x14ac:dyDescent="0.25">
      <c r="M120" s="635" t="s">
        <v>267</v>
      </c>
      <c r="N120" s="681">
        <f t="shared" ref="N120" si="36">O120+P120+Q120</f>
        <v>521</v>
      </c>
      <c r="O120" s="292">
        <v>263</v>
      </c>
      <c r="P120" s="292">
        <v>258</v>
      </c>
      <c r="Q120" s="293"/>
    </row>
    <row r="121" spans="2:53" x14ac:dyDescent="0.2">
      <c r="M121" s="156"/>
      <c r="N121" s="156"/>
      <c r="O121" s="156"/>
      <c r="P121" s="156"/>
      <c r="Q121" s="156"/>
    </row>
    <row r="122" spans="2:53" x14ac:dyDescent="0.2">
      <c r="M122" s="156"/>
      <c r="N122" s="156"/>
      <c r="O122" s="156"/>
      <c r="P122" s="156"/>
      <c r="Q122" s="156"/>
    </row>
    <row r="123" spans="2:53" ht="14.25" x14ac:dyDescent="0.25">
      <c r="B123" s="514" t="s">
        <v>370</v>
      </c>
      <c r="C123" s="118"/>
      <c r="D123" s="118"/>
      <c r="E123" s="118"/>
      <c r="F123" s="118"/>
      <c r="G123" s="118"/>
      <c r="H123" s="118"/>
      <c r="I123" s="118"/>
      <c r="J123" s="118"/>
      <c r="M123" s="156"/>
      <c r="N123" s="156"/>
      <c r="O123" s="156"/>
      <c r="P123" s="156"/>
      <c r="Q123" s="156"/>
    </row>
    <row r="124" spans="2:53" ht="14.25" x14ac:dyDescent="0.25">
      <c r="B124" s="118"/>
      <c r="C124" s="301"/>
      <c r="D124" s="118"/>
      <c r="E124" s="118"/>
      <c r="F124" s="118"/>
      <c r="M124" s="156"/>
      <c r="N124" s="156"/>
      <c r="O124" s="156"/>
      <c r="P124" s="156"/>
      <c r="Q124" s="156"/>
    </row>
    <row r="125" spans="2:53" ht="15" thickBot="1" x14ac:dyDescent="0.3">
      <c r="B125" s="118"/>
      <c r="C125" s="118" t="s">
        <v>415</v>
      </c>
      <c r="D125" s="118" t="s">
        <v>117</v>
      </c>
      <c r="E125" s="118" t="s">
        <v>118</v>
      </c>
      <c r="F125" s="118" t="s">
        <v>119</v>
      </c>
      <c r="M125" s="156"/>
      <c r="N125" s="156"/>
      <c r="O125" s="156"/>
      <c r="P125" s="156"/>
      <c r="Q125" s="156"/>
    </row>
    <row r="126" spans="2:53" ht="14.25" x14ac:dyDescent="0.25">
      <c r="B126" s="319" t="s">
        <v>116</v>
      </c>
      <c r="C126" s="754">
        <f>SUM(D126:F126)</f>
        <v>308</v>
      </c>
      <c r="D126" s="674">
        <f>SUM(D127:D131)</f>
        <v>83</v>
      </c>
      <c r="E126" s="674">
        <f t="shared" ref="E126:F126" si="37">SUM(E127:E131)</f>
        <v>105</v>
      </c>
      <c r="F126" s="674">
        <f t="shared" si="37"/>
        <v>120</v>
      </c>
      <c r="M126" s="156"/>
      <c r="N126" s="156"/>
      <c r="O126" s="156"/>
      <c r="P126" s="156"/>
      <c r="Q126" s="156"/>
    </row>
    <row r="127" spans="2:53" ht="14.25" x14ac:dyDescent="0.25">
      <c r="B127" s="996" t="s">
        <v>261</v>
      </c>
      <c r="C127" s="755">
        <f t="shared" ref="C127:C131" si="38">SUM(D127:F127)</f>
        <v>71</v>
      </c>
      <c r="D127" s="980">
        <v>16</v>
      </c>
      <c r="E127" s="833">
        <v>29</v>
      </c>
      <c r="F127" s="833">
        <v>26</v>
      </c>
      <c r="M127" s="620"/>
    </row>
    <row r="128" spans="2:53" ht="15" thickBot="1" x14ac:dyDescent="0.3">
      <c r="B128" s="996" t="s">
        <v>262</v>
      </c>
      <c r="C128" s="755">
        <f t="shared" si="38"/>
        <v>46</v>
      </c>
      <c r="D128" s="165">
        <v>10</v>
      </c>
      <c r="E128" s="167">
        <v>10</v>
      </c>
      <c r="F128" s="167">
        <v>26</v>
      </c>
      <c r="K128" s="128"/>
      <c r="M128" s="512" t="s">
        <v>219</v>
      </c>
      <c r="N128" s="513"/>
      <c r="O128" s="118"/>
      <c r="P128" s="118"/>
      <c r="Q128" s="118"/>
      <c r="R128" s="118"/>
      <c r="S128" s="118"/>
      <c r="T128" s="118"/>
      <c r="U128" s="118"/>
      <c r="V128" s="118"/>
      <c r="W128" s="118"/>
      <c r="X128" s="118"/>
    </row>
    <row r="129" spans="1:25" ht="14.25" x14ac:dyDescent="0.25">
      <c r="B129" s="996" t="s">
        <v>264</v>
      </c>
      <c r="C129" s="1047">
        <f t="shared" si="38"/>
        <v>72</v>
      </c>
      <c r="D129" s="165">
        <v>21</v>
      </c>
      <c r="E129" s="167">
        <v>25</v>
      </c>
      <c r="F129" s="167">
        <v>26</v>
      </c>
      <c r="K129" s="128"/>
      <c r="M129" s="176"/>
      <c r="N129" s="157" t="s">
        <v>132</v>
      </c>
      <c r="O129" s="157" t="s">
        <v>149</v>
      </c>
      <c r="P129" s="157" t="s">
        <v>150</v>
      </c>
      <c r="Q129" s="157" t="s">
        <v>151</v>
      </c>
      <c r="R129" s="157" t="s">
        <v>152</v>
      </c>
      <c r="S129" s="157" t="s">
        <v>153</v>
      </c>
      <c r="T129" s="157" t="s">
        <v>154</v>
      </c>
      <c r="U129" s="157" t="s">
        <v>155</v>
      </c>
      <c r="V129" s="157" t="s">
        <v>19</v>
      </c>
      <c r="W129" s="157" t="s">
        <v>156</v>
      </c>
      <c r="X129" s="158" t="s">
        <v>176</v>
      </c>
    </row>
    <row r="130" spans="1:25" ht="14.25" x14ac:dyDescent="0.25">
      <c r="B130" s="319" t="s">
        <v>265</v>
      </c>
      <c r="C130" s="1049">
        <f t="shared" si="38"/>
        <v>94</v>
      </c>
      <c r="D130" s="980">
        <v>32</v>
      </c>
      <c r="E130" s="1039">
        <v>32</v>
      </c>
      <c r="F130" s="1039">
        <v>30</v>
      </c>
      <c r="K130" s="128"/>
      <c r="M130" s="344" t="s">
        <v>116</v>
      </c>
      <c r="N130" s="358">
        <f>SUM(O130:X130)</f>
        <v>1955</v>
      </c>
      <c r="O130" s="165">
        <v>7</v>
      </c>
      <c r="P130" s="165">
        <v>8</v>
      </c>
      <c r="Q130" s="165">
        <v>186</v>
      </c>
      <c r="R130" s="165">
        <v>7</v>
      </c>
      <c r="S130" s="165">
        <v>649</v>
      </c>
      <c r="T130" s="165">
        <v>183</v>
      </c>
      <c r="U130" s="165"/>
      <c r="V130" s="165">
        <v>115</v>
      </c>
      <c r="W130" s="165">
        <v>799</v>
      </c>
      <c r="X130" s="170">
        <v>1</v>
      </c>
    </row>
    <row r="131" spans="1:25" ht="14.25" x14ac:dyDescent="0.25">
      <c r="B131" s="319" t="s">
        <v>267</v>
      </c>
      <c r="C131" s="1049">
        <f t="shared" si="38"/>
        <v>25</v>
      </c>
      <c r="D131" s="980">
        <v>4</v>
      </c>
      <c r="E131" s="1039">
        <v>9</v>
      </c>
      <c r="F131" s="1039">
        <v>12</v>
      </c>
      <c r="K131" s="128"/>
      <c r="M131" s="344" t="s">
        <v>261</v>
      </c>
      <c r="N131" s="358">
        <f>SUM(O131:X131)</f>
        <v>331</v>
      </c>
      <c r="O131" s="165">
        <v>2</v>
      </c>
      <c r="P131" s="165">
        <v>4</v>
      </c>
      <c r="Q131" s="165">
        <v>13</v>
      </c>
      <c r="R131" s="165">
        <v>2</v>
      </c>
      <c r="S131" s="165">
        <v>53</v>
      </c>
      <c r="T131" s="165">
        <v>26</v>
      </c>
      <c r="U131" s="165"/>
      <c r="V131" s="165">
        <v>31</v>
      </c>
      <c r="W131" s="165">
        <v>200</v>
      </c>
      <c r="X131" s="170"/>
    </row>
    <row r="132" spans="1:25" ht="12.75" x14ac:dyDescent="0.2">
      <c r="E132" s="156"/>
      <c r="F132" s="156"/>
      <c r="K132" s="128"/>
      <c r="M132" s="344" t="s">
        <v>262</v>
      </c>
      <c r="N132" s="358">
        <f t="shared" ref="N132:N135" si="39">SUM(O132:X132)</f>
        <v>341</v>
      </c>
      <c r="O132" s="165">
        <v>1</v>
      </c>
      <c r="P132" s="165">
        <v>1</v>
      </c>
      <c r="Q132" s="165">
        <v>19</v>
      </c>
      <c r="R132" s="165"/>
      <c r="S132" s="165">
        <v>174</v>
      </c>
      <c r="T132" s="165">
        <v>13</v>
      </c>
      <c r="U132" s="165"/>
      <c r="V132" s="165">
        <v>11</v>
      </c>
      <c r="W132" s="165">
        <v>122</v>
      </c>
      <c r="X132" s="170"/>
    </row>
    <row r="133" spans="1:25" ht="14.25" x14ac:dyDescent="0.25">
      <c r="B133" s="514" t="s">
        <v>369</v>
      </c>
      <c r="K133" s="128"/>
      <c r="M133" s="344" t="s">
        <v>264</v>
      </c>
      <c r="N133" s="358">
        <f t="shared" si="39"/>
        <v>364</v>
      </c>
      <c r="O133" s="165"/>
      <c r="P133" s="165"/>
      <c r="Q133" s="165">
        <v>20</v>
      </c>
      <c r="R133" s="165">
        <v>1</v>
      </c>
      <c r="S133" s="165">
        <v>43</v>
      </c>
      <c r="T133" s="165">
        <v>70</v>
      </c>
      <c r="U133" s="165"/>
      <c r="V133" s="165">
        <v>16</v>
      </c>
      <c r="W133" s="165">
        <v>214</v>
      </c>
      <c r="X133" s="170"/>
    </row>
    <row r="134" spans="1:25" ht="15" thickBot="1" x14ac:dyDescent="0.3">
      <c r="B134" s="118"/>
      <c r="C134" s="118" t="s">
        <v>415</v>
      </c>
      <c r="D134" s="118" t="s">
        <v>117</v>
      </c>
      <c r="E134" s="118" t="s">
        <v>118</v>
      </c>
      <c r="F134" s="118" t="s">
        <v>119</v>
      </c>
      <c r="M134" s="344" t="s">
        <v>265</v>
      </c>
      <c r="N134" s="358">
        <f t="shared" si="39"/>
        <v>395</v>
      </c>
      <c r="O134" s="165">
        <v>1</v>
      </c>
      <c r="P134" s="165">
        <v>1</v>
      </c>
      <c r="Q134" s="165">
        <v>37</v>
      </c>
      <c r="R134" s="165">
        <v>1</v>
      </c>
      <c r="S134" s="165">
        <v>112</v>
      </c>
      <c r="T134" s="165">
        <v>34</v>
      </c>
      <c r="U134" s="165"/>
      <c r="V134" s="165">
        <v>17</v>
      </c>
      <c r="W134" s="165">
        <v>191</v>
      </c>
      <c r="X134" s="170">
        <v>1</v>
      </c>
    </row>
    <row r="135" spans="1:25" ht="14.25" x14ac:dyDescent="0.25">
      <c r="A135" s="620"/>
      <c r="B135" s="319" t="s">
        <v>116</v>
      </c>
      <c r="C135" s="1046">
        <f t="shared" ref="C135:C140" si="40">SUM(D135:F135)</f>
        <v>2035</v>
      </c>
      <c r="D135" s="980">
        <f>D126+D54+D45</f>
        <v>618</v>
      </c>
      <c r="E135" s="833">
        <f>E126+E54+E45</f>
        <v>640</v>
      </c>
      <c r="F135" s="833">
        <f>F126+F54+F45</f>
        <v>777</v>
      </c>
      <c r="M135" s="344" t="s">
        <v>267</v>
      </c>
      <c r="N135" s="358">
        <f t="shared" si="39"/>
        <v>521</v>
      </c>
      <c r="O135" s="165">
        <v>3</v>
      </c>
      <c r="P135" s="165">
        <v>2</v>
      </c>
      <c r="Q135" s="165">
        <v>97</v>
      </c>
      <c r="R135" s="165">
        <v>3</v>
      </c>
      <c r="S135" s="165">
        <v>267</v>
      </c>
      <c r="T135" s="165">
        <v>40</v>
      </c>
      <c r="U135" s="165"/>
      <c r="V135" s="165">
        <v>40</v>
      </c>
      <c r="W135" s="165">
        <v>69</v>
      </c>
      <c r="X135" s="170"/>
    </row>
    <row r="136" spans="1:25" ht="15" thickBot="1" x14ac:dyDescent="0.3">
      <c r="B136" s="996" t="s">
        <v>261</v>
      </c>
      <c r="C136" s="997">
        <f t="shared" si="40"/>
        <v>297</v>
      </c>
      <c r="D136" s="980">
        <f t="shared" ref="D136:F136" si="41">D127+D55+D46</f>
        <v>85</v>
      </c>
      <c r="E136" s="833">
        <f t="shared" si="41"/>
        <v>110</v>
      </c>
      <c r="F136" s="833">
        <f t="shared" si="41"/>
        <v>102</v>
      </c>
      <c r="L136" s="128"/>
      <c r="M136" s="649" t="s">
        <v>132</v>
      </c>
      <c r="N136" s="360">
        <f>SUM(O136:X136)</f>
        <v>1952</v>
      </c>
      <c r="O136" s="360">
        <f>SUM(O131:O135)</f>
        <v>7</v>
      </c>
      <c r="P136" s="360">
        <f>SUM(P131:P135)</f>
        <v>8</v>
      </c>
      <c r="Q136" s="360">
        <f t="shared" ref="Q136:X136" si="42">SUM(Q131:Q135)</f>
        <v>186</v>
      </c>
      <c r="R136" s="360">
        <f t="shared" si="42"/>
        <v>7</v>
      </c>
      <c r="S136" s="360">
        <f t="shared" si="42"/>
        <v>649</v>
      </c>
      <c r="T136" s="360">
        <f t="shared" si="42"/>
        <v>183</v>
      </c>
      <c r="U136" s="360">
        <f t="shared" si="42"/>
        <v>0</v>
      </c>
      <c r="V136" s="360">
        <f t="shared" si="42"/>
        <v>115</v>
      </c>
      <c r="W136" s="360">
        <f t="shared" si="42"/>
        <v>796</v>
      </c>
      <c r="X136" s="391">
        <f t="shared" si="42"/>
        <v>1</v>
      </c>
    </row>
    <row r="137" spans="1:25" ht="14.25" x14ac:dyDescent="0.25">
      <c r="B137" s="319" t="s">
        <v>262</v>
      </c>
      <c r="C137" s="997">
        <f t="shared" si="40"/>
        <v>432</v>
      </c>
      <c r="D137" s="980">
        <f t="shared" ref="D137:F137" si="43">D128+D56+D47</f>
        <v>122</v>
      </c>
      <c r="E137" s="833">
        <f t="shared" si="43"/>
        <v>119</v>
      </c>
      <c r="F137" s="833">
        <f t="shared" si="43"/>
        <v>191</v>
      </c>
      <c r="G137" s="128"/>
      <c r="H137" s="128"/>
      <c r="I137" s="128"/>
      <c r="J137" s="128"/>
      <c r="L137" s="128"/>
      <c r="M137" s="128"/>
      <c r="N137" s="128"/>
      <c r="O137" s="128"/>
      <c r="P137" s="128"/>
      <c r="Q137" s="128"/>
      <c r="R137" s="128"/>
      <c r="S137" s="128"/>
      <c r="T137" s="128"/>
      <c r="U137" s="128"/>
      <c r="V137" s="128"/>
      <c r="W137" s="128"/>
      <c r="X137" s="128"/>
    </row>
    <row r="138" spans="1:25" ht="14.25" x14ac:dyDescent="0.25">
      <c r="B138" s="1044" t="s">
        <v>264</v>
      </c>
      <c r="C138" s="997">
        <f t="shared" si="40"/>
        <v>302</v>
      </c>
      <c r="D138" s="980">
        <f t="shared" ref="D138:F138" si="44">D129+D57+D48</f>
        <v>102</v>
      </c>
      <c r="E138" s="833">
        <f t="shared" si="44"/>
        <v>95</v>
      </c>
      <c r="F138" s="833">
        <f t="shared" si="44"/>
        <v>105</v>
      </c>
      <c r="G138" s="1045"/>
      <c r="H138" s="128"/>
      <c r="I138" s="128"/>
      <c r="J138" s="128"/>
      <c r="K138" s="128"/>
      <c r="L138" s="128"/>
      <c r="M138" s="128"/>
      <c r="N138" s="128"/>
      <c r="O138" s="128"/>
      <c r="P138" s="128"/>
      <c r="Q138" s="128"/>
      <c r="R138" s="128"/>
      <c r="S138" s="128"/>
      <c r="T138" s="128"/>
      <c r="U138" s="128"/>
      <c r="V138" s="128"/>
      <c r="W138" s="128"/>
      <c r="X138" s="128"/>
    </row>
    <row r="139" spans="1:25" ht="14.25" x14ac:dyDescent="0.25">
      <c r="B139" s="319" t="s">
        <v>265</v>
      </c>
      <c r="C139" s="1048">
        <f t="shared" si="40"/>
        <v>473</v>
      </c>
      <c r="D139" s="980">
        <f t="shared" ref="D139:F139" si="45">D130+D58+D49</f>
        <v>150</v>
      </c>
      <c r="E139" s="833">
        <f t="shared" si="45"/>
        <v>142</v>
      </c>
      <c r="F139" s="833">
        <f t="shared" si="45"/>
        <v>181</v>
      </c>
      <c r="G139" s="128"/>
      <c r="H139" s="128"/>
      <c r="I139" s="128"/>
      <c r="J139" s="128"/>
      <c r="K139" s="128"/>
      <c r="L139" s="331"/>
      <c r="M139" s="128"/>
      <c r="N139" s="128"/>
      <c r="O139" s="128"/>
      <c r="P139" s="128"/>
      <c r="Q139" s="128"/>
      <c r="R139" s="128"/>
      <c r="S139" s="128"/>
      <c r="T139" s="128"/>
      <c r="U139" s="128"/>
      <c r="V139" s="128"/>
      <c r="W139" s="128"/>
      <c r="X139" s="128"/>
    </row>
    <row r="140" spans="1:25" ht="14.25" x14ac:dyDescent="0.25">
      <c r="B140" s="319" t="s">
        <v>267</v>
      </c>
      <c r="C140" s="1048">
        <f t="shared" si="40"/>
        <v>530</v>
      </c>
      <c r="D140" s="980">
        <f t="shared" ref="D140:F140" si="46">D131+D59+D50</f>
        <v>158</v>
      </c>
      <c r="E140" s="833">
        <f t="shared" si="46"/>
        <v>174</v>
      </c>
      <c r="F140" s="833">
        <f t="shared" si="46"/>
        <v>198</v>
      </c>
      <c r="G140" s="128"/>
      <c r="H140" s="128"/>
      <c r="I140" s="128"/>
      <c r="J140" s="128"/>
      <c r="K140" s="128"/>
      <c r="M140" s="128"/>
      <c r="N140" s="128"/>
      <c r="O140" s="128"/>
      <c r="P140" s="128"/>
      <c r="Q140" s="128"/>
      <c r="R140" s="128"/>
      <c r="S140" s="128"/>
      <c r="T140" s="128"/>
      <c r="U140" s="128"/>
      <c r="V140" s="128"/>
      <c r="W140" s="128"/>
      <c r="X140" s="128"/>
    </row>
    <row r="141" spans="1:25" x14ac:dyDescent="0.2">
      <c r="G141" s="128"/>
      <c r="H141" s="128"/>
      <c r="I141" s="128"/>
      <c r="J141" s="128"/>
      <c r="K141" s="128"/>
      <c r="M141" s="1083" t="s">
        <v>212</v>
      </c>
      <c r="N141" s="128"/>
      <c r="O141" s="128"/>
      <c r="P141" s="128"/>
      <c r="Q141" s="128"/>
      <c r="R141" s="128"/>
      <c r="S141" s="128"/>
      <c r="T141" s="128"/>
      <c r="U141" s="128"/>
      <c r="V141" s="128"/>
      <c r="W141" s="128"/>
      <c r="X141" s="128"/>
    </row>
    <row r="142" spans="1:25" ht="15" thickBot="1" x14ac:dyDescent="0.3">
      <c r="G142" s="128"/>
      <c r="H142" s="128"/>
      <c r="I142" s="128"/>
      <c r="J142" s="128"/>
      <c r="K142" s="128"/>
      <c r="M142" s="1084"/>
      <c r="N142" s="118"/>
      <c r="O142" s="118"/>
      <c r="P142" s="118"/>
      <c r="Q142" s="118"/>
      <c r="R142" s="118"/>
      <c r="S142" s="118"/>
      <c r="T142" s="118"/>
      <c r="U142" s="118"/>
    </row>
    <row r="143" spans="1:25" ht="15" thickBot="1" x14ac:dyDescent="0.3">
      <c r="G143" s="128"/>
      <c r="H143" s="128"/>
      <c r="I143" s="128"/>
      <c r="J143" s="128"/>
      <c r="K143" s="128"/>
      <c r="M143" s="130"/>
      <c r="N143" s="679" t="s">
        <v>132</v>
      </c>
      <c r="O143" s="326" t="s">
        <v>213</v>
      </c>
      <c r="P143" s="326" t="s">
        <v>214</v>
      </c>
      <c r="Q143" s="326" t="s">
        <v>215</v>
      </c>
      <c r="R143" s="326" t="s">
        <v>216</v>
      </c>
      <c r="S143" s="326" t="s">
        <v>217</v>
      </c>
      <c r="T143" s="326" t="s">
        <v>218</v>
      </c>
      <c r="U143" s="327" t="s">
        <v>66</v>
      </c>
    </row>
    <row r="144" spans="1:25" ht="12.75" x14ac:dyDescent="0.2">
      <c r="M144" s="344" t="s">
        <v>116</v>
      </c>
      <c r="N144" s="680">
        <f>SUM(O144:U144)</f>
        <v>1955</v>
      </c>
      <c r="O144" s="182">
        <v>81</v>
      </c>
      <c r="P144" s="182">
        <v>654</v>
      </c>
      <c r="Q144" s="182">
        <v>70</v>
      </c>
      <c r="R144" s="182">
        <v>153</v>
      </c>
      <c r="S144" s="182">
        <v>756</v>
      </c>
      <c r="T144" s="182">
        <v>141</v>
      </c>
      <c r="U144" s="330">
        <v>100</v>
      </c>
      <c r="Y144" s="156"/>
    </row>
    <row r="145" spans="7:33" ht="12.75" x14ac:dyDescent="0.2">
      <c r="M145" s="344" t="s">
        <v>261</v>
      </c>
      <c r="N145" s="680">
        <f t="shared" ref="N145:N149" si="47">SUM(O145:U145)</f>
        <v>331</v>
      </c>
      <c r="O145" s="161">
        <v>11</v>
      </c>
      <c r="P145" s="161">
        <v>129</v>
      </c>
      <c r="Q145" s="161">
        <v>11</v>
      </c>
      <c r="R145" s="161">
        <v>34</v>
      </c>
      <c r="S145" s="161">
        <v>101</v>
      </c>
      <c r="T145" s="161">
        <v>22</v>
      </c>
      <c r="U145" s="179">
        <v>23</v>
      </c>
      <c r="Y145" s="156"/>
    </row>
    <row r="146" spans="7:33" ht="12.75" x14ac:dyDescent="0.2">
      <c r="G146" s="128"/>
      <c r="H146" s="128"/>
      <c r="I146" s="128"/>
      <c r="J146" s="128"/>
      <c r="M146" s="344" t="s">
        <v>262</v>
      </c>
      <c r="N146" s="680">
        <f t="shared" si="47"/>
        <v>341</v>
      </c>
      <c r="O146" s="161">
        <v>11</v>
      </c>
      <c r="P146" s="161">
        <v>110</v>
      </c>
      <c r="Q146" s="161">
        <v>7</v>
      </c>
      <c r="R146" s="161">
        <v>31</v>
      </c>
      <c r="S146" s="161">
        <v>143</v>
      </c>
      <c r="T146" s="161">
        <v>27</v>
      </c>
      <c r="U146" s="179">
        <v>12</v>
      </c>
      <c r="Y146" s="156"/>
    </row>
    <row r="147" spans="7:33" ht="14.25" x14ac:dyDescent="0.25">
      <c r="G147" s="128"/>
      <c r="H147" s="128"/>
      <c r="I147" s="128"/>
      <c r="J147" s="128"/>
      <c r="K147" s="118"/>
      <c r="M147" s="344" t="s">
        <v>264</v>
      </c>
      <c r="N147" s="680">
        <f t="shared" si="47"/>
        <v>364</v>
      </c>
      <c r="O147" s="167">
        <v>21</v>
      </c>
      <c r="P147" s="167">
        <v>115</v>
      </c>
      <c r="Q147" s="167">
        <v>22</v>
      </c>
      <c r="R147" s="167">
        <v>18</v>
      </c>
      <c r="S147" s="167">
        <v>134</v>
      </c>
      <c r="T147" s="167">
        <v>39</v>
      </c>
      <c r="U147" s="149">
        <v>15</v>
      </c>
      <c r="Y147" s="156"/>
    </row>
    <row r="148" spans="7:33" ht="14.25" x14ac:dyDescent="0.25">
      <c r="G148" s="118"/>
      <c r="H148" s="118"/>
      <c r="I148" s="118"/>
      <c r="J148" s="118"/>
      <c r="K148" s="118"/>
      <c r="M148" s="344" t="s">
        <v>265</v>
      </c>
      <c r="N148" s="680">
        <f t="shared" si="47"/>
        <v>395</v>
      </c>
      <c r="O148" s="161">
        <v>12</v>
      </c>
      <c r="P148" s="161">
        <v>118</v>
      </c>
      <c r="Q148" s="161">
        <v>15</v>
      </c>
      <c r="R148" s="161">
        <v>35</v>
      </c>
      <c r="S148" s="161">
        <v>168</v>
      </c>
      <c r="T148" s="161">
        <v>25</v>
      </c>
      <c r="U148" s="179">
        <v>22</v>
      </c>
      <c r="Y148" s="156"/>
    </row>
    <row r="149" spans="7:33" ht="14.25" x14ac:dyDescent="0.25">
      <c r="G149" s="118"/>
      <c r="H149" s="118"/>
      <c r="I149" s="118"/>
      <c r="J149" s="118"/>
      <c r="K149" s="118"/>
      <c r="M149" s="355" t="s">
        <v>267</v>
      </c>
      <c r="N149" s="680">
        <f t="shared" si="47"/>
        <v>521</v>
      </c>
      <c r="O149" s="165">
        <v>26</v>
      </c>
      <c r="P149" s="165">
        <v>182</v>
      </c>
      <c r="Q149" s="165">
        <v>15</v>
      </c>
      <c r="R149" s="165">
        <v>35</v>
      </c>
      <c r="S149" s="165">
        <v>207</v>
      </c>
      <c r="T149" s="165">
        <v>28</v>
      </c>
      <c r="U149" s="170">
        <v>28</v>
      </c>
      <c r="Y149" s="156"/>
    </row>
    <row r="150" spans="7:33" ht="15" thickBot="1" x14ac:dyDescent="0.3">
      <c r="G150" s="118"/>
      <c r="H150" s="118"/>
      <c r="I150" s="118"/>
      <c r="J150" s="118"/>
      <c r="K150" s="118"/>
      <c r="M150" s="323" t="s">
        <v>132</v>
      </c>
      <c r="N150" s="681">
        <f>SUM(N145:N149)</f>
        <v>1952</v>
      </c>
      <c r="O150" s="360">
        <f>SUM(O145:O149)</f>
        <v>81</v>
      </c>
      <c r="P150" s="360">
        <f t="shared" ref="P150:U150" si="48">SUM(P145:P149)</f>
        <v>654</v>
      </c>
      <c r="Q150" s="360">
        <f t="shared" si="48"/>
        <v>70</v>
      </c>
      <c r="R150" s="360">
        <f t="shared" si="48"/>
        <v>153</v>
      </c>
      <c r="S150" s="360">
        <f t="shared" si="48"/>
        <v>753</v>
      </c>
      <c r="T150" s="360">
        <f t="shared" si="48"/>
        <v>141</v>
      </c>
      <c r="U150" s="391">
        <f t="shared" si="48"/>
        <v>100</v>
      </c>
      <c r="Y150" s="156"/>
    </row>
    <row r="151" spans="7:33" x14ac:dyDescent="0.2">
      <c r="M151" s="156"/>
      <c r="N151" s="156"/>
      <c r="O151" s="156"/>
      <c r="P151" s="156"/>
      <c r="Q151" s="156"/>
      <c r="R151" s="156"/>
      <c r="S151" s="156"/>
      <c r="T151" s="156"/>
      <c r="U151" s="156"/>
    </row>
    <row r="152" spans="7:33" x14ac:dyDescent="0.2">
      <c r="M152" s="356"/>
      <c r="N152" s="156"/>
      <c r="O152" s="128"/>
      <c r="P152" s="128"/>
      <c r="Q152" s="128"/>
      <c r="R152" s="128"/>
      <c r="S152" s="128"/>
      <c r="T152" s="128"/>
      <c r="U152" s="128"/>
    </row>
    <row r="153" spans="7:33" ht="14.25" x14ac:dyDescent="0.25">
      <c r="M153" s="156"/>
      <c r="N153" s="156"/>
      <c r="O153" s="156"/>
      <c r="P153" s="156"/>
      <c r="Q153" s="156"/>
      <c r="R153" s="156"/>
      <c r="S153" s="156"/>
      <c r="T153" s="156"/>
      <c r="U153" s="156"/>
      <c r="V153" s="118"/>
    </row>
    <row r="154" spans="7:33" x14ac:dyDescent="0.2">
      <c r="M154" s="156"/>
      <c r="N154" s="156"/>
      <c r="O154" s="156"/>
      <c r="P154" s="156"/>
      <c r="Q154" s="156"/>
      <c r="R154" s="156"/>
      <c r="S154" s="156"/>
      <c r="T154" s="156"/>
      <c r="U154" s="156"/>
    </row>
    <row r="155" spans="7:33" x14ac:dyDescent="0.2">
      <c r="M155" s="156"/>
      <c r="N155" s="156"/>
      <c r="O155" s="156"/>
      <c r="P155" s="156"/>
      <c r="Q155" s="156"/>
      <c r="R155" s="156"/>
      <c r="S155" s="156"/>
      <c r="T155" s="156"/>
      <c r="U155" s="156"/>
    </row>
    <row r="157" spans="7:33" x14ac:dyDescent="0.2">
      <c r="M157" s="620"/>
    </row>
    <row r="158" spans="7:33" ht="12.75" thickBot="1" x14ac:dyDescent="0.25">
      <c r="M158" s="640" t="s">
        <v>220</v>
      </c>
      <c r="N158" s="308"/>
    </row>
    <row r="159" spans="7:33" ht="12.75" thickBot="1" x14ac:dyDescent="0.25">
      <c r="M159" s="188"/>
      <c r="N159" s="683" t="s">
        <v>132</v>
      </c>
      <c r="O159" s="348" t="s">
        <v>178</v>
      </c>
      <c r="P159" s="349" t="s">
        <v>179</v>
      </c>
      <c r="Q159" s="349" t="s">
        <v>180</v>
      </c>
      <c r="R159" s="349" t="s">
        <v>181</v>
      </c>
      <c r="S159" s="349" t="s">
        <v>182</v>
      </c>
      <c r="T159" s="349" t="s">
        <v>183</v>
      </c>
      <c r="U159" s="349" t="s">
        <v>184</v>
      </c>
      <c r="V159" s="349" t="s">
        <v>185</v>
      </c>
      <c r="W159" s="349" t="s">
        <v>186</v>
      </c>
      <c r="X159" s="349" t="s">
        <v>187</v>
      </c>
      <c r="Y159" s="349" t="s">
        <v>188</v>
      </c>
      <c r="Z159" s="349" t="s">
        <v>189</v>
      </c>
      <c r="AA159" s="349" t="s">
        <v>190</v>
      </c>
      <c r="AB159" s="349" t="s">
        <v>191</v>
      </c>
      <c r="AC159" s="349" t="s">
        <v>192</v>
      </c>
      <c r="AD159" s="349" t="s">
        <v>193</v>
      </c>
      <c r="AE159" s="349" t="s">
        <v>194</v>
      </c>
      <c r="AF159" s="504" t="s">
        <v>195</v>
      </c>
      <c r="AG159" s="509" t="s">
        <v>58</v>
      </c>
    </row>
    <row r="160" spans="7:33" ht="12.75" x14ac:dyDescent="0.2">
      <c r="M160" s="354" t="s">
        <v>116</v>
      </c>
      <c r="N160" s="684">
        <f>SUM(N161:N166)</f>
        <v>8269</v>
      </c>
      <c r="O160" s="682">
        <f t="shared" ref="O160:AG160" si="49">SUM(O161:O166)</f>
        <v>542</v>
      </c>
      <c r="P160" s="682">
        <f t="shared" si="49"/>
        <v>519</v>
      </c>
      <c r="Q160" s="682">
        <f t="shared" si="49"/>
        <v>517</v>
      </c>
      <c r="R160" s="682">
        <f t="shared" si="49"/>
        <v>498</v>
      </c>
      <c r="S160" s="682">
        <f t="shared" si="49"/>
        <v>499</v>
      </c>
      <c r="T160" s="682">
        <f t="shared" si="49"/>
        <v>501</v>
      </c>
      <c r="U160" s="682">
        <f t="shared" si="49"/>
        <v>522</v>
      </c>
      <c r="V160" s="682">
        <f t="shared" si="49"/>
        <v>535</v>
      </c>
      <c r="W160" s="682">
        <f t="shared" si="49"/>
        <v>488</v>
      </c>
      <c r="X160" s="682">
        <f t="shared" si="49"/>
        <v>476</v>
      </c>
      <c r="Y160" s="682">
        <f t="shared" si="49"/>
        <v>444</v>
      </c>
      <c r="Z160" s="682">
        <f t="shared" si="49"/>
        <v>437</v>
      </c>
      <c r="AA160" s="682">
        <f t="shared" si="49"/>
        <v>430</v>
      </c>
      <c r="AB160" s="682">
        <f t="shared" si="49"/>
        <v>390</v>
      </c>
      <c r="AC160" s="682">
        <f t="shared" si="49"/>
        <v>368</v>
      </c>
      <c r="AD160" s="682">
        <f t="shared" si="49"/>
        <v>392</v>
      </c>
      <c r="AE160" s="682">
        <f t="shared" si="49"/>
        <v>374</v>
      </c>
      <c r="AF160" s="684">
        <f t="shared" si="49"/>
        <v>336</v>
      </c>
      <c r="AG160" s="688">
        <f t="shared" si="49"/>
        <v>1</v>
      </c>
    </row>
    <row r="161" spans="13:33" ht="12.75" x14ac:dyDescent="0.2">
      <c r="M161" s="344" t="s">
        <v>260</v>
      </c>
      <c r="N161" s="685">
        <f>SUM(O161:AG161)</f>
        <v>10</v>
      </c>
      <c r="O161" s="165"/>
      <c r="P161" s="165">
        <v>1</v>
      </c>
      <c r="Q161" s="165">
        <v>1</v>
      </c>
      <c r="R161" s="165"/>
      <c r="S161" s="165">
        <v>1</v>
      </c>
      <c r="T161" s="165">
        <v>2</v>
      </c>
      <c r="U161" s="165"/>
      <c r="V161" s="165">
        <v>1</v>
      </c>
      <c r="W161" s="165">
        <v>1</v>
      </c>
      <c r="X161" s="165"/>
      <c r="Y161" s="165"/>
      <c r="Z161" s="165"/>
      <c r="AA161" s="165">
        <v>1</v>
      </c>
      <c r="AB161" s="165"/>
      <c r="AC161" s="165">
        <v>1</v>
      </c>
      <c r="AD161" s="165"/>
      <c r="AE161" s="165"/>
      <c r="AF161" s="506">
        <v>1</v>
      </c>
      <c r="AG161" s="510"/>
    </row>
    <row r="162" spans="13:33" ht="12.75" x14ac:dyDescent="0.2">
      <c r="M162" s="344" t="s">
        <v>261</v>
      </c>
      <c r="N162" s="685">
        <f t="shared" ref="N162:N163" si="50">SUM(O162:AG162)</f>
        <v>912</v>
      </c>
      <c r="O162" s="165">
        <v>64</v>
      </c>
      <c r="P162" s="165">
        <v>61</v>
      </c>
      <c r="Q162" s="165">
        <v>65</v>
      </c>
      <c r="R162" s="165">
        <v>64</v>
      </c>
      <c r="S162" s="165">
        <v>51</v>
      </c>
      <c r="T162" s="165">
        <v>52</v>
      </c>
      <c r="U162" s="165">
        <v>64</v>
      </c>
      <c r="V162" s="165">
        <v>47</v>
      </c>
      <c r="W162" s="165">
        <v>60</v>
      </c>
      <c r="X162" s="165">
        <v>50</v>
      </c>
      <c r="Y162" s="165">
        <v>50</v>
      </c>
      <c r="Z162" s="165">
        <v>43</v>
      </c>
      <c r="AA162" s="165">
        <v>52</v>
      </c>
      <c r="AB162" s="165">
        <v>43</v>
      </c>
      <c r="AC162" s="165">
        <v>45</v>
      </c>
      <c r="AD162" s="165">
        <v>38</v>
      </c>
      <c r="AE162" s="165">
        <v>32</v>
      </c>
      <c r="AF162" s="506">
        <v>31</v>
      </c>
      <c r="AG162" s="510"/>
    </row>
    <row r="163" spans="13:33" ht="12.75" x14ac:dyDescent="0.2">
      <c r="M163" s="344" t="s">
        <v>262</v>
      </c>
      <c r="N163" s="685">
        <f t="shared" si="50"/>
        <v>1457</v>
      </c>
      <c r="O163" s="165">
        <v>86</v>
      </c>
      <c r="P163" s="165">
        <v>90</v>
      </c>
      <c r="Q163" s="165">
        <v>101</v>
      </c>
      <c r="R163" s="165">
        <v>99</v>
      </c>
      <c r="S163" s="165">
        <v>87</v>
      </c>
      <c r="T163" s="165">
        <v>82</v>
      </c>
      <c r="U163" s="165">
        <v>106</v>
      </c>
      <c r="V163" s="165">
        <v>84</v>
      </c>
      <c r="W163" s="165">
        <v>77</v>
      </c>
      <c r="X163" s="165">
        <v>97</v>
      </c>
      <c r="Y163" s="165">
        <v>78</v>
      </c>
      <c r="Z163" s="165">
        <v>87</v>
      </c>
      <c r="AA163" s="165">
        <v>77</v>
      </c>
      <c r="AB163" s="165">
        <v>61</v>
      </c>
      <c r="AC163" s="165">
        <v>54</v>
      </c>
      <c r="AD163" s="165">
        <v>64</v>
      </c>
      <c r="AE163" s="165">
        <v>65</v>
      </c>
      <c r="AF163" s="506">
        <v>62</v>
      </c>
      <c r="AG163" s="510"/>
    </row>
    <row r="164" spans="13:33" ht="12.75" x14ac:dyDescent="0.2">
      <c r="M164" s="344" t="s">
        <v>264</v>
      </c>
      <c r="N164" s="685">
        <f t="shared" ref="N164:N165" si="51">SUM(O164:AG164)</f>
        <v>1198</v>
      </c>
      <c r="O164" s="165">
        <v>104</v>
      </c>
      <c r="P164" s="165">
        <v>82</v>
      </c>
      <c r="Q164" s="165">
        <v>90</v>
      </c>
      <c r="R164" s="165">
        <v>70</v>
      </c>
      <c r="S164" s="165">
        <v>81</v>
      </c>
      <c r="T164" s="165">
        <v>76</v>
      </c>
      <c r="U164" s="165">
        <v>86</v>
      </c>
      <c r="V164" s="165">
        <v>78</v>
      </c>
      <c r="W164" s="165">
        <v>65</v>
      </c>
      <c r="X164" s="165">
        <v>64</v>
      </c>
      <c r="Y164" s="165">
        <v>60</v>
      </c>
      <c r="Z164" s="165">
        <v>57</v>
      </c>
      <c r="AA164" s="165">
        <v>57</v>
      </c>
      <c r="AB164" s="165">
        <v>56</v>
      </c>
      <c r="AC164" s="165">
        <v>46</v>
      </c>
      <c r="AD164" s="165">
        <v>43</v>
      </c>
      <c r="AE164" s="165">
        <v>46</v>
      </c>
      <c r="AF164" s="506">
        <v>37</v>
      </c>
      <c r="AG164" s="510"/>
    </row>
    <row r="165" spans="13:33" ht="12.75" x14ac:dyDescent="0.2">
      <c r="M165" s="344" t="s">
        <v>265</v>
      </c>
      <c r="N165" s="685">
        <f t="shared" si="51"/>
        <v>2473</v>
      </c>
      <c r="O165" s="165">
        <v>155</v>
      </c>
      <c r="P165" s="165">
        <v>143</v>
      </c>
      <c r="Q165" s="165">
        <v>142</v>
      </c>
      <c r="R165" s="165">
        <v>160</v>
      </c>
      <c r="S165" s="165">
        <v>136</v>
      </c>
      <c r="T165" s="165">
        <v>159</v>
      </c>
      <c r="U165" s="165">
        <v>121</v>
      </c>
      <c r="V165" s="165">
        <v>167</v>
      </c>
      <c r="W165" s="165">
        <v>143</v>
      </c>
      <c r="X165" s="165">
        <v>133</v>
      </c>
      <c r="Y165" s="165">
        <v>135</v>
      </c>
      <c r="Z165" s="165">
        <v>143</v>
      </c>
      <c r="AA165" s="165">
        <v>131</v>
      </c>
      <c r="AB165" s="165">
        <v>123</v>
      </c>
      <c r="AC165" s="165">
        <v>125</v>
      </c>
      <c r="AD165" s="165">
        <v>124</v>
      </c>
      <c r="AE165" s="165">
        <v>125</v>
      </c>
      <c r="AF165" s="506">
        <v>107</v>
      </c>
      <c r="AG165" s="510">
        <v>1</v>
      </c>
    </row>
    <row r="166" spans="13:33" x14ac:dyDescent="0.2">
      <c r="M166" s="355" t="s">
        <v>267</v>
      </c>
      <c r="N166" s="685">
        <f t="shared" ref="N166" si="52">SUM(O166:AG166)</f>
        <v>2219</v>
      </c>
      <c r="O166" s="165">
        <v>133</v>
      </c>
      <c r="P166" s="165">
        <v>142</v>
      </c>
      <c r="Q166" s="165">
        <v>118</v>
      </c>
      <c r="R166" s="165">
        <v>105</v>
      </c>
      <c r="S166" s="165">
        <v>143</v>
      </c>
      <c r="T166" s="165">
        <v>130</v>
      </c>
      <c r="U166" s="165">
        <v>145</v>
      </c>
      <c r="V166" s="165">
        <v>158</v>
      </c>
      <c r="W166" s="165">
        <v>142</v>
      </c>
      <c r="X166" s="165">
        <v>132</v>
      </c>
      <c r="Y166" s="165">
        <v>121</v>
      </c>
      <c r="Z166" s="165">
        <v>107</v>
      </c>
      <c r="AA166" s="165">
        <v>112</v>
      </c>
      <c r="AB166" s="165">
        <v>107</v>
      </c>
      <c r="AC166" s="165">
        <v>97</v>
      </c>
      <c r="AD166" s="165">
        <v>123</v>
      </c>
      <c r="AE166" s="165">
        <v>106</v>
      </c>
      <c r="AF166" s="506">
        <v>98</v>
      </c>
      <c r="AG166" s="510"/>
    </row>
    <row r="167" spans="13:33" ht="12.75" thickBot="1" x14ac:dyDescent="0.25">
      <c r="M167" s="323" t="s">
        <v>132</v>
      </c>
      <c r="N167" s="686">
        <f>SUM(O167:AG167)</f>
        <v>8269</v>
      </c>
      <c r="O167" s="360">
        <f>SUM(O161:O166)</f>
        <v>542</v>
      </c>
      <c r="P167" s="360">
        <f t="shared" ref="P167:AG167" si="53">SUM(P161:P166)</f>
        <v>519</v>
      </c>
      <c r="Q167" s="360">
        <f t="shared" si="53"/>
        <v>517</v>
      </c>
      <c r="R167" s="360">
        <f t="shared" si="53"/>
        <v>498</v>
      </c>
      <c r="S167" s="360">
        <f t="shared" si="53"/>
        <v>499</v>
      </c>
      <c r="T167" s="360">
        <f t="shared" si="53"/>
        <v>501</v>
      </c>
      <c r="U167" s="360">
        <f t="shared" si="53"/>
        <v>522</v>
      </c>
      <c r="V167" s="360">
        <f t="shared" si="53"/>
        <v>535</v>
      </c>
      <c r="W167" s="360">
        <f t="shared" si="53"/>
        <v>488</v>
      </c>
      <c r="X167" s="360">
        <f t="shared" si="53"/>
        <v>476</v>
      </c>
      <c r="Y167" s="360">
        <f t="shared" si="53"/>
        <v>444</v>
      </c>
      <c r="Z167" s="360">
        <f t="shared" si="53"/>
        <v>437</v>
      </c>
      <c r="AA167" s="360">
        <f t="shared" si="53"/>
        <v>430</v>
      </c>
      <c r="AB167" s="360">
        <f t="shared" si="53"/>
        <v>390</v>
      </c>
      <c r="AC167" s="360">
        <f t="shared" si="53"/>
        <v>368</v>
      </c>
      <c r="AD167" s="360">
        <f t="shared" si="53"/>
        <v>392</v>
      </c>
      <c r="AE167" s="360">
        <f t="shared" si="53"/>
        <v>374</v>
      </c>
      <c r="AF167" s="681">
        <f t="shared" si="53"/>
        <v>336</v>
      </c>
      <c r="AG167" s="687">
        <f t="shared" si="53"/>
        <v>1</v>
      </c>
    </row>
    <row r="168" spans="13:33" x14ac:dyDescent="0.2">
      <c r="M168" s="156"/>
      <c r="N168" s="638"/>
      <c r="O168" s="156"/>
      <c r="P168" s="156"/>
      <c r="Q168" s="156"/>
      <c r="R168" s="156"/>
      <c r="S168" s="156"/>
      <c r="T168" s="156"/>
      <c r="U168" s="156"/>
      <c r="V168" s="156"/>
      <c r="W168" s="156"/>
      <c r="X168" s="156"/>
      <c r="Y168" s="156"/>
      <c r="Z168" s="156"/>
      <c r="AA168" s="156"/>
      <c r="AB168" s="156"/>
      <c r="AC168" s="156"/>
      <c r="AD168" s="156"/>
      <c r="AE168" s="156"/>
      <c r="AF168" s="624"/>
      <c r="AG168" s="624"/>
    </row>
    <row r="169" spans="13:33" x14ac:dyDescent="0.2">
      <c r="M169" s="156"/>
      <c r="N169" s="638"/>
      <c r="O169" s="638"/>
      <c r="P169" s="638"/>
      <c r="Q169" s="638"/>
      <c r="R169" s="638"/>
      <c r="S169" s="638"/>
      <c r="T169" s="638"/>
      <c r="U169" s="638"/>
      <c r="V169" s="638"/>
      <c r="W169" s="638"/>
      <c r="X169" s="638"/>
      <c r="Y169" s="638"/>
      <c r="Z169" s="638"/>
      <c r="AA169" s="638"/>
      <c r="AB169" s="638"/>
      <c r="AC169" s="638"/>
      <c r="AD169" s="638"/>
      <c r="AE169" s="638"/>
      <c r="AF169" s="638"/>
      <c r="AG169" s="638"/>
    </row>
    <row r="170" spans="13:33" x14ac:dyDescent="0.2">
      <c r="M170" s="156"/>
      <c r="N170" s="638"/>
      <c r="O170" s="638"/>
      <c r="P170" s="638"/>
      <c r="Q170" s="638"/>
      <c r="R170" s="638"/>
      <c r="S170" s="638"/>
      <c r="T170" s="638"/>
      <c r="U170" s="638"/>
      <c r="V170" s="638"/>
      <c r="W170" s="638"/>
      <c r="X170" s="638"/>
      <c r="Y170" s="638"/>
      <c r="Z170" s="638"/>
      <c r="AA170" s="638"/>
      <c r="AB170" s="638"/>
      <c r="AC170" s="638"/>
      <c r="AD170" s="638"/>
      <c r="AE170" s="638"/>
      <c r="AF170" s="638"/>
      <c r="AG170" s="638"/>
    </row>
    <row r="171" spans="13:33" x14ac:dyDescent="0.2">
      <c r="M171" s="156"/>
      <c r="N171" s="638"/>
      <c r="O171" s="638"/>
      <c r="P171" s="638"/>
      <c r="Q171" s="638"/>
      <c r="R171" s="638"/>
      <c r="S171" s="638"/>
      <c r="T171" s="638"/>
      <c r="U171" s="638"/>
      <c r="V171" s="638"/>
      <c r="W171" s="638"/>
      <c r="X171" s="638"/>
      <c r="Y171" s="638"/>
      <c r="Z171" s="638"/>
      <c r="AA171" s="638"/>
      <c r="AB171" s="638"/>
      <c r="AC171" s="638"/>
      <c r="AD171" s="638"/>
      <c r="AE171" s="638"/>
      <c r="AF171" s="638"/>
      <c r="AG171" s="638"/>
    </row>
    <row r="172" spans="13:33" x14ac:dyDescent="0.2">
      <c r="M172" s="650"/>
      <c r="N172" s="309"/>
      <c r="O172" s="310"/>
      <c r="P172" s="310"/>
      <c r="Q172" s="310"/>
      <c r="R172" s="310"/>
      <c r="S172" s="310"/>
      <c r="T172" s="310"/>
      <c r="U172" s="310"/>
      <c r="V172" s="310"/>
      <c r="W172" s="309"/>
      <c r="X172" s="309"/>
      <c r="Y172" s="309"/>
      <c r="Z172" s="309"/>
      <c r="AA172" s="309"/>
      <c r="AB172" s="309"/>
      <c r="AC172" s="309"/>
      <c r="AD172" s="309"/>
      <c r="AE172" s="309"/>
      <c r="AF172" s="507"/>
      <c r="AG172" s="507"/>
    </row>
    <row r="173" spans="13:33" ht="12.75" thickBot="1" x14ac:dyDescent="0.25">
      <c r="M173" s="511" t="s">
        <v>249</v>
      </c>
      <c r="N173" s="511"/>
      <c r="O173" s="511"/>
    </row>
    <row r="174" spans="13:33" ht="15" thickBot="1" x14ac:dyDescent="0.3">
      <c r="N174" s="332" t="s">
        <v>132</v>
      </c>
      <c r="O174" s="574" t="s">
        <v>168</v>
      </c>
      <c r="P174" s="571" t="s">
        <v>169</v>
      </c>
      <c r="Q174" s="576" t="s">
        <v>170</v>
      </c>
      <c r="R174" s="576" t="s">
        <v>171</v>
      </c>
      <c r="S174" s="577" t="s">
        <v>37</v>
      </c>
      <c r="T174" s="581" t="s">
        <v>172</v>
      </c>
      <c r="U174" s="574" t="s">
        <v>29</v>
      </c>
      <c r="V174" s="586" t="s">
        <v>173</v>
      </c>
      <c r="W174" s="591" t="s">
        <v>174</v>
      </c>
      <c r="X174" s="592" t="s">
        <v>175</v>
      </c>
      <c r="Y174" s="587" t="s">
        <v>176</v>
      </c>
      <c r="Z174" s="118"/>
    </row>
    <row r="175" spans="13:33" ht="12.75" x14ac:dyDescent="0.2">
      <c r="M175" s="354" t="s">
        <v>116</v>
      </c>
      <c r="N175" s="165">
        <f>SUM(O175:Y175)</f>
        <v>8269</v>
      </c>
      <c r="O175" s="175">
        <v>67</v>
      </c>
      <c r="P175" s="570">
        <v>402</v>
      </c>
      <c r="Q175" s="568">
        <v>1</v>
      </c>
      <c r="R175" s="568">
        <v>118</v>
      </c>
      <c r="S175" s="578">
        <v>53</v>
      </c>
      <c r="T175" s="582">
        <v>1</v>
      </c>
      <c r="U175" s="575">
        <v>7542</v>
      </c>
      <c r="V175" s="582"/>
      <c r="W175" s="593">
        <v>67</v>
      </c>
      <c r="X175" s="594"/>
      <c r="Y175" s="588">
        <v>18</v>
      </c>
    </row>
    <row r="176" spans="13:33" ht="12.75" x14ac:dyDescent="0.2">
      <c r="M176" s="344" t="s">
        <v>260</v>
      </c>
      <c r="N176" s="165">
        <f t="shared" ref="N176:N182" si="54">SUM(O176:Y176)</f>
        <v>10</v>
      </c>
      <c r="O176" s="175"/>
      <c r="P176" s="464"/>
      <c r="Q176" s="315"/>
      <c r="R176" s="315"/>
      <c r="S176" s="317"/>
      <c r="T176" s="583"/>
      <c r="U176" s="175">
        <v>8</v>
      </c>
      <c r="V176" s="583"/>
      <c r="W176" s="528">
        <v>2</v>
      </c>
      <c r="X176" s="595"/>
      <c r="Y176" s="589"/>
    </row>
    <row r="177" spans="13:27" ht="14.25" x14ac:dyDescent="0.25">
      <c r="M177" s="344" t="s">
        <v>261</v>
      </c>
      <c r="N177" s="165">
        <f t="shared" si="54"/>
        <v>912</v>
      </c>
      <c r="O177" s="168">
        <v>10</v>
      </c>
      <c r="P177" s="411">
        <v>69</v>
      </c>
      <c r="Q177" s="440"/>
      <c r="R177" s="440">
        <v>10</v>
      </c>
      <c r="S177" s="579">
        <v>1</v>
      </c>
      <c r="T177" s="584"/>
      <c r="U177" s="168">
        <v>813</v>
      </c>
      <c r="V177" s="584"/>
      <c r="W177" s="528">
        <v>8</v>
      </c>
      <c r="X177" s="595"/>
      <c r="Y177" s="589">
        <v>1</v>
      </c>
    </row>
    <row r="178" spans="13:27" ht="12.75" x14ac:dyDescent="0.2">
      <c r="M178" s="344" t="s">
        <v>262</v>
      </c>
      <c r="N178" s="165">
        <f t="shared" si="54"/>
        <v>1457</v>
      </c>
      <c r="O178" s="175">
        <v>13</v>
      </c>
      <c r="P178" s="464">
        <v>49</v>
      </c>
      <c r="Q178" s="315"/>
      <c r="R178" s="315">
        <v>4</v>
      </c>
      <c r="S178" s="317">
        <v>15</v>
      </c>
      <c r="T178" s="583"/>
      <c r="U178" s="175">
        <v>1354</v>
      </c>
      <c r="V178" s="583"/>
      <c r="W178" s="528">
        <v>18</v>
      </c>
      <c r="X178" s="595"/>
      <c r="Y178" s="589">
        <v>4</v>
      </c>
    </row>
    <row r="179" spans="13:27" ht="12.75" x14ac:dyDescent="0.2">
      <c r="M179" s="344" t="s">
        <v>264</v>
      </c>
      <c r="N179" s="165">
        <f t="shared" si="54"/>
        <v>1198</v>
      </c>
      <c r="O179" s="175">
        <v>11</v>
      </c>
      <c r="P179" s="464">
        <v>43</v>
      </c>
      <c r="Q179" s="315"/>
      <c r="R179" s="315">
        <v>30</v>
      </c>
      <c r="S179" s="317">
        <v>3</v>
      </c>
      <c r="T179" s="583"/>
      <c r="U179" s="175">
        <v>1098</v>
      </c>
      <c r="V179" s="583"/>
      <c r="W179" s="528">
        <v>10</v>
      </c>
      <c r="X179" s="595"/>
      <c r="Y179" s="589">
        <v>3</v>
      </c>
    </row>
    <row r="180" spans="13:27" ht="12.75" x14ac:dyDescent="0.2">
      <c r="M180" s="950" t="s">
        <v>265</v>
      </c>
      <c r="N180" s="980">
        <f t="shared" si="54"/>
        <v>2473</v>
      </c>
      <c r="O180" s="951">
        <v>9</v>
      </c>
      <c r="P180" s="952">
        <v>170</v>
      </c>
      <c r="Q180" s="818"/>
      <c r="R180" s="818">
        <v>17</v>
      </c>
      <c r="S180" s="953">
        <v>18</v>
      </c>
      <c r="T180" s="954"/>
      <c r="U180" s="951">
        <v>2236</v>
      </c>
      <c r="V180" s="954"/>
      <c r="W180" s="955">
        <v>20</v>
      </c>
      <c r="X180" s="956"/>
      <c r="Y180" s="957">
        <v>3</v>
      </c>
    </row>
    <row r="181" spans="13:27" x14ac:dyDescent="0.2">
      <c r="M181" s="355" t="s">
        <v>267</v>
      </c>
      <c r="N181" s="165">
        <f t="shared" si="54"/>
        <v>2219</v>
      </c>
      <c r="O181" s="175">
        <v>24</v>
      </c>
      <c r="P181" s="464">
        <v>71</v>
      </c>
      <c r="Q181" s="315">
        <v>1</v>
      </c>
      <c r="R181" s="315">
        <v>57</v>
      </c>
      <c r="S181" s="317">
        <v>16</v>
      </c>
      <c r="T181" s="583">
        <v>1</v>
      </c>
      <c r="U181" s="175">
        <v>2033</v>
      </c>
      <c r="V181" s="583"/>
      <c r="W181" s="528">
        <v>9</v>
      </c>
      <c r="X181" s="595"/>
      <c r="Y181" s="589">
        <v>7</v>
      </c>
    </row>
    <row r="182" spans="13:27" ht="12.75" thickBot="1" x14ac:dyDescent="0.25">
      <c r="M182" s="323" t="s">
        <v>132</v>
      </c>
      <c r="N182" s="165">
        <f t="shared" si="54"/>
        <v>8269</v>
      </c>
      <c r="O182" s="175">
        <f>SUM(O176:O181)</f>
        <v>67</v>
      </c>
      <c r="P182" s="465">
        <f t="shared" ref="P182:Y182" si="55">SUM(P176:P181)</f>
        <v>402</v>
      </c>
      <c r="Q182" s="569">
        <f t="shared" si="55"/>
        <v>1</v>
      </c>
      <c r="R182" s="569">
        <f t="shared" si="55"/>
        <v>118</v>
      </c>
      <c r="S182" s="580">
        <f t="shared" si="55"/>
        <v>53</v>
      </c>
      <c r="T182" s="585">
        <f t="shared" si="55"/>
        <v>1</v>
      </c>
      <c r="U182" s="405">
        <f t="shared" si="55"/>
        <v>7542</v>
      </c>
      <c r="V182" s="585">
        <f t="shared" si="55"/>
        <v>0</v>
      </c>
      <c r="W182" s="596">
        <f t="shared" si="55"/>
        <v>67</v>
      </c>
      <c r="X182" s="597">
        <f t="shared" si="55"/>
        <v>0</v>
      </c>
      <c r="Y182" s="590">
        <f t="shared" si="55"/>
        <v>18</v>
      </c>
    </row>
    <row r="183" spans="13:27" x14ac:dyDescent="0.2">
      <c r="M183" s="627"/>
      <c r="N183" s="156"/>
      <c r="O183" s="156"/>
      <c r="P183" s="156"/>
      <c r="Q183" s="156"/>
      <c r="R183" s="156"/>
      <c r="S183" s="156"/>
      <c r="T183" s="156"/>
      <c r="U183" s="156"/>
      <c r="V183" s="156"/>
      <c r="W183" s="156"/>
      <c r="X183" s="156"/>
      <c r="Y183" s="156"/>
      <c r="Z183" s="291"/>
      <c r="AA183" s="291"/>
    </row>
    <row r="184" spans="13:27" x14ac:dyDescent="0.2">
      <c r="M184" s="156"/>
      <c r="N184" s="156"/>
      <c r="O184" s="156"/>
      <c r="P184" s="156"/>
      <c r="Q184" s="156"/>
      <c r="R184" s="156"/>
      <c r="S184" s="156"/>
      <c r="T184" s="156"/>
      <c r="U184" s="156"/>
      <c r="V184" s="156"/>
      <c r="W184" s="156"/>
      <c r="X184" s="156"/>
      <c r="Y184" s="156"/>
      <c r="Z184" s="291"/>
      <c r="AA184" s="291"/>
    </row>
    <row r="185" spans="13:27" x14ac:dyDescent="0.2">
      <c r="M185" s="156"/>
      <c r="N185" s="156"/>
      <c r="O185" s="156"/>
      <c r="P185" s="156"/>
      <c r="Q185" s="156"/>
      <c r="R185" s="156"/>
      <c r="S185" s="156"/>
      <c r="T185" s="156"/>
      <c r="U185" s="156"/>
      <c r="V185" s="156"/>
      <c r="W185" s="156"/>
      <c r="X185" s="156"/>
      <c r="Y185" s="156"/>
      <c r="Z185" s="291"/>
      <c r="AA185" s="291"/>
    </row>
    <row r="186" spans="13:27" x14ac:dyDescent="0.2">
      <c r="M186" s="156"/>
      <c r="N186" s="156"/>
      <c r="O186" s="156"/>
      <c r="P186" s="156"/>
      <c r="Q186" s="156"/>
      <c r="R186" s="156"/>
      <c r="S186" s="156"/>
      <c r="T186" s="156"/>
      <c r="U186" s="156"/>
      <c r="V186" s="156"/>
      <c r="W186" s="156"/>
      <c r="X186" s="156"/>
      <c r="Y186" s="156"/>
      <c r="Z186" s="291"/>
      <c r="AA186" s="291"/>
    </row>
    <row r="187" spans="13:27" x14ac:dyDescent="0.2">
      <c r="M187" s="291"/>
      <c r="N187" s="291"/>
      <c r="O187" s="291"/>
      <c r="P187" s="291"/>
      <c r="Q187" s="291"/>
      <c r="R187" s="291"/>
      <c r="S187" s="291"/>
      <c r="T187" s="291"/>
      <c r="U187" s="291"/>
      <c r="V187" s="291"/>
      <c r="W187" s="291"/>
      <c r="X187" s="291"/>
      <c r="Y187" s="291"/>
      <c r="Z187" s="291"/>
      <c r="AA187" s="291"/>
    </row>
    <row r="188" spans="13:27" x14ac:dyDescent="0.2">
      <c r="M188" s="291"/>
      <c r="N188" s="291"/>
      <c r="O188" s="291"/>
      <c r="P188" s="291"/>
      <c r="Q188" s="291"/>
      <c r="R188" s="291"/>
      <c r="S188" s="291"/>
      <c r="T188" s="291"/>
      <c r="U188" s="291"/>
      <c r="V188" s="291"/>
      <c r="W188" s="291"/>
      <c r="X188" s="291"/>
      <c r="Y188" s="291"/>
      <c r="Z188" s="291"/>
      <c r="AA188" s="291"/>
    </row>
    <row r="189" spans="13:27" x14ac:dyDescent="0.2">
      <c r="M189" s="291"/>
      <c r="N189" s="291"/>
      <c r="O189" s="291"/>
      <c r="P189" s="291"/>
      <c r="Q189" s="291"/>
      <c r="R189" s="291"/>
      <c r="S189" s="291"/>
      <c r="T189" s="291"/>
      <c r="U189" s="291"/>
      <c r="V189" s="291"/>
      <c r="W189" s="291"/>
      <c r="X189" s="291"/>
      <c r="Y189" s="291"/>
      <c r="Z189" s="291"/>
      <c r="AA189" s="291"/>
    </row>
  </sheetData>
  <mergeCells count="1">
    <mergeCell ref="M141:M142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O86"/>
  <sheetViews>
    <sheetView view="pageBreakPreview" zoomScaleNormal="100" zoomScaleSheetLayoutView="100" workbookViewId="0">
      <selection activeCell="C42" sqref="C42"/>
    </sheetView>
  </sheetViews>
  <sheetFormatPr defaultColWidth="9.140625" defaultRowHeight="12.75" x14ac:dyDescent="0.2"/>
  <cols>
    <col min="1" max="1" width="0.7109375" style="283" customWidth="1"/>
    <col min="2" max="2" width="5.28515625" style="282" customWidth="1"/>
    <col min="3" max="3" width="46.85546875" style="282" customWidth="1"/>
    <col min="4" max="4" width="8" style="283" customWidth="1"/>
    <col min="5" max="5" width="7" style="283" customWidth="1"/>
    <col min="6" max="6" width="2.140625" style="283" customWidth="1"/>
    <col min="7" max="7" width="4.140625" style="282" customWidth="1"/>
    <col min="8" max="8" width="25.140625" style="282" customWidth="1"/>
    <col min="9" max="9" width="21.28515625" style="282" customWidth="1"/>
    <col min="10" max="10" width="8.42578125" style="283" customWidth="1"/>
    <col min="11" max="11" width="7" style="283" customWidth="1"/>
    <col min="12" max="12" width="1.42578125" style="283" customWidth="1"/>
    <col min="13" max="16384" width="9.140625" style="204"/>
  </cols>
  <sheetData>
    <row r="1" spans="1:13" ht="16.5" customHeight="1" x14ac:dyDescent="0.2">
      <c r="A1" s="201"/>
      <c r="B1" s="456" t="s">
        <v>315</v>
      </c>
      <c r="C1" s="377"/>
      <c r="D1" s="376"/>
      <c r="E1" s="377"/>
      <c r="F1" s="382"/>
      <c r="G1" s="374"/>
      <c r="H1" s="379"/>
      <c r="I1" s="386" t="s">
        <v>108</v>
      </c>
      <c r="J1" s="376"/>
      <c r="K1" s="380"/>
      <c r="L1" s="203"/>
    </row>
    <row r="2" spans="1:13" ht="15.75" hidden="1" x14ac:dyDescent="0.2">
      <c r="A2" s="205"/>
      <c r="B2" s="206"/>
      <c r="C2" s="206"/>
      <c r="D2" s="207"/>
      <c r="E2" s="208"/>
      <c r="F2" s="208"/>
      <c r="G2" s="206"/>
      <c r="H2" s="206" t="s">
        <v>0</v>
      </c>
      <c r="I2" s="206"/>
      <c r="J2" s="208"/>
      <c r="K2" s="207" t="s">
        <v>1</v>
      </c>
      <c r="L2" s="209"/>
    </row>
    <row r="3" spans="1:13" ht="5.0999999999999996" customHeight="1" x14ac:dyDescent="0.2">
      <c r="A3" s="210"/>
      <c r="B3" s="211"/>
      <c r="C3" s="211"/>
      <c r="D3" s="212"/>
      <c r="E3" s="212"/>
      <c r="F3" s="212"/>
      <c r="G3" s="211"/>
      <c r="H3" s="211"/>
      <c r="I3" s="211"/>
      <c r="J3" s="212"/>
      <c r="K3" s="212"/>
      <c r="L3" s="213"/>
    </row>
    <row r="4" spans="1:13" s="200" customFormat="1" ht="12" customHeight="1" x14ac:dyDescent="0.2">
      <c r="A4" s="214"/>
      <c r="B4" s="215" t="str">
        <f>Data!B4</f>
        <v>51A Reports (Q3, FY'2017)</v>
      </c>
      <c r="C4" s="215"/>
      <c r="D4" s="21">
        <f>StateCalculations!D6</f>
        <v>2549</v>
      </c>
      <c r="E4" s="216"/>
      <c r="F4" s="216"/>
      <c r="G4" s="217"/>
      <c r="H4" s="215" t="str">
        <f>Data!H4</f>
        <v>Children &lt;18 Pending Response (03/31/2017)</v>
      </c>
      <c r="I4" s="215"/>
      <c r="J4" s="551">
        <f>VLOOKUP(I1,ChildrenPendingResponse!$A$1:$C$42,3,FALSE)</f>
        <v>491</v>
      </c>
      <c r="K4" s="218"/>
      <c r="L4" s="219"/>
      <c r="M4" s="116"/>
    </row>
    <row r="5" spans="1:13" s="200" customFormat="1" ht="12" customHeight="1" x14ac:dyDescent="0.2">
      <c r="A5" s="214"/>
      <c r="B5" s="215" t="str">
        <f>Data!B5</f>
        <v>% Screened-In for Response (Q3, FY'2017)</v>
      </c>
      <c r="C5" s="220"/>
      <c r="D5" s="28">
        <f>(StateCalculations!D19+StateCalculations!D32)/StateCalculations!D6</f>
        <v>0.67045900353079635</v>
      </c>
      <c r="E5" s="216"/>
      <c r="F5" s="216"/>
      <c r="G5" s="217"/>
      <c r="H5" s="215" t="str">
        <f>Data!H5</f>
        <v>Children Under 18 in Caseload (03/31/2017)</v>
      </c>
      <c r="I5" s="215"/>
      <c r="J5" s="551">
        <f>StateCalculations!D104</f>
        <v>6619</v>
      </c>
      <c r="K5" s="218"/>
      <c r="L5" s="219"/>
    </row>
    <row r="6" spans="1:13" s="200" customFormat="1" ht="12" customHeight="1" x14ac:dyDescent="0.2">
      <c r="A6" s="214"/>
      <c r="B6" s="215"/>
      <c r="C6" s="215"/>
      <c r="D6" s="28"/>
      <c r="E6" s="221"/>
      <c r="F6" s="221"/>
      <c r="G6" s="217"/>
      <c r="H6" s="215" t="str">
        <f>Data!H6</f>
        <v>Children Under 18 in Placement (03/31/2017)</v>
      </c>
      <c r="I6" s="215"/>
      <c r="J6" s="551">
        <f>StateCalculations!D104-StateCalculations!D110</f>
        <v>1237</v>
      </c>
      <c r="K6" s="218"/>
      <c r="L6" s="219"/>
    </row>
    <row r="7" spans="1:13" s="200" customFormat="1" ht="3" customHeight="1" x14ac:dyDescent="0.2">
      <c r="A7" s="214"/>
      <c r="B7" s="217"/>
      <c r="C7" s="217"/>
      <c r="D7" s="199"/>
      <c r="E7" s="221"/>
      <c r="F7" s="221"/>
      <c r="G7" s="217"/>
      <c r="H7" s="215">
        <f>Data!H7</f>
        <v>0</v>
      </c>
      <c r="I7" s="215"/>
      <c r="J7" s="837"/>
      <c r="K7" s="218"/>
      <c r="L7" s="219"/>
    </row>
    <row r="8" spans="1:13" s="200" customFormat="1" ht="12" customHeight="1" x14ac:dyDescent="0.2">
      <c r="A8" s="214"/>
      <c r="B8" s="215" t="str">
        <f>Data!B8</f>
        <v>Responses (Q3, FY'2017) (includes Hotline)</v>
      </c>
      <c r="C8" s="215"/>
      <c r="D8" s="21">
        <f>StateCalculations!D155</f>
        <v>1193</v>
      </c>
      <c r="E8" s="221"/>
      <c r="F8" s="221"/>
      <c r="G8" s="217"/>
      <c r="H8" s="215" t="str">
        <f>Data!H8</f>
        <v>% of Child Caseload in Placement</v>
      </c>
      <c r="I8" s="215"/>
      <c r="J8" s="838">
        <f>J6/J5</f>
        <v>0.18688623659163014</v>
      </c>
      <c r="K8" s="218"/>
      <c r="L8" s="219"/>
    </row>
    <row r="9" spans="1:13" s="200" customFormat="1" ht="12" customHeight="1" x14ac:dyDescent="0.2">
      <c r="A9" s="214"/>
      <c r="B9" s="215" t="str">
        <f>Data!B9</f>
        <v>% Supported Responses (Q3, FY'2017)</v>
      </c>
      <c r="C9" s="215"/>
      <c r="D9" s="28">
        <f>StateCalculations!D61/D4</f>
        <v>0.23695566888976069</v>
      </c>
      <c r="E9" s="221"/>
      <c r="F9" s="221"/>
      <c r="G9" s="217"/>
      <c r="H9" s="215" t="str">
        <f>Data!H9</f>
        <v>Clinical Cases (03/31/2017)</v>
      </c>
      <c r="I9" s="215"/>
      <c r="J9" s="551">
        <f>StateCalculations!D120+StateCalculations!D121</f>
        <v>3518</v>
      </c>
      <c r="K9" s="218"/>
      <c r="L9" s="219"/>
      <c r="M9" s="290"/>
    </row>
    <row r="10" spans="1:13" s="200" customFormat="1" ht="3" customHeight="1" x14ac:dyDescent="0.2">
      <c r="A10" s="214"/>
      <c r="E10" s="221"/>
      <c r="F10" s="221"/>
      <c r="G10" s="217"/>
      <c r="H10" s="215"/>
      <c r="I10" s="215"/>
      <c r="J10" s="839"/>
      <c r="K10" s="218"/>
      <c r="L10" s="219"/>
    </row>
    <row r="11" spans="1:13" s="200" customFormat="1" ht="12" customHeight="1" x14ac:dyDescent="0.2">
      <c r="A11" s="214"/>
      <c r="B11" s="215" t="str">
        <f>Data!B11</f>
        <v>Substantiated Concern (Q3, FY'2017)</v>
      </c>
      <c r="C11" s="215"/>
      <c r="D11" s="21">
        <f>StateCalculations!D146</f>
        <v>181</v>
      </c>
      <c r="E11" s="221"/>
      <c r="F11" s="221"/>
      <c r="G11" s="217"/>
      <c r="H11" s="215" t="str">
        <f>Data!H11</f>
        <v>Adoption Cases (03/31/2017)</v>
      </c>
      <c r="I11" s="215"/>
      <c r="J11" s="551">
        <f>StateCalculations!D119</f>
        <v>223</v>
      </c>
      <c r="K11" s="218"/>
      <c r="L11" s="219"/>
    </row>
    <row r="12" spans="1:13" s="200" customFormat="1" ht="12" customHeight="1" x14ac:dyDescent="0.2">
      <c r="A12" s="214"/>
      <c r="B12" s="253"/>
      <c r="C12" s="215"/>
      <c r="D12" s="28"/>
      <c r="E12" s="221"/>
      <c r="F12" s="221"/>
      <c r="G12" s="217"/>
      <c r="H12" s="215" t="str">
        <f>Data!H12</f>
        <v>Clinical Cases w/Child &lt;18 in Plcme (03/31/2017)</v>
      </c>
      <c r="I12" s="215"/>
      <c r="J12" s="551">
        <f>StateCalculations!E127</f>
        <v>645</v>
      </c>
      <c r="K12" s="218"/>
      <c r="L12" s="219"/>
    </row>
    <row r="13" spans="1:13" s="200" customFormat="1" ht="12" customHeight="1" x14ac:dyDescent="0.2">
      <c r="A13" s="214"/>
      <c r="E13" s="221"/>
      <c r="F13" s="221"/>
      <c r="G13" s="217"/>
      <c r="H13" s="215" t="str">
        <f>Data!H13</f>
        <v>% Clinical Cases that are Placement Cases</v>
      </c>
      <c r="I13" s="215"/>
      <c r="J13" s="838">
        <f>J12/J9</f>
        <v>0.18334280841387152</v>
      </c>
      <c r="K13" s="218"/>
      <c r="L13" s="219"/>
    </row>
    <row r="14" spans="1:13" s="200" customFormat="1" ht="3" customHeight="1" x14ac:dyDescent="0.2">
      <c r="A14" s="214"/>
      <c r="B14" s="215"/>
      <c r="C14" s="215"/>
      <c r="D14" s="34"/>
      <c r="E14" s="221"/>
      <c r="F14" s="221"/>
      <c r="G14" s="217"/>
      <c r="H14" s="215"/>
      <c r="I14" s="215"/>
      <c r="J14" s="838"/>
      <c r="K14" s="218"/>
      <c r="L14" s="219"/>
    </row>
    <row r="15" spans="1:13" s="200" customFormat="1" ht="12" customHeight="1" x14ac:dyDescent="0.2">
      <c r="A15" s="214"/>
      <c r="B15" s="215" t="str">
        <f>Data!B15</f>
        <v>Ave. Clinical Cases Opened per Month (Jan - Mar 2017)</v>
      </c>
      <c r="C15" s="215"/>
      <c r="D15" s="21">
        <f>StateCalculations!D93</f>
        <v>213.33333333333334</v>
      </c>
      <c r="E15" s="221"/>
      <c r="F15" s="221"/>
      <c r="G15" s="217"/>
      <c r="H15" s="215" t="str">
        <f>Data!H15</f>
        <v>Adoptions Legalized (Q3, FY'2017)</v>
      </c>
      <c r="I15" s="215"/>
      <c r="J15" s="551">
        <f>StateCalculations!D135</f>
        <v>60</v>
      </c>
      <c r="K15" s="218"/>
      <c r="L15" s="219"/>
    </row>
    <row r="16" spans="1:13" s="200" customFormat="1" ht="12" customHeight="1" x14ac:dyDescent="0.2">
      <c r="A16" s="214"/>
      <c r="B16" s="215" t="str">
        <f>Data!B16</f>
        <v>Ave. Clinical Cases Closed Per Month (Jan - Mar 2017)</v>
      </c>
      <c r="C16" s="215"/>
      <c r="D16" s="21">
        <f>StateCalculations!D76</f>
        <v>216.66666666666666</v>
      </c>
      <c r="E16" s="221"/>
      <c r="F16" s="221"/>
      <c r="G16" s="217"/>
      <c r="H16" s="215" t="str">
        <f>Data!H16</f>
        <v>Guardianships Legalized (Q3, FY'2017)</v>
      </c>
      <c r="I16" s="215"/>
      <c r="J16" s="551">
        <f>StateCalculations!E135</f>
        <v>43</v>
      </c>
      <c r="K16" s="218"/>
      <c r="L16" s="219"/>
    </row>
    <row r="17" spans="1:12" ht="6" customHeight="1" x14ac:dyDescent="0.2">
      <c r="A17" s="223"/>
      <c r="B17" s="206"/>
      <c r="C17" s="206"/>
      <c r="D17" s="207"/>
      <c r="E17" s="208"/>
      <c r="F17" s="208"/>
      <c r="G17" s="206"/>
      <c r="H17" s="206"/>
      <c r="I17" s="206"/>
      <c r="J17" s="208"/>
      <c r="K17" s="208"/>
      <c r="L17" s="224"/>
    </row>
    <row r="18" spans="1:12" s="227" customFormat="1" ht="15.75" customHeight="1" x14ac:dyDescent="0.2">
      <c r="A18" s="225"/>
      <c r="B18" s="1079" t="s">
        <v>4</v>
      </c>
      <c r="C18" s="1079"/>
      <c r="D18" s="1079"/>
      <c r="E18" s="1079"/>
      <c r="F18" s="1079"/>
      <c r="G18" s="1079"/>
      <c r="H18" s="1079"/>
      <c r="I18" s="1079"/>
      <c r="J18" s="1079"/>
      <c r="K18" s="1079"/>
      <c r="L18" s="226"/>
    </row>
    <row r="19" spans="1:12" ht="15" customHeight="1" x14ac:dyDescent="0.2">
      <c r="A19" s="210"/>
      <c r="B19" s="228" t="str">
        <f>Data!B19</f>
        <v>Race (03/31/2017)</v>
      </c>
      <c r="C19" s="229"/>
      <c r="D19" s="230"/>
      <c r="E19" s="231"/>
      <c r="F19" s="232"/>
      <c r="G19" s="228" t="str">
        <f>Data!G19</f>
        <v>Primary Language  (03/31/2017)</v>
      </c>
      <c r="H19" s="229"/>
      <c r="I19" s="229"/>
      <c r="J19" s="233"/>
      <c r="K19" s="233"/>
      <c r="L19" s="213"/>
    </row>
    <row r="20" spans="1:12" s="200" customFormat="1" ht="13.5" customHeight="1" x14ac:dyDescent="0.2">
      <c r="A20" s="234"/>
      <c r="B20" s="235"/>
      <c r="C20" s="215" t="s">
        <v>5</v>
      </c>
      <c r="D20" s="21">
        <f>StateCalculations!M14</f>
        <v>1788</v>
      </c>
      <c r="E20" s="28">
        <f>IF(D20/$D$29&lt;0.01,"*",D20/$D$29)</f>
        <v>0.13606270451259417</v>
      </c>
      <c r="F20" s="236"/>
      <c r="G20" s="235"/>
      <c r="H20" s="215" t="str">
        <f>Data!H20</f>
        <v>Spanish</v>
      </c>
      <c r="I20" s="215"/>
      <c r="J20" s="21">
        <f>StateCalculations!M36</f>
        <v>1295</v>
      </c>
      <c r="K20" s="49">
        <f>IF(J20/$J$31&lt;0.01,"*",J20/$J$31)</f>
        <v>9.8546533749334142E-2</v>
      </c>
      <c r="L20" s="237"/>
    </row>
    <row r="21" spans="1:12" s="200" customFormat="1" ht="14.45" customHeight="1" x14ac:dyDescent="0.2">
      <c r="A21" s="234"/>
      <c r="B21" s="235"/>
      <c r="C21" s="238" t="s">
        <v>7</v>
      </c>
      <c r="D21" s="21">
        <f>StateCalculations!M10</f>
        <v>4038</v>
      </c>
      <c r="E21" s="28">
        <f t="shared" ref="E21:E28" si="0">IF(D21/$D$29&lt;0.01,"*",D21/$D$29)</f>
        <v>0.30728255079522104</v>
      </c>
      <c r="F21" s="236"/>
      <c r="G21" s="235"/>
      <c r="H21" s="215" t="str">
        <f>Data!H21</f>
        <v>Khmer (Cambodian)</v>
      </c>
      <c r="I21" s="215"/>
      <c r="J21" s="21">
        <f>StateCalculations!M30</f>
        <v>6</v>
      </c>
      <c r="K21" s="28" t="str">
        <f t="shared" ref="K21:K31" si="1">IF(J21/$J$31&lt;0.01,"*",J21/$J$31)</f>
        <v>*</v>
      </c>
      <c r="L21" s="237"/>
    </row>
    <row r="22" spans="1:12" s="200" customFormat="1" ht="13.5" customHeight="1" x14ac:dyDescent="0.2">
      <c r="A22" s="234"/>
      <c r="B22" s="235"/>
      <c r="C22" s="215" t="s">
        <v>9</v>
      </c>
      <c r="D22" s="21">
        <f>StateCalculations!M8</f>
        <v>4836</v>
      </c>
      <c r="E22" s="28">
        <f t="shared" si="0"/>
        <v>0.36800852294345943</v>
      </c>
      <c r="F22" s="236"/>
      <c r="G22" s="235"/>
      <c r="H22" s="52" t="str">
        <f>Data!H22</f>
        <v xml:space="preserve">Portuguese                                                                      </v>
      </c>
      <c r="I22" s="215"/>
      <c r="J22" s="21">
        <f>StateCalculations!M34</f>
        <v>56</v>
      </c>
      <c r="K22" s="28" t="str">
        <f t="shared" si="1"/>
        <v>*</v>
      </c>
      <c r="L22" s="237"/>
    </row>
    <row r="23" spans="1:12" s="200" customFormat="1" ht="13.5" customHeight="1" x14ac:dyDescent="0.2">
      <c r="A23" s="234"/>
      <c r="B23" s="235"/>
      <c r="C23" s="215" t="s">
        <v>11</v>
      </c>
      <c r="D23" s="21">
        <f>StateCalculations!M7</f>
        <v>196</v>
      </c>
      <c r="E23" s="28">
        <f t="shared" si="0"/>
        <v>1.4915151053953276E-2</v>
      </c>
      <c r="F23" s="236"/>
      <c r="G23" s="235"/>
      <c r="H23" s="215" t="str">
        <f>Data!H23</f>
        <v>Haitian Creole</v>
      </c>
      <c r="I23" s="215"/>
      <c r="J23" s="21">
        <f>StateCalculations!M28</f>
        <v>146</v>
      </c>
      <c r="K23" s="49">
        <f t="shared" si="1"/>
        <v>1.1110265581006012E-2</v>
      </c>
      <c r="L23" s="237"/>
    </row>
    <row r="24" spans="1:12" s="200" customFormat="1" ht="13.5" customHeight="1" x14ac:dyDescent="0.2">
      <c r="A24" s="234"/>
      <c r="B24" s="235"/>
      <c r="C24" s="215" t="s">
        <v>13</v>
      </c>
      <c r="D24" s="21">
        <f>StateCalculations!M6</f>
        <v>21</v>
      </c>
      <c r="E24" s="28" t="str">
        <f t="shared" si="0"/>
        <v>*</v>
      </c>
      <c r="F24" s="236"/>
      <c r="G24" s="235"/>
      <c r="H24" s="238" t="str">
        <f>Data!H24</f>
        <v>Cape Verdean Creole</v>
      </c>
      <c r="I24" s="238"/>
      <c r="J24" s="21">
        <f>StateCalculations!M22</f>
        <v>76</v>
      </c>
      <c r="K24" s="49" t="str">
        <f t="shared" si="1"/>
        <v>*</v>
      </c>
      <c r="L24" s="237"/>
    </row>
    <row r="25" spans="1:12" s="200" customFormat="1" ht="13.5" customHeight="1" x14ac:dyDescent="0.2">
      <c r="A25" s="234"/>
      <c r="B25" s="235"/>
      <c r="C25" s="215" t="s">
        <v>15</v>
      </c>
      <c r="D25" s="21">
        <f>StateCalculations!M12</f>
        <v>4</v>
      </c>
      <c r="E25" s="28" t="str">
        <f t="shared" si="0"/>
        <v>*</v>
      </c>
      <c r="F25" s="236"/>
      <c r="G25" s="235"/>
      <c r="H25" s="238" t="str">
        <f>Data!H25</f>
        <v>Vietnamese</v>
      </c>
      <c r="I25" s="238"/>
      <c r="J25" s="21">
        <f>StateCalculations!M39</f>
        <v>51</v>
      </c>
      <c r="K25" s="28" t="str">
        <f t="shared" si="1"/>
        <v>*</v>
      </c>
      <c r="L25" s="237"/>
    </row>
    <row r="26" spans="1:12" s="200" customFormat="1" ht="13.5" customHeight="1" x14ac:dyDescent="0.2">
      <c r="A26" s="239"/>
      <c r="B26" s="235"/>
      <c r="C26" s="215" t="s">
        <v>17</v>
      </c>
      <c r="D26" s="21">
        <f>StateCalculations!M11</f>
        <v>277</v>
      </c>
      <c r="E26" s="28">
        <f t="shared" si="0"/>
        <v>2.1079065520127845E-2</v>
      </c>
      <c r="F26" s="236"/>
      <c r="G26" s="235"/>
      <c r="H26" s="238" t="str">
        <f>Data!H26</f>
        <v>Chinese</v>
      </c>
      <c r="I26" s="238"/>
      <c r="J26" s="21">
        <f>StateCalculations!M23</f>
        <v>21</v>
      </c>
      <c r="K26" s="28" t="str">
        <f t="shared" si="1"/>
        <v>*</v>
      </c>
      <c r="L26" s="240"/>
    </row>
    <row r="27" spans="1:12" s="200" customFormat="1" ht="12" customHeight="1" x14ac:dyDescent="0.2">
      <c r="A27" s="239"/>
      <c r="B27" s="235"/>
      <c r="C27" s="215" t="str">
        <f>Data!C27</f>
        <v>Unable to Determine</v>
      </c>
      <c r="D27" s="21">
        <f>StateCalculations!M13</f>
        <v>627</v>
      </c>
      <c r="E27" s="28">
        <f t="shared" si="0"/>
        <v>4.7713263830758697E-2</v>
      </c>
      <c r="F27" s="236"/>
      <c r="G27" s="235"/>
      <c r="H27" s="238" t="str">
        <f>Data!H27</f>
        <v>Lao</v>
      </c>
      <c r="I27" s="238"/>
      <c r="J27" s="21">
        <f>StateCalculations!M31</f>
        <v>0</v>
      </c>
      <c r="K27" s="49" t="str">
        <f t="shared" si="1"/>
        <v>*</v>
      </c>
      <c r="L27" s="240"/>
    </row>
    <row r="28" spans="1:12" s="200" customFormat="1" ht="12" customHeight="1" x14ac:dyDescent="0.2">
      <c r="A28" s="241"/>
      <c r="B28" s="235"/>
      <c r="C28" s="215" t="str">
        <f>Data!C28</f>
        <v>Missing</v>
      </c>
      <c r="D28" s="21">
        <f>StateCalculations!M15+StateCalculations!M9</f>
        <v>1354</v>
      </c>
      <c r="E28" s="28">
        <f t="shared" si="0"/>
        <v>0.10303629860741191</v>
      </c>
      <c r="F28" s="242"/>
      <c r="G28" s="235"/>
      <c r="H28" s="238" t="str">
        <f>Data!H28</f>
        <v>American Sign Language</v>
      </c>
      <c r="I28" s="238"/>
      <c r="J28" s="21">
        <f>StateCalculations!M21</f>
        <v>8</v>
      </c>
      <c r="K28" s="28" t="str">
        <f t="shared" si="1"/>
        <v>*</v>
      </c>
      <c r="L28" s="243"/>
    </row>
    <row r="29" spans="1:12" s="200" customFormat="1" ht="15" customHeight="1" x14ac:dyDescent="0.2">
      <c r="A29" s="214"/>
      <c r="B29" s="228"/>
      <c r="C29" s="244" t="s">
        <v>23</v>
      </c>
      <c r="D29" s="67">
        <f>SUM(D20:D28)</f>
        <v>13141</v>
      </c>
      <c r="E29" s="61">
        <f>IF(D29/$D$29&lt;0.01,"*",D29/$D$29)</f>
        <v>1</v>
      </c>
      <c r="F29" s="217"/>
      <c r="G29" s="235"/>
      <c r="H29" s="215" t="str">
        <f>Data!H29</f>
        <v>Other</v>
      </c>
      <c r="I29" s="215"/>
      <c r="J29" s="21">
        <f>StateCalculations!M25+StateCalculations!M26+StateCalculations!M27+StateCalculations!M29+StateCalculations!M32+StateCalculations!M33+StateCalculations!M35+StateCalculations!M37+StateCalculations!M40</f>
        <v>179</v>
      </c>
      <c r="K29" s="49">
        <f t="shared" si="1"/>
        <v>1.3621489993151206E-2</v>
      </c>
      <c r="L29" s="219"/>
    </row>
    <row r="30" spans="1:12" ht="12" customHeight="1" x14ac:dyDescent="0.2">
      <c r="A30" s="245"/>
      <c r="B30" s="228"/>
      <c r="C30" s="246" t="s">
        <v>239</v>
      </c>
      <c r="D30" s="34"/>
      <c r="E30" s="64"/>
      <c r="F30" s="242"/>
      <c r="G30" s="215"/>
      <c r="H30" s="215" t="str">
        <f>Data!H30</f>
        <v>English/Unspecified</v>
      </c>
      <c r="I30" s="215"/>
      <c r="J30" s="21">
        <f>StateCalculations!M24+StateCalculations!M38</f>
        <v>11303</v>
      </c>
      <c r="K30" s="49">
        <f t="shared" si="1"/>
        <v>0.86013241001445861</v>
      </c>
      <c r="L30" s="247"/>
    </row>
    <row r="31" spans="1:12" ht="12" customHeight="1" x14ac:dyDescent="0.2">
      <c r="A31" s="245"/>
      <c r="B31" s="228"/>
      <c r="C31" s="66" t="s">
        <v>240</v>
      </c>
      <c r="D31" s="34"/>
      <c r="E31" s="64"/>
      <c r="F31" s="242"/>
      <c r="G31" s="215"/>
      <c r="H31" s="220" t="s">
        <v>23</v>
      </c>
      <c r="I31" s="220"/>
      <c r="J31" s="67">
        <f>SUM(J20:J30)</f>
        <v>13141</v>
      </c>
      <c r="K31" s="68">
        <f t="shared" si="1"/>
        <v>1</v>
      </c>
      <c r="L31" s="247"/>
    </row>
    <row r="32" spans="1:12" ht="6" customHeight="1" x14ac:dyDescent="0.2">
      <c r="A32" s="248"/>
      <c r="B32" s="249"/>
      <c r="C32" s="229"/>
      <c r="D32" s="250"/>
      <c r="E32" s="242"/>
      <c r="F32" s="242"/>
      <c r="G32" s="215"/>
      <c r="H32" s="215"/>
      <c r="I32" s="215"/>
      <c r="J32" s="251"/>
      <c r="K32" s="251"/>
      <c r="L32" s="252"/>
    </row>
    <row r="33" spans="1:15" s="227" customFormat="1" ht="14.25" customHeight="1" x14ac:dyDescent="0.2">
      <c r="A33" s="225"/>
      <c r="B33" s="1080" t="s">
        <v>28</v>
      </c>
      <c r="C33" s="1079"/>
      <c r="D33" s="1079"/>
      <c r="E33" s="1079"/>
      <c r="F33" s="1079"/>
      <c r="G33" s="1079"/>
      <c r="H33" s="1079"/>
      <c r="I33" s="1079"/>
      <c r="J33" s="1079"/>
      <c r="K33" s="1079"/>
      <c r="L33" s="226"/>
    </row>
    <row r="34" spans="1:15" s="253" customFormat="1" ht="15" customHeight="1" x14ac:dyDescent="0.2">
      <c r="A34" s="245"/>
      <c r="B34" s="228" t="str">
        <f>Data!B34</f>
        <v>Most Recent Intake  (03/31/2017)</v>
      </c>
      <c r="C34" s="229"/>
      <c r="D34" s="231"/>
      <c r="E34" s="218"/>
      <c r="F34" s="218"/>
      <c r="G34" s="228" t="str">
        <f>Data!G34</f>
        <v>Age Groups  (03/31/2017)</v>
      </c>
      <c r="H34" s="215"/>
      <c r="I34" s="215"/>
      <c r="J34" s="251"/>
      <c r="K34" s="251"/>
      <c r="L34" s="247"/>
    </row>
    <row r="35" spans="1:15" s="200" customFormat="1" ht="12" customHeight="1" x14ac:dyDescent="0.2">
      <c r="A35" s="234"/>
      <c r="B35" s="217"/>
      <c r="C35" s="215" t="str">
        <f>Data!C35</f>
        <v>Protective</v>
      </c>
      <c r="D35" s="21">
        <f>StateCalculations!R48+StateCalculations!L48</f>
        <v>1148</v>
      </c>
      <c r="E35" s="49">
        <f>IF(D35/$D$41&lt;0.01,"*",D35/$D$41)</f>
        <v>0.92805173807599028</v>
      </c>
      <c r="F35" s="254"/>
      <c r="G35" s="217"/>
      <c r="H35" s="215" t="str">
        <f>Data!H35</f>
        <v>0 - 2 Years Old</v>
      </c>
      <c r="I35" s="215"/>
      <c r="J35" s="21">
        <f>StateCalculations!L59</f>
        <v>240</v>
      </c>
      <c r="K35" s="49">
        <f>IF(J35/$J$39&lt;0.01,"*",J35/$J$39)</f>
        <v>0.19401778496362165</v>
      </c>
      <c r="L35" s="237"/>
      <c r="O35" s="361"/>
    </row>
    <row r="36" spans="1:15" s="200" customFormat="1" ht="12" customHeight="1" x14ac:dyDescent="0.2">
      <c r="A36" s="234"/>
      <c r="B36" s="229"/>
      <c r="C36" s="215" t="str">
        <f>Data!C36</f>
        <v>Alternative Response</v>
      </c>
      <c r="D36" s="21">
        <f>StateCalculations!M48</f>
        <v>18</v>
      </c>
      <c r="E36" s="49">
        <f t="shared" ref="E36:E40" si="2">IF(D36/$D$41&lt;0.01,"*",D36/$D$41)</f>
        <v>1.4551333872271624E-2</v>
      </c>
      <c r="F36" s="254"/>
      <c r="G36" s="217"/>
      <c r="H36" s="215" t="str">
        <f>Data!H36</f>
        <v>3 - 5 Years Old</v>
      </c>
      <c r="I36" s="215"/>
      <c r="J36" s="21">
        <f>StateCalculations!M59</f>
        <v>186</v>
      </c>
      <c r="K36" s="49">
        <f t="shared" ref="K36:K39" si="3">IF(J36/$J$39&lt;0.01,"*",J36/$J$39)</f>
        <v>0.15036378334680678</v>
      </c>
      <c r="L36" s="237"/>
    </row>
    <row r="37" spans="1:15" s="200" customFormat="1" ht="12" customHeight="1" x14ac:dyDescent="0.2">
      <c r="A37" s="234"/>
      <c r="B37" s="229"/>
      <c r="C37" s="215" t="str">
        <f>Data!C37</f>
        <v>Voluntary Request</v>
      </c>
      <c r="D37" s="21">
        <f>StateCalculations!T48+StateCalculations!U48</f>
        <v>11</v>
      </c>
      <c r="E37" s="49" t="str">
        <f t="shared" si="2"/>
        <v>*</v>
      </c>
      <c r="F37" s="254"/>
      <c r="G37" s="217"/>
      <c r="H37" s="215" t="str">
        <f>Data!H37</f>
        <v>6 - 11 Years Old</v>
      </c>
      <c r="I37" s="215"/>
      <c r="J37" s="21">
        <f>StateCalculations!N59</f>
        <v>343</v>
      </c>
      <c r="K37" s="49">
        <f t="shared" si="3"/>
        <v>0.27728375101050928</v>
      </c>
      <c r="L37" s="237"/>
    </row>
    <row r="38" spans="1:15" s="200" customFormat="1" ht="12" customHeight="1" x14ac:dyDescent="0.2">
      <c r="A38" s="234"/>
      <c r="B38" s="229"/>
      <c r="C38" s="215" t="str">
        <f>Data!C38</f>
        <v>CRA Referral (Children Requiring Assistance)</v>
      </c>
      <c r="D38" s="21">
        <f>StateCalculations!O48+StateCalculations!N48</f>
        <v>44</v>
      </c>
      <c r="E38" s="49">
        <f t="shared" si="2"/>
        <v>3.5569927243330642E-2</v>
      </c>
      <c r="F38" s="254"/>
      <c r="G38" s="217"/>
      <c r="H38" s="215" t="str">
        <f>Data!H38</f>
        <v>12 - 17 Years Old</v>
      </c>
      <c r="I38" s="215"/>
      <c r="J38" s="21">
        <f>StateCalculations!O59</f>
        <v>468</v>
      </c>
      <c r="K38" s="49">
        <f t="shared" si="3"/>
        <v>0.37833468067906223</v>
      </c>
      <c r="L38" s="237"/>
    </row>
    <row r="39" spans="1:15" s="200" customFormat="1" ht="12" customHeight="1" x14ac:dyDescent="0.2">
      <c r="A39" s="239"/>
      <c r="B39" s="229"/>
      <c r="C39" s="215" t="str">
        <f>Data!C39</f>
        <v>Court Referral</v>
      </c>
      <c r="D39" s="21">
        <f>StateCalculations!P48</f>
        <v>11</v>
      </c>
      <c r="E39" s="49" t="str">
        <f t="shared" si="2"/>
        <v>*</v>
      </c>
      <c r="F39" s="254"/>
      <c r="G39" s="217"/>
      <c r="H39" s="244" t="s">
        <v>38</v>
      </c>
      <c r="I39" s="244"/>
      <c r="J39" s="67">
        <f>SUM(J35:J38)</f>
        <v>1237</v>
      </c>
      <c r="K39" s="68">
        <f t="shared" si="3"/>
        <v>1</v>
      </c>
      <c r="L39" s="240"/>
    </row>
    <row r="40" spans="1:15" s="200" customFormat="1" ht="12" customHeight="1" x14ac:dyDescent="0.2">
      <c r="A40" s="241"/>
      <c r="B40" s="217"/>
      <c r="C40" s="215" t="str">
        <f>Data!C40</f>
        <v>Other/Unspecified</v>
      </c>
      <c r="D40" s="21">
        <f>StateCalculations!Q48+StateCalculations!S48+StateCalculations!V48</f>
        <v>5</v>
      </c>
      <c r="E40" s="28" t="str">
        <f t="shared" si="2"/>
        <v>*</v>
      </c>
      <c r="F40" s="255"/>
      <c r="G40" s="217"/>
      <c r="H40" s="244"/>
      <c r="I40" s="244"/>
      <c r="J40" s="76"/>
      <c r="K40" s="77"/>
      <c r="L40" s="243"/>
    </row>
    <row r="41" spans="1:15" s="200" customFormat="1" ht="12" customHeight="1" x14ac:dyDescent="0.2">
      <c r="A41" s="241"/>
      <c r="B41" s="217"/>
      <c r="C41" s="244" t="s">
        <v>38</v>
      </c>
      <c r="D41" s="67">
        <f>SUM(D35:D40)</f>
        <v>1237</v>
      </c>
      <c r="E41" s="68">
        <f>SUM(D35:D40)/D41</f>
        <v>1</v>
      </c>
      <c r="F41" s="255"/>
      <c r="G41" s="217"/>
      <c r="H41" s="217"/>
      <c r="I41" s="217"/>
      <c r="J41" s="217"/>
      <c r="K41" s="217"/>
      <c r="L41" s="243"/>
    </row>
    <row r="42" spans="1:15" s="200" customFormat="1" ht="12" customHeight="1" x14ac:dyDescent="0.2">
      <c r="A42" s="241"/>
      <c r="B42" s="217"/>
      <c r="C42" s="244"/>
      <c r="D42" s="67"/>
      <c r="E42" s="68"/>
      <c r="F42" s="255"/>
      <c r="G42" s="217"/>
      <c r="H42" s="217"/>
      <c r="I42" s="217"/>
      <c r="J42" s="217"/>
      <c r="K42" s="217"/>
      <c r="L42" s="243"/>
    </row>
    <row r="43" spans="1:15" s="253" customFormat="1" ht="15" customHeight="1" x14ac:dyDescent="0.2">
      <c r="A43" s="210"/>
      <c r="B43" s="228" t="str">
        <f>Data!B43</f>
        <v>Placement Type  (03/31/2017)</v>
      </c>
      <c r="C43" s="215"/>
      <c r="D43" s="233"/>
      <c r="E43" s="233"/>
      <c r="F43" s="233"/>
      <c r="G43" s="228" t="str">
        <f>Data!G43</f>
        <v>Continuous Time in Placement  (03/31/2017)</v>
      </c>
      <c r="H43" s="229"/>
      <c r="I43" s="229"/>
      <c r="J43" s="233"/>
      <c r="K43" s="233"/>
      <c r="L43" s="213"/>
    </row>
    <row r="44" spans="1:15" s="200" customFormat="1" ht="12" customHeight="1" x14ac:dyDescent="0.2">
      <c r="A44" s="234"/>
      <c r="B44" s="217"/>
      <c r="C44" s="215" t="str">
        <f>Data!C44</f>
        <v>Foster Care - Kinship</v>
      </c>
      <c r="D44" s="21">
        <f>StateCalculations!AP81</f>
        <v>378</v>
      </c>
      <c r="E44" s="49">
        <f>IF(D44/$D$57&lt;0.01,"*",D44/$D$57)</f>
        <v>0.30557801131770412</v>
      </c>
      <c r="F44" s="254"/>
      <c r="G44" s="217"/>
      <c r="H44" s="215" t="str">
        <f>Data!H44</f>
        <v>.5 Years or Less</v>
      </c>
      <c r="I44" s="215"/>
      <c r="J44" s="21">
        <f>StateCalculations!L69</f>
        <v>315</v>
      </c>
      <c r="K44" s="49">
        <f>IF(J44/$J$49&lt;0.01,"*",J44/$J$49)</f>
        <v>0.25464834276475345</v>
      </c>
      <c r="L44" s="237"/>
    </row>
    <row r="45" spans="1:15" s="200" customFormat="1" ht="12" customHeight="1" x14ac:dyDescent="0.2">
      <c r="A45" s="234"/>
      <c r="B45" s="217"/>
      <c r="C45" s="215" t="str">
        <f>Data!C45</f>
        <v>Foster Care - Child-Specific</v>
      </c>
      <c r="D45" s="21">
        <f>StateCalculations!AN81</f>
        <v>55</v>
      </c>
      <c r="E45" s="49">
        <f t="shared" ref="E45:E57" si="4">IF(D45/$D$57&lt;0.01,"*",D45/$D$57)</f>
        <v>4.44624090541633E-2</v>
      </c>
      <c r="F45" s="254"/>
      <c r="G45" s="217"/>
      <c r="H45" s="215" t="str">
        <f>Data!H45</f>
        <v>&gt;.5 Years - 1 Year</v>
      </c>
      <c r="I45" s="215"/>
      <c r="J45" s="21">
        <f>StateCalculations!M69</f>
        <v>223</v>
      </c>
      <c r="K45" s="49">
        <f t="shared" ref="K45:K49" si="5">IF(J45/$J$49&lt;0.01,"*",J45/$J$49)</f>
        <v>0.18027485852869846</v>
      </c>
      <c r="L45" s="237"/>
    </row>
    <row r="46" spans="1:15" s="200" customFormat="1" ht="12" customHeight="1" x14ac:dyDescent="0.2">
      <c r="A46" s="234"/>
      <c r="B46" s="217"/>
      <c r="C46" s="215" t="str">
        <f>Data!C46</f>
        <v>Foster Care - Unrestricted</v>
      </c>
      <c r="D46" s="21">
        <f>StateCalculations!AR81</f>
        <v>245</v>
      </c>
      <c r="E46" s="49">
        <f t="shared" si="4"/>
        <v>0.19805982215036377</v>
      </c>
      <c r="F46" s="254"/>
      <c r="G46" s="217"/>
      <c r="H46" s="215" t="str">
        <f>Data!H46</f>
        <v>&gt;1 Year - 2 Years</v>
      </c>
      <c r="I46" s="215"/>
      <c r="J46" s="21">
        <f>StateCalculations!N69+StateCalculations!O69</f>
        <v>342</v>
      </c>
      <c r="K46" s="49">
        <f t="shared" si="5"/>
        <v>0.27647534357316089</v>
      </c>
      <c r="L46" s="237"/>
    </row>
    <row r="47" spans="1:15" s="200" customFormat="1" ht="12" customHeight="1" x14ac:dyDescent="0.2">
      <c r="A47" s="234"/>
      <c r="B47" s="217"/>
      <c r="C47" s="215" t="str">
        <f>Data!C47</f>
        <v>Foster Care - Pre-adoptive</v>
      </c>
      <c r="D47" s="21">
        <f>StateCalculations!AQ81</f>
        <v>23</v>
      </c>
      <c r="E47" s="49">
        <f t="shared" si="4"/>
        <v>1.8593371059013743E-2</v>
      </c>
      <c r="F47" s="254"/>
      <c r="G47" s="217"/>
      <c r="H47" s="215" t="str">
        <f>Data!H47</f>
        <v>&gt;2 Years - 4 Years</v>
      </c>
      <c r="I47" s="215"/>
      <c r="J47" s="21">
        <f>StateCalculations!P69</f>
        <v>262</v>
      </c>
      <c r="K47" s="49">
        <f t="shared" si="5"/>
        <v>0.211802748585287</v>
      </c>
      <c r="L47" s="237"/>
    </row>
    <row r="48" spans="1:15" s="200" customFormat="1" ht="12" customHeight="1" x14ac:dyDescent="0.2">
      <c r="A48" s="234"/>
      <c r="B48" s="217"/>
      <c r="C48" s="215" t="str">
        <f>Data!C48</f>
        <v>Foster Care - Independent Living</v>
      </c>
      <c r="D48" s="21">
        <f>StateCalculations!AO81</f>
        <v>0</v>
      </c>
      <c r="E48" s="49" t="str">
        <f t="shared" si="4"/>
        <v>*</v>
      </c>
      <c r="F48" s="254"/>
      <c r="G48" s="217"/>
      <c r="H48" s="215" t="str">
        <f>Data!H48</f>
        <v>&gt;4 Years</v>
      </c>
      <c r="I48" s="215"/>
      <c r="J48" s="21">
        <f>StateCalculations!Q69</f>
        <v>95</v>
      </c>
      <c r="K48" s="49">
        <f t="shared" si="5"/>
        <v>7.679870654810024E-2</v>
      </c>
      <c r="L48" s="237"/>
    </row>
    <row r="49" spans="1:14" s="200" customFormat="1" ht="12" customHeight="1" x14ac:dyDescent="0.2">
      <c r="A49" s="234"/>
      <c r="B49" s="217"/>
      <c r="C49" s="215" t="str">
        <f>Data!C49</f>
        <v>Foster Care - IFC (Contracted)</v>
      </c>
      <c r="D49" s="21">
        <f>SUM(StateCalculations!Z81:AM81)</f>
        <v>182</v>
      </c>
      <c r="E49" s="49">
        <f t="shared" si="4"/>
        <v>0.1471301535974131</v>
      </c>
      <c r="F49" s="254"/>
      <c r="G49" s="217"/>
      <c r="H49" s="244" t="s">
        <v>38</v>
      </c>
      <c r="I49" s="215"/>
      <c r="J49" s="67">
        <f>SUM(J44:J48)</f>
        <v>1237</v>
      </c>
      <c r="K49" s="68">
        <f t="shared" si="5"/>
        <v>1</v>
      </c>
      <c r="L49" s="237"/>
    </row>
    <row r="50" spans="1:14" s="200" customFormat="1" ht="12" customHeight="1" x14ac:dyDescent="0.2">
      <c r="A50" s="234"/>
      <c r="B50" s="217"/>
      <c r="C50" s="215" t="str">
        <f>Data!C50</f>
        <v>Congregate Care - Group Home</v>
      </c>
      <c r="D50" s="21">
        <f>SUM(StateCalculations!K81:Q81)</f>
        <v>144</v>
      </c>
      <c r="E50" s="49">
        <f t="shared" si="4"/>
        <v>0.11641067097817299</v>
      </c>
      <c r="F50" s="180"/>
      <c r="G50" s="180"/>
      <c r="H50" s="180"/>
      <c r="I50" s="180"/>
      <c r="J50" s="180"/>
      <c r="K50" s="180"/>
      <c r="L50" s="237"/>
    </row>
    <row r="51" spans="1:14" s="200" customFormat="1" ht="12" customHeight="1" x14ac:dyDescent="0.2">
      <c r="A51" s="256"/>
      <c r="B51" s="217"/>
      <c r="C51" s="215" t="str">
        <f>Data!C51</f>
        <v>Congregate Care - Continuum</v>
      </c>
      <c r="D51" s="21">
        <f>SUM(StateCalculations!W81:Y81)</f>
        <v>7</v>
      </c>
      <c r="E51" s="49" t="str">
        <f t="shared" si="4"/>
        <v>*</v>
      </c>
      <c r="F51" s="254"/>
      <c r="G51" s="228" t="str">
        <f>Data!G51</f>
        <v>Gender  (03/31/2017)</v>
      </c>
      <c r="H51" s="235"/>
      <c r="I51" s="235"/>
      <c r="J51" s="257"/>
      <c r="K51" s="257"/>
      <c r="L51" s="258"/>
    </row>
    <row r="52" spans="1:14" s="200" customFormat="1" ht="12" customHeight="1" x14ac:dyDescent="0.2">
      <c r="A52" s="259"/>
      <c r="B52" s="217"/>
      <c r="C52" s="215" t="str">
        <f>Data!C52</f>
        <v>Congregate Care - Residential</v>
      </c>
      <c r="D52" s="21">
        <f>StateCalculations!R81</f>
        <v>85</v>
      </c>
      <c r="E52" s="49">
        <f t="shared" si="4"/>
        <v>6.8714632174616E-2</v>
      </c>
      <c r="F52" s="254"/>
      <c r="G52" s="217"/>
      <c r="H52" s="215" t="str">
        <f>Data!H52</f>
        <v>Male</v>
      </c>
      <c r="I52" s="244"/>
      <c r="J52" s="21">
        <f>StateCalculations!O93</f>
        <v>647</v>
      </c>
      <c r="K52" s="49">
        <f>IF(J52/$J$55&lt;0.01,"*",J52/$J$55)</f>
        <v>0.52303961196443005</v>
      </c>
      <c r="L52" s="260"/>
      <c r="M52" s="215"/>
    </row>
    <row r="53" spans="1:14" s="200" customFormat="1" ht="12" customHeight="1" x14ac:dyDescent="0.2">
      <c r="A53" s="261"/>
      <c r="B53" s="217"/>
      <c r="C53" s="215" t="str">
        <f>Data!C53</f>
        <v>Congregate  Care - STARR (short-term residential)</v>
      </c>
      <c r="D53" s="21">
        <f>StateCalculations!S81</f>
        <v>50</v>
      </c>
      <c r="E53" s="49">
        <f t="shared" si="4"/>
        <v>4.042037186742118E-2</v>
      </c>
      <c r="F53" s="254"/>
      <c r="G53" s="217"/>
      <c r="H53" s="215" t="str">
        <f>Data!H53</f>
        <v>Female</v>
      </c>
      <c r="I53" s="244"/>
      <c r="J53" s="21">
        <f>StateCalculations!N93</f>
        <v>590</v>
      </c>
      <c r="K53" s="49">
        <f t="shared" ref="K53:K55" si="6">IF(J53/$J$55&lt;0.01,"*",J53/$J$55)</f>
        <v>0.47696038803556995</v>
      </c>
      <c r="L53" s="262"/>
    </row>
    <row r="54" spans="1:14" s="200" customFormat="1" ht="12" customHeight="1" x14ac:dyDescent="0.2">
      <c r="A54" s="214"/>
      <c r="B54" s="217"/>
      <c r="C54" s="215" t="str">
        <f>Data!C54</f>
        <v>Congregate Care - Teen Parenting</v>
      </c>
      <c r="D54" s="21">
        <f>StateCalculations!T81+StateCalculations!V81</f>
        <v>4</v>
      </c>
      <c r="E54" s="49" t="str">
        <f t="shared" si="4"/>
        <v>*</v>
      </c>
      <c r="F54" s="254"/>
      <c r="G54" s="180"/>
      <c r="H54" s="253" t="str">
        <f>Data!H54</f>
        <v>Intersex</v>
      </c>
      <c r="J54" s="21">
        <f>StateCalculations!P93</f>
        <v>0</v>
      </c>
      <c r="K54" s="49" t="str">
        <f t="shared" si="6"/>
        <v>*</v>
      </c>
      <c r="L54" s="219"/>
    </row>
    <row r="55" spans="1:14" s="200" customFormat="1" ht="12" customHeight="1" x14ac:dyDescent="0.2">
      <c r="A55" s="263"/>
      <c r="B55" s="217"/>
      <c r="C55" s="215" t="str">
        <f>Data!C55</f>
        <v>Non-Referral Location</v>
      </c>
      <c r="D55" s="21">
        <f>SUM(StateCalculations!AS81:AW81)</f>
        <v>31</v>
      </c>
      <c r="E55" s="49">
        <f t="shared" si="4"/>
        <v>2.5060630557801132E-2</v>
      </c>
      <c r="F55" s="264"/>
      <c r="G55" s="180"/>
      <c r="H55" s="244" t="s">
        <v>38</v>
      </c>
      <c r="I55" s="180"/>
      <c r="J55" s="67">
        <f>SUM(J52:J54)</f>
        <v>1237</v>
      </c>
      <c r="K55" s="68">
        <f t="shared" si="6"/>
        <v>1</v>
      </c>
      <c r="L55" s="265"/>
    </row>
    <row r="56" spans="1:14" s="200" customFormat="1" ht="12" customHeight="1" x14ac:dyDescent="0.2">
      <c r="A56" s="263"/>
      <c r="B56" s="217"/>
      <c r="C56" s="238" t="str">
        <f>Data!C56</f>
        <v>Missing/Absent from Approved Placement</v>
      </c>
      <c r="D56" s="21">
        <f>StateCalculations!AX81</f>
        <v>33</v>
      </c>
      <c r="E56" s="49">
        <f t="shared" si="4"/>
        <v>2.6677445432497979E-2</v>
      </c>
      <c r="F56" s="266"/>
      <c r="G56" s="180"/>
      <c r="H56" s="180"/>
      <c r="I56" s="180"/>
      <c r="J56" s="180"/>
      <c r="K56" s="180"/>
      <c r="L56" s="265"/>
    </row>
    <row r="57" spans="1:14" ht="15" customHeight="1" x14ac:dyDescent="0.2">
      <c r="A57" s="267"/>
      <c r="B57" s="180"/>
      <c r="C57" s="244" t="s">
        <v>38</v>
      </c>
      <c r="D57" s="67">
        <f>SUM(D44:D56)</f>
        <v>1237</v>
      </c>
      <c r="E57" s="68">
        <f t="shared" si="4"/>
        <v>1</v>
      </c>
      <c r="F57" s="266"/>
      <c r="G57" s="228" t="str">
        <f>Data!G57</f>
        <v>Service Plan Goal  (03/31/2017)</v>
      </c>
      <c r="H57" s="229"/>
      <c r="I57" s="235"/>
      <c r="J57" s="181"/>
      <c r="K57" s="216"/>
      <c r="L57" s="268"/>
    </row>
    <row r="58" spans="1:14" s="200" customFormat="1" ht="12" customHeight="1" x14ac:dyDescent="0.2">
      <c r="A58" s="234"/>
      <c r="B58" s="228"/>
      <c r="C58" s="180"/>
      <c r="D58" s="180"/>
      <c r="E58" s="180"/>
      <c r="F58" s="254"/>
      <c r="G58" s="228"/>
      <c r="H58" s="215" t="str">
        <f>Data!H58</f>
        <v>Family Reunification</v>
      </c>
      <c r="I58" s="215"/>
      <c r="J58" s="21">
        <f>StateCalculations!R115</f>
        <v>576</v>
      </c>
      <c r="K58" s="49">
        <f>IF(J58/$J$65&lt;0.01,"*",J58/$J$65)</f>
        <v>0.46564268391269198</v>
      </c>
      <c r="L58" s="237"/>
      <c r="N58" s="215"/>
    </row>
    <row r="59" spans="1:14" s="200" customFormat="1" ht="12" customHeight="1" x14ac:dyDescent="0.2">
      <c r="A59" s="234"/>
      <c r="B59" s="228" t="str">
        <f>Data!B59</f>
        <v>Race  (03/31/2017)</v>
      </c>
      <c r="C59" s="215"/>
      <c r="D59" s="230"/>
      <c r="E59" s="231"/>
      <c r="F59" s="254"/>
      <c r="G59" s="235"/>
      <c r="H59" s="215" t="str">
        <f>Data!H59</f>
        <v>Adoption</v>
      </c>
      <c r="I59" s="215"/>
      <c r="J59" s="21">
        <f>StateCalculations!O115</f>
        <v>291</v>
      </c>
      <c r="K59" s="49">
        <f t="shared" ref="K59:K65" si="7">IF(J59/$J$65&lt;0.01,"*",J59/$J$65)</f>
        <v>0.23524656426839127</v>
      </c>
      <c r="L59" s="237"/>
    </row>
    <row r="60" spans="1:14" s="200" customFormat="1" ht="13.5" customHeight="1" x14ac:dyDescent="0.2">
      <c r="A60" s="234"/>
      <c r="B60" s="235"/>
      <c r="C60" s="215" t="s">
        <v>5</v>
      </c>
      <c r="D60" s="21">
        <f>StateCalculations!V104</f>
        <v>194</v>
      </c>
      <c r="E60" s="28">
        <f>IF(D60/$D$68&lt;0.01,"*",D60/$D$68)</f>
        <v>0.15683104284559418</v>
      </c>
      <c r="F60" s="254"/>
      <c r="G60" s="217"/>
      <c r="H60" s="215" t="str">
        <f>Data!H60</f>
        <v>Guardianship</v>
      </c>
      <c r="I60" s="215"/>
      <c r="J60" s="21">
        <f>StateCalculations!Q115</f>
        <v>113</v>
      </c>
      <c r="K60" s="49">
        <f t="shared" si="7"/>
        <v>9.135004042037187E-2</v>
      </c>
      <c r="L60" s="237"/>
      <c r="N60" s="215"/>
    </row>
    <row r="61" spans="1:14" s="200" customFormat="1" ht="14.45" customHeight="1" x14ac:dyDescent="0.2">
      <c r="A61" s="234"/>
      <c r="C61" s="238" t="s">
        <v>7</v>
      </c>
      <c r="D61" s="21">
        <f>StateCalculations!R104</f>
        <v>362</v>
      </c>
      <c r="E61" s="28">
        <f t="shared" ref="E61:E68" si="8">IF(D61/$D$68&lt;0.01,"*",D61/$D$68)</f>
        <v>0.29264349232012937</v>
      </c>
      <c r="F61" s="254"/>
      <c r="G61" s="217"/>
      <c r="H61" s="215" t="s">
        <v>63</v>
      </c>
      <c r="I61" s="215"/>
      <c r="J61" s="21">
        <f>StateCalculations!N115</f>
        <v>51</v>
      </c>
      <c r="K61" s="49">
        <f t="shared" si="7"/>
        <v>4.1228779304769606E-2</v>
      </c>
      <c r="L61" s="237"/>
      <c r="N61" s="215"/>
    </row>
    <row r="62" spans="1:14" s="200" customFormat="1" ht="13.5" customHeight="1" x14ac:dyDescent="0.2">
      <c r="A62" s="234"/>
      <c r="C62" s="215" t="s">
        <v>9</v>
      </c>
      <c r="D62" s="21">
        <f>StateCalculations!P104</f>
        <v>544</v>
      </c>
      <c r="E62" s="28">
        <f t="shared" si="8"/>
        <v>0.43977364591754242</v>
      </c>
      <c r="F62" s="254"/>
      <c r="G62" s="217"/>
      <c r="H62" s="215" t="str">
        <f>Data!H62</f>
        <v>Permanent Care with Kin</v>
      </c>
      <c r="I62" s="215"/>
      <c r="J62" s="21">
        <f>StateCalculations!P115</f>
        <v>33</v>
      </c>
      <c r="K62" s="49">
        <f t="shared" si="7"/>
        <v>2.6677445432497979E-2</v>
      </c>
      <c r="L62" s="237"/>
      <c r="N62" s="215"/>
    </row>
    <row r="63" spans="1:14" s="200" customFormat="1" ht="13.5" customHeight="1" x14ac:dyDescent="0.2">
      <c r="A63" s="234"/>
      <c r="B63" s="235"/>
      <c r="C63" s="215" t="s">
        <v>11</v>
      </c>
      <c r="D63" s="21">
        <f>StateCalculations!O104</f>
        <v>8</v>
      </c>
      <c r="E63" s="28" t="str">
        <f t="shared" si="8"/>
        <v>*</v>
      </c>
      <c r="F63" s="254"/>
      <c r="G63" s="217"/>
      <c r="H63" s="215" t="str">
        <f>Data!H63</f>
        <v>Stabilize Intact Family</v>
      </c>
      <c r="I63" s="215"/>
      <c r="J63" s="21">
        <f>StateCalculations!S115</f>
        <v>95</v>
      </c>
      <c r="K63" s="49">
        <f t="shared" si="7"/>
        <v>7.679870654810024E-2</v>
      </c>
      <c r="L63" s="237"/>
      <c r="N63" s="215"/>
    </row>
    <row r="64" spans="1:14" s="200" customFormat="1" ht="13.5" customHeight="1" x14ac:dyDescent="0.2">
      <c r="A64" s="234"/>
      <c r="B64" s="235"/>
      <c r="C64" s="215" t="s">
        <v>13</v>
      </c>
      <c r="D64" s="21">
        <f>StateCalculations!N104</f>
        <v>3</v>
      </c>
      <c r="E64" s="28" t="str">
        <f t="shared" si="8"/>
        <v>*</v>
      </c>
      <c r="F64" s="254"/>
      <c r="G64" s="217"/>
      <c r="H64" s="215" t="str">
        <f>Data!H64</f>
        <v>Unspecified as of run-date</v>
      </c>
      <c r="I64" s="215"/>
      <c r="J64" s="21">
        <f>StateCalculations!T115</f>
        <v>78</v>
      </c>
      <c r="K64" s="49">
        <f t="shared" si="7"/>
        <v>6.3055780113177043E-2</v>
      </c>
      <c r="L64" s="237"/>
      <c r="N64" s="215"/>
    </row>
    <row r="65" spans="1:14" s="200" customFormat="1" ht="13.5" customHeight="1" x14ac:dyDescent="0.2">
      <c r="A65" s="234"/>
      <c r="B65" s="235"/>
      <c r="C65" s="215" t="s">
        <v>15</v>
      </c>
      <c r="D65" s="21">
        <f>StateCalculations!T104</f>
        <v>0</v>
      </c>
      <c r="E65" s="28" t="str">
        <f t="shared" si="8"/>
        <v>*</v>
      </c>
      <c r="F65" s="254"/>
      <c r="G65" s="217"/>
      <c r="H65" s="244" t="s">
        <v>38</v>
      </c>
      <c r="I65" s="215"/>
      <c r="J65" s="67">
        <f>SUM(J58:J64)</f>
        <v>1237</v>
      </c>
      <c r="K65" s="68">
        <f t="shared" si="7"/>
        <v>1</v>
      </c>
      <c r="L65" s="237"/>
      <c r="N65" s="215"/>
    </row>
    <row r="66" spans="1:14" s="200" customFormat="1" ht="13.5" customHeight="1" x14ac:dyDescent="0.2">
      <c r="A66" s="234"/>
      <c r="B66" s="235"/>
      <c r="C66" s="215" t="s">
        <v>17</v>
      </c>
      <c r="D66" s="21">
        <f>StateCalculations!S104</f>
        <v>52</v>
      </c>
      <c r="E66" s="28">
        <f t="shared" si="8"/>
        <v>4.2037186742118031E-2</v>
      </c>
      <c r="F66" s="254"/>
      <c r="G66" s="217"/>
      <c r="H66" s="269" t="s">
        <v>241</v>
      </c>
      <c r="L66" s="237"/>
      <c r="N66" s="215"/>
    </row>
    <row r="67" spans="1:14" s="200" customFormat="1" ht="12" customHeight="1" x14ac:dyDescent="0.2">
      <c r="A67" s="234"/>
      <c r="B67" s="235"/>
      <c r="C67" s="215" t="s">
        <v>19</v>
      </c>
      <c r="D67" s="21">
        <f>StateCalculations!W104+StateCalculations!U104+StateCalculations!Q104</f>
        <v>74</v>
      </c>
      <c r="E67" s="28">
        <f t="shared" si="8"/>
        <v>5.9822150363783348E-2</v>
      </c>
      <c r="F67" s="254"/>
      <c r="G67" s="217"/>
      <c r="H67" s="269"/>
      <c r="I67" s="180"/>
      <c r="J67" s="180"/>
      <c r="K67" s="180"/>
      <c r="L67" s="237"/>
      <c r="M67" s="215"/>
      <c r="N67" s="215"/>
    </row>
    <row r="68" spans="1:14" s="200" customFormat="1" ht="12" customHeight="1" x14ac:dyDescent="0.2">
      <c r="A68" s="234"/>
      <c r="B68" s="235"/>
      <c r="C68" s="244" t="s">
        <v>38</v>
      </c>
      <c r="D68" s="67">
        <f>SUM(D60:D67)</f>
        <v>1237</v>
      </c>
      <c r="E68" s="61">
        <f t="shared" si="8"/>
        <v>1</v>
      </c>
      <c r="F68" s="254"/>
      <c r="G68" s="270" t="s">
        <v>68</v>
      </c>
      <c r="I68" s="180"/>
      <c r="J68" s="180"/>
      <c r="K68" s="180"/>
      <c r="L68" s="237"/>
      <c r="M68" s="215"/>
      <c r="N68" s="215"/>
    </row>
    <row r="69" spans="1:14" s="200" customFormat="1" ht="12" customHeight="1" x14ac:dyDescent="0.2">
      <c r="A69" s="234"/>
      <c r="B69" s="235"/>
      <c r="C69" s="246" t="s">
        <v>25</v>
      </c>
      <c r="D69" s="95"/>
      <c r="E69" s="96"/>
      <c r="F69" s="254"/>
      <c r="G69" s="271" t="s">
        <v>69</v>
      </c>
      <c r="I69" s="180"/>
      <c r="J69" s="180"/>
      <c r="K69" s="180"/>
      <c r="L69" s="237"/>
      <c r="M69" s="215"/>
      <c r="N69" s="215"/>
    </row>
    <row r="70" spans="1:14" s="200" customFormat="1" ht="12" customHeight="1" x14ac:dyDescent="0.2">
      <c r="A70" s="241"/>
      <c r="B70" s="228"/>
      <c r="C70" s="66" t="s">
        <v>27</v>
      </c>
      <c r="D70" s="34"/>
      <c r="E70" s="64"/>
      <c r="F70" s="254"/>
      <c r="G70" s="270" t="s">
        <v>70</v>
      </c>
      <c r="I70" s="180"/>
      <c r="J70" s="180"/>
      <c r="K70" s="180"/>
      <c r="L70" s="237"/>
    </row>
    <row r="71" spans="1:14" s="200" customFormat="1" ht="6" customHeight="1" x14ac:dyDescent="0.2">
      <c r="A71" s="272"/>
      <c r="B71" s="273"/>
      <c r="C71" s="100"/>
      <c r="D71" s="101"/>
      <c r="E71" s="102"/>
      <c r="F71" s="274"/>
      <c r="G71" s="275"/>
      <c r="H71" s="276"/>
      <c r="I71" s="275"/>
      <c r="J71" s="275"/>
      <c r="K71" s="275"/>
      <c r="L71" s="277"/>
    </row>
    <row r="72" spans="1:14" s="200" customFormat="1" ht="15.75" x14ac:dyDescent="0.2">
      <c r="A72" s="205"/>
      <c r="B72" s="1080" t="s">
        <v>71</v>
      </c>
      <c r="C72" s="1080"/>
      <c r="D72" s="1080"/>
      <c r="E72" s="1080"/>
      <c r="F72" s="1080"/>
      <c r="G72" s="1080"/>
      <c r="H72" s="1080"/>
      <c r="I72" s="1080"/>
      <c r="J72" s="1080"/>
      <c r="K72" s="1080"/>
      <c r="L72" s="1081"/>
    </row>
    <row r="73" spans="1:14" s="200" customFormat="1" ht="14.25" customHeight="1" x14ac:dyDescent="0.2">
      <c r="A73" s="234"/>
      <c r="B73" s="228" t="str">
        <f>Data!B73</f>
        <v>Most Recent Intake  (03/31/2017)</v>
      </c>
      <c r="C73" s="278"/>
      <c r="D73" s="231"/>
      <c r="E73" s="218"/>
      <c r="F73" s="218"/>
      <c r="G73" s="244" t="str">
        <f>Data!G73</f>
        <v>Age Groups  (03/31/2017)</v>
      </c>
      <c r="H73" s="215"/>
      <c r="I73" s="217"/>
      <c r="J73" s="217"/>
      <c r="K73" s="233"/>
      <c r="L73" s="213"/>
    </row>
    <row r="74" spans="1:14" ht="12" customHeight="1" x14ac:dyDescent="0.2">
      <c r="A74" s="234"/>
      <c r="B74" s="229"/>
      <c r="C74" s="215" t="str">
        <f>Data!C74</f>
        <v>Protective</v>
      </c>
      <c r="D74" s="21">
        <f>StateCalculations!N140+StateCalculations!T140</f>
        <v>4963</v>
      </c>
      <c r="E74" s="49">
        <f>IF(D74/$D$80&lt;0.01,"*",D74/$D$80)</f>
        <v>0.92214790040876993</v>
      </c>
      <c r="F74" s="254"/>
      <c r="G74" s="217"/>
      <c r="H74" s="215" t="str">
        <f>Data!H74</f>
        <v>0 - 2 Years Old</v>
      </c>
      <c r="I74" s="215"/>
      <c r="J74" s="21">
        <f>SUM(StateCalculations!N126:P126)</f>
        <v>985</v>
      </c>
      <c r="K74" s="49">
        <f>IF(J74/$J$79&lt;0.01,"*",J74/$J$79)</f>
        <v>0.18301746562616128</v>
      </c>
      <c r="L74" s="237"/>
    </row>
    <row r="75" spans="1:14" ht="12" customHeight="1" x14ac:dyDescent="0.2">
      <c r="A75" s="234"/>
      <c r="B75" s="229"/>
      <c r="C75" s="215" t="str">
        <f>Data!C75</f>
        <v>Alternative Response</v>
      </c>
      <c r="D75" s="21">
        <f>StateCalculations!O140</f>
        <v>137</v>
      </c>
      <c r="E75" s="49">
        <f t="shared" ref="E75:E80" si="9">IF(D75/$D$80&lt;0.01,"*",D75/$D$80)</f>
        <v>2.545522110739502E-2</v>
      </c>
      <c r="F75" s="254"/>
      <c r="G75" s="229"/>
      <c r="H75" s="215" t="str">
        <f>Data!H75</f>
        <v>3 - 5 Years Old</v>
      </c>
      <c r="I75" s="215"/>
      <c r="J75" s="21">
        <f>SUM(StateCalculations!Q126:S126)</f>
        <v>928</v>
      </c>
      <c r="K75" s="49">
        <f t="shared" ref="K75:K79" si="10">IF(J75/$J$79&lt;0.01,"*",J75/$J$79)</f>
        <v>0.1724266072092159</v>
      </c>
      <c r="L75" s="237"/>
    </row>
    <row r="76" spans="1:14" ht="12" customHeight="1" x14ac:dyDescent="0.2">
      <c r="A76" s="234"/>
      <c r="B76" s="229"/>
      <c r="C76" s="215" t="str">
        <f>Data!C76</f>
        <v>Voluntary Request</v>
      </c>
      <c r="D76" s="21">
        <f>StateCalculations!W140+StateCalculations!V140</f>
        <v>49</v>
      </c>
      <c r="E76" s="49" t="str">
        <f t="shared" si="9"/>
        <v>*</v>
      </c>
      <c r="F76" s="254"/>
      <c r="G76" s="215"/>
      <c r="H76" s="215" t="str">
        <f>Data!H76</f>
        <v>6 - 11 Years Old</v>
      </c>
      <c r="I76" s="215"/>
      <c r="J76" s="21">
        <f>SUM(StateCalculations!T126:Y126)</f>
        <v>1822</v>
      </c>
      <c r="K76" s="49">
        <f t="shared" si="10"/>
        <v>0.33853586027499072</v>
      </c>
      <c r="L76" s="237"/>
    </row>
    <row r="77" spans="1:14" s="200" customFormat="1" ht="12" customHeight="1" x14ac:dyDescent="0.2">
      <c r="A77" s="234"/>
      <c r="B77" s="217"/>
      <c r="C77" s="215" t="str">
        <f>Data!C77</f>
        <v>CRA Referral (Children Requiring Assistance)</v>
      </c>
      <c r="D77" s="21">
        <f>StateCalculations!P140+StateCalculations!Q140</f>
        <v>198</v>
      </c>
      <c r="E77" s="49">
        <f t="shared" si="9"/>
        <v>3.678929765886288E-2</v>
      </c>
      <c r="F77" s="254"/>
      <c r="G77" s="229"/>
      <c r="H77" s="215" t="str">
        <f>Data!H77</f>
        <v>12 - 17 Years Old</v>
      </c>
      <c r="I77" s="215"/>
      <c r="J77" s="21">
        <f>SUM(StateCalculations!Z126:AE126)</f>
        <v>1644</v>
      </c>
      <c r="K77" s="49">
        <f t="shared" si="10"/>
        <v>0.30546265328874023</v>
      </c>
      <c r="L77" s="237"/>
    </row>
    <row r="78" spans="1:14" s="200" customFormat="1" ht="12" customHeight="1" x14ac:dyDescent="0.2">
      <c r="A78" s="239"/>
      <c r="B78" s="217"/>
      <c r="C78" s="215" t="str">
        <f>Data!C78</f>
        <v>Court Referral</v>
      </c>
      <c r="D78" s="21">
        <f>StateCalculations!R140</f>
        <v>35</v>
      </c>
      <c r="E78" s="49" t="str">
        <f t="shared" si="9"/>
        <v>*</v>
      </c>
      <c r="F78" s="254"/>
      <c r="G78" s="217"/>
      <c r="H78" s="215" t="str">
        <f>Data!H78</f>
        <v>Unspecified</v>
      </c>
      <c r="I78" s="215"/>
      <c r="J78" s="21">
        <f>StateCalculations!AF126</f>
        <v>3</v>
      </c>
      <c r="K78" s="49" t="str">
        <f t="shared" si="10"/>
        <v>*</v>
      </c>
      <c r="L78" s="237"/>
    </row>
    <row r="79" spans="1:14" s="200" customFormat="1" ht="12" customHeight="1" x14ac:dyDescent="0.2">
      <c r="A79" s="239"/>
      <c r="B79" s="217"/>
      <c r="C79" s="215" t="str">
        <f>Data!C79</f>
        <v>Other/Unspecified</v>
      </c>
      <c r="D79" s="21">
        <f>StateCalculations!S140+StateCalculations!U140+StateCalculations!X140</f>
        <v>0</v>
      </c>
      <c r="E79" s="28" t="str">
        <f t="shared" si="9"/>
        <v>*</v>
      </c>
      <c r="F79" s="255"/>
      <c r="G79" s="217"/>
      <c r="H79" s="244" t="s">
        <v>72</v>
      </c>
      <c r="I79" s="244"/>
      <c r="J79" s="67">
        <f>SUM(J74:J78)</f>
        <v>5382</v>
      </c>
      <c r="K79" s="68">
        <f t="shared" si="10"/>
        <v>1</v>
      </c>
      <c r="L79" s="240"/>
    </row>
    <row r="80" spans="1:14" s="200" customFormat="1" ht="12" customHeight="1" x14ac:dyDescent="0.2">
      <c r="A80" s="214"/>
      <c r="B80" s="229"/>
      <c r="C80" s="244" t="s">
        <v>72</v>
      </c>
      <c r="D80" s="67">
        <f>SUM(D74:D79)</f>
        <v>5382</v>
      </c>
      <c r="E80" s="68">
        <f t="shared" si="9"/>
        <v>1</v>
      </c>
      <c r="F80" s="255"/>
      <c r="G80" s="217"/>
      <c r="H80" s="244"/>
      <c r="I80" s="244"/>
      <c r="J80" s="108"/>
      <c r="K80" s="109"/>
      <c r="L80" s="240"/>
    </row>
    <row r="81" spans="1:12" s="200" customFormat="1" ht="3.6" customHeight="1" x14ac:dyDescent="0.2">
      <c r="A81" s="214"/>
      <c r="B81" s="229"/>
      <c r="C81" s="244"/>
      <c r="D81" s="67"/>
      <c r="E81" s="68"/>
      <c r="F81" s="255"/>
      <c r="G81" s="217"/>
      <c r="H81" s="244"/>
      <c r="I81" s="244"/>
      <c r="J81" s="108"/>
      <c r="K81" s="109"/>
      <c r="L81" s="240"/>
    </row>
    <row r="82" spans="1:12" s="200" customFormat="1" ht="12.6" customHeight="1" x14ac:dyDescent="0.2">
      <c r="A82" s="272"/>
      <c r="B82" s="366"/>
      <c r="C82" s="275"/>
      <c r="D82" s="279"/>
      <c r="E82" s="275"/>
      <c r="F82" s="275"/>
      <c r="G82" s="280"/>
      <c r="H82" s="275"/>
      <c r="I82" s="275"/>
      <c r="J82" s="275"/>
      <c r="K82" s="279"/>
      <c r="L82" s="281"/>
    </row>
    <row r="83" spans="1:12" s="200" customFormat="1" x14ac:dyDescent="0.2">
      <c r="A83" s="180"/>
      <c r="B83" s="217"/>
      <c r="C83" s="282"/>
      <c r="D83" s="283"/>
      <c r="E83" s="283"/>
      <c r="F83" s="283"/>
      <c r="G83" s="282"/>
      <c r="H83" s="229"/>
      <c r="I83" s="229"/>
      <c r="J83" s="233"/>
      <c r="K83" s="180"/>
      <c r="L83" s="180"/>
    </row>
    <row r="84" spans="1:12" s="200" customFormat="1" ht="6" customHeight="1" x14ac:dyDescent="0.2">
      <c r="A84" s="180"/>
      <c r="B84" s="217"/>
      <c r="C84" s="282"/>
      <c r="D84" s="283"/>
      <c r="E84" s="283"/>
      <c r="F84" s="283"/>
      <c r="G84" s="282"/>
      <c r="H84" s="282"/>
      <c r="I84" s="282"/>
      <c r="J84" s="283"/>
      <c r="K84" s="180"/>
      <c r="L84" s="180"/>
    </row>
    <row r="85" spans="1:12" x14ac:dyDescent="0.2">
      <c r="A85" s="180"/>
      <c r="K85" s="180"/>
      <c r="L85" s="180"/>
    </row>
    <row r="86" spans="1:12" x14ac:dyDescent="0.2">
      <c r="K86" s="180"/>
      <c r="L86" s="180"/>
    </row>
  </sheetData>
  <mergeCells count="3">
    <mergeCell ref="B18:K18"/>
    <mergeCell ref="B33:K33"/>
    <mergeCell ref="B72:L72"/>
  </mergeCells>
  <printOptions horizontalCentered="1" verticalCentered="1"/>
  <pageMargins left="0.04" right="0.04" top="0.04" bottom="0.03" header="0.04" footer="0.03"/>
  <pageSetup scale="75" orientation="portrait" r:id="rId1"/>
  <headerFooter alignWithMargins="0">
    <oddHeader>&amp;C&amp;"Arial,Bold"&amp;12MASSACHUSETTS DEPARTMENT OF CHILDREN AND FAMILIES QUARTERLY PROFILE
FY 2017, Quarter 3 (January 1, 2017 – March 31, 2017)</oddHeader>
    <oddFooter>&amp;L&amp;"Arial,Italic"MA DCF: CQI/OMPA&amp;R
&amp;"Arial,Italic"Source: FamilyNet</oddFooter>
  </headerFooter>
  <ignoredErrors>
    <ignoredError sqref="D49:D51 D5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44</vt:i4>
      </vt:variant>
      <vt:variant>
        <vt:lpstr>Named Ranges</vt:lpstr>
      </vt:variant>
      <vt:variant>
        <vt:i4>31</vt:i4>
      </vt:variant>
    </vt:vector>
  </HeadingPairs>
  <TitlesOfParts>
    <vt:vector size="75" baseType="lpstr">
      <vt:lpstr>Data</vt:lpstr>
      <vt:lpstr>Statewide</vt:lpstr>
      <vt:lpstr>StateCalculations</vt:lpstr>
      <vt:lpstr>BostonRegionCalculations</vt:lpstr>
      <vt:lpstr>CentralRegionCalculations</vt:lpstr>
      <vt:lpstr>NorthernRegionCalculations</vt:lpstr>
      <vt:lpstr>SouthernRegionCalculations</vt:lpstr>
      <vt:lpstr>WesternRegionCalculations</vt:lpstr>
      <vt:lpstr>Boston Region</vt:lpstr>
      <vt:lpstr>Dimock Street</vt:lpstr>
      <vt:lpstr>Harbor</vt:lpstr>
      <vt:lpstr>Hyde Park</vt:lpstr>
      <vt:lpstr>Park Street</vt:lpstr>
      <vt:lpstr>Central MA Region</vt:lpstr>
      <vt:lpstr>South Central</vt:lpstr>
      <vt:lpstr>North Central</vt:lpstr>
      <vt:lpstr>Worcester East</vt:lpstr>
      <vt:lpstr>Worcester West</vt:lpstr>
      <vt:lpstr>Northern Region</vt:lpstr>
      <vt:lpstr>Cambridge</vt:lpstr>
      <vt:lpstr>Cape Ann</vt:lpstr>
      <vt:lpstr>Framingham</vt:lpstr>
      <vt:lpstr>Haverhill</vt:lpstr>
      <vt:lpstr>Lawrence</vt:lpstr>
      <vt:lpstr>Lowell</vt:lpstr>
      <vt:lpstr>Lynn</vt:lpstr>
      <vt:lpstr>Malden</vt:lpstr>
      <vt:lpstr>Southern Region</vt:lpstr>
      <vt:lpstr>Arlington</vt:lpstr>
      <vt:lpstr>Brockton</vt:lpstr>
      <vt:lpstr>Cape Cod</vt:lpstr>
      <vt:lpstr>Coastal</vt:lpstr>
      <vt:lpstr>Fall River</vt:lpstr>
      <vt:lpstr>New Bedford</vt:lpstr>
      <vt:lpstr>Plymouth</vt:lpstr>
      <vt:lpstr>Taunton - Attleboro</vt:lpstr>
      <vt:lpstr>Western Region</vt:lpstr>
      <vt:lpstr>Greenfield</vt:lpstr>
      <vt:lpstr>Holyoke</vt:lpstr>
      <vt:lpstr>Pittsfield</vt:lpstr>
      <vt:lpstr>Robert Van Wart</vt:lpstr>
      <vt:lpstr>Springfield</vt:lpstr>
      <vt:lpstr>ChildrenPendingResponse</vt:lpstr>
      <vt:lpstr>Glossary</vt:lpstr>
      <vt:lpstr>Arlington!Print_Area</vt:lpstr>
      <vt:lpstr>'Boston Region'!Print_Area</vt:lpstr>
      <vt:lpstr>Cambridge!Print_Area</vt:lpstr>
      <vt:lpstr>'Cape Ann'!Print_Area</vt:lpstr>
      <vt:lpstr>'Central MA Region'!Print_Area</vt:lpstr>
      <vt:lpstr>Coastal!Print_Area</vt:lpstr>
      <vt:lpstr>Data!Print_Area</vt:lpstr>
      <vt:lpstr>'Dimock Street'!Print_Area</vt:lpstr>
      <vt:lpstr>Framingham!Print_Area</vt:lpstr>
      <vt:lpstr>Glossary!Print_Area</vt:lpstr>
      <vt:lpstr>Greenfield!Print_Area</vt:lpstr>
      <vt:lpstr>Harbor!Print_Area</vt:lpstr>
      <vt:lpstr>Haverhill!Print_Area</vt:lpstr>
      <vt:lpstr>Holyoke!Print_Area</vt:lpstr>
      <vt:lpstr>'Hyde Park'!Print_Area</vt:lpstr>
      <vt:lpstr>Lawrence!Print_Area</vt:lpstr>
      <vt:lpstr>Lowell!Print_Area</vt:lpstr>
      <vt:lpstr>Lynn!Print_Area</vt:lpstr>
      <vt:lpstr>Malden!Print_Area</vt:lpstr>
      <vt:lpstr>'North Central'!Print_Area</vt:lpstr>
      <vt:lpstr>'Northern Region'!Print_Area</vt:lpstr>
      <vt:lpstr>'Park Street'!Print_Area</vt:lpstr>
      <vt:lpstr>Pittsfield!Print_Area</vt:lpstr>
      <vt:lpstr>'Robert Van Wart'!Print_Area</vt:lpstr>
      <vt:lpstr>'South Central'!Print_Area</vt:lpstr>
      <vt:lpstr>'Southern Region'!Print_Area</vt:lpstr>
      <vt:lpstr>Statewide!Print_Area</vt:lpstr>
      <vt:lpstr>'Taunton - Attleboro'!Print_Area</vt:lpstr>
      <vt:lpstr>'Western Region'!Print_Area</vt:lpstr>
      <vt:lpstr>'Worcester East'!Print_Area</vt:lpstr>
      <vt:lpstr>'Worcester West'!Print_Area</vt:lpstr>
    </vt:vector>
  </TitlesOfParts>
  <Company>Commonwealth of Massachusetts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DCF</dc:creator>
  <cp:lastModifiedBy> </cp:lastModifiedBy>
  <cp:lastPrinted>2017-10-13T18:32:19Z</cp:lastPrinted>
  <dcterms:created xsi:type="dcterms:W3CDTF">2015-04-22T13:24:57Z</dcterms:created>
  <dcterms:modified xsi:type="dcterms:W3CDTF">2017-10-13T18:37:56Z</dcterms:modified>
</cp:coreProperties>
</file>