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loom\Documents\_Work from Home 20210927 2020\1115 Waiver Extension Planning\Budget Neutrality\BN Drafts\"/>
    </mc:Choice>
  </mc:AlternateContent>
  <xr:revisionPtr revIDLastSave="0" documentId="13_ncr:1_{87752894-276D-47AE-A75F-9929E1A0A6C4}" xr6:coauthVersionLast="46" xr6:coauthVersionMax="46" xr10:uidLastSave="{00000000-0000-0000-0000-000000000000}"/>
  <bookViews>
    <workbookView xWindow="28680" yWindow="-120" windowWidth="29040" windowHeight="15840" xr2:uid="{58B24995-51BB-D34D-8EDE-88C4D7B8F2DE}"/>
  </bookViews>
  <sheets>
    <sheet name="BN Summary" sheetId="40" r:id="rId1"/>
    <sheet name="BN Worksheet" sheetId="31" r:id="rId2"/>
    <sheet name="Backup data--&gt;" sheetId="46" r:id="rId3"/>
    <sheet name="Trend Historical" sheetId="42" r:id="rId4"/>
    <sheet name="SNCP" sheetId="45" r:id="rId5"/>
    <sheet name="New Proposals" sheetId="44" r:id="rId6"/>
    <sheet name="CY20 Member Months" sheetId="48" r:id="rId7"/>
  </sheets>
  <externalReferences>
    <externalReference r:id="rId8"/>
    <externalReference r:id="rId9"/>
    <externalReference r:id="rId10"/>
    <externalReference r:id="rId11"/>
  </externalReferences>
  <definedNames>
    <definedName name="__123Graph_A" hidden="1">[1]General!$AC$35:$AO$35</definedName>
    <definedName name="__123Graph_AAUTHS" hidden="1">[1]General!$AC$57:$AC$65</definedName>
    <definedName name="__123Graph_AIPIBNR" hidden="1">[1]General!$AF$49:$AO$49</definedName>
    <definedName name="__123Graph_ATOTAL" hidden="1">[1]General!$AC$10:$AO$10</definedName>
    <definedName name="__123Graph_ATYPEA" hidden="1">[1]General!$AC$10:$AO$10</definedName>
    <definedName name="__123Graph_ATYPED" hidden="1">[1]General!$AC$15:$AO$15</definedName>
    <definedName name="__123Graph_ATYPEE" hidden="1">[1]General!$AC$20:$AO$20</definedName>
    <definedName name="__123Graph_ATYPEI" hidden="1">[1]General!$AC$25:$AO$25</definedName>
    <definedName name="__123Graph_ATYPEM" hidden="1">[1]General!$AC$30:$AO$30</definedName>
    <definedName name="__123Graph_ATYPEP" hidden="1">[1]General!$AC$35:$AO$35</definedName>
    <definedName name="__123Graph_ATYPER" hidden="1">[1]General!$AC$40:$AO$40</definedName>
    <definedName name="__123Graph_ATYPESUM" hidden="1">[1]General!$AC$45:$AO$45</definedName>
    <definedName name="__123Graph_B" hidden="1">[1]General!$AC$14:$AO$14</definedName>
    <definedName name="__123Graph_BAUTHS" hidden="1">[1]General!$AE$57:$AE$65</definedName>
    <definedName name="__123Graph_BTOTAL" hidden="1">[1]General!$AC$15:$AO$15</definedName>
    <definedName name="__123Graph_BTYPED" hidden="1">[1]General!$AC$14:$AO$14</definedName>
    <definedName name="__123Graph_BTYPEE" hidden="1">[1]General!$AC$14:$AO$14</definedName>
    <definedName name="__123Graph_BTYPEI" hidden="1">[1]General!$AC$14:$AO$14</definedName>
    <definedName name="__123Graph_BTYPEM" hidden="1">[1]General!$AC$14:$AO$14</definedName>
    <definedName name="__123Graph_BTYPEP" hidden="1">[1]General!$AC$14:$AO$14</definedName>
    <definedName name="__123Graph_BTYPER" hidden="1">[1]General!$AC$14:$AO$14</definedName>
    <definedName name="__123Graph_BTYPESUM" hidden="1">[1]General!$AC$14:$AO$14</definedName>
    <definedName name="__123Graph_CAUTHS" hidden="1">[1]General!$AF$57:$AF$65</definedName>
    <definedName name="__123Graph_CTOTAL" hidden="1">[1]General!$AC$20:$AO$20</definedName>
    <definedName name="__123Graph_DAUTHS" hidden="1">[1]General!$AG$57:$AG$65</definedName>
    <definedName name="__123Graph_DIPIBNR" hidden="1">[1]General!$AF$51:$AO$51</definedName>
    <definedName name="__123Graph_DTOTAL" hidden="1">[1]General!$AC$25:$AO$25</definedName>
    <definedName name="__123Graph_EAUTHS" hidden="1">[1]General!$AH$57:$AH$65</definedName>
    <definedName name="__123Graph_ETOTAL" hidden="1">[1]General!$AC$35:$AO$35</definedName>
    <definedName name="__123Graph_FAUTHS" hidden="1">[1]General!$AI$57:$AI$65</definedName>
    <definedName name="__123Graph_FTOTAL" hidden="1">[1]General!$AC$40:$AO$40</definedName>
    <definedName name="__123Graph_LBL_A" hidden="1">[1]General!$AC$35:$AO$35</definedName>
    <definedName name="__123Graph_LBL_AIPIBNR" hidden="1">[1]General!$AF$49:$AO$49</definedName>
    <definedName name="__123Graph_LBL_ATYPEA" hidden="1">[1]General!$AC$10:$AO$10</definedName>
    <definedName name="__123Graph_LBL_ATYPED" hidden="1">[1]General!$AC$15:$AO$15</definedName>
    <definedName name="__123Graph_LBL_ATYPEE" hidden="1">[1]General!$AC$20:$AO$20</definedName>
    <definedName name="__123Graph_LBL_ATYPEI" hidden="1">[1]General!$AC$25:$AO$25</definedName>
    <definedName name="__123Graph_LBL_ATYPEM" hidden="1">[1]General!$AC$30:$AO$30</definedName>
    <definedName name="__123Graph_LBL_ATYPEP" hidden="1">[1]General!$AC$35:$AO$35</definedName>
    <definedName name="__123Graph_LBL_ATYPER" hidden="1">[1]General!$AC$40:$AO$40</definedName>
    <definedName name="__123Graph_LBL_ATYPESUM" hidden="1">[1]General!$AC$45:$AO$45</definedName>
    <definedName name="__123Graph_LBL_B" hidden="1">[1]General!$AC$15:$AO$15</definedName>
    <definedName name="__123Graph_LBL_BTYPED" hidden="1">[1]General!$AC$15:$AO$15</definedName>
    <definedName name="__123Graph_LBL_BTYPEE" hidden="1">[1]General!$AC$15:$AO$15</definedName>
    <definedName name="__123Graph_LBL_BTYPEI" hidden="1">[1]General!$AC$15:$AO$15</definedName>
    <definedName name="__123Graph_LBL_BTYPEM" hidden="1">[1]General!$AC$15:$AO$15</definedName>
    <definedName name="__123Graph_LBL_BTYPEP" hidden="1">[1]General!$AC$15:$AO$15</definedName>
    <definedName name="__123Graph_LBL_BTYPER" hidden="1">[1]General!$AC$15:$AO$15</definedName>
    <definedName name="__123Graph_LBL_BTYPESUM" hidden="1">[1]General!$AC$15:$AO$15</definedName>
    <definedName name="__123Graph_LBL_DIPIBNR" hidden="1">[1]General!$AF$51:$AO$51</definedName>
    <definedName name="__123Graph_XAUTHS" hidden="1">[1]General!$AA$57:$AA$65</definedName>
    <definedName name="__123Graph_XIPIBNR" hidden="1">[1]General!$AF$5:$AO$5</definedName>
    <definedName name="__123Graph_XTOTAL" hidden="1">[1]General!$AC$6:$AO$6</definedName>
    <definedName name="_Fill" hidden="1">#REF!</definedName>
    <definedName name="_Key1" hidden="1">#REF!</definedName>
    <definedName name="_Order1" hidden="1">0</definedName>
    <definedName name="_Order2" hidden="1">0</definedName>
    <definedName name="_qry07012011">#REF!</definedName>
    <definedName name="AccessDatabase" hidden="1">"G:\1_Intellectual Capital\Claims Probability Distributions\Version 2 (New NC)\RateRanges_4.mdb"</definedName>
    <definedName name="caseload">'[2]LT Forecast'!$A$127:$N$131</definedName>
    <definedName name="GRPCODE">'[3]Caseload by group'!#REF!</definedName>
    <definedName name="non_cap">#REF!</definedName>
    <definedName name="PopCache_GL_INTERFACE_REFERENCE7" hidden="1">[4]PopCache!$A$1:$A$2</definedName>
    <definedName name="_xlnm.Print_Area" localSheetId="0">'BN Summary'!$B$3:$G$28</definedName>
    <definedName name="_xlnm.Print_Area" localSheetId="1">'BN Worksheet'!$J$52:$O$100</definedName>
    <definedName name="_xlnm.Print_Titles" localSheetId="1">'BN Worksheet'!$A:$A,'BN Worksheet'!$3:$5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kairen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renewal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31" l="1"/>
  <c r="M45" i="31"/>
  <c r="L45" i="31"/>
  <c r="K45" i="31"/>
  <c r="J45" i="31"/>
  <c r="C93" i="44"/>
  <c r="D9" i="40"/>
  <c r="N16" i="31"/>
  <c r="M16" i="31"/>
  <c r="L16" i="31"/>
  <c r="K16" i="31"/>
  <c r="J16" i="31"/>
  <c r="G111" i="44" l="1"/>
  <c r="F111" i="44"/>
  <c r="E111" i="44"/>
  <c r="D111" i="44"/>
  <c r="C111" i="44"/>
  <c r="G112" i="44"/>
  <c r="F112" i="44"/>
  <c r="E112" i="44"/>
  <c r="D112" i="44"/>
  <c r="C112" i="44"/>
  <c r="G113" i="44"/>
  <c r="F113" i="44"/>
  <c r="E113" i="44"/>
  <c r="D113" i="44"/>
  <c r="C113" i="44"/>
  <c r="G114" i="44"/>
  <c r="F114" i="44"/>
  <c r="E114" i="44"/>
  <c r="D114" i="44"/>
  <c r="C114" i="44"/>
  <c r="G115" i="44"/>
  <c r="F115" i="44"/>
  <c r="E115" i="44"/>
  <c r="D115" i="44"/>
  <c r="C115" i="44"/>
  <c r="G116" i="44"/>
  <c r="F116" i="44"/>
  <c r="E116" i="44"/>
  <c r="D116" i="44"/>
  <c r="C116" i="44"/>
  <c r="G117" i="44"/>
  <c r="F117" i="44"/>
  <c r="E117" i="44"/>
  <c r="D117" i="44"/>
  <c r="C117" i="44"/>
  <c r="G118" i="44"/>
  <c r="F118" i="44"/>
  <c r="E118" i="44"/>
  <c r="D118" i="44"/>
  <c r="C118" i="44"/>
  <c r="G105" i="44"/>
  <c r="F105" i="44"/>
  <c r="E105" i="44"/>
  <c r="D105" i="44"/>
  <c r="C105" i="44"/>
  <c r="G106" i="44"/>
  <c r="F106" i="44"/>
  <c r="E106" i="44"/>
  <c r="D106" i="44"/>
  <c r="C106" i="44"/>
  <c r="G107" i="44"/>
  <c r="F107" i="44"/>
  <c r="E107" i="44"/>
  <c r="D107" i="44"/>
  <c r="C107" i="44"/>
  <c r="G108" i="44"/>
  <c r="F108" i="44"/>
  <c r="E108" i="44"/>
  <c r="D108" i="44"/>
  <c r="C108" i="44"/>
  <c r="N72" i="31" l="1"/>
  <c r="F21" i="40" s="1"/>
  <c r="M72" i="31"/>
  <c r="L72" i="31"/>
  <c r="F19" i="40" s="1"/>
  <c r="K72" i="31"/>
  <c r="F18" i="40" s="1"/>
  <c r="J72" i="31"/>
  <c r="F17" i="40" s="1"/>
  <c r="O72" i="31" l="1"/>
  <c r="F20" i="40"/>
  <c r="A18" i="42"/>
  <c r="A17" i="42"/>
  <c r="A16" i="42"/>
  <c r="A7" i="42"/>
  <c r="A8" i="42"/>
  <c r="A9" i="42"/>
  <c r="A10" i="42"/>
  <c r="A11" i="42"/>
  <c r="A13" i="42"/>
  <c r="A14" i="42"/>
  <c r="Q138" i="44"/>
  <c r="P138" i="44"/>
  <c r="O138" i="44"/>
  <c r="N138" i="44"/>
  <c r="M138" i="44"/>
  <c r="Q137" i="44"/>
  <c r="P137" i="44"/>
  <c r="O137" i="44"/>
  <c r="N137" i="44"/>
  <c r="M137" i="44"/>
  <c r="Q136" i="44"/>
  <c r="P136" i="44"/>
  <c r="O136" i="44"/>
  <c r="N136" i="44"/>
  <c r="M136" i="44"/>
  <c r="Q135" i="44"/>
  <c r="N17" i="31" s="1"/>
  <c r="P135" i="44"/>
  <c r="M17" i="31" s="1"/>
  <c r="O135" i="44"/>
  <c r="L17" i="31" s="1"/>
  <c r="N135" i="44"/>
  <c r="K17" i="31" s="1"/>
  <c r="M135" i="44"/>
  <c r="J17" i="31" s="1"/>
  <c r="Q134" i="44"/>
  <c r="N15" i="31" s="1"/>
  <c r="P134" i="44"/>
  <c r="M15" i="31" s="1"/>
  <c r="O134" i="44"/>
  <c r="L15" i="31" s="1"/>
  <c r="N134" i="44"/>
  <c r="K15" i="31" s="1"/>
  <c r="M134" i="44"/>
  <c r="J15" i="31" s="1"/>
  <c r="Q133" i="44"/>
  <c r="P133" i="44"/>
  <c r="O133" i="44"/>
  <c r="N133" i="44"/>
  <c r="M133" i="44"/>
  <c r="Q132" i="44"/>
  <c r="N12" i="31" s="1"/>
  <c r="P132" i="44"/>
  <c r="M12" i="31" s="1"/>
  <c r="O132" i="44"/>
  <c r="L12" i="31" s="1"/>
  <c r="N132" i="44"/>
  <c r="K12" i="31" s="1"/>
  <c r="M132" i="44"/>
  <c r="J12" i="31" s="1"/>
  <c r="Q131" i="44"/>
  <c r="N11" i="31" s="1"/>
  <c r="P131" i="44"/>
  <c r="M11" i="31" s="1"/>
  <c r="O131" i="44"/>
  <c r="L11" i="31" s="1"/>
  <c r="N131" i="44"/>
  <c r="K11" i="31" s="1"/>
  <c r="M131" i="44"/>
  <c r="J11" i="31" s="1"/>
  <c r="N130" i="44"/>
  <c r="K10" i="31" s="1"/>
  <c r="M130" i="44"/>
  <c r="J10" i="31" s="1"/>
  <c r="Q129" i="44"/>
  <c r="N9" i="31" s="1"/>
  <c r="P129" i="44"/>
  <c r="M9" i="31" s="1"/>
  <c r="O129" i="44"/>
  <c r="L9" i="31" s="1"/>
  <c r="N129" i="44"/>
  <c r="K9" i="31" s="1"/>
  <c r="M129" i="44"/>
  <c r="J9" i="31" s="1"/>
  <c r="N128" i="44"/>
  <c r="K8" i="31" s="1"/>
  <c r="M128" i="44"/>
  <c r="J8" i="31" s="1"/>
  <c r="G138" i="44"/>
  <c r="G133" i="44"/>
  <c r="G132" i="44"/>
  <c r="G131" i="44"/>
  <c r="G129" i="44"/>
  <c r="F138" i="44"/>
  <c r="F133" i="44"/>
  <c r="F132" i="44"/>
  <c r="F131" i="44"/>
  <c r="F129" i="44"/>
  <c r="E138" i="44"/>
  <c r="E133" i="44"/>
  <c r="E132" i="44"/>
  <c r="E131" i="44"/>
  <c r="E129" i="44"/>
  <c r="D138" i="44"/>
  <c r="D133" i="44"/>
  <c r="D132" i="44"/>
  <c r="D131" i="44"/>
  <c r="D129" i="44"/>
  <c r="C138" i="44"/>
  <c r="C133" i="44"/>
  <c r="C132" i="44"/>
  <c r="C131" i="44"/>
  <c r="C129" i="44"/>
  <c r="G72" i="31"/>
  <c r="F13" i="40" s="1"/>
  <c r="F72" i="31"/>
  <c r="F12" i="40" s="1"/>
  <c r="E72" i="31"/>
  <c r="F11" i="40" s="1"/>
  <c r="D72" i="31"/>
  <c r="F10" i="40" s="1"/>
  <c r="C72" i="31"/>
  <c r="F9" i="40" s="1"/>
  <c r="G20" i="45"/>
  <c r="F20" i="45"/>
  <c r="E20" i="45"/>
  <c r="D20" i="45"/>
  <c r="C20" i="45"/>
  <c r="H70" i="31"/>
  <c r="H68" i="31"/>
  <c r="H66" i="31"/>
  <c r="H65" i="31"/>
  <c r="H64" i="31"/>
  <c r="H63" i="31"/>
  <c r="N64" i="31" l="1"/>
  <c r="M60" i="31"/>
  <c r="J59" i="31"/>
  <c r="L56" i="31"/>
  <c r="N54" i="31"/>
  <c r="M64" i="31"/>
  <c r="L60" i="31"/>
  <c r="N57" i="31"/>
  <c r="K56" i="31"/>
  <c r="M54" i="31"/>
  <c r="L64" i="31"/>
  <c r="N61" i="31"/>
  <c r="K60" i="31"/>
  <c r="M57" i="31"/>
  <c r="J56" i="31"/>
  <c r="L54" i="31"/>
  <c r="N66" i="31"/>
  <c r="K64" i="31"/>
  <c r="M61" i="31"/>
  <c r="J60" i="31"/>
  <c r="L57" i="31"/>
  <c r="K54" i="31"/>
  <c r="M66" i="31"/>
  <c r="J64" i="31"/>
  <c r="L61" i="31"/>
  <c r="N59" i="31"/>
  <c r="K57" i="31"/>
  <c r="J54" i="31"/>
  <c r="L66" i="31"/>
  <c r="K61" i="31"/>
  <c r="M59" i="31"/>
  <c r="J57" i="31"/>
  <c r="K66" i="31"/>
  <c r="J61" i="31"/>
  <c r="L59" i="31"/>
  <c r="N56" i="31"/>
  <c r="J66" i="31"/>
  <c r="N60" i="31"/>
  <c r="K59" i="31"/>
  <c r="M56" i="31"/>
  <c r="H72" i="31"/>
  <c r="O64" i="31" l="1"/>
  <c r="O66" i="31"/>
  <c r="M20" i="45"/>
  <c r="L20" i="45"/>
  <c r="K20" i="45"/>
  <c r="J20" i="45"/>
  <c r="I20" i="45"/>
  <c r="O122" i="44"/>
  <c r="P122" i="44" s="1"/>
  <c r="Q122" i="44" s="1"/>
  <c r="D122" i="44"/>
  <c r="D130" i="44" s="1"/>
  <c r="K55" i="31" s="1"/>
  <c r="C122" i="44"/>
  <c r="C130" i="44" s="1"/>
  <c r="J55" i="31" s="1"/>
  <c r="O121" i="44"/>
  <c r="D121" i="44"/>
  <c r="D128" i="44" s="1"/>
  <c r="K53" i="31" s="1"/>
  <c r="C121" i="44"/>
  <c r="C128" i="44" s="1"/>
  <c r="J53" i="31" s="1"/>
  <c r="E135" i="44"/>
  <c r="L65" i="31" s="1"/>
  <c r="G135" i="44"/>
  <c r="N65" i="31" s="1"/>
  <c r="F135" i="44"/>
  <c r="M65" i="31" s="1"/>
  <c r="G102" i="44"/>
  <c r="G134" i="44" s="1"/>
  <c r="N63" i="31" s="1"/>
  <c r="F102" i="44"/>
  <c r="F134" i="44" s="1"/>
  <c r="M63" i="31" s="1"/>
  <c r="E102" i="44"/>
  <c r="E134" i="44" s="1"/>
  <c r="L63" i="31" s="1"/>
  <c r="D102" i="44"/>
  <c r="D134" i="44" s="1"/>
  <c r="K63" i="31" s="1"/>
  <c r="C102" i="44"/>
  <c r="C134" i="44" s="1"/>
  <c r="J63" i="31" s="1"/>
  <c r="C137" i="44"/>
  <c r="J68" i="31" s="1"/>
  <c r="D89" i="44"/>
  <c r="D88" i="44"/>
  <c r="G84" i="44"/>
  <c r="G136" i="44" s="1"/>
  <c r="N70" i="31" s="1"/>
  <c r="F84" i="44"/>
  <c r="F136" i="44" s="1"/>
  <c r="M70" i="31" s="1"/>
  <c r="E84" i="44"/>
  <c r="E136" i="44" s="1"/>
  <c r="L70" i="31" s="1"/>
  <c r="D84" i="44"/>
  <c r="D136" i="44" s="1"/>
  <c r="K70" i="31" s="1"/>
  <c r="C84" i="44"/>
  <c r="C136" i="44" s="1"/>
  <c r="J70" i="31" s="1"/>
  <c r="D93" i="44" l="1"/>
  <c r="E88" i="44"/>
  <c r="O70" i="31"/>
  <c r="O63" i="31"/>
  <c r="D135" i="44"/>
  <c r="K65" i="31" s="1"/>
  <c r="D17" i="40"/>
  <c r="C135" i="44"/>
  <c r="J65" i="31" s="1"/>
  <c r="F122" i="44"/>
  <c r="F130" i="44" s="1"/>
  <c r="M55" i="31" s="1"/>
  <c r="P130" i="44"/>
  <c r="M10" i="31" s="1"/>
  <c r="E121" i="44"/>
  <c r="E128" i="44" s="1"/>
  <c r="L53" i="31" s="1"/>
  <c r="O128" i="44"/>
  <c r="L8" i="31" s="1"/>
  <c r="P121" i="44"/>
  <c r="G122" i="44"/>
  <c r="G130" i="44" s="1"/>
  <c r="N55" i="31" s="1"/>
  <c r="Q130" i="44"/>
  <c r="N10" i="31" s="1"/>
  <c r="D137" i="44"/>
  <c r="K68" i="31" s="1"/>
  <c r="D18" i="40" s="1"/>
  <c r="E122" i="44"/>
  <c r="E130" i="44" s="1"/>
  <c r="L55" i="31" s="1"/>
  <c r="O130" i="44"/>
  <c r="L10" i="31" s="1"/>
  <c r="E89" i="44"/>
  <c r="F89" i="44" s="1"/>
  <c r="G89" i="44" s="1"/>
  <c r="F88" i="44"/>
  <c r="F93" i="44" l="1"/>
  <c r="E93" i="44"/>
  <c r="O65" i="31"/>
  <c r="F121" i="44"/>
  <c r="F128" i="44" s="1"/>
  <c r="M53" i="31" s="1"/>
  <c r="P128" i="44"/>
  <c r="M8" i="31" s="1"/>
  <c r="Q121" i="44"/>
  <c r="E137" i="44"/>
  <c r="L68" i="31" s="1"/>
  <c r="G88" i="44"/>
  <c r="G93" i="44" s="1"/>
  <c r="F137" i="44"/>
  <c r="M68" i="31" s="1"/>
  <c r="G137" i="44" l="1"/>
  <c r="N68" i="31" s="1"/>
  <c r="O68" i="31" s="1"/>
  <c r="D20" i="40"/>
  <c r="D19" i="40"/>
  <c r="G121" i="44"/>
  <c r="G128" i="44" s="1"/>
  <c r="N53" i="31" s="1"/>
  <c r="Q128" i="44"/>
  <c r="N8" i="31" s="1"/>
  <c r="A6" i="42"/>
  <c r="J30" i="31"/>
  <c r="K30" i="31" s="1"/>
  <c r="L30" i="31" s="1"/>
  <c r="M30" i="31" s="1"/>
  <c r="N30" i="31" s="1"/>
  <c r="J29" i="31"/>
  <c r="K29" i="31" s="1"/>
  <c r="L29" i="31" s="1"/>
  <c r="M29" i="31" s="1"/>
  <c r="N29" i="31" s="1"/>
  <c r="J28" i="31"/>
  <c r="J25" i="31"/>
  <c r="K25" i="31" s="1"/>
  <c r="L25" i="31" s="1"/>
  <c r="J24" i="31"/>
  <c r="K24" i="31" s="1"/>
  <c r="L24" i="31" s="1"/>
  <c r="J23" i="31"/>
  <c r="K23" i="31" s="1"/>
  <c r="J22" i="31"/>
  <c r="J21" i="31"/>
  <c r="D21" i="40" l="1"/>
  <c r="D22" i="40" s="1"/>
  <c r="M24" i="31"/>
  <c r="M25" i="31"/>
  <c r="L23" i="31"/>
  <c r="K22" i="31"/>
  <c r="K21" i="31"/>
  <c r="K28" i="31"/>
  <c r="L28" i="31" s="1"/>
  <c r="M28" i="31" s="1"/>
  <c r="N28" i="31" s="1"/>
  <c r="N25" i="31" l="1"/>
  <c r="L21" i="31"/>
  <c r="M23" i="31"/>
  <c r="N24" i="31"/>
  <c r="L22" i="31"/>
  <c r="N23" i="31" l="1"/>
  <c r="M21" i="31"/>
  <c r="M22" i="31"/>
  <c r="N22" i="31" l="1"/>
  <c r="N21" i="31"/>
  <c r="F22" i="40" l="1"/>
  <c r="F14" i="40"/>
  <c r="F24" i="40" l="1"/>
  <c r="H47" i="31" l="1"/>
  <c r="H45" i="31"/>
  <c r="O47" i="31"/>
  <c r="O45" i="31"/>
  <c r="D13" i="40"/>
  <c r="D12" i="40"/>
  <c r="D11" i="40"/>
  <c r="D10" i="40"/>
  <c r="D14" i="40" l="1"/>
  <c r="H55" i="31"/>
  <c r="H60" i="31"/>
  <c r="H56" i="31"/>
  <c r="H61" i="31"/>
  <c r="H53" i="31"/>
  <c r="H57" i="31"/>
  <c r="H54" i="31"/>
  <c r="H59" i="31"/>
  <c r="N44" i="31" l="1"/>
  <c r="M44" i="31"/>
  <c r="L44" i="31"/>
  <c r="K44" i="31"/>
  <c r="J44" i="31"/>
  <c r="N43" i="31"/>
  <c r="M43" i="31"/>
  <c r="L43" i="31"/>
  <c r="K43" i="31"/>
  <c r="J43" i="31"/>
  <c r="N42" i="31"/>
  <c r="M42" i="31"/>
  <c r="L42" i="31"/>
  <c r="K42" i="31"/>
  <c r="J42" i="31"/>
  <c r="N38" i="31"/>
  <c r="M38" i="31"/>
  <c r="L38" i="31"/>
  <c r="K38" i="31"/>
  <c r="J38" i="31"/>
  <c r="N37" i="31"/>
  <c r="M37" i="31"/>
  <c r="L37" i="31"/>
  <c r="K37" i="31"/>
  <c r="J37" i="31"/>
  <c r="N36" i="31"/>
  <c r="M36" i="31"/>
  <c r="L36" i="31"/>
  <c r="K36" i="31"/>
  <c r="J36" i="31"/>
  <c r="N35" i="31"/>
  <c r="M35" i="31"/>
  <c r="L35" i="31"/>
  <c r="K35" i="31"/>
  <c r="J35" i="31"/>
  <c r="N34" i="31"/>
  <c r="M34" i="31"/>
  <c r="L34" i="31"/>
  <c r="K34" i="31"/>
  <c r="J34" i="31"/>
  <c r="G44" i="31"/>
  <c r="F44" i="31"/>
  <c r="E44" i="31"/>
  <c r="D44" i="31"/>
  <c r="G43" i="31"/>
  <c r="F43" i="31"/>
  <c r="E43" i="31"/>
  <c r="D43" i="31"/>
  <c r="G42" i="31"/>
  <c r="F42" i="31"/>
  <c r="E42" i="31"/>
  <c r="D42" i="31"/>
  <c r="G38" i="31"/>
  <c r="F38" i="31"/>
  <c r="E38" i="31"/>
  <c r="D38" i="31"/>
  <c r="G37" i="31"/>
  <c r="F37" i="31"/>
  <c r="E37" i="31"/>
  <c r="D37" i="31"/>
  <c r="G36" i="31"/>
  <c r="F36" i="31"/>
  <c r="E36" i="31"/>
  <c r="D36" i="31"/>
  <c r="G35" i="31"/>
  <c r="F35" i="31"/>
  <c r="E35" i="31"/>
  <c r="D35" i="31"/>
  <c r="G34" i="31"/>
  <c r="F34" i="31"/>
  <c r="E34" i="31"/>
  <c r="D34" i="31"/>
  <c r="C44" i="31"/>
  <c r="C43" i="31"/>
  <c r="C42" i="31"/>
  <c r="C38" i="31"/>
  <c r="C37" i="31"/>
  <c r="C36" i="31"/>
  <c r="C35" i="31"/>
  <c r="C34" i="31"/>
  <c r="H38" i="31" l="1"/>
  <c r="H43" i="31"/>
  <c r="H36" i="31"/>
  <c r="H34" i="31"/>
  <c r="H42" i="31"/>
  <c r="G39" i="31"/>
  <c r="E13" i="40" s="1"/>
  <c r="H44" i="31"/>
  <c r="D39" i="31"/>
  <c r="E10" i="40" s="1"/>
  <c r="H35" i="31"/>
  <c r="E39" i="31"/>
  <c r="E11" i="40" s="1"/>
  <c r="H37" i="31"/>
  <c r="O37" i="31"/>
  <c r="O34" i="31"/>
  <c r="O38" i="31"/>
  <c r="O35" i="31"/>
  <c r="O42" i="31"/>
  <c r="O36" i="31"/>
  <c r="O43" i="31"/>
  <c r="O44" i="31"/>
  <c r="O60" i="31"/>
  <c r="F39" i="31"/>
  <c r="E12" i="40" s="1"/>
  <c r="L39" i="31"/>
  <c r="E19" i="40" s="1"/>
  <c r="K39" i="31"/>
  <c r="E18" i="40" s="1"/>
  <c r="M39" i="31"/>
  <c r="E20" i="40" s="1"/>
  <c r="C39" i="31"/>
  <c r="E9" i="40" s="1"/>
  <c r="J39" i="31"/>
  <c r="E17" i="40" s="1"/>
  <c r="N39" i="31"/>
  <c r="E21" i="40" s="1"/>
  <c r="E14" i="40" l="1"/>
  <c r="E22" i="40"/>
  <c r="G49" i="31"/>
  <c r="E49" i="31"/>
  <c r="F49" i="31"/>
  <c r="D49" i="31"/>
  <c r="H39" i="31"/>
  <c r="O39" i="31"/>
  <c r="M49" i="31"/>
  <c r="N49" i="31"/>
  <c r="K49" i="31"/>
  <c r="J49" i="31"/>
  <c r="L49" i="31"/>
  <c r="C49" i="31"/>
  <c r="C75" i="31" l="1"/>
  <c r="C9" i="40"/>
  <c r="E75" i="31"/>
  <c r="C11" i="40"/>
  <c r="G11" i="40" s="1"/>
  <c r="D75" i="31"/>
  <c r="C10" i="40"/>
  <c r="G10" i="40" s="1"/>
  <c r="G75" i="31"/>
  <c r="C13" i="40"/>
  <c r="G13" i="40" s="1"/>
  <c r="F75" i="31"/>
  <c r="C12" i="40"/>
  <c r="G12" i="40" s="1"/>
  <c r="C21" i="40"/>
  <c r="G21" i="40" s="1"/>
  <c r="N75" i="31"/>
  <c r="C20" i="40"/>
  <c r="G20" i="40" s="1"/>
  <c r="M75" i="31"/>
  <c r="C19" i="40"/>
  <c r="G19" i="40" s="1"/>
  <c r="L75" i="31"/>
  <c r="C18" i="40"/>
  <c r="G18" i="40" s="1"/>
  <c r="K75" i="31"/>
  <c r="C17" i="40"/>
  <c r="J75" i="31"/>
  <c r="H49" i="31"/>
  <c r="O49" i="31"/>
  <c r="G9" i="40" l="1"/>
  <c r="G14" i="40" s="1"/>
  <c r="C14" i="40"/>
  <c r="H75" i="31"/>
  <c r="O75" i="31"/>
  <c r="G17" i="40"/>
  <c r="C22" i="40"/>
  <c r="C24" i="40" s="1"/>
  <c r="O53" i="31" l="1"/>
  <c r="O59" i="31"/>
  <c r="O55" i="31"/>
  <c r="O54" i="31"/>
  <c r="O57" i="31"/>
  <c r="O56" i="31"/>
  <c r="O61" i="31"/>
  <c r="E24" i="40" l="1"/>
  <c r="D24" i="40" l="1"/>
  <c r="G22" i="40"/>
  <c r="G24" i="40" s="1"/>
</calcChain>
</file>

<file path=xl/sharedStrings.xml><?xml version="1.0" encoding="utf-8"?>
<sst xmlns="http://schemas.openxmlformats.org/spreadsheetml/2006/main" count="274" uniqueCount="130">
  <si>
    <t>ACOs (incl. Care Coord)</t>
  </si>
  <si>
    <t>Primary Care - subcap</t>
  </si>
  <si>
    <t xml:space="preserve">Care coordination - CPs </t>
  </si>
  <si>
    <t>HRSN - flexible services</t>
  </si>
  <si>
    <t>SNCP</t>
  </si>
  <si>
    <t>Care Coordination - CSP Housing Unstable</t>
  </si>
  <si>
    <t xml:space="preserve">Care Coordination - CSP Homeless </t>
  </si>
  <si>
    <t>Care Coordination - CSP Justice Involved</t>
  </si>
  <si>
    <t>Safety Net Care Pool</t>
  </si>
  <si>
    <t>CommonHealth</t>
  </si>
  <si>
    <t>FY23</t>
  </si>
  <si>
    <t>FY24</t>
  </si>
  <si>
    <t>FY25</t>
  </si>
  <si>
    <t>FY26</t>
  </si>
  <si>
    <t>FY27</t>
  </si>
  <si>
    <t>FFS Diversionary Services</t>
  </si>
  <si>
    <t>PACT</t>
  </si>
  <si>
    <t>CSP</t>
  </si>
  <si>
    <t>SFY 2021</t>
  </si>
  <si>
    <t>SFY 2020</t>
  </si>
  <si>
    <t>SFY 2019</t>
  </si>
  <si>
    <t>New Adult</t>
  </si>
  <si>
    <t>Total</t>
  </si>
  <si>
    <t>DSH Pool</t>
  </si>
  <si>
    <t>DSHP</t>
  </si>
  <si>
    <t>Eligibility Requests</t>
  </si>
  <si>
    <t xml:space="preserve">Extending CommonHealth for Non-working Adults Age 65 and Over </t>
  </si>
  <si>
    <t>Public Service
Hospital Safety Net
Care Payment</t>
  </si>
  <si>
    <t>Health Safety Net
Trust Fund Safety
Net Care Payment</t>
  </si>
  <si>
    <t>Safety Net Provider Payments</t>
  </si>
  <si>
    <t>SFY 2018</t>
  </si>
  <si>
    <t>SFY 2022</t>
  </si>
  <si>
    <t>SFY 2023</t>
  </si>
  <si>
    <t>SFY 2024</t>
  </si>
  <si>
    <t>SFY 2025</t>
  </si>
  <si>
    <t>SFY 2026</t>
  </si>
  <si>
    <t>SFY 2027</t>
  </si>
  <si>
    <t>DSH Allotment</t>
  </si>
  <si>
    <t>Institutions for
Mental Disease
 (IMD)</t>
  </si>
  <si>
    <t>Added Member Months</t>
  </si>
  <si>
    <t>Continuous eligiblity for formerly incarcerated</t>
  </si>
  <si>
    <t>Continuous eligiblity for formerly homeless</t>
  </si>
  <si>
    <t>PMPM</t>
  </si>
  <si>
    <t>Eliminate Waiver of Retroactive Eligibility for Pregnant Women and Children</t>
  </si>
  <si>
    <t xml:space="preserve">Base Families </t>
  </si>
  <si>
    <t>1902 (r) 2 Children</t>
  </si>
  <si>
    <t>1902 (r) 2 Disabled</t>
  </si>
  <si>
    <t>1902 (r) 2 BCCDP</t>
  </si>
  <si>
    <t>e-HIV/FA</t>
  </si>
  <si>
    <t>SBE</t>
  </si>
  <si>
    <t>FFCY</t>
  </si>
  <si>
    <t>Member Months</t>
  </si>
  <si>
    <t>DSRIP</t>
  </si>
  <si>
    <t>PHTII</t>
  </si>
  <si>
    <t>BN Room</t>
  </si>
  <si>
    <t>DY 21</t>
  </si>
  <si>
    <t>DY 22</t>
  </si>
  <si>
    <t>DY 23</t>
  </si>
  <si>
    <t>DY 24</t>
  </si>
  <si>
    <t>DY 25</t>
  </si>
  <si>
    <t>DY 26</t>
  </si>
  <si>
    <t>DY 27</t>
  </si>
  <si>
    <t>DY 28</t>
  </si>
  <si>
    <t>DY 29</t>
  </si>
  <si>
    <t>DY 30</t>
  </si>
  <si>
    <t>Uncompensated Care Pool</t>
  </si>
  <si>
    <t>Connector Subsidies + CSR</t>
  </si>
  <si>
    <t>SNCP Total</t>
  </si>
  <si>
    <t>7th Extension BN Room</t>
  </si>
  <si>
    <t>SFY27 Projected</t>
  </si>
  <si>
    <t>SFY26 Projected</t>
  </si>
  <si>
    <t>SFY25 Projected</t>
  </si>
  <si>
    <t>SFY24 Projected</t>
  </si>
  <si>
    <t>SFY23 Projected</t>
  </si>
  <si>
    <t>SFY22 Projected</t>
  </si>
  <si>
    <t>SFY20 Actual</t>
  </si>
  <si>
    <t>SFY19 Actual</t>
  </si>
  <si>
    <t>SFY18 Actual</t>
  </si>
  <si>
    <t>Variance</t>
  </si>
  <si>
    <t>SNCP Expenditures</t>
  </si>
  <si>
    <t>BN Savings Phase-Down</t>
  </si>
  <si>
    <t>CMS 64 Waiver Date of Service Expenditures</t>
  </si>
  <si>
    <t>State Fiscal Year</t>
  </si>
  <si>
    <t>Room Under the Budget Neutrality Cap</t>
  </si>
  <si>
    <t>7th Waiver Extension Budget Neutrality Projection</t>
  </si>
  <si>
    <t>Sixth Waiver Extension Period*</t>
  </si>
  <si>
    <t>Date of Service Budget Neutrality Ceiling</t>
  </si>
  <si>
    <t>Actual</t>
  </si>
  <si>
    <t>Base Population</t>
  </si>
  <si>
    <t>Projected</t>
  </si>
  <si>
    <t>Q1- Q3 Actual, Q4 Projected</t>
  </si>
  <si>
    <t>Hypothetical Population</t>
  </si>
  <si>
    <t>Per Member Per Month Costs</t>
  </si>
  <si>
    <t>Without Waiver Total Expenditures</t>
  </si>
  <si>
    <t>Total Base Population Without Waiver Expenditures with DSH</t>
  </si>
  <si>
    <t>With Waiver Expenditures</t>
  </si>
  <si>
    <t>6th Extension BN Room</t>
  </si>
  <si>
    <t>Justice Involved Populations</t>
  </si>
  <si>
    <t>Base Population 
Without Waiver Costs</t>
  </si>
  <si>
    <t xml:space="preserve">**Rebasing is not reflected in budget neutrality ceiling
     </t>
  </si>
  <si>
    <t>***Projections do not reflect waiver amendments pending with CMS</t>
  </si>
  <si>
    <r>
      <t>Seventh Waiver Extension Period**</t>
    </r>
    <r>
      <rPr>
        <b/>
        <vertAlign val="superscript"/>
        <sz val="11"/>
        <rFont val="Arial"/>
        <family val="2"/>
      </rPr>
      <t xml:space="preserve">,  </t>
    </r>
    <r>
      <rPr>
        <b/>
        <sz val="11"/>
        <rFont val="Arial"/>
        <family val="2"/>
      </rPr>
      <t>***</t>
    </r>
  </si>
  <si>
    <t>Health Equity Incentive Pool Payments - Private acute Hospitals</t>
  </si>
  <si>
    <t>Health Equity Incentive Pool Payments - non-state owned public acute Hospitals</t>
  </si>
  <si>
    <t>Hypothetical Populations</t>
  </si>
  <si>
    <t>Health Equity Related Payments</t>
  </si>
  <si>
    <t>6th Extension Total</t>
  </si>
  <si>
    <t>7th Extension Total</t>
  </si>
  <si>
    <t>Student Loan Repayment - BH Provider</t>
  </si>
  <si>
    <t>Student Loan Repayment - Primary Care Provider</t>
  </si>
  <si>
    <t>Nurse Practitioner Residency</t>
  </si>
  <si>
    <t>PMPM Trend Rate</t>
  </si>
  <si>
    <t>FY22</t>
  </si>
  <si>
    <t>Medicaid Coverage for Justice Involved Individuals</t>
  </si>
  <si>
    <t>PMPM 
Trend Rate</t>
  </si>
  <si>
    <t>FY18</t>
  </si>
  <si>
    <t>FY19</t>
  </si>
  <si>
    <t>FY20</t>
  </si>
  <si>
    <t>FY21</t>
  </si>
  <si>
    <t>Special Population
State-Owned Non-
Acute Hospitals Operated by DPH + DMH</t>
  </si>
  <si>
    <t>MM Trend after FY24</t>
  </si>
  <si>
    <t>Total Expenditures Per Group from New Proposals</t>
  </si>
  <si>
    <t>SFY21 Actual</t>
  </si>
  <si>
    <t>EAEDC</t>
  </si>
  <si>
    <t>Base Disabled</t>
  </si>
  <si>
    <t>CY20 Member Months</t>
  </si>
  <si>
    <t>*Budget Neutrality as of QE June 2021</t>
  </si>
  <si>
    <t>CSP-Homeless</t>
  </si>
  <si>
    <t>CSP-Housing Unstable</t>
  </si>
  <si>
    <t>CSP-JI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</si>
</sst>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_(&quot;$&quot;* #,##0.0_);_(&quot;$&quot;* \(#,##0.0\);_(&quot;$&quot;* &quot;-&quot;??_);_(@_)"/>
    <numFmt numFmtId="168" formatCode="_(* #,##0.000_);_(* \(#,##0.000\);_(* &quot;-&quot;??_);_(@_)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C1D6EA"/>
        <bgColor rgb="FFC1D6EA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A2C4E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0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2" borderId="0" applyNumberFormat="0" applyBorder="0" applyAlignment="0" applyProtection="0"/>
    <xf numFmtId="0" fontId="11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44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2">
    <xf numFmtId="0" fontId="0" fillId="0" borderId="0" xfId="0"/>
    <xf numFmtId="0" fontId="13" fillId="3" borderId="4" xfId="5" applyFont="1" applyFill="1" applyBorder="1"/>
    <xf numFmtId="0" fontId="0" fillId="0" borderId="9" xfId="0" applyBorder="1"/>
    <xf numFmtId="0" fontId="13" fillId="3" borderId="9" xfId="5" applyFont="1" applyFill="1" applyBorder="1"/>
    <xf numFmtId="0" fontId="12" fillId="3" borderId="10" xfId="5" applyFont="1" applyFill="1" applyBorder="1"/>
    <xf numFmtId="164" fontId="0" fillId="0" borderId="0" xfId="2" applyNumberFormat="1" applyFont="1" applyFill="1" applyBorder="1"/>
    <xf numFmtId="164" fontId="0" fillId="0" borderId="0" xfId="0" applyNumberFormat="1"/>
    <xf numFmtId="44" fontId="0" fillId="0" borderId="0" xfId="0" applyNumberFormat="1"/>
    <xf numFmtId="166" fontId="0" fillId="0" borderId="0" xfId="1" applyNumberFormat="1" applyFont="1"/>
    <xf numFmtId="0" fontId="0" fillId="0" borderId="3" xfId="0" applyBorder="1"/>
    <xf numFmtId="166" fontId="0" fillId="0" borderId="0" xfId="0" applyNumberFormat="1"/>
    <xf numFmtId="0" fontId="16" fillId="0" borderId="0" xfId="21" applyFont="1"/>
    <xf numFmtId="0" fontId="16" fillId="7" borderId="0" xfId="21" applyFont="1" applyFill="1"/>
    <xf numFmtId="0" fontId="4" fillId="0" borderId="0" xfId="22"/>
    <xf numFmtId="0" fontId="16" fillId="5" borderId="0" xfId="21" applyFont="1" applyFill="1"/>
    <xf numFmtId="164" fontId="17" fillId="0" borderId="2" xfId="21" applyNumberFormat="1" applyFont="1" applyBorder="1"/>
    <xf numFmtId="164" fontId="17" fillId="7" borderId="5" xfId="21" applyNumberFormat="1" applyFont="1" applyFill="1" applyBorder="1"/>
    <xf numFmtId="0" fontId="17" fillId="5" borderId="10" xfId="21" applyFont="1" applyFill="1" applyBorder="1"/>
    <xf numFmtId="164" fontId="16" fillId="0" borderId="6" xfId="23" applyNumberFormat="1" applyFont="1" applyFill="1" applyBorder="1"/>
    <xf numFmtId="164" fontId="16" fillId="5" borderId="0" xfId="23" applyNumberFormat="1" applyFont="1" applyFill="1" applyBorder="1"/>
    <xf numFmtId="164" fontId="16" fillId="7" borderId="0" xfId="23" applyNumberFormat="1" applyFont="1" applyFill="1" applyBorder="1"/>
    <xf numFmtId="0" fontId="16" fillId="5" borderId="9" xfId="21" applyFont="1" applyFill="1" applyBorder="1"/>
    <xf numFmtId="164" fontId="4" fillId="0" borderId="0" xfId="22" applyNumberFormat="1"/>
    <xf numFmtId="164" fontId="16" fillId="5" borderId="6" xfId="23" applyNumberFormat="1" applyFont="1" applyFill="1" applyBorder="1"/>
    <xf numFmtId="0" fontId="18" fillId="5" borderId="9" xfId="21" applyFont="1" applyFill="1" applyBorder="1" applyAlignment="1">
      <alignment wrapText="1"/>
    </xf>
    <xf numFmtId="164" fontId="16" fillId="5" borderId="15" xfId="23" applyNumberFormat="1" applyFont="1" applyFill="1" applyBorder="1"/>
    <xf numFmtId="164" fontId="16" fillId="7" borderId="16" xfId="23" applyNumberFormat="1" applyFont="1" applyFill="1" applyBorder="1"/>
    <xf numFmtId="0" fontId="16" fillId="5" borderId="17" xfId="21" applyFont="1" applyFill="1" applyBorder="1" applyAlignment="1">
      <alignment wrapText="1"/>
    </xf>
    <xf numFmtId="0" fontId="16" fillId="5" borderId="9" xfId="21" applyFont="1" applyFill="1" applyBorder="1" applyAlignment="1">
      <alignment wrapText="1"/>
    </xf>
    <xf numFmtId="164" fontId="17" fillId="8" borderId="6" xfId="23" applyNumberFormat="1" applyFont="1" applyFill="1" applyBorder="1"/>
    <xf numFmtId="164" fontId="17" fillId="8" borderId="0" xfId="23" applyNumberFormat="1" applyFont="1" applyFill="1" applyBorder="1"/>
    <xf numFmtId="164" fontId="17" fillId="4" borderId="0" xfId="23" applyNumberFormat="1" applyFont="1" applyFill="1" applyBorder="1"/>
    <xf numFmtId="0" fontId="17" fillId="8" borderId="9" xfId="21" applyFont="1" applyFill="1" applyBorder="1"/>
    <xf numFmtId="0" fontId="16" fillId="8" borderId="18" xfId="21" applyFont="1" applyFill="1" applyBorder="1" applyAlignment="1">
      <alignment horizontal="center"/>
    </xf>
    <xf numFmtId="0" fontId="16" fillId="8" borderId="19" xfId="21" applyFont="1" applyFill="1" applyBorder="1" applyAlignment="1">
      <alignment horizontal="center" wrapText="1"/>
    </xf>
    <xf numFmtId="0" fontId="16" fillId="8" borderId="20" xfId="21" applyFont="1" applyFill="1" applyBorder="1" applyAlignment="1">
      <alignment horizontal="center" wrapText="1"/>
    </xf>
    <xf numFmtId="0" fontId="19" fillId="5" borderId="9" xfId="21" applyFont="1" applyFill="1" applyBorder="1"/>
    <xf numFmtId="0" fontId="16" fillId="5" borderId="3" xfId="21" applyFont="1" applyFill="1" applyBorder="1"/>
    <xf numFmtId="164" fontId="17" fillId="9" borderId="1" xfId="21" applyNumberFormat="1" applyFont="1" applyFill="1" applyBorder="1"/>
    <xf numFmtId="0" fontId="16" fillId="9" borderId="12" xfId="21" applyFont="1" applyFill="1" applyBorder="1"/>
    <xf numFmtId="0" fontId="17" fillId="9" borderId="11" xfId="21" applyFont="1" applyFill="1" applyBorder="1"/>
    <xf numFmtId="0" fontId="20" fillId="5" borderId="0" xfId="21" applyFont="1" applyFill="1"/>
    <xf numFmtId="0" fontId="21" fillId="5" borderId="0" xfId="21" applyFont="1" applyFill="1" applyAlignment="1">
      <alignment vertical="top"/>
    </xf>
    <xf numFmtId="0" fontId="21" fillId="5" borderId="0" xfId="21" applyFont="1" applyFill="1" applyBorder="1" applyAlignment="1">
      <alignment vertical="top"/>
    </xf>
    <xf numFmtId="0" fontId="20" fillId="5" borderId="0" xfId="21" applyFont="1" applyFill="1" applyBorder="1"/>
    <xf numFmtId="44" fontId="4" fillId="0" borderId="0" xfId="2" applyFont="1"/>
    <xf numFmtId="0" fontId="22" fillId="0" borderId="0" xfId="0" applyFont="1" applyBorder="1"/>
    <xf numFmtId="0" fontId="23" fillId="2" borderId="0" xfId="4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24" fillId="0" borderId="0" xfId="0" applyFont="1" applyBorder="1"/>
    <xf numFmtId="166" fontId="22" fillId="0" borderId="0" xfId="1" applyNumberFormat="1" applyFont="1"/>
    <xf numFmtId="44" fontId="22" fillId="0" borderId="0" xfId="2" applyFont="1"/>
    <xf numFmtId="0" fontId="25" fillId="0" borderId="0" xfId="0" applyFont="1" applyBorder="1"/>
    <xf numFmtId="164" fontId="22" fillId="0" borderId="0" xfId="2" applyNumberFormat="1" applyFont="1"/>
    <xf numFmtId="0" fontId="25" fillId="0" borderId="0" xfId="0" applyFont="1" applyBorder="1" applyAlignment="1">
      <alignment wrapText="1"/>
    </xf>
    <xf numFmtId="164" fontId="25" fillId="0" borderId="0" xfId="0" applyNumberFormat="1" applyFont="1"/>
    <xf numFmtId="0" fontId="25" fillId="0" borderId="0" xfId="0" applyFont="1"/>
    <xf numFmtId="164" fontId="22" fillId="0" borderId="13" xfId="0" applyNumberFormat="1" applyFont="1" applyBorder="1"/>
    <xf numFmtId="164" fontId="25" fillId="0" borderId="24" xfId="0" applyNumberFormat="1" applyFont="1" applyBorder="1"/>
    <xf numFmtId="0" fontId="22" fillId="0" borderId="13" xfId="0" applyFont="1" applyBorder="1"/>
    <xf numFmtId="164" fontId="22" fillId="0" borderId="14" xfId="0" applyNumberFormat="1" applyFont="1" applyBorder="1"/>
    <xf numFmtId="164" fontId="25" fillId="0" borderId="0" xfId="2" applyNumberFormat="1" applyFont="1"/>
    <xf numFmtId="0" fontId="22" fillId="0" borderId="0" xfId="22" applyFont="1"/>
    <xf numFmtId="44" fontId="4" fillId="0" borderId="0" xfId="22" applyNumberFormat="1"/>
    <xf numFmtId="164" fontId="22" fillId="0" borderId="0" xfId="0" applyNumberFormat="1" applyFont="1"/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NumberFormat="1" applyFont="1"/>
    <xf numFmtId="165" fontId="22" fillId="0" borderId="0" xfId="3" applyNumberFormat="1" applyFont="1" applyBorder="1"/>
    <xf numFmtId="165" fontId="24" fillId="0" borderId="0" xfId="3" applyNumberFormat="1" applyFont="1" applyBorder="1"/>
    <xf numFmtId="0" fontId="0" fillId="0" borderId="0" xfId="0" applyAlignment="1">
      <alignment horizontal="center" vertical="center"/>
    </xf>
    <xf numFmtId="0" fontId="2" fillId="0" borderId="0" xfId="26"/>
    <xf numFmtId="0" fontId="8" fillId="0" borderId="0" xfId="26" applyFont="1" applyAlignment="1">
      <alignment horizontal="center"/>
    </xf>
    <xf numFmtId="0" fontId="7" fillId="0" borderId="3" xfId="26" applyFont="1" applyBorder="1"/>
    <xf numFmtId="0" fontId="2" fillId="0" borderId="7" xfId="26" applyBorder="1"/>
    <xf numFmtId="0" fontId="2" fillId="0" borderId="8" xfId="26" applyBorder="1"/>
    <xf numFmtId="0" fontId="2" fillId="0" borderId="10" xfId="26" applyBorder="1"/>
    <xf numFmtId="0" fontId="2" fillId="0" borderId="5" xfId="26" applyBorder="1"/>
    <xf numFmtId="0" fontId="2" fillId="0" borderId="2" xfId="26" applyBorder="1"/>
    <xf numFmtId="0" fontId="2" fillId="0" borderId="9" xfId="26" applyBorder="1"/>
    <xf numFmtId="0" fontId="2" fillId="0" borderId="6" xfId="26" applyBorder="1"/>
    <xf numFmtId="164" fontId="0" fillId="0" borderId="0" xfId="27" applyNumberFormat="1" applyFont="1" applyBorder="1"/>
    <xf numFmtId="164" fontId="0" fillId="0" borderId="6" xfId="27" applyNumberFormat="1" applyFont="1" applyBorder="1"/>
    <xf numFmtId="164" fontId="7" fillId="0" borderId="5" xfId="27" applyNumberFormat="1" applyFont="1" applyBorder="1"/>
    <xf numFmtId="164" fontId="7" fillId="0" borderId="2" xfId="27" applyNumberFormat="1" applyFont="1" applyBorder="1"/>
    <xf numFmtId="164" fontId="2" fillId="0" borderId="0" xfId="26" applyNumberFormat="1"/>
    <xf numFmtId="44" fontId="0" fillId="0" borderId="0" xfId="27" applyFont="1" applyBorder="1"/>
    <xf numFmtId="0" fontId="7" fillId="0" borderId="10" xfId="26" applyFont="1" applyBorder="1"/>
    <xf numFmtId="164" fontId="7" fillId="0" borderId="5" xfId="26" applyNumberFormat="1" applyFont="1" applyBorder="1"/>
    <xf numFmtId="0" fontId="7" fillId="0" borderId="9" xfId="26" applyFont="1" applyBorder="1"/>
    <xf numFmtId="0" fontId="2" fillId="0" borderId="3" xfId="26" applyBorder="1" applyAlignment="1">
      <alignment wrapText="1"/>
    </xf>
    <xf numFmtId="167" fontId="0" fillId="0" borderId="0" xfId="27" applyNumberFormat="1" applyFont="1" applyBorder="1"/>
    <xf numFmtId="165" fontId="2" fillId="0" borderId="9" xfId="26" applyNumberFormat="1" applyBorder="1"/>
    <xf numFmtId="44" fontId="0" fillId="0" borderId="6" xfId="27" applyFont="1" applyBorder="1"/>
    <xf numFmtId="166" fontId="0" fillId="0" borderId="0" xfId="28" applyNumberFormat="1" applyFont="1" applyBorder="1"/>
    <xf numFmtId="166" fontId="0" fillId="0" borderId="6" xfId="28" applyNumberFormat="1" applyFont="1" applyBorder="1"/>
    <xf numFmtId="0" fontId="13" fillId="0" borderId="9" xfId="5" applyFont="1" applyBorder="1"/>
    <xf numFmtId="165" fontId="0" fillId="0" borderId="9" xfId="29" applyNumberFormat="1" applyFont="1" applyBorder="1"/>
    <xf numFmtId="44" fontId="2" fillId="0" borderId="0" xfId="26" applyNumberFormat="1"/>
    <xf numFmtId="168" fontId="2" fillId="0" borderId="0" xfId="26" applyNumberFormat="1"/>
    <xf numFmtId="0" fontId="2" fillId="0" borderId="9" xfId="26" applyBorder="1" applyAlignment="1">
      <alignment horizontal="left" indent="2"/>
    </xf>
    <xf numFmtId="164" fontId="0" fillId="0" borderId="0" xfId="27" applyNumberFormat="1" applyFont="1" applyFill="1" applyBorder="1"/>
    <xf numFmtId="164" fontId="0" fillId="0" borderId="6" xfId="27" applyNumberFormat="1" applyFont="1" applyFill="1" applyBorder="1"/>
    <xf numFmtId="0" fontId="8" fillId="0" borderId="10" xfId="26" applyFont="1" applyBorder="1"/>
    <xf numFmtId="164" fontId="8" fillId="0" borderId="5" xfId="26" applyNumberFormat="1" applyFont="1" applyBorder="1"/>
    <xf numFmtId="164" fontId="8" fillId="0" borderId="2" xfId="27" applyNumberFormat="1" applyFont="1" applyBorder="1"/>
    <xf numFmtId="0" fontId="7" fillId="0" borderId="7" xfId="26" applyFont="1" applyBorder="1"/>
    <xf numFmtId="0" fontId="2" fillId="0" borderId="0" xfId="26" applyBorder="1"/>
    <xf numFmtId="0" fontId="7" fillId="0" borderId="0" xfId="26" applyFont="1" applyBorder="1"/>
    <xf numFmtId="0" fontId="2" fillId="0" borderId="0" xfId="26" applyBorder="1" applyAlignment="1">
      <alignment horizontal="left" indent="2"/>
    </xf>
    <xf numFmtId="0" fontId="8" fillId="0" borderId="5" xfId="26" applyFont="1" applyBorder="1"/>
    <xf numFmtId="0" fontId="2" fillId="0" borderId="0" xfId="26" applyAlignment="1">
      <alignment horizontal="center"/>
    </xf>
    <xf numFmtId="0" fontId="9" fillId="0" borderId="9" xfId="26" applyFont="1" applyBorder="1"/>
    <xf numFmtId="164" fontId="2" fillId="0" borderId="0" xfId="2" applyNumberFormat="1" applyFont="1" applyBorder="1"/>
    <xf numFmtId="0" fontId="2" fillId="0" borderId="9" xfId="26" applyBorder="1" applyAlignment="1">
      <alignment wrapText="1"/>
    </xf>
    <xf numFmtId="0" fontId="2" fillId="6" borderId="0" xfId="26" applyFill="1" applyBorder="1"/>
    <xf numFmtId="0" fontId="2" fillId="6" borderId="6" xfId="26" applyFill="1" applyBorder="1"/>
    <xf numFmtId="166" fontId="0" fillId="0" borderId="0" xfId="28" applyNumberFormat="1" applyFont="1" applyFill="1" applyBorder="1"/>
    <xf numFmtId="0" fontId="2" fillId="0" borderId="3" xfId="26" applyBorder="1"/>
    <xf numFmtId="164" fontId="0" fillId="0" borderId="7" xfId="27" applyNumberFormat="1" applyFont="1" applyBorder="1"/>
    <xf numFmtId="164" fontId="0" fillId="0" borderId="8" xfId="27" applyNumberFormat="1" applyFont="1" applyBorder="1"/>
    <xf numFmtId="164" fontId="0" fillId="0" borderId="5" xfId="27" applyNumberFormat="1" applyFont="1" applyBorder="1"/>
    <xf numFmtId="164" fontId="0" fillId="0" borderId="2" xfId="27" applyNumberFormat="1" applyFont="1" applyBorder="1"/>
    <xf numFmtId="0" fontId="2" fillId="0" borderId="0" xfId="26" applyFill="1" applyBorder="1"/>
    <xf numFmtId="166" fontId="2" fillId="0" borderId="7" xfId="1" applyNumberFormat="1" applyFont="1" applyBorder="1"/>
    <xf numFmtId="166" fontId="2" fillId="0" borderId="8" xfId="1" applyNumberFormat="1" applyFont="1" applyBorder="1"/>
    <xf numFmtId="166" fontId="2" fillId="0" borderId="0" xfId="1" applyNumberFormat="1" applyFont="1" applyBorder="1"/>
    <xf numFmtId="166" fontId="2" fillId="0" borderId="6" xfId="1" applyNumberFormat="1" applyFont="1" applyBorder="1"/>
    <xf numFmtId="166" fontId="2" fillId="0" borderId="5" xfId="1" applyNumberFormat="1" applyFont="1" applyBorder="1"/>
    <xf numFmtId="166" fontId="2" fillId="0" borderId="2" xfId="1" applyNumberFormat="1" applyFont="1" applyBorder="1"/>
    <xf numFmtId="43" fontId="2" fillId="0" borderId="0" xfId="26" applyNumberFormat="1"/>
    <xf numFmtId="0" fontId="8" fillId="0" borderId="0" xfId="26" applyFont="1"/>
    <xf numFmtId="44" fontId="0" fillId="0" borderId="0" xfId="27" applyFont="1" applyFill="1" applyBorder="1"/>
    <xf numFmtId="164" fontId="7" fillId="0" borderId="5" xfId="26" applyNumberFormat="1" applyFont="1" applyFill="1" applyBorder="1"/>
    <xf numFmtId="164" fontId="7" fillId="0" borderId="5" xfId="27" applyNumberFormat="1" applyFont="1" applyFill="1" applyBorder="1"/>
    <xf numFmtId="164" fontId="7" fillId="0" borderId="2" xfId="27" applyNumberFormat="1" applyFont="1" applyFill="1" applyBorder="1"/>
    <xf numFmtId="44" fontId="0" fillId="0" borderId="0" xfId="2" applyFont="1"/>
    <xf numFmtId="167" fontId="2" fillId="0" borderId="0" xfId="2" applyNumberFormat="1" applyFont="1"/>
    <xf numFmtId="167" fontId="0" fillId="0" borderId="0" xfId="2" applyNumberFormat="1" applyFont="1"/>
    <xf numFmtId="14" fontId="0" fillId="0" borderId="0" xfId="0" applyNumberFormat="1"/>
    <xf numFmtId="0" fontId="1" fillId="0" borderId="9" xfId="26" applyFont="1" applyBorder="1"/>
    <xf numFmtId="164" fontId="4" fillId="0" borderId="0" xfId="2" applyNumberFormat="1" applyFont="1"/>
    <xf numFmtId="0" fontId="16" fillId="0" borderId="0" xfId="21" applyFont="1" applyFill="1"/>
    <xf numFmtId="0" fontId="22" fillId="0" borderId="0" xfId="0" applyFont="1" applyFill="1" applyBorder="1"/>
    <xf numFmtId="0" fontId="22" fillId="0" borderId="0" xfId="0" applyFont="1" applyFill="1"/>
    <xf numFmtId="0" fontId="4" fillId="0" borderId="0" xfId="22" applyFill="1" applyBorder="1"/>
    <xf numFmtId="164" fontId="4" fillId="0" borderId="0" xfId="22" applyNumberFormat="1" applyFill="1" applyBorder="1"/>
    <xf numFmtId="0" fontId="8" fillId="0" borderId="0" xfId="22" applyFont="1" applyFill="1" applyBorder="1"/>
    <xf numFmtId="164" fontId="16" fillId="8" borderId="23" xfId="21" applyNumberFormat="1" applyFont="1" applyFill="1" applyBorder="1" applyAlignment="1">
      <alignment horizontal="center"/>
    </xf>
    <xf numFmtId="0" fontId="16" fillId="8" borderId="22" xfId="21" applyFont="1" applyFill="1" applyBorder="1" applyAlignment="1">
      <alignment horizontal="center"/>
    </xf>
    <xf numFmtId="0" fontId="16" fillId="8" borderId="21" xfId="21" applyFont="1" applyFill="1" applyBorder="1" applyAlignment="1">
      <alignment horizontal="center"/>
    </xf>
  </cellXfs>
  <cellStyles count="30">
    <cellStyle name="Accent1" xfId="4" builtinId="29"/>
    <cellStyle name="Comma" xfId="1" builtinId="3"/>
    <cellStyle name="Comma 2" xfId="12" xr:uid="{FAD536A8-B0D4-42C3-9631-D64F5F6B0632}"/>
    <cellStyle name="Comma 3" xfId="19" xr:uid="{723AE70F-0820-4C57-ABBE-FAB4A3BC4367}"/>
    <cellStyle name="Comma 4" xfId="28" xr:uid="{2F9B0CA0-7892-44E0-B7FF-50AEEEB031DE}"/>
    <cellStyle name="Comma 43" xfId="10" xr:uid="{5B0366FB-DB4C-4002-8EC8-8D7911EA2E0B}"/>
    <cellStyle name="Comma 46" xfId="13" xr:uid="{26AA97F0-BBD3-4D8A-9F6E-F0F1D91EDC3A}"/>
    <cellStyle name="Comma 47" xfId="14" xr:uid="{4F8145DD-D187-4E51-BF76-134F4BFBC8AA}"/>
    <cellStyle name="Currency" xfId="2" builtinId="4"/>
    <cellStyle name="Currency 2" xfId="11" xr:uid="{DEA9F2F3-957A-4774-A1A3-DFC95ABEC8B9}"/>
    <cellStyle name="Currency 3" xfId="17" xr:uid="{14C71F16-E46B-4643-BCD0-B209EC5D8EEA}"/>
    <cellStyle name="Currency 4" xfId="23" xr:uid="{3F397ED3-75AD-4000-A35D-935FB1371407}"/>
    <cellStyle name="Currency 5" xfId="25" xr:uid="{B03A4894-4736-4A47-849A-BC4291FC7875}"/>
    <cellStyle name="Currency 6" xfId="27" xr:uid="{1A71F12D-6067-43CF-9E0C-DB9C318969BE}"/>
    <cellStyle name="Normal" xfId="0" builtinId="0"/>
    <cellStyle name="Normal 2" xfId="5" xr:uid="{76B12483-A93F-431B-8BC1-05F64FC43A1B}"/>
    <cellStyle name="Normal 2 2" xfId="7" xr:uid="{6D88D74F-82CF-4B84-8BCA-1F0463B5F0DD}"/>
    <cellStyle name="Normal 3" xfId="6" xr:uid="{7230C5B4-1D6E-4AF3-8EB3-2A80A220C015}"/>
    <cellStyle name="Normal 4" xfId="18" xr:uid="{40DAD89E-B573-445C-A644-5ECF419A841C}"/>
    <cellStyle name="Normal 44" xfId="8" xr:uid="{968D1D78-F9E4-4486-B903-3BE3208319D9}"/>
    <cellStyle name="Normal 45" xfId="9" xr:uid="{2CBC1FE5-3CAE-43BA-8AB8-D73E65710F77}"/>
    <cellStyle name="Normal 5" xfId="22" xr:uid="{C99DF85E-B97A-487A-B5C1-B03FDFFD5288}"/>
    <cellStyle name="Normal 51" xfId="15" xr:uid="{87F8F3C5-F128-45DC-927B-A21E349181A1}"/>
    <cellStyle name="Normal 52" xfId="16" xr:uid="{0B5492DA-464E-4587-B309-5D8EEFCF72C4}"/>
    <cellStyle name="Normal 6" xfId="24" xr:uid="{28E50CAC-3B88-452E-A1BC-942D2F8EF0DC}"/>
    <cellStyle name="Normal 7" xfId="26" xr:uid="{FEDBA2FC-827B-4206-9134-4F4B189CD15C}"/>
    <cellStyle name="Normal_Budget Neutrality formula w. Pres budget rates actuals 1.10" xfId="21" xr:uid="{A87200B5-96F8-4644-81D6-5CAB4313D70E}"/>
    <cellStyle name="Percent" xfId="3" builtinId="5"/>
    <cellStyle name="Percent 2" xfId="20" xr:uid="{E46D9E69-AEB8-48AA-92CD-0E5EE0585ACC}"/>
    <cellStyle name="Percent 3" xfId="29" xr:uid="{687A4955-A424-4849-B43C-615BFF878A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PHXwpfs01\data1\FINANCE\ACCRUAL\2000DC\10_00dc\DCLa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Budget\14.%20FORECAST\Forecast\FY2020%20Q3\FY20%20LT%20Model%20v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Common\Users\MSesay\AppData\Local\Microsoft\Windows\Temporary%20Internet%20Files\Content.Outlook\MEHUV5MT\MassHealth%20Enrollment%20Snapshot%20as%20of%20June%2020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Mercer.com\us_data\JEUPLOADS\2014%20JE%20Uploads\01-January-2014\JE%20KW%20Medical%2001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****_x0000_ÿ"/>
      <sheetName val="Hospital "/>
      <sheetName val="Medical "/>
      <sheetName val="DCLag"/>
      <sheetName val="Control"/>
      <sheetName val="****"/>
      <sheetName val="Key"/>
      <sheetName val="2009 Oct Guidance SEC Format"/>
      <sheetName val="Q3 Forecast Scenarios Aud Com"/>
      <sheetName val="Schedule 1-E A"/>
      <sheetName val="Look_up"/>
      <sheetName val="&lt;Overview &amp; Legend&gt;"/>
    </sheetNames>
    <sheetDataSet>
      <sheetData sheetId="0" refreshError="1">
        <row r="5"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</row>
        <row r="6">
          <cell r="AC6" t="e">
            <v>#REF!</v>
          </cell>
          <cell r="AE6" t="e">
            <v>#REF!</v>
          </cell>
          <cell r="AG6" t="e">
            <v>#REF!</v>
          </cell>
          <cell r="AI6" t="e">
            <v>#REF!</v>
          </cell>
          <cell r="AK6" t="e">
            <v>#REF!</v>
          </cell>
          <cell r="AM6" t="e">
            <v>#REF!</v>
          </cell>
          <cell r="AO6" t="e">
            <v>#REF!</v>
          </cell>
        </row>
        <row r="10"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</row>
        <row r="15"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</row>
        <row r="20"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</row>
        <row r="25"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</row>
        <row r="30">
          <cell r="AC30" t="e">
            <v>#REF!</v>
          </cell>
          <cell r="AD30" t="e">
            <v>#REF!</v>
          </cell>
          <cell r="AE30" t="e">
            <v>#REF!</v>
          </cell>
          <cell r="AF30" t="e">
            <v>#REF!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  <cell r="AK30" t="e">
            <v>#REF!</v>
          </cell>
          <cell r="AL30" t="e">
            <v>#REF!</v>
          </cell>
          <cell r="AM30" t="e">
            <v>#REF!</v>
          </cell>
          <cell r="AN30" t="e">
            <v>#REF!</v>
          </cell>
          <cell r="AO30" t="e">
            <v>#REF!</v>
          </cell>
        </row>
        <row r="35">
          <cell r="AC35" t="e">
            <v>#REF!</v>
          </cell>
          <cell r="AD35" t="e">
            <v>#REF!</v>
          </cell>
          <cell r="AE35" t="e">
            <v>#REF!</v>
          </cell>
          <cell r="AF35" t="e">
            <v>#REF!</v>
          </cell>
          <cell r="AG35" t="e">
            <v>#REF!</v>
          </cell>
          <cell r="AH35" t="e">
            <v>#REF!</v>
          </cell>
          <cell r="AI35" t="e">
            <v>#REF!</v>
          </cell>
          <cell r="AJ35" t="e">
            <v>#REF!</v>
          </cell>
          <cell r="AK35" t="e">
            <v>#REF!</v>
          </cell>
          <cell r="AL35" t="e">
            <v>#REF!</v>
          </cell>
          <cell r="AM35" t="e">
            <v>#REF!</v>
          </cell>
          <cell r="AN35" t="e">
            <v>#REF!</v>
          </cell>
          <cell r="AO35" t="e">
            <v>#REF!</v>
          </cell>
        </row>
        <row r="40"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</row>
        <row r="45"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</row>
        <row r="49"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</row>
        <row r="51">
          <cell r="AF51">
            <v>226</v>
          </cell>
          <cell r="AG51">
            <v>208</v>
          </cell>
          <cell r="AH51">
            <v>206</v>
          </cell>
          <cell r="AI51">
            <v>236</v>
          </cell>
          <cell r="AJ51">
            <v>236</v>
          </cell>
          <cell r="AK51">
            <v>255</v>
          </cell>
          <cell r="AL51">
            <v>270</v>
          </cell>
          <cell r="AM51">
            <v>260</v>
          </cell>
          <cell r="AN51">
            <v>240</v>
          </cell>
          <cell r="AO51">
            <v>241</v>
          </cell>
        </row>
        <row r="57">
          <cell r="AA57" t="str">
            <v>JAN94</v>
          </cell>
          <cell r="AC57">
            <v>10241</v>
          </cell>
          <cell r="AE57">
            <v>2789</v>
          </cell>
          <cell r="AF57">
            <v>2731</v>
          </cell>
          <cell r="AG57">
            <v>1205</v>
          </cell>
          <cell r="AH57">
            <v>5982</v>
          </cell>
          <cell r="AI57">
            <v>10147</v>
          </cell>
        </row>
        <row r="58">
          <cell r="AA58" t="str">
            <v>FEB94</v>
          </cell>
          <cell r="AC58">
            <v>9328</v>
          </cell>
          <cell r="AE58">
            <v>1973</v>
          </cell>
          <cell r="AF58">
            <v>2040</v>
          </cell>
          <cell r="AG58">
            <v>880</v>
          </cell>
          <cell r="AH58">
            <v>3808</v>
          </cell>
          <cell r="AI58">
            <v>9716</v>
          </cell>
        </row>
        <row r="59">
          <cell r="AA59" t="str">
            <v>MAR94</v>
          </cell>
          <cell r="AC59">
            <v>9893</v>
          </cell>
          <cell r="AE59">
            <v>2368</v>
          </cell>
          <cell r="AF59">
            <v>2443</v>
          </cell>
          <cell r="AG59">
            <v>879</v>
          </cell>
          <cell r="AH59">
            <v>6234</v>
          </cell>
          <cell r="AI59">
            <v>10920</v>
          </cell>
        </row>
        <row r="60">
          <cell r="AA60" t="str">
            <v>APR94</v>
          </cell>
          <cell r="AC60">
            <v>8820</v>
          </cell>
          <cell r="AE60">
            <v>1666</v>
          </cell>
          <cell r="AF60">
            <v>2093</v>
          </cell>
          <cell r="AG60">
            <v>884</v>
          </cell>
          <cell r="AH60">
            <v>5321</v>
          </cell>
          <cell r="AI60">
            <v>9095</v>
          </cell>
        </row>
        <row r="61">
          <cell r="AA61" t="str">
            <v>MAY94</v>
          </cell>
          <cell r="AC61">
            <v>9511</v>
          </cell>
          <cell r="AE61">
            <v>2634</v>
          </cell>
          <cell r="AF61">
            <v>2544</v>
          </cell>
          <cell r="AG61">
            <v>1031</v>
          </cell>
          <cell r="AH61">
            <v>4468</v>
          </cell>
          <cell r="AI61">
            <v>9335</v>
          </cell>
        </row>
        <row r="62">
          <cell r="AA62" t="str">
            <v>JUN 94</v>
          </cell>
          <cell r="AC62">
            <v>7869</v>
          </cell>
          <cell r="AE62">
            <v>1816</v>
          </cell>
          <cell r="AF62">
            <v>1926</v>
          </cell>
          <cell r="AG62">
            <v>822</v>
          </cell>
          <cell r="AH62">
            <v>3867</v>
          </cell>
          <cell r="AI62">
            <v>6315</v>
          </cell>
        </row>
        <row r="63">
          <cell r="AA63" t="str">
            <v>JUL 94</v>
          </cell>
          <cell r="AC63">
            <v>7126</v>
          </cell>
          <cell r="AE63">
            <v>2482</v>
          </cell>
          <cell r="AF63">
            <v>1711</v>
          </cell>
          <cell r="AG63">
            <v>593</v>
          </cell>
          <cell r="AH63">
            <v>4096</v>
          </cell>
          <cell r="AI63">
            <v>9250</v>
          </cell>
        </row>
        <row r="64">
          <cell r="AA64" t="str">
            <v>AUG 94</v>
          </cell>
          <cell r="AC64">
            <v>10416</v>
          </cell>
          <cell r="AE64">
            <v>2093</v>
          </cell>
          <cell r="AF64">
            <v>1949</v>
          </cell>
          <cell r="AG64">
            <v>1068</v>
          </cell>
          <cell r="AH64">
            <v>3154</v>
          </cell>
          <cell r="AI64">
            <v>16101</v>
          </cell>
        </row>
        <row r="65">
          <cell r="AA65" t="str">
            <v>SEP94</v>
          </cell>
          <cell r="AC65">
            <v>4620</v>
          </cell>
          <cell r="AE65">
            <v>1280</v>
          </cell>
          <cell r="AF65">
            <v>1188</v>
          </cell>
          <cell r="AG65">
            <v>464</v>
          </cell>
          <cell r="AH65">
            <v>201</v>
          </cell>
          <cell r="AI65">
            <v>7083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orecast"/>
      <sheetName val="Line Items"/>
      <sheetName val="FY21 Solves"/>
      <sheetName val="Summary"/>
      <sheetName val="Rates"/>
      <sheetName val="Spending Adjustments"/>
      <sheetName val="Caseload"/>
      <sheetName val="growth rate for Dan"/>
      <sheetName val="OBH tracking"/>
      <sheetName val="Medical tracking"/>
      <sheetName val="LTSS tracking"/>
      <sheetName val="ACK"/>
      <sheetName val="Rate Summary"/>
      <sheetName val="Cap details"/>
    </sheetNames>
    <sheetDataSet>
      <sheetData sheetId="0">
        <row r="127">
          <cell r="A127">
            <v>1</v>
          </cell>
          <cell r="B127" t="str">
            <v>Demographic Growh</v>
          </cell>
          <cell r="C127">
            <v>0</v>
          </cell>
          <cell r="F127">
            <v>-112.96352998121</v>
          </cell>
          <cell r="G127">
            <v>-83.797949286548203</v>
          </cell>
          <cell r="H127">
            <v>-29.165580694661799</v>
          </cell>
          <cell r="I127">
            <v>81</v>
          </cell>
          <cell r="J127">
            <v>46</v>
          </cell>
          <cell r="K127">
            <v>35</v>
          </cell>
          <cell r="L127">
            <v>83</v>
          </cell>
          <cell r="M127">
            <v>47</v>
          </cell>
          <cell r="N127">
            <v>36</v>
          </cell>
        </row>
        <row r="128">
          <cell r="A128">
            <v>2</v>
          </cell>
          <cell r="B128" t="str">
            <v>Modest Growth NDA</v>
          </cell>
          <cell r="C128">
            <v>0</v>
          </cell>
          <cell r="F128">
            <v>-128.07034844191</v>
          </cell>
          <cell r="G128">
            <v>-94.220573866606102</v>
          </cell>
          <cell r="H128">
            <v>-33.849774575303897</v>
          </cell>
          <cell r="I128">
            <v>66</v>
          </cell>
          <cell r="J128">
            <v>36</v>
          </cell>
          <cell r="K128">
            <v>30</v>
          </cell>
          <cell r="L128">
            <v>68</v>
          </cell>
          <cell r="M128">
            <v>37</v>
          </cell>
          <cell r="N128">
            <v>31</v>
          </cell>
        </row>
        <row r="129">
          <cell r="A129">
            <v>3</v>
          </cell>
          <cell r="B129" t="str">
            <v>No Growth NDA</v>
          </cell>
          <cell r="C129">
            <v>0</v>
          </cell>
          <cell r="F129">
            <v>-135.62375767225998</v>
          </cell>
          <cell r="G129">
            <v>-99.431886156635088</v>
          </cell>
          <cell r="H129">
            <v>-36.191871515624896</v>
          </cell>
          <cell r="I129">
            <v>58</v>
          </cell>
          <cell r="J129">
            <v>30</v>
          </cell>
          <cell r="K129">
            <v>28</v>
          </cell>
          <cell r="L129">
            <v>60</v>
          </cell>
          <cell r="M129">
            <v>32</v>
          </cell>
          <cell r="N129">
            <v>28</v>
          </cell>
        </row>
        <row r="130">
          <cell r="A130">
            <v>4</v>
          </cell>
          <cell r="B130" t="str">
            <v>Decline in NDA</v>
          </cell>
          <cell r="C130">
            <v>0</v>
          </cell>
          <cell r="F130">
            <v>-162.94614942374599</v>
          </cell>
          <cell r="G130">
            <v>-120.26612040664779</v>
          </cell>
          <cell r="H130">
            <v>-42.680029017098207</v>
          </cell>
          <cell r="I130">
            <v>31</v>
          </cell>
          <cell r="J130">
            <v>10</v>
          </cell>
          <cell r="K130">
            <v>21</v>
          </cell>
          <cell r="L130">
            <v>33</v>
          </cell>
          <cell r="M130">
            <v>11</v>
          </cell>
          <cell r="N130">
            <v>22</v>
          </cell>
        </row>
        <row r="131">
          <cell r="A131">
            <v>5</v>
          </cell>
          <cell r="B131" t="str">
            <v>Maintain FY19 NDA trajectory</v>
          </cell>
          <cell r="C131">
            <v>0</v>
          </cell>
          <cell r="F131">
            <v>-230.041373051633</v>
          </cell>
          <cell r="G131">
            <v>-164.57328978199598</v>
          </cell>
          <cell r="H131">
            <v>-65.468083269637006</v>
          </cell>
          <cell r="I131">
            <v>-32</v>
          </cell>
          <cell r="J131">
            <v>-30</v>
          </cell>
          <cell r="K131">
            <v>-2</v>
          </cell>
          <cell r="L131">
            <v>-26</v>
          </cell>
          <cell r="M131">
            <v>-27</v>
          </cell>
          <cell r="N13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Caseload by group"/>
      <sheetName val="Snapshot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KW300-LAE ADJ"/>
      <sheetName val="KW400-Northstar Med"/>
      <sheetName val="KW400A-Northstar IBNR"/>
      <sheetName val="KW400B-Northstar Subcap"/>
      <sheetName val="KW400C-Northstar Incentives"/>
      <sheetName val="KW400D-Northstar Misc"/>
      <sheetName val="KW413-KS Adj"/>
      <sheetName val="KW416-Medstar Med"/>
      <sheetName val="KW416A-Medstar IBNR"/>
      <sheetName val="KW600-CA Med"/>
      <sheetName val="KW600B-CA IBNR"/>
      <sheetName val="KW801-MVP Med"/>
      <sheetName val="KW801A-MVP IBNR"/>
      <sheetName val="KW803A-Reinsurance"/>
      <sheetName val="KW804-APG Recoup"/>
      <sheetName val="KW806-Emblem Med"/>
      <sheetName val="KW806A-Emblem IBNR"/>
      <sheetName val="KW806B-Emblem Realign"/>
      <sheetName val="KW807-FL IBNR"/>
      <sheetName val="KW810-Total Med"/>
      <sheetName val="KW810B-Total IBNR"/>
      <sheetName val="KW811-Greene Reinv"/>
      <sheetName val="KH811A - Greene Reinv"/>
      <sheetName val="BneLog"/>
      <sheetName val="KW814A-LA IBNR"/>
      <sheetName val="KW814B-LA"/>
      <sheetName val="KW816-FCA Med"/>
      <sheetName val="KW816A-FCA PDR"/>
      <sheetName val="KW816B-FCA IBNR"/>
      <sheetName val="KW901-MBHP Med"/>
      <sheetName val="KW901A-MBHP Med"/>
      <sheetName val="KW901B-MBHP IBNR"/>
      <sheetName val="KW901D-MBHP Med"/>
      <sheetName val="KW301-AZ Malpractice"/>
      <sheetName val="KW302-Erie"/>
      <sheetName val="KW303-SW6 Incentive"/>
      <sheetName val="KW304-PA Misc"/>
      <sheetName val="KW305-PA Misc"/>
      <sheetName val="KW306-PA reclass"/>
      <sheetName val="Copy this (11)"/>
      <sheetName val="KW801B-MVP Med"/>
      <sheetName val="KW810A-Total Med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1624-05AB-4C6F-9DB9-68ADC1829CB2}">
  <sheetPr>
    <pageSetUpPr fitToPage="1"/>
  </sheetPr>
  <dimension ref="A1:AJ1103"/>
  <sheetViews>
    <sheetView showGridLines="0" tabSelected="1" workbookViewId="0">
      <selection activeCell="A2" sqref="A2"/>
    </sheetView>
  </sheetViews>
  <sheetFormatPr defaultColWidth="10" defaultRowHeight="15" x14ac:dyDescent="0.25"/>
  <cols>
    <col min="1" max="1" width="7.75" style="11" customWidth="1"/>
    <col min="2" max="2" width="34.625" style="11" customWidth="1"/>
    <col min="3" max="5" width="20.75" style="11" customWidth="1"/>
    <col min="6" max="6" width="23.5" style="11" bestFit="1" customWidth="1"/>
    <col min="7" max="7" width="22" style="11" customWidth="1"/>
    <col min="8" max="8" width="5" style="14" customWidth="1"/>
    <col min="9" max="9" width="28.625" style="13" bestFit="1" customWidth="1"/>
    <col min="10" max="10" width="18.75" style="13" customWidth="1"/>
    <col min="11" max="11" width="21.625" style="13" customWidth="1"/>
    <col min="12" max="12" width="18.25" style="13" customWidth="1"/>
    <col min="13" max="13" width="17.125" style="13" customWidth="1"/>
    <col min="14" max="14" width="17.625" style="13" bestFit="1" customWidth="1"/>
    <col min="15" max="15" width="23.375" style="13" bestFit="1" customWidth="1"/>
    <col min="16" max="16" width="17.125" style="13" bestFit="1" customWidth="1"/>
    <col min="17" max="17" width="18.875" style="13" bestFit="1" customWidth="1"/>
    <col min="18" max="18" width="17.75" style="13" bestFit="1" customWidth="1"/>
    <col min="19" max="20" width="15.75" style="13" bestFit="1" customWidth="1"/>
    <col min="21" max="21" width="14.25" style="13" bestFit="1" customWidth="1"/>
    <col min="22" max="22" width="16.5" style="13" bestFit="1" customWidth="1"/>
    <col min="23" max="23" width="14.25" style="13" bestFit="1" customWidth="1"/>
    <col min="24" max="25" width="13.875" style="13" bestFit="1" customWidth="1"/>
    <col min="26" max="26" width="10" style="13"/>
    <col min="27" max="27" width="14.25" style="13" bestFit="1" customWidth="1"/>
    <col min="28" max="31" width="10" style="13"/>
    <col min="32" max="36" width="10" style="12"/>
    <col min="37" max="16384" width="10" style="11"/>
  </cols>
  <sheetData>
    <row r="1" spans="1:36" x14ac:dyDescent="0.25">
      <c r="A1" s="143"/>
      <c r="B1" s="143"/>
      <c r="C1" s="143"/>
    </row>
    <row r="3" spans="1:36" ht="18" x14ac:dyDescent="0.25">
      <c r="B3" s="43" t="s">
        <v>84</v>
      </c>
      <c r="C3" s="44"/>
      <c r="D3" s="14"/>
      <c r="E3" s="14"/>
      <c r="F3" s="14"/>
      <c r="G3" s="14"/>
    </row>
    <row r="4" spans="1:36" ht="10.5" customHeight="1" thickBot="1" x14ac:dyDescent="0.3">
      <c r="B4" s="42"/>
      <c r="C4" s="41"/>
      <c r="D4" s="14"/>
      <c r="E4" s="14"/>
      <c r="F4" s="14"/>
      <c r="G4" s="14"/>
    </row>
    <row r="5" spans="1:36" ht="15.75" thickBot="1" x14ac:dyDescent="0.3">
      <c r="B5" s="40" t="s">
        <v>83</v>
      </c>
      <c r="C5" s="39"/>
      <c r="D5" s="39"/>
      <c r="E5" s="39"/>
      <c r="F5" s="39"/>
      <c r="G5" s="38"/>
    </row>
    <row r="6" spans="1:36" x14ac:dyDescent="0.25">
      <c r="B6" s="37"/>
      <c r="C6" s="149"/>
      <c r="D6" s="150"/>
      <c r="E6" s="150"/>
      <c r="F6" s="150"/>
      <c r="G6" s="151"/>
    </row>
    <row r="7" spans="1:36" ht="29.25" x14ac:dyDescent="0.25">
      <c r="B7" s="36" t="s">
        <v>82</v>
      </c>
      <c r="C7" s="35" t="s">
        <v>86</v>
      </c>
      <c r="D7" s="34" t="s">
        <v>81</v>
      </c>
      <c r="E7" s="34" t="s">
        <v>80</v>
      </c>
      <c r="F7" s="34" t="s">
        <v>79</v>
      </c>
      <c r="G7" s="33" t="s">
        <v>78</v>
      </c>
    </row>
    <row r="8" spans="1:36" s="13" customFormat="1" x14ac:dyDescent="0.25">
      <c r="B8" s="32" t="s">
        <v>85</v>
      </c>
      <c r="C8" s="31"/>
      <c r="D8" s="30"/>
      <c r="E8" s="30"/>
      <c r="F8" s="30"/>
      <c r="G8" s="29"/>
      <c r="H8" s="14"/>
      <c r="AF8" s="12"/>
      <c r="AG8" s="12"/>
      <c r="AH8" s="12"/>
      <c r="AI8" s="12"/>
      <c r="AJ8" s="12"/>
    </row>
    <row r="9" spans="1:36" s="13" customFormat="1" x14ac:dyDescent="0.25">
      <c r="B9" s="21" t="s">
        <v>77</v>
      </c>
      <c r="C9" s="20">
        <f>'BN Worksheet'!C49</f>
        <v>13164878409.983786</v>
      </c>
      <c r="D9" s="20">
        <f>SUM('BN Worksheet'!C53:C61)</f>
        <v>5547175444.3599997</v>
      </c>
      <c r="E9" s="20">
        <f>0.75*('BN Worksheet'!C39-SUM('BN Worksheet'!C53:C57))</f>
        <v>5210650624.1128387</v>
      </c>
      <c r="F9" s="20">
        <f>'BN Worksheet'!C72</f>
        <v>1557991841</v>
      </c>
      <c r="G9" s="23">
        <f>C9-D9-E9-F9</f>
        <v>849060500.51094723</v>
      </c>
      <c r="H9" s="14"/>
      <c r="I9" s="22"/>
      <c r="AF9" s="12"/>
      <c r="AG9" s="12"/>
      <c r="AH9" s="12"/>
      <c r="AI9" s="12"/>
      <c r="AJ9" s="12"/>
    </row>
    <row r="10" spans="1:36" s="13" customFormat="1" x14ac:dyDescent="0.25">
      <c r="B10" s="28" t="s">
        <v>76</v>
      </c>
      <c r="C10" s="20">
        <f>'BN Worksheet'!D49</f>
        <v>13208951147.73418</v>
      </c>
      <c r="D10" s="20">
        <f>SUM('BN Worksheet'!D53:D61)</f>
        <v>5773329015.0900002</v>
      </c>
      <c r="E10" s="20">
        <f>0.75*('BN Worksheet'!D39-SUM('BN Worksheet'!D53:D57))</f>
        <v>5063775103.3906355</v>
      </c>
      <c r="F10" s="20">
        <f>'BN Worksheet'!D72</f>
        <v>1562096068</v>
      </c>
      <c r="G10" s="23">
        <f>C10-D10-E10-F10</f>
        <v>809750961.25354481</v>
      </c>
      <c r="H10" s="14"/>
      <c r="I10" s="22"/>
      <c r="AF10" s="12"/>
      <c r="AG10" s="12"/>
      <c r="AH10" s="12"/>
      <c r="AI10" s="12"/>
      <c r="AJ10" s="12"/>
    </row>
    <row r="11" spans="1:36" s="13" customFormat="1" x14ac:dyDescent="0.25">
      <c r="B11" s="28" t="s">
        <v>75</v>
      </c>
      <c r="C11" s="20">
        <f>'BN Worksheet'!E49</f>
        <v>13598440855.526306</v>
      </c>
      <c r="D11" s="20">
        <f>SUM('BN Worksheet'!E53:E61)</f>
        <v>5918693601.4299994</v>
      </c>
      <c r="E11" s="20">
        <f>0.75*('BN Worksheet'!E39-SUM('BN Worksheet'!E53:E57))</f>
        <v>5235846175.6022301</v>
      </c>
      <c r="F11" s="20">
        <f>'BN Worksheet'!E72</f>
        <v>1541736435</v>
      </c>
      <c r="G11" s="23">
        <f>C11-D11-E11-F11</f>
        <v>902164643.49407673</v>
      </c>
      <c r="H11" s="14"/>
      <c r="I11" s="22"/>
      <c r="AF11" s="12"/>
      <c r="AG11" s="12"/>
      <c r="AH11" s="12"/>
      <c r="AI11" s="12"/>
      <c r="AJ11" s="12"/>
    </row>
    <row r="12" spans="1:36" s="13" customFormat="1" x14ac:dyDescent="0.25">
      <c r="B12" s="28" t="s">
        <v>122</v>
      </c>
      <c r="C12" s="20">
        <f>'BN Worksheet'!F49</f>
        <v>14902482962.532465</v>
      </c>
      <c r="D12" s="20">
        <f>SUM('BN Worksheet'!F53:F61)</f>
        <v>6338853101.1099997</v>
      </c>
      <c r="E12" s="20">
        <f>0.75*('BN Worksheet'!F39-SUM('BN Worksheet'!F53:F57))</f>
        <v>5890739189.7318497</v>
      </c>
      <c r="F12" s="20">
        <f>'BN Worksheet'!F72</f>
        <v>1266979159</v>
      </c>
      <c r="G12" s="23">
        <f>C12-D12-E12-F12</f>
        <v>1405911512.6906157</v>
      </c>
      <c r="H12" s="14"/>
      <c r="I12" s="22"/>
      <c r="AF12" s="12"/>
      <c r="AG12" s="12"/>
      <c r="AH12" s="12"/>
      <c r="AI12" s="12"/>
      <c r="AJ12" s="12"/>
    </row>
    <row r="13" spans="1:36" s="13" customFormat="1" ht="15.75" thickBot="1" x14ac:dyDescent="0.3">
      <c r="B13" s="27" t="s">
        <v>74</v>
      </c>
      <c r="C13" s="26">
        <f>'BN Worksheet'!G49</f>
        <v>16286308500.537798</v>
      </c>
      <c r="D13" s="26">
        <f>SUM('BN Worksheet'!G53:G61)</f>
        <v>6535357547.2444105</v>
      </c>
      <c r="E13" s="26">
        <f>0.75*('BN Worksheet'!G39-SUM('BN Worksheet'!G53:G57))</f>
        <v>6773262739.1217976</v>
      </c>
      <c r="F13" s="26">
        <f>'BN Worksheet'!G72</f>
        <v>1234113095</v>
      </c>
      <c r="G13" s="25">
        <f>C13-D13-E13-F13</f>
        <v>1743575119.1715908</v>
      </c>
      <c r="H13" s="14"/>
      <c r="I13" s="22"/>
      <c r="AF13" s="12"/>
      <c r="AG13" s="12"/>
      <c r="AH13" s="12"/>
      <c r="AI13" s="12"/>
      <c r="AJ13" s="12"/>
    </row>
    <row r="14" spans="1:36" s="13" customFormat="1" ht="15.75" thickTop="1" x14ac:dyDescent="0.25">
      <c r="B14" s="24"/>
      <c r="C14" s="20">
        <f>SUM(C9:C13)</f>
        <v>71161061876.314529</v>
      </c>
      <c r="D14" s="20">
        <f>SUM(D9:D13)</f>
        <v>30113408709.234413</v>
      </c>
      <c r="E14" s="20">
        <f>SUM(E9:E13)</f>
        <v>28174273831.959351</v>
      </c>
      <c r="F14" s="20">
        <f>SUM(F9:F13)</f>
        <v>7162916598</v>
      </c>
      <c r="G14" s="23">
        <f>SUM(G9:G13)</f>
        <v>5710462737.1207752</v>
      </c>
      <c r="H14" s="14"/>
      <c r="I14" s="22"/>
      <c r="AF14" s="12"/>
      <c r="AG14" s="12"/>
      <c r="AH14" s="12"/>
      <c r="AI14" s="12"/>
      <c r="AJ14" s="12"/>
    </row>
    <row r="15" spans="1:36" s="13" customFormat="1" x14ac:dyDescent="0.25">
      <c r="B15" s="24"/>
      <c r="C15" s="20"/>
      <c r="D15" s="19"/>
      <c r="E15" s="19"/>
      <c r="F15" s="20"/>
      <c r="G15" s="23"/>
      <c r="H15" s="14"/>
      <c r="AF15" s="12"/>
      <c r="AG15" s="12"/>
      <c r="AH15" s="12"/>
      <c r="AI15" s="12"/>
      <c r="AJ15" s="12"/>
    </row>
    <row r="16" spans="1:36" s="13" customFormat="1" ht="17.25" x14ac:dyDescent="0.25">
      <c r="B16" s="32" t="s">
        <v>101</v>
      </c>
      <c r="C16" s="31"/>
      <c r="D16" s="30"/>
      <c r="E16" s="30"/>
      <c r="F16" s="30"/>
      <c r="G16" s="29"/>
      <c r="H16" s="14"/>
      <c r="AF16" s="12"/>
      <c r="AG16" s="12"/>
      <c r="AH16" s="12"/>
      <c r="AI16" s="12"/>
      <c r="AJ16" s="12"/>
    </row>
    <row r="17" spans="1:36" s="13" customFormat="1" x14ac:dyDescent="0.25">
      <c r="B17" s="21" t="s">
        <v>73</v>
      </c>
      <c r="C17" s="20">
        <f>'BN Worksheet'!J49</f>
        <v>15761871813.743221</v>
      </c>
      <c r="D17" s="20">
        <f>SUM('BN Worksheet'!J53:J61,'BN Worksheet'!J68:J70)</f>
        <v>7344529223.0408764</v>
      </c>
      <c r="E17" s="20">
        <f>0.75*('BN Worksheet'!J39-SUM('BN Worksheet'!J53:J57))</f>
        <v>6142926151.2885485</v>
      </c>
      <c r="F17" s="20">
        <f>'BN Worksheet'!J72</f>
        <v>1121000000</v>
      </c>
      <c r="G17" s="23">
        <f>C17-D17-E17-F17</f>
        <v>1153416439.4137964</v>
      </c>
      <c r="H17" s="14"/>
      <c r="I17" s="22"/>
      <c r="AF17" s="12"/>
      <c r="AG17" s="12"/>
      <c r="AH17" s="12"/>
      <c r="AI17" s="12"/>
      <c r="AJ17" s="12"/>
    </row>
    <row r="18" spans="1:36" s="13" customFormat="1" x14ac:dyDescent="0.25">
      <c r="B18" s="28" t="s">
        <v>72</v>
      </c>
      <c r="C18" s="20">
        <f>'BN Worksheet'!K49</f>
        <v>16412484844.319464</v>
      </c>
      <c r="D18" s="20">
        <f>SUM('BN Worksheet'!K53:K61,'BN Worksheet'!K68:K70)</f>
        <v>7561511070.3877373</v>
      </c>
      <c r="E18" s="20">
        <f>0.75*('BN Worksheet'!K39-SUM('BN Worksheet'!K53:K57))</f>
        <v>6464235839.7509136</v>
      </c>
      <c r="F18" s="20">
        <f>'BN Worksheet'!K72</f>
        <v>1130000000</v>
      </c>
      <c r="G18" s="23">
        <f>C18-D18-E18-F18</f>
        <v>1256737934.1808128</v>
      </c>
      <c r="H18" s="14"/>
      <c r="I18" s="22"/>
      <c r="AF18" s="12"/>
      <c r="AG18" s="12"/>
      <c r="AH18" s="12"/>
      <c r="AI18" s="12"/>
      <c r="AJ18" s="12"/>
    </row>
    <row r="19" spans="1:36" s="13" customFormat="1" x14ac:dyDescent="0.25">
      <c r="B19" s="28" t="s">
        <v>71</v>
      </c>
      <c r="C19" s="20">
        <f>'BN Worksheet'!L49</f>
        <v>17037478302.021038</v>
      </c>
      <c r="D19" s="20">
        <f>SUM('BN Worksheet'!L53:L61,'BN Worksheet'!L68:L70)</f>
        <v>7774779517.9646502</v>
      </c>
      <c r="E19" s="20">
        <f>0.75*('BN Worksheet'!L39-SUM('BN Worksheet'!L53:L57))</f>
        <v>6765167157.149231</v>
      </c>
      <c r="F19" s="20">
        <f>'BN Worksheet'!L72</f>
        <v>1130000000</v>
      </c>
      <c r="G19" s="23">
        <f>C19-D19-E19-F19</f>
        <v>1367531626.9071579</v>
      </c>
      <c r="H19" s="14"/>
      <c r="I19" s="22"/>
      <c r="AF19" s="12"/>
      <c r="AG19" s="12"/>
      <c r="AH19" s="12"/>
      <c r="AI19" s="12"/>
      <c r="AJ19" s="12"/>
    </row>
    <row r="20" spans="1:36" s="13" customFormat="1" x14ac:dyDescent="0.25">
      <c r="B20" s="28" t="s">
        <v>70</v>
      </c>
      <c r="C20" s="20">
        <f>'BN Worksheet'!M49</f>
        <v>17686963699.636112</v>
      </c>
      <c r="D20" s="20">
        <f>SUM('BN Worksheet'!M53:M61,'BN Worksheet'!M68:M70)</f>
        <v>7994698806.2526588</v>
      </c>
      <c r="E20" s="20">
        <f>0.75*('BN Worksheet'!M39-SUM('BN Worksheet'!M53:M57))</f>
        <v>7079370610.7311478</v>
      </c>
      <c r="F20" s="20">
        <f>'BN Worksheet'!M72</f>
        <v>1130000000</v>
      </c>
      <c r="G20" s="23">
        <f>C20-D20-E20-F20</f>
        <v>1482894282.6523056</v>
      </c>
      <c r="H20" s="14"/>
      <c r="I20" s="22"/>
      <c r="AF20" s="12"/>
      <c r="AG20" s="12"/>
      <c r="AH20" s="12"/>
      <c r="AI20" s="12"/>
      <c r="AJ20" s="12"/>
    </row>
    <row r="21" spans="1:36" s="13" customFormat="1" ht="15.75" thickBot="1" x14ac:dyDescent="0.3">
      <c r="B21" s="27" t="s">
        <v>69</v>
      </c>
      <c r="C21" s="26">
        <f>'BN Worksheet'!N49</f>
        <v>18361923704.911961</v>
      </c>
      <c r="D21" s="26">
        <f>SUM('BN Worksheet'!N53:N61,'BN Worksheet'!N68:N70)</f>
        <v>8215427477.2274895</v>
      </c>
      <c r="E21" s="26">
        <f>0.75*('BN Worksheet'!N39-SUM('BN Worksheet'!N53:N57))</f>
        <v>7407425383.365694</v>
      </c>
      <c r="F21" s="26">
        <f>'BN Worksheet'!N72</f>
        <v>1130000000</v>
      </c>
      <c r="G21" s="25">
        <f>C21-D21-E21-F21</f>
        <v>1609070844.3187771</v>
      </c>
      <c r="H21" s="14"/>
      <c r="I21" s="22"/>
      <c r="AF21" s="12"/>
      <c r="AG21" s="12"/>
      <c r="AH21" s="12"/>
      <c r="AI21" s="12"/>
      <c r="AJ21" s="12"/>
    </row>
    <row r="22" spans="1:36" s="13" customFormat="1" ht="15.75" thickTop="1" x14ac:dyDescent="0.25">
      <c r="B22" s="24"/>
      <c r="C22" s="20">
        <f>SUM(C17:C21)</f>
        <v>85260722364.63179</v>
      </c>
      <c r="D22" s="20">
        <f>SUM(D17:D21)</f>
        <v>38890946094.873413</v>
      </c>
      <c r="E22" s="20">
        <f>SUM(E17:E21)</f>
        <v>33859125142.285538</v>
      </c>
      <c r="F22" s="20">
        <f>SUM(F17:F21)</f>
        <v>5641000000</v>
      </c>
      <c r="G22" s="23">
        <f>SUM(G17:G21)</f>
        <v>6869651127.4728498</v>
      </c>
      <c r="H22" s="14"/>
      <c r="I22" s="22"/>
      <c r="AF22" s="12"/>
      <c r="AG22" s="12"/>
      <c r="AH22" s="12"/>
      <c r="AI22" s="12"/>
      <c r="AJ22" s="12"/>
    </row>
    <row r="23" spans="1:36" s="13" customFormat="1" x14ac:dyDescent="0.25">
      <c r="B23" s="21"/>
      <c r="C23" s="20"/>
      <c r="D23" s="19"/>
      <c r="E23" s="19"/>
      <c r="F23" s="19"/>
      <c r="G23" s="18"/>
      <c r="H23" s="14"/>
      <c r="I23" s="22"/>
      <c r="AF23" s="12"/>
      <c r="AG23" s="12"/>
      <c r="AH23" s="12"/>
      <c r="AI23" s="12"/>
      <c r="AJ23" s="12"/>
    </row>
    <row r="24" spans="1:36" s="13" customFormat="1" ht="15.75" thickBot="1" x14ac:dyDescent="0.3">
      <c r="B24" s="17" t="s">
        <v>22</v>
      </c>
      <c r="C24" s="16">
        <f>C22+C14</f>
        <v>156421784240.94632</v>
      </c>
      <c r="D24" s="16">
        <f>D22+D14</f>
        <v>69004354804.107819</v>
      </c>
      <c r="E24" s="16">
        <f>E22+E14</f>
        <v>62033398974.244888</v>
      </c>
      <c r="F24" s="16">
        <f>F22+F14</f>
        <v>12803916598</v>
      </c>
      <c r="G24" s="15">
        <f>G22+G14</f>
        <v>12580113864.593624</v>
      </c>
      <c r="H24" s="14"/>
      <c r="I24" s="22"/>
      <c r="AF24" s="12"/>
      <c r="AG24" s="12"/>
      <c r="AH24" s="12"/>
      <c r="AI24" s="12"/>
      <c r="AJ24" s="12"/>
    </row>
    <row r="25" spans="1:36" s="13" customFormat="1" ht="10.5" customHeight="1" x14ac:dyDescent="0.25">
      <c r="B25" s="11"/>
      <c r="C25" s="11"/>
      <c r="D25" s="11"/>
      <c r="E25" s="11"/>
      <c r="F25" s="11"/>
      <c r="G25" s="11"/>
      <c r="H25" s="14"/>
      <c r="I25" s="22"/>
      <c r="AF25" s="12"/>
      <c r="AG25" s="12"/>
      <c r="AH25" s="12"/>
      <c r="AI25" s="12"/>
      <c r="AJ25" s="12"/>
    </row>
    <row r="26" spans="1:36" s="13" customFormat="1" x14ac:dyDescent="0.25">
      <c r="B26" s="63" t="s">
        <v>126</v>
      </c>
      <c r="I26" s="22"/>
    </row>
    <row r="27" spans="1:36" s="13" customFormat="1" x14ac:dyDescent="0.25">
      <c r="B27" s="63" t="s">
        <v>99</v>
      </c>
      <c r="G27" s="22"/>
      <c r="I27" s="22"/>
    </row>
    <row r="28" spans="1:36" s="13" customFormat="1" ht="15.75" x14ac:dyDescent="0.25">
      <c r="B28" s="63" t="s">
        <v>100</v>
      </c>
      <c r="D28" s="22"/>
      <c r="E28" s="22"/>
      <c r="F28" s="22"/>
      <c r="G28" s="5"/>
    </row>
    <row r="29" spans="1:36" s="13" customFormat="1" x14ac:dyDescent="0.25">
      <c r="A29" s="146"/>
      <c r="B29" s="146"/>
      <c r="C29" s="146"/>
      <c r="D29" s="147"/>
      <c r="E29" s="22"/>
      <c r="F29" s="22"/>
      <c r="G29" s="45"/>
    </row>
    <row r="30" spans="1:36" s="13" customFormat="1" x14ac:dyDescent="0.25">
      <c r="A30" s="146"/>
      <c r="B30" s="148"/>
      <c r="C30" s="146"/>
      <c r="D30" s="147"/>
      <c r="I30" s="22"/>
      <c r="K30" s="22"/>
    </row>
    <row r="31" spans="1:36" s="13" customFormat="1" x14ac:dyDescent="0.25">
      <c r="A31" s="146"/>
      <c r="B31" s="146"/>
      <c r="C31" s="146"/>
      <c r="D31" s="147"/>
      <c r="F31" s="22"/>
      <c r="G31" s="64"/>
      <c r="I31" s="22"/>
      <c r="K31" s="22"/>
    </row>
    <row r="32" spans="1:36" s="13" customFormat="1" x14ac:dyDescent="0.25">
      <c r="D32" s="22"/>
      <c r="F32" s="22"/>
      <c r="I32" s="22"/>
      <c r="K32" s="22"/>
    </row>
    <row r="33" spans="3:11" s="13" customFormat="1" x14ac:dyDescent="0.25">
      <c r="D33" s="22"/>
      <c r="I33" s="22"/>
      <c r="K33" s="22"/>
    </row>
    <row r="34" spans="3:11" s="13" customFormat="1" x14ac:dyDescent="0.25">
      <c r="I34" s="22"/>
      <c r="K34" s="22"/>
    </row>
    <row r="35" spans="3:11" s="13" customFormat="1" x14ac:dyDescent="0.25">
      <c r="I35" s="22"/>
      <c r="K35" s="22"/>
    </row>
    <row r="36" spans="3:11" s="13" customFormat="1" x14ac:dyDescent="0.25"/>
    <row r="37" spans="3:11" s="13" customFormat="1" x14ac:dyDescent="0.25">
      <c r="C37" s="142"/>
      <c r="D37" s="142"/>
      <c r="E37" s="142"/>
      <c r="F37" s="142"/>
      <c r="G37" s="142"/>
    </row>
    <row r="38" spans="3:11" s="13" customFormat="1" x14ac:dyDescent="0.25">
      <c r="C38" s="142"/>
      <c r="D38" s="142"/>
      <c r="E38" s="142"/>
      <c r="F38" s="142"/>
      <c r="G38" s="142"/>
    </row>
    <row r="39" spans="3:11" s="13" customFormat="1" x14ac:dyDescent="0.25">
      <c r="C39" s="142"/>
      <c r="D39" s="142"/>
      <c r="E39" s="142"/>
      <c r="F39" s="142"/>
      <c r="G39" s="142"/>
    </row>
    <row r="40" spans="3:11" s="13" customFormat="1" x14ac:dyDescent="0.25">
      <c r="C40" s="142"/>
      <c r="D40" s="142"/>
      <c r="E40" s="142"/>
      <c r="F40" s="142"/>
      <c r="G40" s="142"/>
    </row>
    <row r="41" spans="3:11" s="13" customFormat="1" x14ac:dyDescent="0.25">
      <c r="C41" s="142"/>
      <c r="D41" s="142"/>
      <c r="E41" s="142"/>
      <c r="F41" s="142"/>
      <c r="G41" s="142"/>
    </row>
    <row r="42" spans="3:11" s="13" customFormat="1" x14ac:dyDescent="0.25">
      <c r="C42" s="142"/>
      <c r="D42" s="142"/>
      <c r="E42" s="142"/>
      <c r="F42" s="142"/>
      <c r="G42" s="142"/>
    </row>
    <row r="43" spans="3:11" s="13" customFormat="1" x14ac:dyDescent="0.25"/>
    <row r="44" spans="3:11" s="13" customFormat="1" x14ac:dyDescent="0.25"/>
    <row r="45" spans="3:11" s="13" customFormat="1" x14ac:dyDescent="0.25"/>
    <row r="46" spans="3:11" s="13" customFormat="1" x14ac:dyDescent="0.25"/>
    <row r="47" spans="3:11" s="13" customFormat="1" x14ac:dyDescent="0.25"/>
    <row r="48" spans="3:11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pans="9:36" s="13" customFormat="1" x14ac:dyDescent="0.25"/>
    <row r="322" spans="9:36" s="13" customFormat="1" x14ac:dyDescent="0.25"/>
    <row r="323" spans="9:36" s="13" customFormat="1" x14ac:dyDescent="0.25"/>
    <row r="324" spans="9:36" s="13" customFormat="1" x14ac:dyDescent="0.25"/>
    <row r="325" spans="9:36" s="13" customFormat="1" x14ac:dyDescent="0.25"/>
    <row r="326" spans="9:36" s="13" customFormat="1" x14ac:dyDescent="0.25"/>
    <row r="327" spans="9:36" s="13" customFormat="1" x14ac:dyDescent="0.25"/>
    <row r="328" spans="9:36" s="13" customFormat="1" x14ac:dyDescent="0.25"/>
    <row r="329" spans="9:36" s="13" customFormat="1" x14ac:dyDescent="0.25"/>
    <row r="330" spans="9:36" s="13" customFormat="1" x14ac:dyDescent="0.25"/>
    <row r="331" spans="9:36" s="13" customFormat="1" x14ac:dyDescent="0.25"/>
    <row r="332" spans="9:36" s="13" customFormat="1" x14ac:dyDescent="0.25"/>
    <row r="333" spans="9:36" s="13" customFormat="1" x14ac:dyDescent="0.25"/>
    <row r="334" spans="9:36" s="13" customFormat="1" x14ac:dyDescent="0.25"/>
    <row r="335" spans="9:36" s="13" customFormat="1" x14ac:dyDescent="0.25"/>
    <row r="336" spans="9:36" s="14" customFormat="1" x14ac:dyDescent="0.25"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2"/>
      <c r="AG336" s="12"/>
      <c r="AH336" s="12"/>
      <c r="AI336" s="12"/>
      <c r="AJ336" s="12"/>
    </row>
    <row r="337" spans="9:36" s="14" customFormat="1" x14ac:dyDescent="0.25"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2"/>
      <c r="AG337" s="12"/>
      <c r="AH337" s="12"/>
      <c r="AI337" s="12"/>
      <c r="AJ337" s="12"/>
    </row>
    <row r="338" spans="9:36" s="14" customFormat="1" x14ac:dyDescent="0.25"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2"/>
      <c r="AG338" s="12"/>
      <c r="AH338" s="12"/>
      <c r="AI338" s="12"/>
      <c r="AJ338" s="12"/>
    </row>
    <row r="339" spans="9:36" s="14" customFormat="1" x14ac:dyDescent="0.25"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2"/>
      <c r="AG339" s="12"/>
      <c r="AH339" s="12"/>
      <c r="AI339" s="12"/>
      <c r="AJ339" s="12"/>
    </row>
    <row r="340" spans="9:36" s="14" customFormat="1" x14ac:dyDescent="0.25"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2"/>
      <c r="AG340" s="12"/>
      <c r="AH340" s="12"/>
      <c r="AI340" s="12"/>
      <c r="AJ340" s="12"/>
    </row>
    <row r="341" spans="9:36" s="14" customFormat="1" x14ac:dyDescent="0.25"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2"/>
      <c r="AG341" s="12"/>
      <c r="AH341" s="12"/>
      <c r="AI341" s="12"/>
      <c r="AJ341" s="12"/>
    </row>
    <row r="342" spans="9:36" s="14" customFormat="1" x14ac:dyDescent="0.25"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2"/>
      <c r="AG342" s="12"/>
      <c r="AH342" s="12"/>
      <c r="AI342" s="12"/>
      <c r="AJ342" s="12"/>
    </row>
    <row r="343" spans="9:36" s="14" customFormat="1" x14ac:dyDescent="0.25"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2"/>
      <c r="AG343" s="12"/>
      <c r="AH343" s="12"/>
      <c r="AI343" s="12"/>
      <c r="AJ343" s="12"/>
    </row>
    <row r="344" spans="9:36" s="14" customFormat="1" x14ac:dyDescent="0.25"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2"/>
      <c r="AG344" s="12"/>
      <c r="AH344" s="12"/>
      <c r="AI344" s="12"/>
      <c r="AJ344" s="12"/>
    </row>
    <row r="345" spans="9:36" s="14" customFormat="1" x14ac:dyDescent="0.25"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2"/>
      <c r="AG345" s="12"/>
      <c r="AH345" s="12"/>
      <c r="AI345" s="12"/>
      <c r="AJ345" s="12"/>
    </row>
    <row r="346" spans="9:36" s="14" customFormat="1" x14ac:dyDescent="0.25"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2"/>
      <c r="AG346" s="12"/>
      <c r="AH346" s="12"/>
      <c r="AI346" s="12"/>
      <c r="AJ346" s="12"/>
    </row>
    <row r="347" spans="9:36" s="14" customFormat="1" x14ac:dyDescent="0.25"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2"/>
      <c r="AG347" s="12"/>
      <c r="AH347" s="12"/>
      <c r="AI347" s="12"/>
      <c r="AJ347" s="12"/>
    </row>
    <row r="348" spans="9:36" s="14" customFormat="1" x14ac:dyDescent="0.25"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2"/>
      <c r="AG348" s="12"/>
      <c r="AH348" s="12"/>
      <c r="AI348" s="12"/>
      <c r="AJ348" s="12"/>
    </row>
    <row r="349" spans="9:36" s="14" customFormat="1" x14ac:dyDescent="0.25"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2"/>
      <c r="AG349" s="12"/>
      <c r="AH349" s="12"/>
      <c r="AI349" s="12"/>
      <c r="AJ349" s="12"/>
    </row>
    <row r="350" spans="9:36" s="14" customFormat="1" x14ac:dyDescent="0.25"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2"/>
      <c r="AG350" s="12"/>
      <c r="AH350" s="12"/>
      <c r="AI350" s="12"/>
      <c r="AJ350" s="12"/>
    </row>
    <row r="351" spans="9:36" s="14" customFormat="1" x14ac:dyDescent="0.25"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2"/>
      <c r="AG351" s="12"/>
      <c r="AH351" s="12"/>
      <c r="AI351" s="12"/>
      <c r="AJ351" s="12"/>
    </row>
    <row r="352" spans="9:36" s="14" customFormat="1" x14ac:dyDescent="0.25"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2"/>
      <c r="AG352" s="12"/>
      <c r="AH352" s="12"/>
      <c r="AI352" s="12"/>
      <c r="AJ352" s="12"/>
    </row>
    <row r="353" spans="9:36" s="14" customFormat="1" x14ac:dyDescent="0.25"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2"/>
      <c r="AG353" s="12"/>
      <c r="AH353" s="12"/>
      <c r="AI353" s="12"/>
      <c r="AJ353" s="12"/>
    </row>
    <row r="354" spans="9:36" s="14" customFormat="1" x14ac:dyDescent="0.25"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2"/>
      <c r="AG354" s="12"/>
      <c r="AH354" s="12"/>
      <c r="AI354" s="12"/>
      <c r="AJ354" s="12"/>
    </row>
    <row r="355" spans="9:36" s="14" customFormat="1" x14ac:dyDescent="0.25"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2"/>
      <c r="AG355" s="12"/>
      <c r="AH355" s="12"/>
      <c r="AI355" s="12"/>
      <c r="AJ355" s="12"/>
    </row>
    <row r="356" spans="9:36" s="14" customFormat="1" x14ac:dyDescent="0.25"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2"/>
      <c r="AG356" s="12"/>
      <c r="AH356" s="12"/>
      <c r="AI356" s="12"/>
      <c r="AJ356" s="12"/>
    </row>
    <row r="357" spans="9:36" s="14" customFormat="1" x14ac:dyDescent="0.25"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2"/>
      <c r="AG357" s="12"/>
      <c r="AH357" s="12"/>
      <c r="AI357" s="12"/>
      <c r="AJ357" s="12"/>
    </row>
    <row r="358" spans="9:36" s="14" customFormat="1" x14ac:dyDescent="0.25"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2"/>
      <c r="AG358" s="12"/>
      <c r="AH358" s="12"/>
      <c r="AI358" s="12"/>
      <c r="AJ358" s="12"/>
    </row>
    <row r="359" spans="9:36" s="14" customFormat="1" x14ac:dyDescent="0.25"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2"/>
      <c r="AG359" s="12"/>
      <c r="AH359" s="12"/>
      <c r="AI359" s="12"/>
      <c r="AJ359" s="12"/>
    </row>
    <row r="360" spans="9:36" s="14" customFormat="1" x14ac:dyDescent="0.25"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2"/>
      <c r="AG360" s="12"/>
      <c r="AH360" s="12"/>
      <c r="AI360" s="12"/>
      <c r="AJ360" s="12"/>
    </row>
    <row r="361" spans="9:36" s="14" customFormat="1" x14ac:dyDescent="0.25"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2"/>
      <c r="AG361" s="12"/>
      <c r="AH361" s="12"/>
      <c r="AI361" s="12"/>
      <c r="AJ361" s="12"/>
    </row>
    <row r="362" spans="9:36" s="14" customFormat="1" x14ac:dyDescent="0.25"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2"/>
      <c r="AG362" s="12"/>
      <c r="AH362" s="12"/>
      <c r="AI362" s="12"/>
      <c r="AJ362" s="12"/>
    </row>
    <row r="363" spans="9:36" s="14" customFormat="1" x14ac:dyDescent="0.25"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2"/>
      <c r="AG363" s="12"/>
      <c r="AH363" s="12"/>
      <c r="AI363" s="12"/>
      <c r="AJ363" s="12"/>
    </row>
    <row r="364" spans="9:36" s="14" customFormat="1" x14ac:dyDescent="0.25"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2"/>
      <c r="AG364" s="12"/>
      <c r="AH364" s="12"/>
      <c r="AI364" s="12"/>
      <c r="AJ364" s="12"/>
    </row>
    <row r="365" spans="9:36" s="14" customFormat="1" x14ac:dyDescent="0.25"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2"/>
      <c r="AG365" s="12"/>
      <c r="AH365" s="12"/>
      <c r="AI365" s="12"/>
      <c r="AJ365" s="12"/>
    </row>
    <row r="366" spans="9:36" s="14" customFormat="1" x14ac:dyDescent="0.25"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2"/>
      <c r="AG366" s="12"/>
      <c r="AH366" s="12"/>
      <c r="AI366" s="12"/>
      <c r="AJ366" s="12"/>
    </row>
    <row r="367" spans="9:36" s="14" customFormat="1" x14ac:dyDescent="0.25"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2"/>
      <c r="AG367" s="12"/>
      <c r="AH367" s="12"/>
      <c r="AI367" s="12"/>
      <c r="AJ367" s="12"/>
    </row>
    <row r="368" spans="9:36" s="14" customFormat="1" x14ac:dyDescent="0.25"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2"/>
      <c r="AG368" s="12"/>
      <c r="AH368" s="12"/>
      <c r="AI368" s="12"/>
      <c r="AJ368" s="12"/>
    </row>
    <row r="369" spans="9:36" s="14" customFormat="1" x14ac:dyDescent="0.25"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2"/>
      <c r="AG369" s="12"/>
      <c r="AH369" s="12"/>
      <c r="AI369" s="12"/>
      <c r="AJ369" s="12"/>
    </row>
    <row r="370" spans="9:36" s="14" customFormat="1" x14ac:dyDescent="0.25"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2"/>
      <c r="AG370" s="12"/>
      <c r="AH370" s="12"/>
      <c r="AI370" s="12"/>
      <c r="AJ370" s="12"/>
    </row>
    <row r="371" spans="9:36" s="14" customFormat="1" x14ac:dyDescent="0.25"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2"/>
      <c r="AG371" s="12"/>
      <c r="AH371" s="12"/>
      <c r="AI371" s="12"/>
      <c r="AJ371" s="12"/>
    </row>
    <row r="372" spans="9:36" s="14" customFormat="1" x14ac:dyDescent="0.25"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2"/>
      <c r="AG372" s="12"/>
      <c r="AH372" s="12"/>
      <c r="AI372" s="12"/>
      <c r="AJ372" s="12"/>
    </row>
    <row r="373" spans="9:36" s="14" customFormat="1" x14ac:dyDescent="0.25"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2"/>
      <c r="AG373" s="12"/>
      <c r="AH373" s="12"/>
      <c r="AI373" s="12"/>
      <c r="AJ373" s="12"/>
    </row>
    <row r="374" spans="9:36" s="14" customFormat="1" x14ac:dyDescent="0.25"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2"/>
      <c r="AG374" s="12"/>
      <c r="AH374" s="12"/>
      <c r="AI374" s="12"/>
      <c r="AJ374" s="12"/>
    </row>
    <row r="375" spans="9:36" s="14" customFormat="1" x14ac:dyDescent="0.25"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2"/>
      <c r="AG375" s="12"/>
      <c r="AH375" s="12"/>
      <c r="AI375" s="12"/>
      <c r="AJ375" s="12"/>
    </row>
    <row r="376" spans="9:36" s="14" customFormat="1" x14ac:dyDescent="0.25"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2"/>
      <c r="AG376" s="12"/>
      <c r="AH376" s="12"/>
      <c r="AI376" s="12"/>
      <c r="AJ376" s="12"/>
    </row>
    <row r="377" spans="9:36" s="14" customFormat="1" x14ac:dyDescent="0.25"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2"/>
      <c r="AG377" s="12"/>
      <c r="AH377" s="12"/>
      <c r="AI377" s="12"/>
      <c r="AJ377" s="12"/>
    </row>
    <row r="378" spans="9:36" s="14" customFormat="1" x14ac:dyDescent="0.25"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2"/>
      <c r="AG378" s="12"/>
      <c r="AH378" s="12"/>
      <c r="AI378" s="12"/>
      <c r="AJ378" s="12"/>
    </row>
    <row r="379" spans="9:36" s="14" customFormat="1" x14ac:dyDescent="0.25"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2"/>
      <c r="AG379" s="12"/>
      <c r="AH379" s="12"/>
      <c r="AI379" s="12"/>
      <c r="AJ379" s="12"/>
    </row>
    <row r="380" spans="9:36" s="14" customFormat="1" x14ac:dyDescent="0.25"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2"/>
      <c r="AG380" s="12"/>
      <c r="AH380" s="12"/>
      <c r="AI380" s="12"/>
      <c r="AJ380" s="12"/>
    </row>
    <row r="381" spans="9:36" s="14" customFormat="1" x14ac:dyDescent="0.25"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2"/>
      <c r="AG381" s="12"/>
      <c r="AH381" s="12"/>
      <c r="AI381" s="12"/>
      <c r="AJ381" s="12"/>
    </row>
    <row r="382" spans="9:36" s="14" customFormat="1" x14ac:dyDescent="0.25"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2"/>
      <c r="AG382" s="12"/>
      <c r="AH382" s="12"/>
      <c r="AI382" s="12"/>
      <c r="AJ382" s="12"/>
    </row>
    <row r="383" spans="9:36" s="14" customFormat="1" x14ac:dyDescent="0.25"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2"/>
      <c r="AG383" s="12"/>
      <c r="AH383" s="12"/>
      <c r="AI383" s="12"/>
      <c r="AJ383" s="12"/>
    </row>
    <row r="384" spans="9:36" s="14" customFormat="1" x14ac:dyDescent="0.25"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2"/>
      <c r="AG384" s="12"/>
      <c r="AH384" s="12"/>
      <c r="AI384" s="12"/>
      <c r="AJ384" s="12"/>
    </row>
    <row r="385" spans="9:36" s="14" customFormat="1" x14ac:dyDescent="0.25"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2"/>
      <c r="AG385" s="12"/>
      <c r="AH385" s="12"/>
      <c r="AI385" s="12"/>
      <c r="AJ385" s="12"/>
    </row>
    <row r="386" spans="9:36" s="14" customFormat="1" x14ac:dyDescent="0.25"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2"/>
      <c r="AG386" s="12"/>
      <c r="AH386" s="12"/>
      <c r="AI386" s="12"/>
      <c r="AJ386" s="12"/>
    </row>
    <row r="387" spans="9:36" s="14" customFormat="1" x14ac:dyDescent="0.25"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2"/>
      <c r="AG387" s="12"/>
      <c r="AH387" s="12"/>
      <c r="AI387" s="12"/>
      <c r="AJ387" s="12"/>
    </row>
    <row r="388" spans="9:36" s="14" customFormat="1" x14ac:dyDescent="0.25"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2"/>
      <c r="AG388" s="12"/>
      <c r="AH388" s="12"/>
      <c r="AI388" s="12"/>
      <c r="AJ388" s="12"/>
    </row>
    <row r="389" spans="9:36" s="14" customFormat="1" x14ac:dyDescent="0.25"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2"/>
      <c r="AG389" s="12"/>
      <c r="AH389" s="12"/>
      <c r="AI389" s="12"/>
      <c r="AJ389" s="12"/>
    </row>
    <row r="390" spans="9:36" s="14" customFormat="1" x14ac:dyDescent="0.25"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2"/>
      <c r="AG390" s="12"/>
      <c r="AH390" s="12"/>
      <c r="AI390" s="12"/>
      <c r="AJ390" s="12"/>
    </row>
    <row r="391" spans="9:36" s="14" customFormat="1" x14ac:dyDescent="0.25"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2"/>
      <c r="AG391" s="12"/>
      <c r="AH391" s="12"/>
      <c r="AI391" s="12"/>
      <c r="AJ391" s="12"/>
    </row>
    <row r="392" spans="9:36" s="14" customFormat="1" x14ac:dyDescent="0.25"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2"/>
      <c r="AG392" s="12"/>
      <c r="AH392" s="12"/>
      <c r="AI392" s="12"/>
      <c r="AJ392" s="12"/>
    </row>
    <row r="393" spans="9:36" s="14" customFormat="1" x14ac:dyDescent="0.25"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2"/>
      <c r="AG393" s="12"/>
      <c r="AH393" s="12"/>
      <c r="AI393" s="12"/>
      <c r="AJ393" s="12"/>
    </row>
    <row r="394" spans="9:36" s="14" customFormat="1" x14ac:dyDescent="0.25"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2"/>
      <c r="AG394" s="12"/>
      <c r="AH394" s="12"/>
      <c r="AI394" s="12"/>
      <c r="AJ394" s="12"/>
    </row>
    <row r="395" spans="9:36" s="14" customFormat="1" x14ac:dyDescent="0.25"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2"/>
      <c r="AG395" s="12"/>
      <c r="AH395" s="12"/>
      <c r="AI395" s="12"/>
      <c r="AJ395" s="12"/>
    </row>
    <row r="396" spans="9:36" s="14" customFormat="1" x14ac:dyDescent="0.25"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2"/>
      <c r="AG396" s="12"/>
      <c r="AH396" s="12"/>
      <c r="AI396" s="12"/>
      <c r="AJ396" s="12"/>
    </row>
    <row r="397" spans="9:36" s="14" customFormat="1" x14ac:dyDescent="0.25"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2"/>
      <c r="AG397" s="12"/>
      <c r="AH397" s="12"/>
      <c r="AI397" s="12"/>
      <c r="AJ397" s="12"/>
    </row>
    <row r="398" spans="9:36" s="14" customFormat="1" x14ac:dyDescent="0.25"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2"/>
      <c r="AG398" s="12"/>
      <c r="AH398" s="12"/>
      <c r="AI398" s="12"/>
      <c r="AJ398" s="12"/>
    </row>
    <row r="399" spans="9:36" s="14" customFormat="1" x14ac:dyDescent="0.25"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2"/>
      <c r="AG399" s="12"/>
      <c r="AH399" s="12"/>
      <c r="AI399" s="12"/>
      <c r="AJ399" s="12"/>
    </row>
    <row r="400" spans="9:36" s="14" customFormat="1" x14ac:dyDescent="0.25"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2"/>
      <c r="AG400" s="12"/>
      <c r="AH400" s="12"/>
      <c r="AI400" s="12"/>
      <c r="AJ400" s="12"/>
    </row>
    <row r="401" spans="9:36" s="14" customFormat="1" x14ac:dyDescent="0.25"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2"/>
      <c r="AG401" s="12"/>
      <c r="AH401" s="12"/>
      <c r="AI401" s="12"/>
      <c r="AJ401" s="12"/>
    </row>
    <row r="402" spans="9:36" s="14" customFormat="1" x14ac:dyDescent="0.25"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2"/>
      <c r="AG402" s="12"/>
      <c r="AH402" s="12"/>
      <c r="AI402" s="12"/>
      <c r="AJ402" s="12"/>
    </row>
    <row r="403" spans="9:36" s="14" customFormat="1" x14ac:dyDescent="0.25"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2"/>
      <c r="AG403" s="12"/>
      <c r="AH403" s="12"/>
      <c r="AI403" s="12"/>
      <c r="AJ403" s="12"/>
    </row>
    <row r="404" spans="9:36" s="14" customFormat="1" x14ac:dyDescent="0.25"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2"/>
      <c r="AG404" s="12"/>
      <c r="AH404" s="12"/>
      <c r="AI404" s="12"/>
      <c r="AJ404" s="12"/>
    </row>
    <row r="405" spans="9:36" s="14" customFormat="1" x14ac:dyDescent="0.25"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2"/>
      <c r="AG405" s="12"/>
      <c r="AH405" s="12"/>
      <c r="AI405" s="12"/>
      <c r="AJ405" s="12"/>
    </row>
    <row r="406" spans="9:36" s="14" customFormat="1" x14ac:dyDescent="0.25"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2"/>
      <c r="AG406" s="12"/>
      <c r="AH406" s="12"/>
      <c r="AI406" s="12"/>
      <c r="AJ406" s="12"/>
    </row>
    <row r="407" spans="9:36" s="14" customFormat="1" x14ac:dyDescent="0.25"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2"/>
      <c r="AG407" s="12"/>
      <c r="AH407" s="12"/>
      <c r="AI407" s="12"/>
      <c r="AJ407" s="12"/>
    </row>
    <row r="408" spans="9:36" s="14" customFormat="1" x14ac:dyDescent="0.25"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2"/>
      <c r="AG408" s="12"/>
      <c r="AH408" s="12"/>
      <c r="AI408" s="12"/>
      <c r="AJ408" s="12"/>
    </row>
    <row r="409" spans="9:36" s="14" customFormat="1" x14ac:dyDescent="0.25"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2"/>
      <c r="AG409" s="12"/>
      <c r="AH409" s="12"/>
      <c r="AI409" s="12"/>
      <c r="AJ409" s="12"/>
    </row>
    <row r="410" spans="9:36" s="14" customFormat="1" x14ac:dyDescent="0.25"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2"/>
      <c r="AG410" s="12"/>
      <c r="AH410" s="12"/>
      <c r="AI410" s="12"/>
      <c r="AJ410" s="12"/>
    </row>
    <row r="411" spans="9:36" s="14" customFormat="1" x14ac:dyDescent="0.25"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2"/>
      <c r="AG411" s="12"/>
      <c r="AH411" s="12"/>
      <c r="AI411" s="12"/>
      <c r="AJ411" s="12"/>
    </row>
    <row r="412" spans="9:36" s="14" customFormat="1" x14ac:dyDescent="0.25"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2"/>
      <c r="AG412" s="12"/>
      <c r="AH412" s="12"/>
      <c r="AI412" s="12"/>
      <c r="AJ412" s="12"/>
    </row>
    <row r="413" spans="9:36" s="14" customFormat="1" x14ac:dyDescent="0.25"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2"/>
      <c r="AG413" s="12"/>
      <c r="AH413" s="12"/>
      <c r="AI413" s="12"/>
      <c r="AJ413" s="12"/>
    </row>
    <row r="414" spans="9:36" s="14" customFormat="1" x14ac:dyDescent="0.25"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2"/>
      <c r="AG414" s="12"/>
      <c r="AH414" s="12"/>
      <c r="AI414" s="12"/>
      <c r="AJ414" s="12"/>
    </row>
    <row r="415" spans="9:36" s="14" customFormat="1" x14ac:dyDescent="0.25"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2"/>
      <c r="AG415" s="12"/>
      <c r="AH415" s="12"/>
      <c r="AI415" s="12"/>
      <c r="AJ415" s="12"/>
    </row>
    <row r="416" spans="9:36" s="14" customFormat="1" x14ac:dyDescent="0.25"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2"/>
      <c r="AG416" s="12"/>
      <c r="AH416" s="12"/>
      <c r="AI416" s="12"/>
      <c r="AJ416" s="12"/>
    </row>
    <row r="417" spans="9:36" s="14" customFormat="1" x14ac:dyDescent="0.25"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2"/>
      <c r="AG417" s="12"/>
      <c r="AH417" s="12"/>
      <c r="AI417" s="12"/>
      <c r="AJ417" s="12"/>
    </row>
    <row r="418" spans="9:36" s="14" customFormat="1" x14ac:dyDescent="0.25"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2"/>
      <c r="AG418" s="12"/>
      <c r="AH418" s="12"/>
      <c r="AI418" s="12"/>
      <c r="AJ418" s="12"/>
    </row>
    <row r="419" spans="9:36" s="14" customFormat="1" x14ac:dyDescent="0.25"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2"/>
      <c r="AG419" s="12"/>
      <c r="AH419" s="12"/>
      <c r="AI419" s="12"/>
      <c r="AJ419" s="12"/>
    </row>
    <row r="420" spans="9:36" s="14" customFormat="1" x14ac:dyDescent="0.25"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2"/>
      <c r="AG420" s="12"/>
      <c r="AH420" s="12"/>
      <c r="AI420" s="12"/>
      <c r="AJ420" s="12"/>
    </row>
    <row r="421" spans="9:36" s="14" customFormat="1" x14ac:dyDescent="0.25"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2"/>
      <c r="AG421" s="12"/>
      <c r="AH421" s="12"/>
      <c r="AI421" s="12"/>
      <c r="AJ421" s="12"/>
    </row>
    <row r="422" spans="9:36" s="14" customFormat="1" x14ac:dyDescent="0.25"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2"/>
      <c r="AG422" s="12"/>
      <c r="AH422" s="12"/>
      <c r="AI422" s="12"/>
      <c r="AJ422" s="12"/>
    </row>
    <row r="423" spans="9:36" s="14" customFormat="1" x14ac:dyDescent="0.25"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2"/>
      <c r="AG423" s="12"/>
      <c r="AH423" s="12"/>
      <c r="AI423" s="12"/>
      <c r="AJ423" s="12"/>
    </row>
    <row r="424" spans="9:36" s="14" customFormat="1" x14ac:dyDescent="0.25"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2"/>
      <c r="AG424" s="12"/>
      <c r="AH424" s="12"/>
      <c r="AI424" s="12"/>
      <c r="AJ424" s="12"/>
    </row>
    <row r="425" spans="9:36" s="14" customFormat="1" x14ac:dyDescent="0.25"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2"/>
      <c r="AG425" s="12"/>
      <c r="AH425" s="12"/>
      <c r="AI425" s="12"/>
      <c r="AJ425" s="12"/>
    </row>
    <row r="426" spans="9:36" s="14" customFormat="1" x14ac:dyDescent="0.25"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2"/>
      <c r="AG426" s="12"/>
      <c r="AH426" s="12"/>
      <c r="AI426" s="12"/>
      <c r="AJ426" s="12"/>
    </row>
    <row r="427" spans="9:36" s="14" customFormat="1" x14ac:dyDescent="0.25"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2"/>
      <c r="AG427" s="12"/>
      <c r="AH427" s="12"/>
      <c r="AI427" s="12"/>
      <c r="AJ427" s="12"/>
    </row>
    <row r="428" spans="9:36" s="14" customFormat="1" x14ac:dyDescent="0.25"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2"/>
      <c r="AG428" s="12"/>
      <c r="AH428" s="12"/>
      <c r="AI428" s="12"/>
      <c r="AJ428" s="12"/>
    </row>
    <row r="429" spans="9:36" s="14" customFormat="1" x14ac:dyDescent="0.25"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2"/>
      <c r="AG429" s="12"/>
      <c r="AH429" s="12"/>
      <c r="AI429" s="12"/>
      <c r="AJ429" s="12"/>
    </row>
    <row r="430" spans="9:36" s="14" customFormat="1" x14ac:dyDescent="0.25"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2"/>
      <c r="AG430" s="12"/>
      <c r="AH430" s="12"/>
      <c r="AI430" s="12"/>
      <c r="AJ430" s="12"/>
    </row>
    <row r="431" spans="9:36" s="14" customFormat="1" x14ac:dyDescent="0.25"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2"/>
      <c r="AG431" s="12"/>
      <c r="AH431" s="12"/>
      <c r="AI431" s="12"/>
      <c r="AJ431" s="12"/>
    </row>
    <row r="432" spans="9:36" s="14" customFormat="1" x14ac:dyDescent="0.25"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2"/>
      <c r="AG432" s="12"/>
      <c r="AH432" s="12"/>
      <c r="AI432" s="12"/>
      <c r="AJ432" s="12"/>
    </row>
    <row r="433" spans="9:36" s="14" customFormat="1" x14ac:dyDescent="0.25"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2"/>
      <c r="AG433" s="12"/>
      <c r="AH433" s="12"/>
      <c r="AI433" s="12"/>
      <c r="AJ433" s="12"/>
    </row>
    <row r="434" spans="9:36" s="14" customFormat="1" x14ac:dyDescent="0.25"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2"/>
      <c r="AG434" s="12"/>
      <c r="AH434" s="12"/>
      <c r="AI434" s="12"/>
      <c r="AJ434" s="12"/>
    </row>
    <row r="435" spans="9:36" s="14" customFormat="1" x14ac:dyDescent="0.25"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2"/>
      <c r="AG435" s="12"/>
      <c r="AH435" s="12"/>
      <c r="AI435" s="12"/>
      <c r="AJ435" s="12"/>
    </row>
    <row r="436" spans="9:36" s="14" customFormat="1" x14ac:dyDescent="0.25"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2"/>
      <c r="AG436" s="12"/>
      <c r="AH436" s="12"/>
      <c r="AI436" s="12"/>
      <c r="AJ436" s="12"/>
    </row>
    <row r="437" spans="9:36" s="14" customFormat="1" x14ac:dyDescent="0.25"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2"/>
      <c r="AG437" s="12"/>
      <c r="AH437" s="12"/>
      <c r="AI437" s="12"/>
      <c r="AJ437" s="12"/>
    </row>
    <row r="438" spans="9:36" s="14" customFormat="1" x14ac:dyDescent="0.25"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2"/>
      <c r="AG438" s="12"/>
      <c r="AH438" s="12"/>
      <c r="AI438" s="12"/>
      <c r="AJ438" s="12"/>
    </row>
    <row r="439" spans="9:36" s="14" customFormat="1" x14ac:dyDescent="0.25"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2"/>
      <c r="AG439" s="12"/>
      <c r="AH439" s="12"/>
      <c r="AI439" s="12"/>
      <c r="AJ439" s="12"/>
    </row>
    <row r="440" spans="9:36" s="14" customFormat="1" x14ac:dyDescent="0.25"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2"/>
      <c r="AG440" s="12"/>
      <c r="AH440" s="12"/>
      <c r="AI440" s="12"/>
      <c r="AJ440" s="12"/>
    </row>
    <row r="441" spans="9:36" s="14" customFormat="1" x14ac:dyDescent="0.25"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2"/>
      <c r="AG441" s="12"/>
      <c r="AH441" s="12"/>
      <c r="AI441" s="12"/>
      <c r="AJ441" s="12"/>
    </row>
    <row r="442" spans="9:36" s="14" customFormat="1" x14ac:dyDescent="0.25"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2"/>
      <c r="AG442" s="12"/>
      <c r="AH442" s="12"/>
      <c r="AI442" s="12"/>
      <c r="AJ442" s="12"/>
    </row>
    <row r="443" spans="9:36" s="14" customFormat="1" x14ac:dyDescent="0.25"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2"/>
      <c r="AG443" s="12"/>
      <c r="AH443" s="12"/>
      <c r="AI443" s="12"/>
      <c r="AJ443" s="12"/>
    </row>
    <row r="444" spans="9:36" s="14" customFormat="1" x14ac:dyDescent="0.25"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2"/>
      <c r="AG444" s="12"/>
      <c r="AH444" s="12"/>
      <c r="AI444" s="12"/>
      <c r="AJ444" s="12"/>
    </row>
    <row r="445" spans="9:36" s="14" customFormat="1" x14ac:dyDescent="0.25"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2"/>
      <c r="AG445" s="12"/>
      <c r="AH445" s="12"/>
      <c r="AI445" s="12"/>
      <c r="AJ445" s="12"/>
    </row>
    <row r="446" spans="9:36" s="14" customFormat="1" x14ac:dyDescent="0.25"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2"/>
      <c r="AG446" s="12"/>
      <c r="AH446" s="12"/>
      <c r="AI446" s="12"/>
      <c r="AJ446" s="12"/>
    </row>
    <row r="447" spans="9:36" s="14" customFormat="1" x14ac:dyDescent="0.25"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2"/>
      <c r="AG447" s="12"/>
      <c r="AH447" s="12"/>
      <c r="AI447" s="12"/>
      <c r="AJ447" s="12"/>
    </row>
    <row r="448" spans="9:36" s="14" customFormat="1" x14ac:dyDescent="0.25"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2"/>
      <c r="AG448" s="12"/>
      <c r="AH448" s="12"/>
      <c r="AI448" s="12"/>
      <c r="AJ448" s="12"/>
    </row>
    <row r="449" spans="9:36" s="14" customFormat="1" x14ac:dyDescent="0.25"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2"/>
      <c r="AG449" s="12"/>
      <c r="AH449" s="12"/>
      <c r="AI449" s="12"/>
      <c r="AJ449" s="12"/>
    </row>
    <row r="450" spans="9:36" s="14" customFormat="1" x14ac:dyDescent="0.25"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2"/>
      <c r="AG450" s="12"/>
      <c r="AH450" s="12"/>
      <c r="AI450" s="12"/>
      <c r="AJ450" s="12"/>
    </row>
    <row r="451" spans="9:36" s="14" customFormat="1" x14ac:dyDescent="0.25"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2"/>
      <c r="AG451" s="12"/>
      <c r="AH451" s="12"/>
      <c r="AI451" s="12"/>
      <c r="AJ451" s="12"/>
    </row>
    <row r="452" spans="9:36" s="14" customFormat="1" x14ac:dyDescent="0.25"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2"/>
      <c r="AG452" s="12"/>
      <c r="AH452" s="12"/>
      <c r="AI452" s="12"/>
      <c r="AJ452" s="12"/>
    </row>
    <row r="453" spans="9:36" s="14" customFormat="1" x14ac:dyDescent="0.25"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2"/>
      <c r="AG453" s="12"/>
      <c r="AH453" s="12"/>
      <c r="AI453" s="12"/>
      <c r="AJ453" s="12"/>
    </row>
    <row r="454" spans="9:36" s="14" customFormat="1" x14ac:dyDescent="0.25"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2"/>
      <c r="AG454" s="12"/>
      <c r="AH454" s="12"/>
      <c r="AI454" s="12"/>
      <c r="AJ454" s="12"/>
    </row>
    <row r="455" spans="9:36" s="14" customFormat="1" x14ac:dyDescent="0.25"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2"/>
      <c r="AG455" s="12"/>
      <c r="AH455" s="12"/>
      <c r="AI455" s="12"/>
      <c r="AJ455" s="12"/>
    </row>
    <row r="456" spans="9:36" s="14" customFormat="1" x14ac:dyDescent="0.25"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2"/>
      <c r="AG456" s="12"/>
      <c r="AH456" s="12"/>
      <c r="AI456" s="12"/>
      <c r="AJ456" s="12"/>
    </row>
    <row r="457" spans="9:36" s="14" customFormat="1" x14ac:dyDescent="0.25"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2"/>
      <c r="AG457" s="12"/>
      <c r="AH457" s="12"/>
      <c r="AI457" s="12"/>
      <c r="AJ457" s="12"/>
    </row>
    <row r="458" spans="9:36" s="14" customFormat="1" x14ac:dyDescent="0.25"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2"/>
      <c r="AG458" s="12"/>
      <c r="AH458" s="12"/>
      <c r="AI458" s="12"/>
      <c r="AJ458" s="12"/>
    </row>
    <row r="459" spans="9:36" s="14" customFormat="1" x14ac:dyDescent="0.25"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2"/>
      <c r="AG459" s="12"/>
      <c r="AH459" s="12"/>
      <c r="AI459" s="12"/>
      <c r="AJ459" s="12"/>
    </row>
    <row r="460" spans="9:36" s="14" customFormat="1" x14ac:dyDescent="0.25"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2"/>
      <c r="AG460" s="12"/>
      <c r="AH460" s="12"/>
      <c r="AI460" s="12"/>
      <c r="AJ460" s="12"/>
    </row>
    <row r="461" spans="9:36" s="14" customFormat="1" x14ac:dyDescent="0.25"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2"/>
      <c r="AG461" s="12"/>
      <c r="AH461" s="12"/>
      <c r="AI461" s="12"/>
      <c r="AJ461" s="12"/>
    </row>
    <row r="462" spans="9:36" s="14" customFormat="1" x14ac:dyDescent="0.25"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2"/>
      <c r="AG462" s="12"/>
      <c r="AH462" s="12"/>
      <c r="AI462" s="12"/>
      <c r="AJ462" s="12"/>
    </row>
    <row r="463" spans="9:36" s="14" customFormat="1" x14ac:dyDescent="0.25"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2"/>
      <c r="AG463" s="12"/>
      <c r="AH463" s="12"/>
      <c r="AI463" s="12"/>
      <c r="AJ463" s="12"/>
    </row>
    <row r="464" spans="9:36" s="14" customFormat="1" x14ac:dyDescent="0.25"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2"/>
      <c r="AG464" s="12"/>
      <c r="AH464" s="12"/>
      <c r="AI464" s="12"/>
      <c r="AJ464" s="12"/>
    </row>
    <row r="465" spans="9:36" s="14" customFormat="1" x14ac:dyDescent="0.25"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2"/>
      <c r="AG465" s="12"/>
      <c r="AH465" s="12"/>
      <c r="AI465" s="12"/>
      <c r="AJ465" s="12"/>
    </row>
    <row r="466" spans="9:36" s="14" customFormat="1" x14ac:dyDescent="0.25"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2"/>
      <c r="AG466" s="12"/>
      <c r="AH466" s="12"/>
      <c r="AI466" s="12"/>
      <c r="AJ466" s="12"/>
    </row>
    <row r="467" spans="9:36" s="14" customFormat="1" x14ac:dyDescent="0.25"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2"/>
      <c r="AG467" s="12"/>
      <c r="AH467" s="12"/>
      <c r="AI467" s="12"/>
      <c r="AJ467" s="12"/>
    </row>
    <row r="468" spans="9:36" s="14" customFormat="1" x14ac:dyDescent="0.25"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2"/>
      <c r="AG468" s="12"/>
      <c r="AH468" s="12"/>
      <c r="AI468" s="12"/>
      <c r="AJ468" s="12"/>
    </row>
    <row r="469" spans="9:36" s="14" customFormat="1" x14ac:dyDescent="0.25"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2"/>
      <c r="AG469" s="12"/>
      <c r="AH469" s="12"/>
      <c r="AI469" s="12"/>
      <c r="AJ469" s="12"/>
    </row>
    <row r="470" spans="9:36" s="14" customFormat="1" x14ac:dyDescent="0.25"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2"/>
      <c r="AG470" s="12"/>
      <c r="AH470" s="12"/>
      <c r="AI470" s="12"/>
      <c r="AJ470" s="12"/>
    </row>
    <row r="471" spans="9:36" s="14" customFormat="1" x14ac:dyDescent="0.25"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2"/>
      <c r="AG471" s="12"/>
      <c r="AH471" s="12"/>
      <c r="AI471" s="12"/>
      <c r="AJ471" s="12"/>
    </row>
    <row r="472" spans="9:36" s="14" customFormat="1" x14ac:dyDescent="0.25"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2"/>
      <c r="AG472" s="12"/>
      <c r="AH472" s="12"/>
      <c r="AI472" s="12"/>
      <c r="AJ472" s="12"/>
    </row>
    <row r="473" spans="9:36" s="14" customFormat="1" x14ac:dyDescent="0.25"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2"/>
      <c r="AG473" s="12"/>
      <c r="AH473" s="12"/>
      <c r="AI473" s="12"/>
      <c r="AJ473" s="12"/>
    </row>
    <row r="474" spans="9:36" s="14" customFormat="1" x14ac:dyDescent="0.25"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2"/>
      <c r="AG474" s="12"/>
      <c r="AH474" s="12"/>
      <c r="AI474" s="12"/>
      <c r="AJ474" s="12"/>
    </row>
    <row r="475" spans="9:36" s="14" customFormat="1" x14ac:dyDescent="0.25"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2"/>
      <c r="AG475" s="12"/>
      <c r="AH475" s="12"/>
      <c r="AI475" s="12"/>
      <c r="AJ475" s="12"/>
    </row>
    <row r="476" spans="9:36" s="14" customFormat="1" x14ac:dyDescent="0.25"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2"/>
      <c r="AG476" s="12"/>
      <c r="AH476" s="12"/>
      <c r="AI476" s="12"/>
      <c r="AJ476" s="12"/>
    </row>
    <row r="477" spans="9:36" s="14" customFormat="1" x14ac:dyDescent="0.25"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2"/>
      <c r="AG477" s="12"/>
      <c r="AH477" s="12"/>
      <c r="AI477" s="12"/>
      <c r="AJ477" s="12"/>
    </row>
    <row r="478" spans="9:36" s="14" customFormat="1" x14ac:dyDescent="0.25"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2"/>
      <c r="AG478" s="12"/>
      <c r="AH478" s="12"/>
      <c r="AI478" s="12"/>
      <c r="AJ478" s="12"/>
    </row>
    <row r="479" spans="9:36" s="14" customFormat="1" x14ac:dyDescent="0.25"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2"/>
      <c r="AG479" s="12"/>
      <c r="AH479" s="12"/>
      <c r="AI479" s="12"/>
      <c r="AJ479" s="12"/>
    </row>
    <row r="480" spans="9:36" s="14" customFormat="1" x14ac:dyDescent="0.25"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2"/>
      <c r="AG480" s="12"/>
      <c r="AH480" s="12"/>
      <c r="AI480" s="12"/>
      <c r="AJ480" s="12"/>
    </row>
    <row r="481" spans="9:36" s="14" customFormat="1" x14ac:dyDescent="0.25"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2"/>
      <c r="AG481" s="12"/>
      <c r="AH481" s="12"/>
      <c r="AI481" s="12"/>
      <c r="AJ481" s="12"/>
    </row>
    <row r="482" spans="9:36" s="14" customFormat="1" x14ac:dyDescent="0.25"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2"/>
      <c r="AG482" s="12"/>
      <c r="AH482" s="12"/>
      <c r="AI482" s="12"/>
      <c r="AJ482" s="12"/>
    </row>
    <row r="483" spans="9:36" s="14" customFormat="1" x14ac:dyDescent="0.25"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2"/>
      <c r="AG483" s="12"/>
      <c r="AH483" s="12"/>
      <c r="AI483" s="12"/>
      <c r="AJ483" s="12"/>
    </row>
    <row r="484" spans="9:36" s="14" customFormat="1" x14ac:dyDescent="0.25"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2"/>
      <c r="AG484" s="12"/>
      <c r="AH484" s="12"/>
      <c r="AI484" s="12"/>
      <c r="AJ484" s="12"/>
    </row>
    <row r="485" spans="9:36" s="14" customFormat="1" x14ac:dyDescent="0.25"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2"/>
      <c r="AG485" s="12"/>
      <c r="AH485" s="12"/>
      <c r="AI485" s="12"/>
      <c r="AJ485" s="12"/>
    </row>
    <row r="486" spans="9:36" s="14" customFormat="1" x14ac:dyDescent="0.25"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2"/>
      <c r="AG486" s="12"/>
      <c r="AH486" s="12"/>
      <c r="AI486" s="12"/>
      <c r="AJ486" s="12"/>
    </row>
    <row r="487" spans="9:36" s="14" customFormat="1" x14ac:dyDescent="0.25"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2"/>
      <c r="AG487" s="12"/>
      <c r="AH487" s="12"/>
      <c r="AI487" s="12"/>
      <c r="AJ487" s="12"/>
    </row>
    <row r="488" spans="9:36" s="14" customFormat="1" x14ac:dyDescent="0.25"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2"/>
      <c r="AG488" s="12"/>
      <c r="AH488" s="12"/>
      <c r="AI488" s="12"/>
      <c r="AJ488" s="12"/>
    </row>
    <row r="489" spans="9:36" s="14" customFormat="1" x14ac:dyDescent="0.25"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2"/>
      <c r="AG489" s="12"/>
      <c r="AH489" s="12"/>
      <c r="AI489" s="12"/>
      <c r="AJ489" s="12"/>
    </row>
    <row r="490" spans="9:36" s="14" customFormat="1" x14ac:dyDescent="0.25"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2"/>
      <c r="AG490" s="12"/>
      <c r="AH490" s="12"/>
      <c r="AI490" s="12"/>
      <c r="AJ490" s="12"/>
    </row>
    <row r="491" spans="9:36" s="14" customFormat="1" x14ac:dyDescent="0.25"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2"/>
      <c r="AG491" s="12"/>
      <c r="AH491" s="12"/>
      <c r="AI491" s="12"/>
      <c r="AJ491" s="12"/>
    </row>
    <row r="492" spans="9:36" s="14" customFormat="1" x14ac:dyDescent="0.25"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2"/>
      <c r="AG492" s="12"/>
      <c r="AH492" s="12"/>
      <c r="AI492" s="12"/>
      <c r="AJ492" s="12"/>
    </row>
    <row r="493" spans="9:36" s="14" customFormat="1" x14ac:dyDescent="0.25"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2"/>
      <c r="AG493" s="12"/>
      <c r="AH493" s="12"/>
      <c r="AI493" s="12"/>
      <c r="AJ493" s="12"/>
    </row>
    <row r="494" spans="9:36" s="14" customFormat="1" x14ac:dyDescent="0.25"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2"/>
      <c r="AG494" s="12"/>
      <c r="AH494" s="12"/>
      <c r="AI494" s="12"/>
      <c r="AJ494" s="12"/>
    </row>
    <row r="495" spans="9:36" s="14" customFormat="1" x14ac:dyDescent="0.25"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2"/>
      <c r="AG495" s="12"/>
      <c r="AH495" s="12"/>
      <c r="AI495" s="12"/>
      <c r="AJ495" s="12"/>
    </row>
    <row r="496" spans="9:36" s="14" customFormat="1" x14ac:dyDescent="0.25"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2"/>
      <c r="AG496" s="12"/>
      <c r="AH496" s="12"/>
      <c r="AI496" s="12"/>
      <c r="AJ496" s="12"/>
    </row>
    <row r="497" spans="9:36" s="14" customFormat="1" x14ac:dyDescent="0.25"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2"/>
      <c r="AG497" s="12"/>
      <c r="AH497" s="12"/>
      <c r="AI497" s="12"/>
      <c r="AJ497" s="12"/>
    </row>
    <row r="498" spans="9:36" s="14" customFormat="1" x14ac:dyDescent="0.25"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2"/>
      <c r="AG498" s="12"/>
      <c r="AH498" s="12"/>
      <c r="AI498" s="12"/>
      <c r="AJ498" s="12"/>
    </row>
    <row r="499" spans="9:36" s="14" customFormat="1" x14ac:dyDescent="0.25"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2"/>
      <c r="AG499" s="12"/>
      <c r="AH499" s="12"/>
      <c r="AI499" s="12"/>
      <c r="AJ499" s="12"/>
    </row>
    <row r="500" spans="9:36" s="14" customFormat="1" x14ac:dyDescent="0.25"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2"/>
      <c r="AG500" s="12"/>
      <c r="AH500" s="12"/>
      <c r="AI500" s="12"/>
      <c r="AJ500" s="12"/>
    </row>
    <row r="501" spans="9:36" s="14" customFormat="1" x14ac:dyDescent="0.25"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2"/>
      <c r="AG501" s="12"/>
      <c r="AH501" s="12"/>
      <c r="AI501" s="12"/>
      <c r="AJ501" s="12"/>
    </row>
    <row r="502" spans="9:36" s="14" customFormat="1" x14ac:dyDescent="0.25"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2"/>
      <c r="AG502" s="12"/>
      <c r="AH502" s="12"/>
      <c r="AI502" s="12"/>
      <c r="AJ502" s="12"/>
    </row>
    <row r="503" spans="9:36" s="14" customFormat="1" x14ac:dyDescent="0.25"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2"/>
      <c r="AG503" s="12"/>
      <c r="AH503" s="12"/>
      <c r="AI503" s="12"/>
      <c r="AJ503" s="12"/>
    </row>
    <row r="504" spans="9:36" s="14" customFormat="1" x14ac:dyDescent="0.25"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2"/>
      <c r="AG504" s="12"/>
      <c r="AH504" s="12"/>
      <c r="AI504" s="12"/>
      <c r="AJ504" s="12"/>
    </row>
    <row r="505" spans="9:36" s="14" customFormat="1" x14ac:dyDescent="0.25"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2"/>
      <c r="AG505" s="12"/>
      <c r="AH505" s="12"/>
      <c r="AI505" s="12"/>
      <c r="AJ505" s="12"/>
    </row>
    <row r="506" spans="9:36" s="14" customFormat="1" x14ac:dyDescent="0.25"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2"/>
      <c r="AG506" s="12"/>
      <c r="AH506" s="12"/>
      <c r="AI506" s="12"/>
      <c r="AJ506" s="12"/>
    </row>
    <row r="507" spans="9:36" s="14" customFormat="1" x14ac:dyDescent="0.25"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2"/>
      <c r="AG507" s="12"/>
      <c r="AH507" s="12"/>
      <c r="AI507" s="12"/>
      <c r="AJ507" s="12"/>
    </row>
    <row r="508" spans="9:36" s="14" customFormat="1" x14ac:dyDescent="0.25"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2"/>
      <c r="AG508" s="12"/>
      <c r="AH508" s="12"/>
      <c r="AI508" s="12"/>
      <c r="AJ508" s="12"/>
    </row>
    <row r="509" spans="9:36" s="14" customFormat="1" x14ac:dyDescent="0.25"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2"/>
      <c r="AG509" s="12"/>
      <c r="AH509" s="12"/>
      <c r="AI509" s="12"/>
      <c r="AJ509" s="12"/>
    </row>
    <row r="510" spans="9:36" s="14" customFormat="1" x14ac:dyDescent="0.25"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2"/>
      <c r="AG510" s="12"/>
      <c r="AH510" s="12"/>
      <c r="AI510" s="12"/>
      <c r="AJ510" s="12"/>
    </row>
    <row r="511" spans="9:36" s="14" customFormat="1" x14ac:dyDescent="0.25"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2"/>
      <c r="AG511" s="12"/>
      <c r="AH511" s="12"/>
      <c r="AI511" s="12"/>
      <c r="AJ511" s="12"/>
    </row>
    <row r="512" spans="9:36" s="14" customFormat="1" x14ac:dyDescent="0.25"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2"/>
      <c r="AG512" s="12"/>
      <c r="AH512" s="12"/>
      <c r="AI512" s="12"/>
      <c r="AJ512" s="12"/>
    </row>
    <row r="513" spans="9:36" s="14" customFormat="1" x14ac:dyDescent="0.25"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2"/>
      <c r="AG513" s="12"/>
      <c r="AH513" s="12"/>
      <c r="AI513" s="12"/>
      <c r="AJ513" s="12"/>
    </row>
    <row r="514" spans="9:36" s="14" customFormat="1" x14ac:dyDescent="0.25"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2"/>
      <c r="AG514" s="12"/>
      <c r="AH514" s="12"/>
      <c r="AI514" s="12"/>
      <c r="AJ514" s="12"/>
    </row>
    <row r="515" spans="9:36" s="14" customFormat="1" x14ac:dyDescent="0.25"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2"/>
      <c r="AG515" s="12"/>
      <c r="AH515" s="12"/>
      <c r="AI515" s="12"/>
      <c r="AJ515" s="12"/>
    </row>
    <row r="516" spans="9:36" s="14" customFormat="1" x14ac:dyDescent="0.25"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2"/>
      <c r="AG516" s="12"/>
      <c r="AH516" s="12"/>
      <c r="AI516" s="12"/>
      <c r="AJ516" s="12"/>
    </row>
    <row r="517" spans="9:36" s="14" customFormat="1" x14ac:dyDescent="0.25"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2"/>
      <c r="AG517" s="12"/>
      <c r="AH517" s="12"/>
      <c r="AI517" s="12"/>
      <c r="AJ517" s="12"/>
    </row>
    <row r="518" spans="9:36" s="14" customFormat="1" x14ac:dyDescent="0.25"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2"/>
      <c r="AG518" s="12"/>
      <c r="AH518" s="12"/>
      <c r="AI518" s="12"/>
      <c r="AJ518" s="12"/>
    </row>
    <row r="519" spans="9:36" s="14" customFormat="1" x14ac:dyDescent="0.25"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2"/>
      <c r="AG519" s="12"/>
      <c r="AH519" s="12"/>
      <c r="AI519" s="12"/>
      <c r="AJ519" s="12"/>
    </row>
    <row r="520" spans="9:36" s="14" customFormat="1" x14ac:dyDescent="0.25"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2"/>
      <c r="AG520" s="12"/>
      <c r="AH520" s="12"/>
      <c r="AI520" s="12"/>
      <c r="AJ520" s="12"/>
    </row>
    <row r="521" spans="9:36" s="14" customFormat="1" x14ac:dyDescent="0.25"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2"/>
      <c r="AG521" s="12"/>
      <c r="AH521" s="12"/>
      <c r="AI521" s="12"/>
      <c r="AJ521" s="12"/>
    </row>
    <row r="522" spans="9:36" s="14" customFormat="1" x14ac:dyDescent="0.25"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2"/>
      <c r="AG522" s="12"/>
      <c r="AH522" s="12"/>
      <c r="AI522" s="12"/>
      <c r="AJ522" s="12"/>
    </row>
    <row r="523" spans="9:36" s="14" customFormat="1" x14ac:dyDescent="0.25"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2"/>
      <c r="AG523" s="12"/>
      <c r="AH523" s="12"/>
      <c r="AI523" s="12"/>
      <c r="AJ523" s="12"/>
    </row>
    <row r="524" spans="9:36" s="14" customFormat="1" x14ac:dyDescent="0.25"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2"/>
      <c r="AG524" s="12"/>
      <c r="AH524" s="12"/>
      <c r="AI524" s="12"/>
      <c r="AJ524" s="12"/>
    </row>
    <row r="525" spans="9:36" s="14" customFormat="1" x14ac:dyDescent="0.25"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2"/>
      <c r="AG525" s="12"/>
      <c r="AH525" s="12"/>
      <c r="AI525" s="12"/>
      <c r="AJ525" s="12"/>
    </row>
    <row r="526" spans="9:36" s="14" customFormat="1" x14ac:dyDescent="0.25"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2"/>
      <c r="AG526" s="12"/>
      <c r="AH526" s="12"/>
      <c r="AI526" s="12"/>
      <c r="AJ526" s="12"/>
    </row>
    <row r="527" spans="9:36" s="14" customFormat="1" x14ac:dyDescent="0.25"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2"/>
      <c r="AG527" s="12"/>
      <c r="AH527" s="12"/>
      <c r="AI527" s="12"/>
      <c r="AJ527" s="12"/>
    </row>
    <row r="528" spans="9:36" s="14" customFormat="1" x14ac:dyDescent="0.25"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2"/>
      <c r="AG528" s="12"/>
      <c r="AH528" s="12"/>
      <c r="AI528" s="12"/>
      <c r="AJ528" s="12"/>
    </row>
    <row r="529" spans="9:36" s="14" customFormat="1" x14ac:dyDescent="0.25"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2"/>
      <c r="AG529" s="12"/>
      <c r="AH529" s="12"/>
      <c r="AI529" s="12"/>
      <c r="AJ529" s="12"/>
    </row>
    <row r="530" spans="9:36" s="14" customFormat="1" x14ac:dyDescent="0.25"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2"/>
      <c r="AG530" s="12"/>
      <c r="AH530" s="12"/>
      <c r="AI530" s="12"/>
      <c r="AJ530" s="12"/>
    </row>
    <row r="531" spans="9:36" s="14" customFormat="1" x14ac:dyDescent="0.25"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2"/>
      <c r="AG531" s="12"/>
      <c r="AH531" s="12"/>
      <c r="AI531" s="12"/>
      <c r="AJ531" s="12"/>
    </row>
    <row r="532" spans="9:36" s="14" customFormat="1" x14ac:dyDescent="0.25"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2"/>
      <c r="AG532" s="12"/>
      <c r="AH532" s="12"/>
      <c r="AI532" s="12"/>
      <c r="AJ532" s="12"/>
    </row>
    <row r="533" spans="9:36" s="14" customFormat="1" x14ac:dyDescent="0.25"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2"/>
      <c r="AG533" s="12"/>
      <c r="AH533" s="12"/>
      <c r="AI533" s="12"/>
      <c r="AJ533" s="12"/>
    </row>
    <row r="534" spans="9:36" s="14" customFormat="1" x14ac:dyDescent="0.25"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2"/>
      <c r="AG534" s="12"/>
      <c r="AH534" s="12"/>
      <c r="AI534" s="12"/>
      <c r="AJ534" s="12"/>
    </row>
    <row r="535" spans="9:36" s="14" customFormat="1" x14ac:dyDescent="0.25"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2"/>
      <c r="AG535" s="12"/>
      <c r="AH535" s="12"/>
      <c r="AI535" s="12"/>
      <c r="AJ535" s="12"/>
    </row>
    <row r="536" spans="9:36" s="14" customFormat="1" x14ac:dyDescent="0.25"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2"/>
      <c r="AG536" s="12"/>
      <c r="AH536" s="12"/>
      <c r="AI536" s="12"/>
      <c r="AJ536" s="12"/>
    </row>
    <row r="537" spans="9:36" s="14" customFormat="1" x14ac:dyDescent="0.25"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2"/>
      <c r="AG537" s="12"/>
      <c r="AH537" s="12"/>
      <c r="AI537" s="12"/>
      <c r="AJ537" s="12"/>
    </row>
    <row r="538" spans="9:36" s="14" customFormat="1" x14ac:dyDescent="0.25"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2"/>
      <c r="AG538" s="12"/>
      <c r="AH538" s="12"/>
      <c r="AI538" s="12"/>
      <c r="AJ538" s="12"/>
    </row>
    <row r="539" spans="9:36" s="14" customFormat="1" x14ac:dyDescent="0.25"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2"/>
      <c r="AG539" s="12"/>
      <c r="AH539" s="12"/>
      <c r="AI539" s="12"/>
      <c r="AJ539" s="12"/>
    </row>
    <row r="540" spans="9:36" s="14" customFormat="1" x14ac:dyDescent="0.25"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2"/>
      <c r="AG540" s="12"/>
      <c r="AH540" s="12"/>
      <c r="AI540" s="12"/>
      <c r="AJ540" s="12"/>
    </row>
    <row r="541" spans="9:36" s="14" customFormat="1" x14ac:dyDescent="0.25"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2"/>
      <c r="AG541" s="12"/>
      <c r="AH541" s="12"/>
      <c r="AI541" s="12"/>
      <c r="AJ541" s="12"/>
    </row>
    <row r="542" spans="9:36" s="14" customFormat="1" x14ac:dyDescent="0.25"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2"/>
      <c r="AG542" s="12"/>
      <c r="AH542" s="12"/>
      <c r="AI542" s="12"/>
      <c r="AJ542" s="12"/>
    </row>
    <row r="543" spans="9:36" s="14" customFormat="1" x14ac:dyDescent="0.25"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2"/>
      <c r="AG543" s="12"/>
      <c r="AH543" s="12"/>
      <c r="AI543" s="12"/>
      <c r="AJ543" s="12"/>
    </row>
    <row r="544" spans="9:36" s="14" customFormat="1" x14ac:dyDescent="0.25"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2"/>
      <c r="AG544" s="12"/>
      <c r="AH544" s="12"/>
      <c r="AI544" s="12"/>
      <c r="AJ544" s="12"/>
    </row>
    <row r="545" spans="9:36" s="14" customFormat="1" x14ac:dyDescent="0.25"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2"/>
      <c r="AG545" s="12"/>
      <c r="AH545" s="12"/>
      <c r="AI545" s="12"/>
      <c r="AJ545" s="12"/>
    </row>
    <row r="546" spans="9:36" s="14" customFormat="1" x14ac:dyDescent="0.25"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2"/>
      <c r="AG546" s="12"/>
      <c r="AH546" s="12"/>
      <c r="AI546" s="12"/>
      <c r="AJ546" s="12"/>
    </row>
    <row r="547" spans="9:36" s="14" customFormat="1" x14ac:dyDescent="0.25"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2"/>
      <c r="AG547" s="12"/>
      <c r="AH547" s="12"/>
      <c r="AI547" s="12"/>
      <c r="AJ547" s="12"/>
    </row>
    <row r="548" spans="9:36" s="14" customFormat="1" x14ac:dyDescent="0.25"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2"/>
      <c r="AG548" s="12"/>
      <c r="AH548" s="12"/>
      <c r="AI548" s="12"/>
      <c r="AJ548" s="12"/>
    </row>
    <row r="549" spans="9:36" s="14" customFormat="1" x14ac:dyDescent="0.25"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2"/>
      <c r="AG549" s="12"/>
      <c r="AH549" s="12"/>
      <c r="AI549" s="12"/>
      <c r="AJ549" s="12"/>
    </row>
    <row r="550" spans="9:36" s="14" customFormat="1" x14ac:dyDescent="0.25"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2"/>
      <c r="AG550" s="12"/>
      <c r="AH550" s="12"/>
      <c r="AI550" s="12"/>
      <c r="AJ550" s="12"/>
    </row>
    <row r="551" spans="9:36" s="14" customFormat="1" x14ac:dyDescent="0.25"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2"/>
      <c r="AG551" s="12"/>
      <c r="AH551" s="12"/>
      <c r="AI551" s="12"/>
      <c r="AJ551" s="12"/>
    </row>
    <row r="552" spans="9:36" s="14" customFormat="1" x14ac:dyDescent="0.25"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2"/>
      <c r="AG552" s="12"/>
      <c r="AH552" s="12"/>
      <c r="AI552" s="12"/>
      <c r="AJ552" s="12"/>
    </row>
    <row r="553" spans="9:36" s="14" customFormat="1" x14ac:dyDescent="0.25"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2"/>
      <c r="AG553" s="12"/>
      <c r="AH553" s="12"/>
      <c r="AI553" s="12"/>
      <c r="AJ553" s="12"/>
    </row>
    <row r="554" spans="9:36" s="14" customFormat="1" x14ac:dyDescent="0.25"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2"/>
      <c r="AG554" s="12"/>
      <c r="AH554" s="12"/>
      <c r="AI554" s="12"/>
      <c r="AJ554" s="12"/>
    </row>
    <row r="555" spans="9:36" s="14" customFormat="1" x14ac:dyDescent="0.25"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2"/>
      <c r="AG555" s="12"/>
      <c r="AH555" s="12"/>
      <c r="AI555" s="12"/>
      <c r="AJ555" s="12"/>
    </row>
    <row r="556" spans="9:36" s="14" customFormat="1" x14ac:dyDescent="0.25"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2"/>
      <c r="AG556" s="12"/>
      <c r="AH556" s="12"/>
      <c r="AI556" s="12"/>
      <c r="AJ556" s="12"/>
    </row>
    <row r="557" spans="9:36" s="14" customFormat="1" x14ac:dyDescent="0.25"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2"/>
      <c r="AG557" s="12"/>
      <c r="AH557" s="12"/>
      <c r="AI557" s="12"/>
      <c r="AJ557" s="12"/>
    </row>
    <row r="558" spans="9:36" s="14" customFormat="1" x14ac:dyDescent="0.25"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2"/>
      <c r="AG558" s="12"/>
      <c r="AH558" s="12"/>
      <c r="AI558" s="12"/>
      <c r="AJ558" s="12"/>
    </row>
    <row r="559" spans="9:36" s="14" customFormat="1" x14ac:dyDescent="0.25"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2"/>
      <c r="AG559" s="12"/>
      <c r="AH559" s="12"/>
      <c r="AI559" s="12"/>
      <c r="AJ559" s="12"/>
    </row>
    <row r="560" spans="9:36" s="14" customFormat="1" x14ac:dyDescent="0.25"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2"/>
      <c r="AG560" s="12"/>
      <c r="AH560" s="12"/>
      <c r="AI560" s="12"/>
      <c r="AJ560" s="12"/>
    </row>
    <row r="561" spans="9:36" s="14" customFormat="1" x14ac:dyDescent="0.25"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2"/>
      <c r="AG561" s="12"/>
      <c r="AH561" s="12"/>
      <c r="AI561" s="12"/>
      <c r="AJ561" s="12"/>
    </row>
    <row r="562" spans="9:36" s="14" customFormat="1" x14ac:dyDescent="0.25"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2"/>
      <c r="AG562" s="12"/>
      <c r="AH562" s="12"/>
      <c r="AI562" s="12"/>
      <c r="AJ562" s="12"/>
    </row>
    <row r="563" spans="9:36" s="14" customFormat="1" x14ac:dyDescent="0.25"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2"/>
      <c r="AG563" s="12"/>
      <c r="AH563" s="12"/>
      <c r="AI563" s="12"/>
      <c r="AJ563" s="12"/>
    </row>
    <row r="564" spans="9:36" s="14" customFormat="1" x14ac:dyDescent="0.25"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2"/>
      <c r="AG564" s="12"/>
      <c r="AH564" s="12"/>
      <c r="AI564" s="12"/>
      <c r="AJ564" s="12"/>
    </row>
    <row r="565" spans="9:36" s="14" customFormat="1" x14ac:dyDescent="0.25"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2"/>
      <c r="AG565" s="12"/>
      <c r="AH565" s="12"/>
      <c r="AI565" s="12"/>
      <c r="AJ565" s="12"/>
    </row>
    <row r="566" spans="9:36" s="14" customFormat="1" x14ac:dyDescent="0.25"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2"/>
      <c r="AG566" s="12"/>
      <c r="AH566" s="12"/>
      <c r="AI566" s="12"/>
      <c r="AJ566" s="12"/>
    </row>
    <row r="567" spans="9:36" s="14" customFormat="1" x14ac:dyDescent="0.25"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2"/>
      <c r="AG567" s="12"/>
      <c r="AH567" s="12"/>
      <c r="AI567" s="12"/>
      <c r="AJ567" s="12"/>
    </row>
    <row r="568" spans="9:36" s="14" customFormat="1" x14ac:dyDescent="0.25"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2"/>
      <c r="AG568" s="12"/>
      <c r="AH568" s="12"/>
      <c r="AI568" s="12"/>
      <c r="AJ568" s="12"/>
    </row>
    <row r="569" spans="9:36" s="14" customFormat="1" x14ac:dyDescent="0.25"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2"/>
      <c r="AG569" s="12"/>
      <c r="AH569" s="12"/>
      <c r="AI569" s="12"/>
      <c r="AJ569" s="12"/>
    </row>
    <row r="570" spans="9:36" s="14" customFormat="1" x14ac:dyDescent="0.25"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2"/>
      <c r="AG570" s="12"/>
      <c r="AH570" s="12"/>
      <c r="AI570" s="12"/>
      <c r="AJ570" s="12"/>
    </row>
    <row r="571" spans="9:36" s="14" customFormat="1" x14ac:dyDescent="0.25"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2"/>
      <c r="AG571" s="12"/>
      <c r="AH571" s="12"/>
      <c r="AI571" s="12"/>
      <c r="AJ571" s="12"/>
    </row>
    <row r="572" spans="9:36" s="14" customFormat="1" x14ac:dyDescent="0.25"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2"/>
      <c r="AG572" s="12"/>
      <c r="AH572" s="12"/>
      <c r="AI572" s="12"/>
      <c r="AJ572" s="12"/>
    </row>
    <row r="573" spans="9:36" s="14" customFormat="1" x14ac:dyDescent="0.25"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2"/>
      <c r="AG573" s="12"/>
      <c r="AH573" s="12"/>
      <c r="AI573" s="12"/>
      <c r="AJ573" s="12"/>
    </row>
    <row r="574" spans="9:36" s="14" customFormat="1" x14ac:dyDescent="0.25"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2"/>
      <c r="AG574" s="12"/>
      <c r="AH574" s="12"/>
      <c r="AI574" s="12"/>
      <c r="AJ574" s="12"/>
    </row>
    <row r="575" spans="9:36" s="14" customFormat="1" x14ac:dyDescent="0.25"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2"/>
      <c r="AG575" s="12"/>
      <c r="AH575" s="12"/>
      <c r="AI575" s="12"/>
      <c r="AJ575" s="12"/>
    </row>
    <row r="576" spans="9:36" s="14" customFormat="1" x14ac:dyDescent="0.25"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2"/>
      <c r="AG576" s="12"/>
      <c r="AH576" s="12"/>
      <c r="AI576" s="12"/>
      <c r="AJ576" s="12"/>
    </row>
    <row r="577" spans="9:36" s="14" customFormat="1" x14ac:dyDescent="0.25"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2"/>
      <c r="AG577" s="12"/>
      <c r="AH577" s="12"/>
      <c r="AI577" s="12"/>
      <c r="AJ577" s="12"/>
    </row>
    <row r="578" spans="9:36" s="14" customFormat="1" x14ac:dyDescent="0.25"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2"/>
      <c r="AG578" s="12"/>
      <c r="AH578" s="12"/>
      <c r="AI578" s="12"/>
      <c r="AJ578" s="12"/>
    </row>
    <row r="579" spans="9:36" s="14" customFormat="1" x14ac:dyDescent="0.25"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2"/>
      <c r="AG579" s="12"/>
      <c r="AH579" s="12"/>
      <c r="AI579" s="12"/>
      <c r="AJ579" s="12"/>
    </row>
    <row r="580" spans="9:36" s="14" customFormat="1" x14ac:dyDescent="0.25"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2"/>
      <c r="AG580" s="12"/>
      <c r="AH580" s="12"/>
      <c r="AI580" s="12"/>
      <c r="AJ580" s="12"/>
    </row>
    <row r="581" spans="9:36" s="14" customFormat="1" x14ac:dyDescent="0.25"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2"/>
      <c r="AG581" s="12"/>
      <c r="AH581" s="12"/>
      <c r="AI581" s="12"/>
      <c r="AJ581" s="12"/>
    </row>
    <row r="582" spans="9:36" s="14" customFormat="1" x14ac:dyDescent="0.25"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2"/>
      <c r="AG582" s="12"/>
      <c r="AH582" s="12"/>
      <c r="AI582" s="12"/>
      <c r="AJ582" s="12"/>
    </row>
    <row r="583" spans="9:36" s="14" customFormat="1" x14ac:dyDescent="0.25"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2"/>
      <c r="AG583" s="12"/>
      <c r="AH583" s="12"/>
      <c r="AI583" s="12"/>
      <c r="AJ583" s="12"/>
    </row>
    <row r="584" spans="9:36" s="14" customFormat="1" x14ac:dyDescent="0.25"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2"/>
      <c r="AG584" s="12"/>
      <c r="AH584" s="12"/>
      <c r="AI584" s="12"/>
      <c r="AJ584" s="12"/>
    </row>
    <row r="585" spans="9:36" s="14" customFormat="1" x14ac:dyDescent="0.25"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2"/>
      <c r="AG585" s="12"/>
      <c r="AH585" s="12"/>
      <c r="AI585" s="12"/>
      <c r="AJ585" s="12"/>
    </row>
    <row r="586" spans="9:36" s="14" customFormat="1" x14ac:dyDescent="0.25"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2"/>
      <c r="AG586" s="12"/>
      <c r="AH586" s="12"/>
      <c r="AI586" s="12"/>
      <c r="AJ586" s="12"/>
    </row>
    <row r="587" spans="9:36" s="14" customFormat="1" x14ac:dyDescent="0.25"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2"/>
      <c r="AG587" s="12"/>
      <c r="AH587" s="12"/>
      <c r="AI587" s="12"/>
      <c r="AJ587" s="12"/>
    </row>
    <row r="588" spans="9:36" s="14" customFormat="1" x14ac:dyDescent="0.25"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2"/>
      <c r="AG588" s="12"/>
      <c r="AH588" s="12"/>
      <c r="AI588" s="12"/>
      <c r="AJ588" s="12"/>
    </row>
    <row r="589" spans="9:36" s="14" customFormat="1" x14ac:dyDescent="0.25"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2"/>
      <c r="AG589" s="12"/>
      <c r="AH589" s="12"/>
      <c r="AI589" s="12"/>
      <c r="AJ589" s="12"/>
    </row>
    <row r="590" spans="9:36" s="14" customFormat="1" x14ac:dyDescent="0.25"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2"/>
      <c r="AG590" s="12"/>
      <c r="AH590" s="12"/>
      <c r="AI590" s="12"/>
      <c r="AJ590" s="12"/>
    </row>
    <row r="591" spans="9:36" s="14" customFormat="1" x14ac:dyDescent="0.25"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2"/>
      <c r="AG591" s="12"/>
      <c r="AH591" s="12"/>
      <c r="AI591" s="12"/>
      <c r="AJ591" s="12"/>
    </row>
    <row r="592" spans="9:36" s="14" customFormat="1" x14ac:dyDescent="0.25"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2"/>
      <c r="AG592" s="12"/>
      <c r="AH592" s="12"/>
      <c r="AI592" s="12"/>
      <c r="AJ592" s="12"/>
    </row>
    <row r="593" spans="9:36" s="14" customFormat="1" x14ac:dyDescent="0.25"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2"/>
      <c r="AG593" s="12"/>
      <c r="AH593" s="12"/>
      <c r="AI593" s="12"/>
      <c r="AJ593" s="12"/>
    </row>
    <row r="594" spans="9:36" s="14" customFormat="1" x14ac:dyDescent="0.25"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2"/>
      <c r="AG594" s="12"/>
      <c r="AH594" s="12"/>
      <c r="AI594" s="12"/>
      <c r="AJ594" s="12"/>
    </row>
    <row r="595" spans="9:36" s="14" customFormat="1" x14ac:dyDescent="0.25"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2"/>
      <c r="AG595" s="12"/>
      <c r="AH595" s="12"/>
      <c r="AI595" s="12"/>
      <c r="AJ595" s="12"/>
    </row>
    <row r="596" spans="9:36" s="14" customFormat="1" x14ac:dyDescent="0.25"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2"/>
      <c r="AG596" s="12"/>
      <c r="AH596" s="12"/>
      <c r="AI596" s="12"/>
      <c r="AJ596" s="12"/>
    </row>
    <row r="597" spans="9:36" s="14" customFormat="1" x14ac:dyDescent="0.25"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2"/>
      <c r="AG597" s="12"/>
      <c r="AH597" s="12"/>
      <c r="AI597" s="12"/>
      <c r="AJ597" s="12"/>
    </row>
    <row r="598" spans="9:36" s="14" customFormat="1" x14ac:dyDescent="0.25"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2"/>
      <c r="AG598" s="12"/>
      <c r="AH598" s="12"/>
      <c r="AI598" s="12"/>
      <c r="AJ598" s="12"/>
    </row>
    <row r="599" spans="9:36" s="14" customFormat="1" x14ac:dyDescent="0.25"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2"/>
      <c r="AG599" s="12"/>
      <c r="AH599" s="12"/>
      <c r="AI599" s="12"/>
      <c r="AJ599" s="12"/>
    </row>
    <row r="600" spans="9:36" s="14" customFormat="1" x14ac:dyDescent="0.25"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2"/>
      <c r="AG600" s="12"/>
      <c r="AH600" s="12"/>
      <c r="AI600" s="12"/>
      <c r="AJ600" s="12"/>
    </row>
    <row r="601" spans="9:36" s="14" customFormat="1" x14ac:dyDescent="0.25"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2"/>
      <c r="AG601" s="12"/>
      <c r="AH601" s="12"/>
      <c r="AI601" s="12"/>
      <c r="AJ601" s="12"/>
    </row>
    <row r="602" spans="9:36" s="14" customFormat="1" x14ac:dyDescent="0.25"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2"/>
      <c r="AG602" s="12"/>
      <c r="AH602" s="12"/>
      <c r="AI602" s="12"/>
      <c r="AJ602" s="12"/>
    </row>
    <row r="603" spans="9:36" s="14" customFormat="1" x14ac:dyDescent="0.25"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2"/>
      <c r="AG603" s="12"/>
      <c r="AH603" s="12"/>
      <c r="AI603" s="12"/>
      <c r="AJ603" s="12"/>
    </row>
    <row r="604" spans="9:36" s="14" customFormat="1" x14ac:dyDescent="0.25"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2"/>
      <c r="AG604" s="12"/>
      <c r="AH604" s="12"/>
      <c r="AI604" s="12"/>
      <c r="AJ604" s="12"/>
    </row>
    <row r="605" spans="9:36" s="14" customFormat="1" x14ac:dyDescent="0.25"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2"/>
      <c r="AG605" s="12"/>
      <c r="AH605" s="12"/>
      <c r="AI605" s="12"/>
      <c r="AJ605" s="12"/>
    </row>
    <row r="606" spans="9:36" s="14" customFormat="1" x14ac:dyDescent="0.25"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2"/>
      <c r="AG606" s="12"/>
      <c r="AH606" s="12"/>
      <c r="AI606" s="12"/>
      <c r="AJ606" s="12"/>
    </row>
    <row r="607" spans="9:36" s="14" customFormat="1" x14ac:dyDescent="0.25"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2"/>
      <c r="AG607" s="12"/>
      <c r="AH607" s="12"/>
      <c r="AI607" s="12"/>
      <c r="AJ607" s="12"/>
    </row>
    <row r="608" spans="9:36" s="14" customFormat="1" x14ac:dyDescent="0.25"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2"/>
      <c r="AG608" s="12"/>
      <c r="AH608" s="12"/>
      <c r="AI608" s="12"/>
      <c r="AJ608" s="12"/>
    </row>
    <row r="609" spans="9:36" s="14" customFormat="1" x14ac:dyDescent="0.25"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2"/>
      <c r="AG609" s="12"/>
      <c r="AH609" s="12"/>
      <c r="AI609" s="12"/>
      <c r="AJ609" s="12"/>
    </row>
    <row r="610" spans="9:36" s="14" customFormat="1" x14ac:dyDescent="0.25"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2"/>
      <c r="AG610" s="12"/>
      <c r="AH610" s="12"/>
      <c r="AI610" s="12"/>
      <c r="AJ610" s="12"/>
    </row>
    <row r="611" spans="9:36" s="14" customFormat="1" x14ac:dyDescent="0.25"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2"/>
      <c r="AG611" s="12"/>
      <c r="AH611" s="12"/>
      <c r="AI611" s="12"/>
      <c r="AJ611" s="12"/>
    </row>
    <row r="612" spans="9:36" s="14" customFormat="1" x14ac:dyDescent="0.25"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2"/>
      <c r="AG612" s="12"/>
      <c r="AH612" s="12"/>
      <c r="AI612" s="12"/>
      <c r="AJ612" s="12"/>
    </row>
    <row r="613" spans="9:36" s="14" customFormat="1" x14ac:dyDescent="0.25"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2"/>
      <c r="AG613" s="12"/>
      <c r="AH613" s="12"/>
      <c r="AI613" s="12"/>
      <c r="AJ613" s="12"/>
    </row>
    <row r="614" spans="9:36" s="14" customFormat="1" x14ac:dyDescent="0.25"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2"/>
      <c r="AG614" s="12"/>
      <c r="AH614" s="12"/>
      <c r="AI614" s="12"/>
      <c r="AJ614" s="12"/>
    </row>
    <row r="615" spans="9:36" s="14" customFormat="1" x14ac:dyDescent="0.25"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2"/>
      <c r="AG615" s="12"/>
      <c r="AH615" s="12"/>
      <c r="AI615" s="12"/>
      <c r="AJ615" s="12"/>
    </row>
    <row r="616" spans="9:36" s="14" customFormat="1" x14ac:dyDescent="0.25"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2"/>
      <c r="AG616" s="12"/>
      <c r="AH616" s="12"/>
      <c r="AI616" s="12"/>
      <c r="AJ616" s="12"/>
    </row>
    <row r="617" spans="9:36" s="14" customFormat="1" x14ac:dyDescent="0.25"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2"/>
      <c r="AG617" s="12"/>
      <c r="AH617" s="12"/>
      <c r="AI617" s="12"/>
      <c r="AJ617" s="12"/>
    </row>
    <row r="618" spans="9:36" s="14" customFormat="1" x14ac:dyDescent="0.25"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2"/>
      <c r="AG618" s="12"/>
      <c r="AH618" s="12"/>
      <c r="AI618" s="12"/>
      <c r="AJ618" s="12"/>
    </row>
    <row r="619" spans="9:36" s="14" customFormat="1" x14ac:dyDescent="0.25"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2"/>
      <c r="AG619" s="12"/>
      <c r="AH619" s="12"/>
      <c r="AI619" s="12"/>
      <c r="AJ619" s="12"/>
    </row>
    <row r="620" spans="9:36" s="14" customFormat="1" x14ac:dyDescent="0.25"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2"/>
      <c r="AG620" s="12"/>
      <c r="AH620" s="12"/>
      <c r="AI620" s="12"/>
      <c r="AJ620" s="12"/>
    </row>
    <row r="621" spans="9:36" s="14" customFormat="1" x14ac:dyDescent="0.25"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2"/>
      <c r="AG621" s="12"/>
      <c r="AH621" s="12"/>
      <c r="AI621" s="12"/>
      <c r="AJ621" s="12"/>
    </row>
    <row r="622" spans="9:36" s="14" customFormat="1" x14ac:dyDescent="0.25"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2"/>
      <c r="AG622" s="12"/>
      <c r="AH622" s="12"/>
      <c r="AI622" s="12"/>
      <c r="AJ622" s="12"/>
    </row>
    <row r="623" spans="9:36" s="14" customFormat="1" x14ac:dyDescent="0.25"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2"/>
      <c r="AG623" s="12"/>
      <c r="AH623" s="12"/>
      <c r="AI623" s="12"/>
      <c r="AJ623" s="12"/>
    </row>
    <row r="624" spans="9:36" s="14" customFormat="1" x14ac:dyDescent="0.25"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2"/>
      <c r="AG624" s="12"/>
      <c r="AH624" s="12"/>
      <c r="AI624" s="12"/>
      <c r="AJ624" s="12"/>
    </row>
    <row r="625" spans="9:36" s="14" customFormat="1" x14ac:dyDescent="0.25"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2"/>
      <c r="AG625" s="12"/>
      <c r="AH625" s="12"/>
      <c r="AI625" s="12"/>
      <c r="AJ625" s="12"/>
    </row>
    <row r="626" spans="9:36" s="14" customFormat="1" x14ac:dyDescent="0.25"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2"/>
      <c r="AG626" s="12"/>
      <c r="AH626" s="12"/>
      <c r="AI626" s="12"/>
      <c r="AJ626" s="12"/>
    </row>
    <row r="627" spans="9:36" s="14" customFormat="1" x14ac:dyDescent="0.25"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2"/>
      <c r="AG627" s="12"/>
      <c r="AH627" s="12"/>
      <c r="AI627" s="12"/>
      <c r="AJ627" s="12"/>
    </row>
    <row r="628" spans="9:36" s="14" customFormat="1" x14ac:dyDescent="0.25"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2"/>
      <c r="AG628" s="12"/>
      <c r="AH628" s="12"/>
      <c r="AI628" s="12"/>
      <c r="AJ628" s="12"/>
    </row>
    <row r="629" spans="9:36" s="14" customFormat="1" x14ac:dyDescent="0.25"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2"/>
      <c r="AG629" s="12"/>
      <c r="AH629" s="12"/>
      <c r="AI629" s="12"/>
      <c r="AJ629" s="12"/>
    </row>
    <row r="630" spans="9:36" s="14" customFormat="1" x14ac:dyDescent="0.25"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2"/>
      <c r="AG630" s="12"/>
      <c r="AH630" s="12"/>
      <c r="AI630" s="12"/>
      <c r="AJ630" s="12"/>
    </row>
    <row r="631" spans="9:36" s="14" customFormat="1" x14ac:dyDescent="0.25"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2"/>
      <c r="AG631" s="12"/>
      <c r="AH631" s="12"/>
      <c r="AI631" s="12"/>
      <c r="AJ631" s="12"/>
    </row>
    <row r="632" spans="9:36" s="14" customFormat="1" x14ac:dyDescent="0.25"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2"/>
      <c r="AG632" s="12"/>
      <c r="AH632" s="12"/>
      <c r="AI632" s="12"/>
      <c r="AJ632" s="12"/>
    </row>
    <row r="633" spans="9:36" s="14" customFormat="1" x14ac:dyDescent="0.25"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2"/>
      <c r="AG633" s="12"/>
      <c r="AH633" s="12"/>
      <c r="AI633" s="12"/>
      <c r="AJ633" s="12"/>
    </row>
    <row r="634" spans="9:36" s="14" customFormat="1" x14ac:dyDescent="0.25"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2"/>
      <c r="AG634" s="12"/>
      <c r="AH634" s="12"/>
      <c r="AI634" s="12"/>
      <c r="AJ634" s="12"/>
    </row>
    <row r="635" spans="9:36" s="14" customFormat="1" x14ac:dyDescent="0.25"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2"/>
      <c r="AG635" s="12"/>
      <c r="AH635" s="12"/>
      <c r="AI635" s="12"/>
      <c r="AJ635" s="12"/>
    </row>
    <row r="636" spans="9:36" s="14" customFormat="1" x14ac:dyDescent="0.25"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2"/>
      <c r="AG636" s="12"/>
      <c r="AH636" s="12"/>
      <c r="AI636" s="12"/>
      <c r="AJ636" s="12"/>
    </row>
    <row r="637" spans="9:36" s="14" customFormat="1" x14ac:dyDescent="0.25"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2"/>
      <c r="AG637" s="12"/>
      <c r="AH637" s="12"/>
      <c r="AI637" s="12"/>
      <c r="AJ637" s="12"/>
    </row>
    <row r="638" spans="9:36" s="14" customFormat="1" x14ac:dyDescent="0.25"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2"/>
      <c r="AG638" s="12"/>
      <c r="AH638" s="12"/>
      <c r="AI638" s="12"/>
      <c r="AJ638" s="12"/>
    </row>
    <row r="639" spans="9:36" s="14" customFormat="1" x14ac:dyDescent="0.25"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2"/>
      <c r="AG639" s="12"/>
      <c r="AH639" s="12"/>
      <c r="AI639" s="12"/>
      <c r="AJ639" s="12"/>
    </row>
    <row r="640" spans="9:36" s="14" customFormat="1" x14ac:dyDescent="0.25"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2"/>
      <c r="AG640" s="12"/>
      <c r="AH640" s="12"/>
      <c r="AI640" s="12"/>
      <c r="AJ640" s="12"/>
    </row>
    <row r="641" spans="9:36" s="14" customFormat="1" x14ac:dyDescent="0.25"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2"/>
      <c r="AG641" s="12"/>
      <c r="AH641" s="12"/>
      <c r="AI641" s="12"/>
      <c r="AJ641" s="12"/>
    </row>
    <row r="642" spans="9:36" s="14" customFormat="1" x14ac:dyDescent="0.25"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2"/>
      <c r="AG642" s="12"/>
      <c r="AH642" s="12"/>
      <c r="AI642" s="12"/>
      <c r="AJ642" s="12"/>
    </row>
    <row r="643" spans="9:36" s="14" customFormat="1" x14ac:dyDescent="0.25"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2"/>
      <c r="AG643" s="12"/>
      <c r="AH643" s="12"/>
      <c r="AI643" s="12"/>
      <c r="AJ643" s="12"/>
    </row>
    <row r="644" spans="9:36" s="14" customFormat="1" x14ac:dyDescent="0.25"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2"/>
      <c r="AG644" s="12"/>
      <c r="AH644" s="12"/>
      <c r="AI644" s="12"/>
      <c r="AJ644" s="12"/>
    </row>
    <row r="645" spans="9:36" s="14" customFormat="1" x14ac:dyDescent="0.25"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2"/>
      <c r="AG645" s="12"/>
      <c r="AH645" s="12"/>
      <c r="AI645" s="12"/>
      <c r="AJ645" s="12"/>
    </row>
    <row r="646" spans="9:36" s="14" customFormat="1" x14ac:dyDescent="0.25"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2"/>
      <c r="AG646" s="12"/>
      <c r="AH646" s="12"/>
      <c r="AI646" s="12"/>
      <c r="AJ646" s="12"/>
    </row>
    <row r="647" spans="9:36" s="14" customFormat="1" x14ac:dyDescent="0.25"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2"/>
      <c r="AG647" s="12"/>
      <c r="AH647" s="12"/>
      <c r="AI647" s="12"/>
      <c r="AJ647" s="12"/>
    </row>
    <row r="648" spans="9:36" s="14" customFormat="1" x14ac:dyDescent="0.25"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2"/>
      <c r="AG648" s="12"/>
      <c r="AH648" s="12"/>
      <c r="AI648" s="12"/>
      <c r="AJ648" s="12"/>
    </row>
    <row r="649" spans="9:36" s="14" customFormat="1" x14ac:dyDescent="0.25"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2"/>
      <c r="AG649" s="12"/>
      <c r="AH649" s="12"/>
      <c r="AI649" s="12"/>
      <c r="AJ649" s="12"/>
    </row>
    <row r="650" spans="9:36" s="14" customFormat="1" x14ac:dyDescent="0.25"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2"/>
      <c r="AG650" s="12"/>
      <c r="AH650" s="12"/>
      <c r="AI650" s="12"/>
      <c r="AJ650" s="12"/>
    </row>
    <row r="651" spans="9:36" s="14" customFormat="1" x14ac:dyDescent="0.25"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2"/>
      <c r="AG651" s="12"/>
      <c r="AH651" s="12"/>
      <c r="AI651" s="12"/>
      <c r="AJ651" s="12"/>
    </row>
    <row r="652" spans="9:36" s="14" customFormat="1" x14ac:dyDescent="0.25"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2"/>
      <c r="AG652" s="12"/>
      <c r="AH652" s="12"/>
      <c r="AI652" s="12"/>
      <c r="AJ652" s="12"/>
    </row>
    <row r="653" spans="9:36" s="14" customFormat="1" x14ac:dyDescent="0.25"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2"/>
      <c r="AG653" s="12"/>
      <c r="AH653" s="12"/>
      <c r="AI653" s="12"/>
      <c r="AJ653" s="12"/>
    </row>
    <row r="654" spans="9:36" s="14" customFormat="1" x14ac:dyDescent="0.25"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2"/>
      <c r="AG654" s="12"/>
      <c r="AH654" s="12"/>
      <c r="AI654" s="12"/>
      <c r="AJ654" s="12"/>
    </row>
    <row r="655" spans="9:36" s="14" customFormat="1" x14ac:dyDescent="0.25"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2"/>
      <c r="AG655" s="12"/>
      <c r="AH655" s="12"/>
      <c r="AI655" s="12"/>
      <c r="AJ655" s="12"/>
    </row>
    <row r="656" spans="9:36" s="14" customFormat="1" x14ac:dyDescent="0.25"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2"/>
      <c r="AG656" s="12"/>
      <c r="AH656" s="12"/>
      <c r="AI656" s="12"/>
      <c r="AJ656" s="12"/>
    </row>
    <row r="657" spans="9:36" s="14" customFormat="1" x14ac:dyDescent="0.25"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2"/>
      <c r="AG657" s="12"/>
      <c r="AH657" s="12"/>
      <c r="AI657" s="12"/>
      <c r="AJ657" s="12"/>
    </row>
    <row r="658" spans="9:36" s="14" customFormat="1" x14ac:dyDescent="0.25"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2"/>
      <c r="AG658" s="12"/>
      <c r="AH658" s="12"/>
      <c r="AI658" s="12"/>
      <c r="AJ658" s="12"/>
    </row>
    <row r="659" spans="9:36" s="14" customFormat="1" x14ac:dyDescent="0.25"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2"/>
      <c r="AG659" s="12"/>
      <c r="AH659" s="12"/>
      <c r="AI659" s="12"/>
      <c r="AJ659" s="12"/>
    </row>
    <row r="660" spans="9:36" s="14" customFormat="1" x14ac:dyDescent="0.25"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2"/>
      <c r="AG660" s="12"/>
      <c r="AH660" s="12"/>
      <c r="AI660" s="12"/>
      <c r="AJ660" s="12"/>
    </row>
    <row r="661" spans="9:36" s="14" customFormat="1" x14ac:dyDescent="0.25"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2"/>
      <c r="AG661" s="12"/>
      <c r="AH661" s="12"/>
      <c r="AI661" s="12"/>
      <c r="AJ661" s="12"/>
    </row>
    <row r="662" spans="9:36" s="14" customFormat="1" x14ac:dyDescent="0.25"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2"/>
      <c r="AG662" s="12"/>
      <c r="AH662" s="12"/>
      <c r="AI662" s="12"/>
      <c r="AJ662" s="12"/>
    </row>
    <row r="663" spans="9:36" s="14" customFormat="1" x14ac:dyDescent="0.25"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2"/>
      <c r="AG663" s="12"/>
      <c r="AH663" s="12"/>
      <c r="AI663" s="12"/>
      <c r="AJ663" s="12"/>
    </row>
    <row r="664" spans="9:36" s="14" customFormat="1" x14ac:dyDescent="0.25"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2"/>
      <c r="AG664" s="12"/>
      <c r="AH664" s="12"/>
      <c r="AI664" s="12"/>
      <c r="AJ664" s="12"/>
    </row>
    <row r="665" spans="9:36" s="14" customFormat="1" x14ac:dyDescent="0.25"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2"/>
      <c r="AG665" s="12"/>
      <c r="AH665" s="12"/>
      <c r="AI665" s="12"/>
      <c r="AJ665" s="12"/>
    </row>
    <row r="666" spans="9:36" s="14" customFormat="1" x14ac:dyDescent="0.25"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2"/>
      <c r="AG666" s="12"/>
      <c r="AH666" s="12"/>
      <c r="AI666" s="12"/>
      <c r="AJ666" s="12"/>
    </row>
    <row r="667" spans="9:36" s="14" customFormat="1" x14ac:dyDescent="0.25"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2"/>
      <c r="AG667" s="12"/>
      <c r="AH667" s="12"/>
      <c r="AI667" s="12"/>
      <c r="AJ667" s="12"/>
    </row>
    <row r="668" spans="9:36" s="14" customFormat="1" x14ac:dyDescent="0.25"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2"/>
      <c r="AG668" s="12"/>
      <c r="AH668" s="12"/>
      <c r="AI668" s="12"/>
      <c r="AJ668" s="12"/>
    </row>
    <row r="669" spans="9:36" s="14" customFormat="1" x14ac:dyDescent="0.25"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2"/>
      <c r="AG669" s="12"/>
      <c r="AH669" s="12"/>
      <c r="AI669" s="12"/>
      <c r="AJ669" s="12"/>
    </row>
    <row r="670" spans="9:36" s="14" customFormat="1" x14ac:dyDescent="0.25"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2"/>
      <c r="AG670" s="12"/>
      <c r="AH670" s="12"/>
      <c r="AI670" s="12"/>
      <c r="AJ670" s="12"/>
    </row>
    <row r="671" spans="9:36" s="14" customFormat="1" x14ac:dyDescent="0.25"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2"/>
      <c r="AG671" s="12"/>
      <c r="AH671" s="12"/>
      <c r="AI671" s="12"/>
      <c r="AJ671" s="12"/>
    </row>
    <row r="672" spans="9:36" s="14" customFormat="1" x14ac:dyDescent="0.25"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2"/>
      <c r="AG672" s="12"/>
      <c r="AH672" s="12"/>
      <c r="AI672" s="12"/>
      <c r="AJ672" s="12"/>
    </row>
    <row r="673" spans="9:36" s="14" customFormat="1" x14ac:dyDescent="0.25"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2"/>
      <c r="AG673" s="12"/>
      <c r="AH673" s="12"/>
      <c r="AI673" s="12"/>
      <c r="AJ673" s="12"/>
    </row>
    <row r="674" spans="9:36" s="14" customFormat="1" x14ac:dyDescent="0.25"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2"/>
      <c r="AG674" s="12"/>
      <c r="AH674" s="12"/>
      <c r="AI674" s="12"/>
      <c r="AJ674" s="12"/>
    </row>
    <row r="675" spans="9:36" s="14" customFormat="1" x14ac:dyDescent="0.25"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2"/>
      <c r="AG675" s="12"/>
      <c r="AH675" s="12"/>
      <c r="AI675" s="12"/>
      <c r="AJ675" s="12"/>
    </row>
    <row r="676" spans="9:36" s="14" customFormat="1" x14ac:dyDescent="0.25"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2"/>
      <c r="AG676" s="12"/>
      <c r="AH676" s="12"/>
      <c r="AI676" s="12"/>
      <c r="AJ676" s="12"/>
    </row>
    <row r="677" spans="9:36" s="14" customFormat="1" x14ac:dyDescent="0.25"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2"/>
      <c r="AG677" s="12"/>
      <c r="AH677" s="12"/>
      <c r="AI677" s="12"/>
      <c r="AJ677" s="12"/>
    </row>
    <row r="678" spans="9:36" s="14" customFormat="1" x14ac:dyDescent="0.25"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2"/>
      <c r="AG678" s="12"/>
      <c r="AH678" s="12"/>
      <c r="AI678" s="12"/>
      <c r="AJ678" s="12"/>
    </row>
    <row r="679" spans="9:36" s="14" customFormat="1" x14ac:dyDescent="0.25"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2"/>
      <c r="AG679" s="12"/>
      <c r="AH679" s="12"/>
      <c r="AI679" s="12"/>
      <c r="AJ679" s="12"/>
    </row>
    <row r="680" spans="9:36" s="14" customFormat="1" x14ac:dyDescent="0.25"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2"/>
      <c r="AG680" s="12"/>
      <c r="AH680" s="12"/>
      <c r="AI680" s="12"/>
      <c r="AJ680" s="12"/>
    </row>
    <row r="681" spans="9:36" s="14" customFormat="1" x14ac:dyDescent="0.25"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2"/>
      <c r="AG681" s="12"/>
      <c r="AH681" s="12"/>
      <c r="AI681" s="12"/>
      <c r="AJ681" s="12"/>
    </row>
    <row r="682" spans="9:36" s="14" customFormat="1" x14ac:dyDescent="0.25"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2"/>
      <c r="AG682" s="12"/>
      <c r="AH682" s="12"/>
      <c r="AI682" s="12"/>
      <c r="AJ682" s="12"/>
    </row>
    <row r="683" spans="9:36" s="14" customFormat="1" x14ac:dyDescent="0.25"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2"/>
      <c r="AG683" s="12"/>
      <c r="AH683" s="12"/>
      <c r="AI683" s="12"/>
      <c r="AJ683" s="12"/>
    </row>
    <row r="684" spans="9:36" s="14" customFormat="1" x14ac:dyDescent="0.25"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2"/>
      <c r="AG684" s="12"/>
      <c r="AH684" s="12"/>
      <c r="AI684" s="12"/>
      <c r="AJ684" s="12"/>
    </row>
    <row r="685" spans="9:36" s="14" customFormat="1" x14ac:dyDescent="0.25"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2"/>
      <c r="AG685" s="12"/>
      <c r="AH685" s="12"/>
      <c r="AI685" s="12"/>
      <c r="AJ685" s="12"/>
    </row>
    <row r="686" spans="9:36" s="14" customFormat="1" x14ac:dyDescent="0.25"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2"/>
      <c r="AG686" s="12"/>
      <c r="AH686" s="12"/>
      <c r="AI686" s="12"/>
      <c r="AJ686" s="12"/>
    </row>
    <row r="687" spans="9:36" s="14" customFormat="1" x14ac:dyDescent="0.25"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2"/>
      <c r="AG687" s="12"/>
      <c r="AH687" s="12"/>
      <c r="AI687" s="12"/>
      <c r="AJ687" s="12"/>
    </row>
    <row r="688" spans="9:36" s="14" customFormat="1" x14ac:dyDescent="0.25"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2"/>
      <c r="AG688" s="12"/>
      <c r="AH688" s="12"/>
      <c r="AI688" s="12"/>
      <c r="AJ688" s="12"/>
    </row>
    <row r="689" spans="9:36" s="14" customFormat="1" x14ac:dyDescent="0.25"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2"/>
      <c r="AG689" s="12"/>
      <c r="AH689" s="12"/>
      <c r="AI689" s="12"/>
      <c r="AJ689" s="12"/>
    </row>
    <row r="690" spans="9:36" s="14" customFormat="1" x14ac:dyDescent="0.25"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2"/>
      <c r="AG690" s="12"/>
      <c r="AH690" s="12"/>
      <c r="AI690" s="12"/>
      <c r="AJ690" s="12"/>
    </row>
    <row r="691" spans="9:36" s="14" customFormat="1" x14ac:dyDescent="0.25"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2"/>
      <c r="AG691" s="12"/>
      <c r="AH691" s="12"/>
      <c r="AI691" s="12"/>
      <c r="AJ691" s="12"/>
    </row>
    <row r="692" spans="9:36" s="14" customFormat="1" x14ac:dyDescent="0.25"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2"/>
      <c r="AG692" s="12"/>
      <c r="AH692" s="12"/>
      <c r="AI692" s="12"/>
      <c r="AJ692" s="12"/>
    </row>
    <row r="693" spans="9:36" s="14" customFormat="1" x14ac:dyDescent="0.25"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2"/>
      <c r="AG693" s="12"/>
      <c r="AH693" s="12"/>
      <c r="AI693" s="12"/>
      <c r="AJ693" s="12"/>
    </row>
    <row r="694" spans="9:36" s="14" customFormat="1" x14ac:dyDescent="0.25"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2"/>
      <c r="AG694" s="12"/>
      <c r="AH694" s="12"/>
      <c r="AI694" s="12"/>
      <c r="AJ694" s="12"/>
    </row>
    <row r="695" spans="9:36" s="14" customFormat="1" x14ac:dyDescent="0.25"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2"/>
      <c r="AG695" s="12"/>
      <c r="AH695" s="12"/>
      <c r="AI695" s="12"/>
      <c r="AJ695" s="12"/>
    </row>
    <row r="696" spans="9:36" s="14" customFormat="1" x14ac:dyDescent="0.25"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2"/>
      <c r="AG696" s="12"/>
      <c r="AH696" s="12"/>
      <c r="AI696" s="12"/>
      <c r="AJ696" s="12"/>
    </row>
    <row r="697" spans="9:36" s="14" customFormat="1" x14ac:dyDescent="0.25"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2"/>
      <c r="AG697" s="12"/>
      <c r="AH697" s="12"/>
      <c r="AI697" s="12"/>
      <c r="AJ697" s="12"/>
    </row>
    <row r="698" spans="9:36" s="14" customFormat="1" x14ac:dyDescent="0.25"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2"/>
      <c r="AG698" s="12"/>
      <c r="AH698" s="12"/>
      <c r="AI698" s="12"/>
      <c r="AJ698" s="12"/>
    </row>
    <row r="699" spans="9:36" s="14" customFormat="1" x14ac:dyDescent="0.25"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2"/>
      <c r="AG699" s="12"/>
      <c r="AH699" s="12"/>
      <c r="AI699" s="12"/>
      <c r="AJ699" s="12"/>
    </row>
    <row r="700" spans="9:36" s="14" customFormat="1" x14ac:dyDescent="0.25"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2"/>
      <c r="AG700" s="12"/>
      <c r="AH700" s="12"/>
      <c r="AI700" s="12"/>
      <c r="AJ700" s="12"/>
    </row>
    <row r="701" spans="9:36" s="14" customFormat="1" x14ac:dyDescent="0.25"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2"/>
      <c r="AG701" s="12"/>
      <c r="AH701" s="12"/>
      <c r="AI701" s="12"/>
      <c r="AJ701" s="12"/>
    </row>
    <row r="702" spans="9:36" s="14" customFormat="1" x14ac:dyDescent="0.25"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2"/>
      <c r="AG702" s="12"/>
      <c r="AH702" s="12"/>
      <c r="AI702" s="12"/>
      <c r="AJ702" s="12"/>
    </row>
    <row r="703" spans="9:36" s="14" customFormat="1" x14ac:dyDescent="0.25"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2"/>
      <c r="AG703" s="12"/>
      <c r="AH703" s="12"/>
      <c r="AI703" s="12"/>
      <c r="AJ703" s="12"/>
    </row>
    <row r="704" spans="9:36" s="14" customFormat="1" x14ac:dyDescent="0.25"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2"/>
      <c r="AG704" s="12"/>
      <c r="AH704" s="12"/>
      <c r="AI704" s="12"/>
      <c r="AJ704" s="12"/>
    </row>
    <row r="705" spans="9:36" s="14" customFormat="1" x14ac:dyDescent="0.25"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2"/>
      <c r="AG705" s="12"/>
      <c r="AH705" s="12"/>
      <c r="AI705" s="12"/>
      <c r="AJ705" s="12"/>
    </row>
    <row r="706" spans="9:36" s="14" customFormat="1" x14ac:dyDescent="0.25"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2"/>
      <c r="AG706" s="12"/>
      <c r="AH706" s="12"/>
      <c r="AI706" s="12"/>
      <c r="AJ706" s="12"/>
    </row>
    <row r="707" spans="9:36" s="14" customFormat="1" x14ac:dyDescent="0.25"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2"/>
      <c r="AG707" s="12"/>
      <c r="AH707" s="12"/>
      <c r="AI707" s="12"/>
      <c r="AJ707" s="12"/>
    </row>
    <row r="708" spans="9:36" s="14" customFormat="1" x14ac:dyDescent="0.25"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2"/>
      <c r="AG708" s="12"/>
      <c r="AH708" s="12"/>
      <c r="AI708" s="12"/>
      <c r="AJ708" s="12"/>
    </row>
    <row r="709" spans="9:36" s="14" customFormat="1" x14ac:dyDescent="0.25"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2"/>
      <c r="AG709" s="12"/>
      <c r="AH709" s="12"/>
      <c r="AI709" s="12"/>
      <c r="AJ709" s="12"/>
    </row>
    <row r="710" spans="9:36" s="14" customFormat="1" x14ac:dyDescent="0.25"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2"/>
      <c r="AG710" s="12"/>
      <c r="AH710" s="12"/>
      <c r="AI710" s="12"/>
      <c r="AJ710" s="12"/>
    </row>
    <row r="711" spans="9:36" s="14" customFormat="1" x14ac:dyDescent="0.25"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2"/>
      <c r="AG711" s="12"/>
      <c r="AH711" s="12"/>
      <c r="AI711" s="12"/>
      <c r="AJ711" s="12"/>
    </row>
    <row r="712" spans="9:36" s="14" customFormat="1" x14ac:dyDescent="0.25"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2"/>
      <c r="AG712" s="12"/>
      <c r="AH712" s="12"/>
      <c r="AI712" s="12"/>
      <c r="AJ712" s="12"/>
    </row>
    <row r="713" spans="9:36" s="14" customFormat="1" x14ac:dyDescent="0.25"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2"/>
      <c r="AG713" s="12"/>
      <c r="AH713" s="12"/>
      <c r="AI713" s="12"/>
      <c r="AJ713" s="12"/>
    </row>
    <row r="714" spans="9:36" s="14" customFormat="1" x14ac:dyDescent="0.25"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2"/>
      <c r="AG714" s="12"/>
      <c r="AH714" s="12"/>
      <c r="AI714" s="12"/>
      <c r="AJ714" s="12"/>
    </row>
    <row r="715" spans="9:36" s="14" customFormat="1" x14ac:dyDescent="0.25"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2"/>
      <c r="AG715" s="12"/>
      <c r="AH715" s="12"/>
      <c r="AI715" s="12"/>
      <c r="AJ715" s="12"/>
    </row>
    <row r="716" spans="9:36" s="14" customFormat="1" x14ac:dyDescent="0.25"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2"/>
      <c r="AG716" s="12"/>
      <c r="AH716" s="12"/>
      <c r="AI716" s="12"/>
      <c r="AJ716" s="12"/>
    </row>
    <row r="717" spans="9:36" s="14" customFormat="1" x14ac:dyDescent="0.25"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2"/>
      <c r="AG717" s="12"/>
      <c r="AH717" s="12"/>
      <c r="AI717" s="12"/>
      <c r="AJ717" s="12"/>
    </row>
    <row r="718" spans="9:36" s="14" customFormat="1" x14ac:dyDescent="0.25"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2"/>
      <c r="AG718" s="12"/>
      <c r="AH718" s="12"/>
      <c r="AI718" s="12"/>
      <c r="AJ718" s="12"/>
    </row>
    <row r="719" spans="9:36" s="14" customFormat="1" x14ac:dyDescent="0.25"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2"/>
      <c r="AG719" s="12"/>
      <c r="AH719" s="12"/>
      <c r="AI719" s="12"/>
      <c r="AJ719" s="12"/>
    </row>
    <row r="720" spans="9:36" s="14" customFormat="1" x14ac:dyDescent="0.25"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2"/>
      <c r="AG720" s="12"/>
      <c r="AH720" s="12"/>
      <c r="AI720" s="12"/>
      <c r="AJ720" s="12"/>
    </row>
    <row r="721" spans="9:36" s="14" customFormat="1" x14ac:dyDescent="0.25"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2"/>
      <c r="AG721" s="12"/>
      <c r="AH721" s="12"/>
      <c r="AI721" s="12"/>
      <c r="AJ721" s="12"/>
    </row>
    <row r="722" spans="9:36" s="14" customFormat="1" x14ac:dyDescent="0.25"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2"/>
      <c r="AG722" s="12"/>
      <c r="AH722" s="12"/>
      <c r="AI722" s="12"/>
      <c r="AJ722" s="12"/>
    </row>
    <row r="723" spans="9:36" s="14" customFormat="1" x14ac:dyDescent="0.25"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2"/>
      <c r="AG723" s="12"/>
      <c r="AH723" s="12"/>
      <c r="AI723" s="12"/>
      <c r="AJ723" s="12"/>
    </row>
    <row r="724" spans="9:36" s="14" customFormat="1" x14ac:dyDescent="0.25"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2"/>
      <c r="AG724" s="12"/>
      <c r="AH724" s="12"/>
      <c r="AI724" s="12"/>
      <c r="AJ724" s="12"/>
    </row>
    <row r="725" spans="9:36" s="14" customFormat="1" x14ac:dyDescent="0.25"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2"/>
      <c r="AG725" s="12"/>
      <c r="AH725" s="12"/>
      <c r="AI725" s="12"/>
      <c r="AJ725" s="12"/>
    </row>
    <row r="726" spans="9:36" s="14" customFormat="1" x14ac:dyDescent="0.25"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2"/>
      <c r="AG726" s="12"/>
      <c r="AH726" s="12"/>
      <c r="AI726" s="12"/>
      <c r="AJ726" s="12"/>
    </row>
    <row r="727" spans="9:36" s="14" customFormat="1" x14ac:dyDescent="0.25"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2"/>
      <c r="AG727" s="12"/>
      <c r="AH727" s="12"/>
      <c r="AI727" s="12"/>
      <c r="AJ727" s="12"/>
    </row>
    <row r="728" spans="9:36" s="14" customFormat="1" x14ac:dyDescent="0.25"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2"/>
      <c r="AG728" s="12"/>
      <c r="AH728" s="12"/>
      <c r="AI728" s="12"/>
      <c r="AJ728" s="12"/>
    </row>
    <row r="729" spans="9:36" s="14" customFormat="1" x14ac:dyDescent="0.25"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2"/>
      <c r="AG729" s="12"/>
      <c r="AH729" s="12"/>
      <c r="AI729" s="12"/>
      <c r="AJ729" s="12"/>
    </row>
    <row r="730" spans="9:36" s="14" customFormat="1" x14ac:dyDescent="0.25"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2"/>
      <c r="AG730" s="12"/>
      <c r="AH730" s="12"/>
      <c r="AI730" s="12"/>
      <c r="AJ730" s="12"/>
    </row>
    <row r="731" spans="9:36" s="14" customFormat="1" x14ac:dyDescent="0.25"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2"/>
      <c r="AG731" s="12"/>
      <c r="AH731" s="12"/>
      <c r="AI731" s="12"/>
      <c r="AJ731" s="12"/>
    </row>
    <row r="732" spans="9:36" s="14" customFormat="1" x14ac:dyDescent="0.25"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2"/>
      <c r="AG732" s="12"/>
      <c r="AH732" s="12"/>
      <c r="AI732" s="12"/>
      <c r="AJ732" s="12"/>
    </row>
    <row r="733" spans="9:36" s="14" customFormat="1" x14ac:dyDescent="0.25"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2"/>
      <c r="AG733" s="12"/>
      <c r="AH733" s="12"/>
      <c r="AI733" s="12"/>
      <c r="AJ733" s="12"/>
    </row>
    <row r="734" spans="9:36" s="14" customFormat="1" x14ac:dyDescent="0.25"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2"/>
      <c r="AG734" s="12"/>
      <c r="AH734" s="12"/>
      <c r="AI734" s="12"/>
      <c r="AJ734" s="12"/>
    </row>
    <row r="735" spans="9:36" s="14" customFormat="1" x14ac:dyDescent="0.25"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2"/>
      <c r="AG735" s="12"/>
      <c r="AH735" s="12"/>
      <c r="AI735" s="12"/>
      <c r="AJ735" s="12"/>
    </row>
    <row r="736" spans="9:36" s="14" customFormat="1" x14ac:dyDescent="0.25"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2"/>
      <c r="AG736" s="12"/>
      <c r="AH736" s="12"/>
      <c r="AI736" s="12"/>
      <c r="AJ736" s="12"/>
    </row>
    <row r="737" spans="9:36" s="14" customFormat="1" x14ac:dyDescent="0.25"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2"/>
      <c r="AG737" s="12"/>
      <c r="AH737" s="12"/>
      <c r="AI737" s="12"/>
      <c r="AJ737" s="12"/>
    </row>
    <row r="738" spans="9:36" s="14" customFormat="1" x14ac:dyDescent="0.25"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2"/>
      <c r="AG738" s="12"/>
      <c r="AH738" s="12"/>
      <c r="AI738" s="12"/>
      <c r="AJ738" s="12"/>
    </row>
    <row r="739" spans="9:36" s="14" customFormat="1" x14ac:dyDescent="0.25"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2"/>
      <c r="AG739" s="12"/>
      <c r="AH739" s="12"/>
      <c r="AI739" s="12"/>
      <c r="AJ739" s="12"/>
    </row>
    <row r="740" spans="9:36" s="14" customFormat="1" x14ac:dyDescent="0.25"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2"/>
      <c r="AG740" s="12"/>
      <c r="AH740" s="12"/>
      <c r="AI740" s="12"/>
      <c r="AJ740" s="12"/>
    </row>
    <row r="741" spans="9:36" s="14" customFormat="1" x14ac:dyDescent="0.25"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2"/>
      <c r="AG741" s="12"/>
      <c r="AH741" s="12"/>
      <c r="AI741" s="12"/>
      <c r="AJ741" s="12"/>
    </row>
    <row r="742" spans="9:36" s="14" customFormat="1" x14ac:dyDescent="0.25"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2"/>
      <c r="AG742" s="12"/>
      <c r="AH742" s="12"/>
      <c r="AI742" s="12"/>
      <c r="AJ742" s="12"/>
    </row>
    <row r="743" spans="9:36" s="14" customFormat="1" x14ac:dyDescent="0.25"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2"/>
      <c r="AG743" s="12"/>
      <c r="AH743" s="12"/>
      <c r="AI743" s="12"/>
      <c r="AJ743" s="12"/>
    </row>
    <row r="744" spans="9:36" s="14" customFormat="1" x14ac:dyDescent="0.25"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2"/>
      <c r="AG744" s="12"/>
      <c r="AH744" s="12"/>
      <c r="AI744" s="12"/>
      <c r="AJ744" s="12"/>
    </row>
    <row r="745" spans="9:36" s="14" customFormat="1" x14ac:dyDescent="0.25"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2"/>
      <c r="AG745" s="12"/>
      <c r="AH745" s="12"/>
      <c r="AI745" s="12"/>
      <c r="AJ745" s="12"/>
    </row>
    <row r="746" spans="9:36" s="14" customFormat="1" x14ac:dyDescent="0.25"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2"/>
      <c r="AG746" s="12"/>
      <c r="AH746" s="12"/>
      <c r="AI746" s="12"/>
      <c r="AJ746" s="12"/>
    </row>
    <row r="747" spans="9:36" s="14" customFormat="1" x14ac:dyDescent="0.25"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2"/>
      <c r="AG747" s="12"/>
      <c r="AH747" s="12"/>
      <c r="AI747" s="12"/>
      <c r="AJ747" s="12"/>
    </row>
    <row r="748" spans="9:36" s="14" customFormat="1" x14ac:dyDescent="0.25"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2"/>
      <c r="AG748" s="12"/>
      <c r="AH748" s="12"/>
      <c r="AI748" s="12"/>
      <c r="AJ748" s="12"/>
    </row>
    <row r="749" spans="9:36" s="14" customFormat="1" x14ac:dyDescent="0.25"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2"/>
      <c r="AG749" s="12"/>
      <c r="AH749" s="12"/>
      <c r="AI749" s="12"/>
      <c r="AJ749" s="12"/>
    </row>
    <row r="750" spans="9:36" s="14" customFormat="1" x14ac:dyDescent="0.25"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2"/>
      <c r="AG750" s="12"/>
      <c r="AH750" s="12"/>
      <c r="AI750" s="12"/>
      <c r="AJ750" s="12"/>
    </row>
    <row r="751" spans="9:36" s="14" customFormat="1" x14ac:dyDescent="0.25"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2"/>
      <c r="AG751" s="12"/>
      <c r="AH751" s="12"/>
      <c r="AI751" s="12"/>
      <c r="AJ751" s="12"/>
    </row>
    <row r="752" spans="9:36" s="14" customFormat="1" x14ac:dyDescent="0.25"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2"/>
      <c r="AG752" s="12"/>
      <c r="AH752" s="12"/>
      <c r="AI752" s="12"/>
      <c r="AJ752" s="12"/>
    </row>
    <row r="753" spans="9:36" s="14" customFormat="1" x14ac:dyDescent="0.25"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2"/>
      <c r="AG753" s="12"/>
      <c r="AH753" s="12"/>
      <c r="AI753" s="12"/>
      <c r="AJ753" s="12"/>
    </row>
    <row r="754" spans="9:36" s="14" customFormat="1" x14ac:dyDescent="0.25"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2"/>
      <c r="AG754" s="12"/>
      <c r="AH754" s="12"/>
      <c r="AI754" s="12"/>
      <c r="AJ754" s="12"/>
    </row>
    <row r="755" spans="9:36" s="14" customFormat="1" x14ac:dyDescent="0.25"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2"/>
      <c r="AG755" s="12"/>
      <c r="AH755" s="12"/>
      <c r="AI755" s="12"/>
      <c r="AJ755" s="12"/>
    </row>
    <row r="756" spans="9:36" s="14" customFormat="1" x14ac:dyDescent="0.25"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2"/>
      <c r="AG756" s="12"/>
      <c r="AH756" s="12"/>
      <c r="AI756" s="12"/>
      <c r="AJ756" s="12"/>
    </row>
    <row r="757" spans="9:36" s="14" customFormat="1" x14ac:dyDescent="0.25"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2"/>
      <c r="AG757" s="12"/>
      <c r="AH757" s="12"/>
      <c r="AI757" s="12"/>
      <c r="AJ757" s="12"/>
    </row>
    <row r="758" spans="9:36" s="14" customFormat="1" x14ac:dyDescent="0.25"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2"/>
      <c r="AG758" s="12"/>
      <c r="AH758" s="12"/>
      <c r="AI758" s="12"/>
      <c r="AJ758" s="12"/>
    </row>
    <row r="759" spans="9:36" s="14" customFormat="1" x14ac:dyDescent="0.25"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2"/>
      <c r="AG759" s="12"/>
      <c r="AH759" s="12"/>
      <c r="AI759" s="12"/>
      <c r="AJ759" s="12"/>
    </row>
    <row r="760" spans="9:36" s="14" customFormat="1" x14ac:dyDescent="0.25"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2"/>
      <c r="AG760" s="12"/>
      <c r="AH760" s="12"/>
      <c r="AI760" s="12"/>
      <c r="AJ760" s="12"/>
    </row>
    <row r="761" spans="9:36" s="14" customFormat="1" x14ac:dyDescent="0.25"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2"/>
      <c r="AG761" s="12"/>
      <c r="AH761" s="12"/>
      <c r="AI761" s="12"/>
      <c r="AJ761" s="12"/>
    </row>
    <row r="762" spans="9:36" s="14" customFormat="1" x14ac:dyDescent="0.25"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2"/>
      <c r="AG762" s="12"/>
      <c r="AH762" s="12"/>
      <c r="AI762" s="12"/>
      <c r="AJ762" s="12"/>
    </row>
    <row r="763" spans="9:36" s="14" customFormat="1" x14ac:dyDescent="0.25"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2"/>
      <c r="AG763" s="12"/>
      <c r="AH763" s="12"/>
      <c r="AI763" s="12"/>
      <c r="AJ763" s="12"/>
    </row>
    <row r="764" spans="9:36" s="14" customFormat="1" x14ac:dyDescent="0.25"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2"/>
      <c r="AG764" s="12"/>
      <c r="AH764" s="12"/>
      <c r="AI764" s="12"/>
      <c r="AJ764" s="12"/>
    </row>
    <row r="765" spans="9:36" s="14" customFormat="1" x14ac:dyDescent="0.25"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2"/>
      <c r="AG765" s="12"/>
      <c r="AH765" s="12"/>
      <c r="AI765" s="12"/>
      <c r="AJ765" s="12"/>
    </row>
    <row r="766" spans="9:36" s="14" customFormat="1" x14ac:dyDescent="0.25"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2"/>
      <c r="AG766" s="12"/>
      <c r="AH766" s="12"/>
      <c r="AI766" s="12"/>
      <c r="AJ766" s="12"/>
    </row>
    <row r="767" spans="9:36" s="14" customFormat="1" x14ac:dyDescent="0.25"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2"/>
      <c r="AG767" s="12"/>
      <c r="AH767" s="12"/>
      <c r="AI767" s="12"/>
      <c r="AJ767" s="12"/>
    </row>
    <row r="768" spans="9:36" s="14" customFormat="1" x14ac:dyDescent="0.25"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2"/>
      <c r="AG768" s="12"/>
      <c r="AH768" s="12"/>
      <c r="AI768" s="12"/>
      <c r="AJ768" s="12"/>
    </row>
    <row r="769" spans="9:36" s="14" customFormat="1" x14ac:dyDescent="0.25"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2"/>
      <c r="AG769" s="12"/>
      <c r="AH769" s="12"/>
      <c r="AI769" s="12"/>
      <c r="AJ769" s="12"/>
    </row>
    <row r="770" spans="9:36" s="14" customFormat="1" x14ac:dyDescent="0.25"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2"/>
      <c r="AG770" s="12"/>
      <c r="AH770" s="12"/>
      <c r="AI770" s="12"/>
      <c r="AJ770" s="12"/>
    </row>
    <row r="771" spans="9:36" s="14" customFormat="1" x14ac:dyDescent="0.25"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2"/>
      <c r="AG771" s="12"/>
      <c r="AH771" s="12"/>
      <c r="AI771" s="12"/>
      <c r="AJ771" s="12"/>
    </row>
    <row r="772" spans="9:36" s="14" customFormat="1" x14ac:dyDescent="0.25"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2"/>
      <c r="AG772" s="12"/>
      <c r="AH772" s="12"/>
      <c r="AI772" s="12"/>
      <c r="AJ772" s="12"/>
    </row>
    <row r="773" spans="9:36" s="14" customFormat="1" x14ac:dyDescent="0.25"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2"/>
      <c r="AG773" s="12"/>
      <c r="AH773" s="12"/>
      <c r="AI773" s="12"/>
      <c r="AJ773" s="12"/>
    </row>
    <row r="774" spans="9:36" s="14" customFormat="1" x14ac:dyDescent="0.25"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2"/>
      <c r="AG774" s="12"/>
      <c r="AH774" s="12"/>
      <c r="AI774" s="12"/>
      <c r="AJ774" s="12"/>
    </row>
    <row r="775" spans="9:36" s="14" customFormat="1" x14ac:dyDescent="0.25"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2"/>
      <c r="AG775" s="12"/>
      <c r="AH775" s="12"/>
      <c r="AI775" s="12"/>
      <c r="AJ775" s="12"/>
    </row>
    <row r="776" spans="9:36" s="14" customFormat="1" x14ac:dyDescent="0.25"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2"/>
      <c r="AG776" s="12"/>
      <c r="AH776" s="12"/>
      <c r="AI776" s="12"/>
      <c r="AJ776" s="12"/>
    </row>
    <row r="777" spans="9:36" s="14" customFormat="1" x14ac:dyDescent="0.25"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2"/>
      <c r="AG777" s="12"/>
      <c r="AH777" s="12"/>
      <c r="AI777" s="12"/>
      <c r="AJ777" s="12"/>
    </row>
    <row r="778" spans="9:36" s="14" customFormat="1" x14ac:dyDescent="0.25"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2"/>
      <c r="AG778" s="12"/>
      <c r="AH778" s="12"/>
      <c r="AI778" s="12"/>
      <c r="AJ778" s="12"/>
    </row>
    <row r="779" spans="9:36" s="14" customFormat="1" x14ac:dyDescent="0.25"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2"/>
      <c r="AG779" s="12"/>
      <c r="AH779" s="12"/>
      <c r="AI779" s="12"/>
      <c r="AJ779" s="12"/>
    </row>
    <row r="780" spans="9:36" s="14" customFormat="1" x14ac:dyDescent="0.25"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2"/>
      <c r="AG780" s="12"/>
      <c r="AH780" s="12"/>
      <c r="AI780" s="12"/>
      <c r="AJ780" s="12"/>
    </row>
    <row r="781" spans="9:36" s="14" customFormat="1" x14ac:dyDescent="0.25"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2"/>
      <c r="AG781" s="12"/>
      <c r="AH781" s="12"/>
      <c r="AI781" s="12"/>
      <c r="AJ781" s="12"/>
    </row>
    <row r="782" spans="9:36" s="14" customFormat="1" x14ac:dyDescent="0.25"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2"/>
      <c r="AG782" s="12"/>
      <c r="AH782" s="12"/>
      <c r="AI782" s="12"/>
      <c r="AJ782" s="12"/>
    </row>
    <row r="783" spans="9:36" s="14" customFormat="1" x14ac:dyDescent="0.25"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2"/>
      <c r="AG783" s="12"/>
      <c r="AH783" s="12"/>
      <c r="AI783" s="12"/>
      <c r="AJ783" s="12"/>
    </row>
    <row r="784" spans="9:36" s="14" customFormat="1" x14ac:dyDescent="0.25"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2"/>
      <c r="AG784" s="12"/>
      <c r="AH784" s="12"/>
      <c r="AI784" s="12"/>
      <c r="AJ784" s="12"/>
    </row>
    <row r="785" spans="9:36" s="14" customFormat="1" x14ac:dyDescent="0.25"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2"/>
      <c r="AG785" s="12"/>
      <c r="AH785" s="12"/>
      <c r="AI785" s="12"/>
      <c r="AJ785" s="12"/>
    </row>
    <row r="786" spans="9:36" s="14" customFormat="1" x14ac:dyDescent="0.25"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2"/>
      <c r="AG786" s="12"/>
      <c r="AH786" s="12"/>
      <c r="AI786" s="12"/>
      <c r="AJ786" s="12"/>
    </row>
    <row r="787" spans="9:36" s="14" customFormat="1" x14ac:dyDescent="0.25"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2"/>
      <c r="AG787" s="12"/>
      <c r="AH787" s="12"/>
      <c r="AI787" s="12"/>
      <c r="AJ787" s="12"/>
    </row>
    <row r="788" spans="9:36" s="14" customFormat="1" x14ac:dyDescent="0.25"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2"/>
      <c r="AG788" s="12"/>
      <c r="AH788" s="12"/>
      <c r="AI788" s="12"/>
      <c r="AJ788" s="12"/>
    </row>
    <row r="789" spans="9:36" s="14" customFormat="1" x14ac:dyDescent="0.25"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2"/>
      <c r="AG789" s="12"/>
      <c r="AH789" s="12"/>
      <c r="AI789" s="12"/>
      <c r="AJ789" s="12"/>
    </row>
    <row r="790" spans="9:36" s="14" customFormat="1" x14ac:dyDescent="0.25"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2"/>
      <c r="AG790" s="12"/>
      <c r="AH790" s="12"/>
      <c r="AI790" s="12"/>
      <c r="AJ790" s="12"/>
    </row>
    <row r="791" spans="9:36" s="14" customFormat="1" x14ac:dyDescent="0.25"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2"/>
      <c r="AG791" s="12"/>
      <c r="AH791" s="12"/>
      <c r="AI791" s="12"/>
      <c r="AJ791" s="12"/>
    </row>
    <row r="792" spans="9:36" s="14" customFormat="1" x14ac:dyDescent="0.25"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2"/>
      <c r="AG792" s="12"/>
      <c r="AH792" s="12"/>
      <c r="AI792" s="12"/>
      <c r="AJ792" s="12"/>
    </row>
    <row r="793" spans="9:36" s="14" customFormat="1" x14ac:dyDescent="0.25"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2"/>
      <c r="AG793" s="12"/>
      <c r="AH793" s="12"/>
      <c r="AI793" s="12"/>
      <c r="AJ793" s="12"/>
    </row>
    <row r="794" spans="9:36" s="14" customFormat="1" x14ac:dyDescent="0.25"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2"/>
      <c r="AG794" s="12"/>
      <c r="AH794" s="12"/>
      <c r="AI794" s="12"/>
      <c r="AJ794" s="12"/>
    </row>
    <row r="795" spans="9:36" s="14" customFormat="1" x14ac:dyDescent="0.25"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2"/>
      <c r="AG795" s="12"/>
      <c r="AH795" s="12"/>
      <c r="AI795" s="12"/>
      <c r="AJ795" s="12"/>
    </row>
    <row r="796" spans="9:36" s="14" customFormat="1" x14ac:dyDescent="0.25"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2"/>
      <c r="AG796" s="12"/>
      <c r="AH796" s="12"/>
      <c r="AI796" s="12"/>
      <c r="AJ796" s="12"/>
    </row>
    <row r="797" spans="9:36" s="14" customFormat="1" x14ac:dyDescent="0.25"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2"/>
      <c r="AG797" s="12"/>
      <c r="AH797" s="12"/>
      <c r="AI797" s="12"/>
      <c r="AJ797" s="12"/>
    </row>
    <row r="798" spans="9:36" s="14" customFormat="1" x14ac:dyDescent="0.25"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2"/>
      <c r="AG798" s="12"/>
      <c r="AH798" s="12"/>
      <c r="AI798" s="12"/>
      <c r="AJ798" s="12"/>
    </row>
    <row r="799" spans="9:36" s="14" customFormat="1" x14ac:dyDescent="0.25"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2"/>
      <c r="AG799" s="12"/>
      <c r="AH799" s="12"/>
      <c r="AI799" s="12"/>
      <c r="AJ799" s="12"/>
    </row>
    <row r="800" spans="9:36" s="14" customFormat="1" x14ac:dyDescent="0.25"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2"/>
      <c r="AG800" s="12"/>
      <c r="AH800" s="12"/>
      <c r="AI800" s="12"/>
      <c r="AJ800" s="12"/>
    </row>
    <row r="801" spans="9:36" s="14" customFormat="1" x14ac:dyDescent="0.25"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2"/>
      <c r="AG801" s="12"/>
      <c r="AH801" s="12"/>
      <c r="AI801" s="12"/>
      <c r="AJ801" s="12"/>
    </row>
    <row r="802" spans="9:36" s="14" customFormat="1" x14ac:dyDescent="0.25"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2"/>
      <c r="AG802" s="12"/>
      <c r="AH802" s="12"/>
      <c r="AI802" s="12"/>
      <c r="AJ802" s="12"/>
    </row>
    <row r="803" spans="9:36" s="14" customFormat="1" x14ac:dyDescent="0.25"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2"/>
      <c r="AG803" s="12"/>
      <c r="AH803" s="12"/>
      <c r="AI803" s="12"/>
      <c r="AJ803" s="12"/>
    </row>
    <row r="804" spans="9:36" s="14" customFormat="1" x14ac:dyDescent="0.25"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2"/>
      <c r="AG804" s="12"/>
      <c r="AH804" s="12"/>
      <c r="AI804" s="12"/>
      <c r="AJ804" s="12"/>
    </row>
    <row r="805" spans="9:36" s="14" customFormat="1" x14ac:dyDescent="0.25"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2"/>
      <c r="AG805" s="12"/>
      <c r="AH805" s="12"/>
      <c r="AI805" s="12"/>
      <c r="AJ805" s="12"/>
    </row>
    <row r="806" spans="9:36" s="14" customFormat="1" x14ac:dyDescent="0.25"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2"/>
      <c r="AG806" s="12"/>
      <c r="AH806" s="12"/>
      <c r="AI806" s="12"/>
      <c r="AJ806" s="12"/>
    </row>
    <row r="807" spans="9:36" s="14" customFormat="1" x14ac:dyDescent="0.25"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2"/>
      <c r="AG807" s="12"/>
      <c r="AH807" s="12"/>
      <c r="AI807" s="12"/>
      <c r="AJ807" s="12"/>
    </row>
    <row r="808" spans="9:36" s="14" customFormat="1" x14ac:dyDescent="0.25"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2"/>
      <c r="AG808" s="12"/>
      <c r="AH808" s="12"/>
      <c r="AI808" s="12"/>
      <c r="AJ808" s="12"/>
    </row>
    <row r="809" spans="9:36" s="14" customFormat="1" x14ac:dyDescent="0.25"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2"/>
      <c r="AG809" s="12"/>
      <c r="AH809" s="12"/>
      <c r="AI809" s="12"/>
      <c r="AJ809" s="12"/>
    </row>
    <row r="810" spans="9:36" s="14" customFormat="1" x14ac:dyDescent="0.25"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2"/>
      <c r="AG810" s="12"/>
      <c r="AH810" s="12"/>
      <c r="AI810" s="12"/>
      <c r="AJ810" s="12"/>
    </row>
    <row r="811" spans="9:36" s="14" customFormat="1" x14ac:dyDescent="0.25"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2"/>
      <c r="AG811" s="12"/>
      <c r="AH811" s="12"/>
      <c r="AI811" s="12"/>
      <c r="AJ811" s="12"/>
    </row>
    <row r="812" spans="9:36" s="14" customFormat="1" x14ac:dyDescent="0.25"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2"/>
      <c r="AG812" s="12"/>
      <c r="AH812" s="12"/>
      <c r="AI812" s="12"/>
      <c r="AJ812" s="12"/>
    </row>
    <row r="813" spans="9:36" s="14" customFormat="1" x14ac:dyDescent="0.25"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2"/>
      <c r="AG813" s="12"/>
      <c r="AH813" s="12"/>
      <c r="AI813" s="12"/>
      <c r="AJ813" s="12"/>
    </row>
    <row r="814" spans="9:36" s="14" customFormat="1" x14ac:dyDescent="0.25"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2"/>
      <c r="AG814" s="12"/>
      <c r="AH814" s="12"/>
      <c r="AI814" s="12"/>
      <c r="AJ814" s="12"/>
    </row>
    <row r="815" spans="9:36" s="14" customFormat="1" x14ac:dyDescent="0.25"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2"/>
      <c r="AG815" s="12"/>
      <c r="AH815" s="12"/>
      <c r="AI815" s="12"/>
      <c r="AJ815" s="12"/>
    </row>
    <row r="816" spans="9:36" s="14" customFormat="1" x14ac:dyDescent="0.25"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2"/>
      <c r="AG816" s="12"/>
      <c r="AH816" s="12"/>
      <c r="AI816" s="12"/>
      <c r="AJ816" s="12"/>
    </row>
    <row r="817" spans="9:36" s="14" customFormat="1" x14ac:dyDescent="0.25"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2"/>
      <c r="AG817" s="12"/>
      <c r="AH817" s="12"/>
      <c r="AI817" s="12"/>
      <c r="AJ817" s="12"/>
    </row>
    <row r="818" spans="9:36" s="14" customFormat="1" x14ac:dyDescent="0.25"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2"/>
      <c r="AG818" s="12"/>
      <c r="AH818" s="12"/>
      <c r="AI818" s="12"/>
      <c r="AJ818" s="12"/>
    </row>
    <row r="819" spans="9:36" s="14" customFormat="1" x14ac:dyDescent="0.25"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2"/>
      <c r="AG819" s="12"/>
      <c r="AH819" s="12"/>
      <c r="AI819" s="12"/>
      <c r="AJ819" s="12"/>
    </row>
    <row r="820" spans="9:36" s="14" customFormat="1" x14ac:dyDescent="0.25"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2"/>
      <c r="AG820" s="12"/>
      <c r="AH820" s="12"/>
      <c r="AI820" s="12"/>
      <c r="AJ820" s="12"/>
    </row>
    <row r="821" spans="9:36" s="14" customFormat="1" x14ac:dyDescent="0.25"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2"/>
      <c r="AG821" s="12"/>
      <c r="AH821" s="12"/>
      <c r="AI821" s="12"/>
      <c r="AJ821" s="12"/>
    </row>
    <row r="822" spans="9:36" s="14" customFormat="1" x14ac:dyDescent="0.25"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2"/>
      <c r="AG822" s="12"/>
      <c r="AH822" s="12"/>
      <c r="AI822" s="12"/>
      <c r="AJ822" s="12"/>
    </row>
    <row r="823" spans="9:36" s="14" customFormat="1" x14ac:dyDescent="0.25"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2"/>
      <c r="AG823" s="12"/>
      <c r="AH823" s="12"/>
      <c r="AI823" s="12"/>
      <c r="AJ823" s="12"/>
    </row>
    <row r="824" spans="9:36" s="14" customFormat="1" x14ac:dyDescent="0.25"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2"/>
      <c r="AG824" s="12"/>
      <c r="AH824" s="12"/>
      <c r="AI824" s="12"/>
      <c r="AJ824" s="12"/>
    </row>
    <row r="825" spans="9:36" s="14" customFormat="1" x14ac:dyDescent="0.25"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2"/>
      <c r="AG825" s="12"/>
      <c r="AH825" s="12"/>
      <c r="AI825" s="12"/>
      <c r="AJ825" s="12"/>
    </row>
    <row r="826" spans="9:36" s="14" customFormat="1" x14ac:dyDescent="0.25"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2"/>
      <c r="AG826" s="12"/>
      <c r="AH826" s="12"/>
      <c r="AI826" s="12"/>
      <c r="AJ826" s="12"/>
    </row>
    <row r="827" spans="9:36" s="14" customFormat="1" x14ac:dyDescent="0.25"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2"/>
      <c r="AG827" s="12"/>
      <c r="AH827" s="12"/>
      <c r="AI827" s="12"/>
      <c r="AJ827" s="12"/>
    </row>
    <row r="828" spans="9:36" s="14" customFormat="1" x14ac:dyDescent="0.25"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2"/>
      <c r="AG828" s="12"/>
      <c r="AH828" s="12"/>
      <c r="AI828" s="12"/>
      <c r="AJ828" s="12"/>
    </row>
    <row r="829" spans="9:36" s="14" customFormat="1" x14ac:dyDescent="0.25"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2"/>
      <c r="AG829" s="12"/>
      <c r="AH829" s="12"/>
      <c r="AI829" s="12"/>
      <c r="AJ829" s="12"/>
    </row>
    <row r="830" spans="9:36" s="14" customFormat="1" x14ac:dyDescent="0.25"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2"/>
      <c r="AG830" s="12"/>
      <c r="AH830" s="12"/>
      <c r="AI830" s="12"/>
      <c r="AJ830" s="12"/>
    </row>
    <row r="831" spans="9:36" s="14" customFormat="1" x14ac:dyDescent="0.25"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2"/>
      <c r="AG831" s="12"/>
      <c r="AH831" s="12"/>
      <c r="AI831" s="12"/>
      <c r="AJ831" s="12"/>
    </row>
    <row r="832" spans="9:36" s="14" customFormat="1" x14ac:dyDescent="0.25"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2"/>
      <c r="AG832" s="12"/>
      <c r="AH832" s="12"/>
      <c r="AI832" s="12"/>
      <c r="AJ832" s="12"/>
    </row>
    <row r="833" spans="9:36" s="14" customFormat="1" x14ac:dyDescent="0.25"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2"/>
      <c r="AG833" s="12"/>
      <c r="AH833" s="12"/>
      <c r="AI833" s="12"/>
      <c r="AJ833" s="12"/>
    </row>
    <row r="834" spans="9:36" s="14" customFormat="1" x14ac:dyDescent="0.25"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2"/>
      <c r="AG834" s="12"/>
      <c r="AH834" s="12"/>
      <c r="AI834" s="12"/>
      <c r="AJ834" s="12"/>
    </row>
    <row r="835" spans="9:36" s="14" customFormat="1" x14ac:dyDescent="0.25"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2"/>
      <c r="AG835" s="12"/>
      <c r="AH835" s="12"/>
      <c r="AI835" s="12"/>
      <c r="AJ835" s="12"/>
    </row>
    <row r="836" spans="9:36" s="14" customFormat="1" x14ac:dyDescent="0.25"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2"/>
      <c r="AG836" s="12"/>
      <c r="AH836" s="12"/>
      <c r="AI836" s="12"/>
      <c r="AJ836" s="12"/>
    </row>
    <row r="837" spans="9:36" s="14" customFormat="1" x14ac:dyDescent="0.25"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2"/>
      <c r="AG837" s="12"/>
      <c r="AH837" s="12"/>
      <c r="AI837" s="12"/>
      <c r="AJ837" s="12"/>
    </row>
    <row r="838" spans="9:36" s="14" customFormat="1" x14ac:dyDescent="0.25"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2"/>
      <c r="AG838" s="12"/>
      <c r="AH838" s="12"/>
      <c r="AI838" s="12"/>
      <c r="AJ838" s="12"/>
    </row>
    <row r="839" spans="9:36" s="14" customFormat="1" x14ac:dyDescent="0.25"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2"/>
      <c r="AG839" s="12"/>
      <c r="AH839" s="12"/>
      <c r="AI839" s="12"/>
      <c r="AJ839" s="12"/>
    </row>
    <row r="840" spans="9:36" s="14" customFormat="1" x14ac:dyDescent="0.25"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2"/>
      <c r="AG840" s="12"/>
      <c r="AH840" s="12"/>
      <c r="AI840" s="12"/>
      <c r="AJ840" s="12"/>
    </row>
    <row r="841" spans="9:36" s="14" customFormat="1" x14ac:dyDescent="0.25"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2"/>
      <c r="AG841" s="12"/>
      <c r="AH841" s="12"/>
      <c r="AI841" s="12"/>
      <c r="AJ841" s="12"/>
    </row>
    <row r="842" spans="9:36" s="14" customFormat="1" x14ac:dyDescent="0.25"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2"/>
      <c r="AG842" s="12"/>
      <c r="AH842" s="12"/>
      <c r="AI842" s="12"/>
      <c r="AJ842" s="12"/>
    </row>
    <row r="843" spans="9:36" s="14" customFormat="1" x14ac:dyDescent="0.25"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2"/>
      <c r="AG843" s="12"/>
      <c r="AH843" s="12"/>
      <c r="AI843" s="12"/>
      <c r="AJ843" s="12"/>
    </row>
    <row r="844" spans="9:36" s="14" customFormat="1" x14ac:dyDescent="0.25"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2"/>
      <c r="AG844" s="12"/>
      <c r="AH844" s="12"/>
      <c r="AI844" s="12"/>
      <c r="AJ844" s="12"/>
    </row>
    <row r="845" spans="9:36" s="14" customFormat="1" x14ac:dyDescent="0.25"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2"/>
      <c r="AG845" s="12"/>
      <c r="AH845" s="12"/>
      <c r="AI845" s="12"/>
      <c r="AJ845" s="12"/>
    </row>
    <row r="846" spans="9:36" s="14" customFormat="1" x14ac:dyDescent="0.25"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2"/>
      <c r="AG846" s="12"/>
      <c r="AH846" s="12"/>
      <c r="AI846" s="12"/>
      <c r="AJ846" s="12"/>
    </row>
    <row r="847" spans="9:36" s="14" customFormat="1" x14ac:dyDescent="0.25"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2"/>
      <c r="AG847" s="12"/>
      <c r="AH847" s="12"/>
      <c r="AI847" s="12"/>
      <c r="AJ847" s="12"/>
    </row>
    <row r="848" spans="9:36" s="14" customFormat="1" x14ac:dyDescent="0.25"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2"/>
      <c r="AG848" s="12"/>
      <c r="AH848" s="12"/>
      <c r="AI848" s="12"/>
      <c r="AJ848" s="12"/>
    </row>
    <row r="849" spans="9:36" s="14" customFormat="1" x14ac:dyDescent="0.25"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2"/>
      <c r="AG849" s="12"/>
      <c r="AH849" s="12"/>
      <c r="AI849" s="12"/>
      <c r="AJ849" s="12"/>
    </row>
    <row r="850" spans="9:36" s="14" customFormat="1" x14ac:dyDescent="0.25"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2"/>
      <c r="AG850" s="12"/>
      <c r="AH850" s="12"/>
      <c r="AI850" s="12"/>
      <c r="AJ850" s="12"/>
    </row>
    <row r="851" spans="9:36" s="14" customFormat="1" x14ac:dyDescent="0.25"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2"/>
      <c r="AG851" s="12"/>
      <c r="AH851" s="12"/>
      <c r="AI851" s="12"/>
      <c r="AJ851" s="12"/>
    </row>
    <row r="852" spans="9:36" s="14" customFormat="1" x14ac:dyDescent="0.25"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2"/>
      <c r="AG852" s="12"/>
      <c r="AH852" s="12"/>
      <c r="AI852" s="12"/>
      <c r="AJ852" s="12"/>
    </row>
    <row r="853" spans="9:36" s="14" customFormat="1" x14ac:dyDescent="0.25"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2"/>
      <c r="AG853" s="12"/>
      <c r="AH853" s="12"/>
      <c r="AI853" s="12"/>
      <c r="AJ853" s="12"/>
    </row>
    <row r="854" spans="9:36" s="14" customFormat="1" x14ac:dyDescent="0.25"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2"/>
      <c r="AG854" s="12"/>
      <c r="AH854" s="12"/>
      <c r="AI854" s="12"/>
      <c r="AJ854" s="12"/>
    </row>
    <row r="855" spans="9:36" s="14" customFormat="1" x14ac:dyDescent="0.25"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2"/>
      <c r="AG855" s="12"/>
      <c r="AH855" s="12"/>
      <c r="AI855" s="12"/>
      <c r="AJ855" s="12"/>
    </row>
    <row r="856" spans="9:36" s="14" customFormat="1" x14ac:dyDescent="0.25"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2"/>
      <c r="AG856" s="12"/>
      <c r="AH856" s="12"/>
      <c r="AI856" s="12"/>
      <c r="AJ856" s="12"/>
    </row>
    <row r="857" spans="9:36" s="14" customFormat="1" x14ac:dyDescent="0.25"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2"/>
      <c r="AG857" s="12"/>
      <c r="AH857" s="12"/>
      <c r="AI857" s="12"/>
      <c r="AJ857" s="12"/>
    </row>
    <row r="858" spans="9:36" s="14" customFormat="1" x14ac:dyDescent="0.25"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2"/>
      <c r="AG858" s="12"/>
      <c r="AH858" s="12"/>
      <c r="AI858" s="12"/>
      <c r="AJ858" s="12"/>
    </row>
    <row r="859" spans="9:36" s="14" customFormat="1" x14ac:dyDescent="0.25"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2"/>
      <c r="AG859" s="12"/>
      <c r="AH859" s="12"/>
      <c r="AI859" s="12"/>
      <c r="AJ859" s="12"/>
    </row>
    <row r="860" spans="9:36" s="14" customFormat="1" x14ac:dyDescent="0.25"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2"/>
      <c r="AG860" s="12"/>
      <c r="AH860" s="12"/>
      <c r="AI860" s="12"/>
      <c r="AJ860" s="12"/>
    </row>
    <row r="861" spans="9:36" s="14" customFormat="1" x14ac:dyDescent="0.25"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2"/>
      <c r="AG861" s="12"/>
      <c r="AH861" s="12"/>
      <c r="AI861" s="12"/>
      <c r="AJ861" s="12"/>
    </row>
    <row r="862" spans="9:36" s="14" customFormat="1" x14ac:dyDescent="0.25"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2"/>
      <c r="AG862" s="12"/>
      <c r="AH862" s="12"/>
      <c r="AI862" s="12"/>
      <c r="AJ862" s="12"/>
    </row>
    <row r="863" spans="9:36" s="14" customFormat="1" x14ac:dyDescent="0.25"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2"/>
      <c r="AG863" s="12"/>
      <c r="AH863" s="12"/>
      <c r="AI863" s="12"/>
      <c r="AJ863" s="12"/>
    </row>
    <row r="864" spans="9:36" s="14" customFormat="1" x14ac:dyDescent="0.25"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2"/>
      <c r="AG864" s="12"/>
      <c r="AH864" s="12"/>
      <c r="AI864" s="12"/>
      <c r="AJ864" s="12"/>
    </row>
    <row r="865" spans="9:36" s="14" customFormat="1" x14ac:dyDescent="0.25"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2"/>
      <c r="AG865" s="12"/>
      <c r="AH865" s="12"/>
      <c r="AI865" s="12"/>
      <c r="AJ865" s="12"/>
    </row>
    <row r="866" spans="9:36" s="14" customFormat="1" x14ac:dyDescent="0.25"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2"/>
      <c r="AG866" s="12"/>
      <c r="AH866" s="12"/>
      <c r="AI866" s="12"/>
      <c r="AJ866" s="12"/>
    </row>
    <row r="867" spans="9:36" s="14" customFormat="1" x14ac:dyDescent="0.25"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2"/>
      <c r="AG867" s="12"/>
      <c r="AH867" s="12"/>
      <c r="AI867" s="12"/>
      <c r="AJ867" s="12"/>
    </row>
    <row r="868" spans="9:36" s="14" customFormat="1" x14ac:dyDescent="0.25"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2"/>
      <c r="AG868" s="12"/>
      <c r="AH868" s="12"/>
      <c r="AI868" s="12"/>
      <c r="AJ868" s="12"/>
    </row>
    <row r="869" spans="9:36" s="14" customFormat="1" x14ac:dyDescent="0.25"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2"/>
      <c r="AG869" s="12"/>
      <c r="AH869" s="12"/>
      <c r="AI869" s="12"/>
      <c r="AJ869" s="12"/>
    </row>
    <row r="870" spans="9:36" s="14" customFormat="1" x14ac:dyDescent="0.25"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2"/>
      <c r="AG870" s="12"/>
      <c r="AH870" s="12"/>
      <c r="AI870" s="12"/>
      <c r="AJ870" s="12"/>
    </row>
    <row r="871" spans="9:36" s="14" customFormat="1" x14ac:dyDescent="0.25"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2"/>
      <c r="AG871" s="12"/>
      <c r="AH871" s="12"/>
      <c r="AI871" s="12"/>
      <c r="AJ871" s="12"/>
    </row>
    <row r="872" spans="9:36" s="14" customFormat="1" x14ac:dyDescent="0.25"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2"/>
      <c r="AG872" s="12"/>
      <c r="AH872" s="12"/>
      <c r="AI872" s="12"/>
      <c r="AJ872" s="12"/>
    </row>
    <row r="873" spans="9:36" s="14" customFormat="1" x14ac:dyDescent="0.25"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2"/>
      <c r="AG873" s="12"/>
      <c r="AH873" s="12"/>
      <c r="AI873" s="12"/>
      <c r="AJ873" s="12"/>
    </row>
    <row r="874" spans="9:36" s="14" customFormat="1" x14ac:dyDescent="0.25"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2"/>
      <c r="AG874" s="12"/>
      <c r="AH874" s="12"/>
      <c r="AI874" s="12"/>
      <c r="AJ874" s="12"/>
    </row>
    <row r="875" spans="9:36" s="14" customFormat="1" x14ac:dyDescent="0.25"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2"/>
      <c r="AG875" s="12"/>
      <c r="AH875" s="12"/>
      <c r="AI875" s="12"/>
      <c r="AJ875" s="12"/>
    </row>
    <row r="876" spans="9:36" s="14" customFormat="1" x14ac:dyDescent="0.25"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2"/>
      <c r="AG876" s="12"/>
      <c r="AH876" s="12"/>
      <c r="AI876" s="12"/>
      <c r="AJ876" s="12"/>
    </row>
    <row r="877" spans="9:36" s="14" customFormat="1" x14ac:dyDescent="0.25"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2"/>
      <c r="AG877" s="12"/>
      <c r="AH877" s="12"/>
      <c r="AI877" s="12"/>
      <c r="AJ877" s="12"/>
    </row>
    <row r="878" spans="9:36" s="14" customFormat="1" x14ac:dyDescent="0.25"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2"/>
      <c r="AG878" s="12"/>
      <c r="AH878" s="12"/>
      <c r="AI878" s="12"/>
      <c r="AJ878" s="12"/>
    </row>
    <row r="879" spans="9:36" s="14" customFormat="1" x14ac:dyDescent="0.25"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2"/>
      <c r="AG879" s="12"/>
      <c r="AH879" s="12"/>
      <c r="AI879" s="12"/>
      <c r="AJ879" s="12"/>
    </row>
    <row r="880" spans="9:36" s="14" customFormat="1" x14ac:dyDescent="0.25"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2"/>
      <c r="AG880" s="12"/>
      <c r="AH880" s="12"/>
      <c r="AI880" s="12"/>
      <c r="AJ880" s="12"/>
    </row>
    <row r="881" spans="9:36" s="14" customFormat="1" x14ac:dyDescent="0.25"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2"/>
      <c r="AG881" s="12"/>
      <c r="AH881" s="12"/>
      <c r="AI881" s="12"/>
      <c r="AJ881" s="12"/>
    </row>
    <row r="882" spans="9:36" s="14" customFormat="1" x14ac:dyDescent="0.25"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2"/>
      <c r="AG882" s="12"/>
      <c r="AH882" s="12"/>
      <c r="AI882" s="12"/>
      <c r="AJ882" s="12"/>
    </row>
    <row r="883" spans="9:36" s="14" customFormat="1" x14ac:dyDescent="0.25"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2"/>
      <c r="AG883" s="12"/>
      <c r="AH883" s="12"/>
      <c r="AI883" s="12"/>
      <c r="AJ883" s="12"/>
    </row>
    <row r="884" spans="9:36" s="14" customFormat="1" x14ac:dyDescent="0.25"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2"/>
      <c r="AG884" s="12"/>
      <c r="AH884" s="12"/>
      <c r="AI884" s="12"/>
      <c r="AJ884" s="12"/>
    </row>
    <row r="885" spans="9:36" s="14" customFormat="1" x14ac:dyDescent="0.25"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2"/>
      <c r="AG885" s="12"/>
      <c r="AH885" s="12"/>
      <c r="AI885" s="12"/>
      <c r="AJ885" s="12"/>
    </row>
    <row r="886" spans="9:36" s="14" customFormat="1" x14ac:dyDescent="0.25"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2"/>
      <c r="AG886" s="12"/>
      <c r="AH886" s="12"/>
      <c r="AI886" s="12"/>
      <c r="AJ886" s="12"/>
    </row>
    <row r="887" spans="9:36" s="14" customFormat="1" x14ac:dyDescent="0.25"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2"/>
      <c r="AG887" s="12"/>
      <c r="AH887" s="12"/>
      <c r="AI887" s="12"/>
      <c r="AJ887" s="12"/>
    </row>
    <row r="888" spans="9:36" s="14" customFormat="1" x14ac:dyDescent="0.25"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2"/>
      <c r="AG888" s="12"/>
      <c r="AH888" s="12"/>
      <c r="AI888" s="12"/>
      <c r="AJ888" s="12"/>
    </row>
    <row r="889" spans="9:36" s="14" customFormat="1" x14ac:dyDescent="0.25"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2"/>
      <c r="AG889" s="12"/>
      <c r="AH889" s="12"/>
      <c r="AI889" s="12"/>
      <c r="AJ889" s="12"/>
    </row>
    <row r="890" spans="9:36" s="14" customFormat="1" x14ac:dyDescent="0.25"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2"/>
      <c r="AG890" s="12"/>
      <c r="AH890" s="12"/>
      <c r="AI890" s="12"/>
      <c r="AJ890" s="12"/>
    </row>
    <row r="891" spans="9:36" s="14" customFormat="1" x14ac:dyDescent="0.25"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2"/>
      <c r="AG891" s="12"/>
      <c r="AH891" s="12"/>
      <c r="AI891" s="12"/>
      <c r="AJ891" s="12"/>
    </row>
    <row r="892" spans="9:36" s="14" customFormat="1" x14ac:dyDescent="0.25"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2"/>
      <c r="AG892" s="12"/>
      <c r="AH892" s="12"/>
      <c r="AI892" s="12"/>
      <c r="AJ892" s="12"/>
    </row>
    <row r="893" spans="9:36" s="14" customFormat="1" x14ac:dyDescent="0.25"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2"/>
      <c r="AG893" s="12"/>
      <c r="AH893" s="12"/>
      <c r="AI893" s="12"/>
      <c r="AJ893" s="12"/>
    </row>
    <row r="894" spans="9:36" s="14" customFormat="1" x14ac:dyDescent="0.25"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2"/>
      <c r="AG894" s="12"/>
      <c r="AH894" s="12"/>
      <c r="AI894" s="12"/>
      <c r="AJ894" s="12"/>
    </row>
    <row r="895" spans="9:36" s="14" customFormat="1" x14ac:dyDescent="0.25"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2"/>
      <c r="AG895" s="12"/>
      <c r="AH895" s="12"/>
      <c r="AI895" s="12"/>
      <c r="AJ895" s="12"/>
    </row>
    <row r="896" spans="9:36" s="14" customFormat="1" x14ac:dyDescent="0.25"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2"/>
      <c r="AG896" s="12"/>
      <c r="AH896" s="12"/>
      <c r="AI896" s="12"/>
      <c r="AJ896" s="12"/>
    </row>
    <row r="897" spans="9:36" s="14" customFormat="1" x14ac:dyDescent="0.25"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2"/>
      <c r="AG897" s="12"/>
      <c r="AH897" s="12"/>
      <c r="AI897" s="12"/>
      <c r="AJ897" s="12"/>
    </row>
    <row r="898" spans="9:36" s="14" customFormat="1" x14ac:dyDescent="0.25"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2"/>
      <c r="AG898" s="12"/>
      <c r="AH898" s="12"/>
      <c r="AI898" s="12"/>
      <c r="AJ898" s="12"/>
    </row>
    <row r="899" spans="9:36" s="14" customFormat="1" x14ac:dyDescent="0.25"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2"/>
      <c r="AG899" s="12"/>
      <c r="AH899" s="12"/>
      <c r="AI899" s="12"/>
      <c r="AJ899" s="12"/>
    </row>
    <row r="900" spans="9:36" s="14" customFormat="1" x14ac:dyDescent="0.25"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2"/>
      <c r="AG900" s="12"/>
      <c r="AH900" s="12"/>
      <c r="AI900" s="12"/>
      <c r="AJ900" s="12"/>
    </row>
    <row r="901" spans="9:36" s="14" customFormat="1" x14ac:dyDescent="0.25"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2"/>
      <c r="AG901" s="12"/>
      <c r="AH901" s="12"/>
      <c r="AI901" s="12"/>
      <c r="AJ901" s="12"/>
    </row>
    <row r="902" spans="9:36" s="14" customFormat="1" x14ac:dyDescent="0.25"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2"/>
      <c r="AG902" s="12"/>
      <c r="AH902" s="12"/>
      <c r="AI902" s="12"/>
      <c r="AJ902" s="12"/>
    </row>
    <row r="903" spans="9:36" s="14" customFormat="1" x14ac:dyDescent="0.25"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2"/>
      <c r="AG903" s="12"/>
      <c r="AH903" s="12"/>
      <c r="AI903" s="12"/>
      <c r="AJ903" s="12"/>
    </row>
    <row r="904" spans="9:36" s="14" customFormat="1" x14ac:dyDescent="0.25"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2"/>
      <c r="AG904" s="12"/>
      <c r="AH904" s="12"/>
      <c r="AI904" s="12"/>
      <c r="AJ904" s="12"/>
    </row>
    <row r="905" spans="9:36" s="14" customFormat="1" x14ac:dyDescent="0.25"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2"/>
      <c r="AG905" s="12"/>
      <c r="AH905" s="12"/>
      <c r="AI905" s="12"/>
      <c r="AJ905" s="12"/>
    </row>
    <row r="906" spans="9:36" s="14" customFormat="1" x14ac:dyDescent="0.25"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2"/>
      <c r="AG906" s="12"/>
      <c r="AH906" s="12"/>
      <c r="AI906" s="12"/>
      <c r="AJ906" s="12"/>
    </row>
    <row r="907" spans="9:36" s="14" customFormat="1" x14ac:dyDescent="0.25"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2"/>
      <c r="AG907" s="12"/>
      <c r="AH907" s="12"/>
      <c r="AI907" s="12"/>
      <c r="AJ907" s="12"/>
    </row>
    <row r="908" spans="9:36" s="14" customFormat="1" x14ac:dyDescent="0.25"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2"/>
      <c r="AG908" s="12"/>
      <c r="AH908" s="12"/>
      <c r="AI908" s="12"/>
      <c r="AJ908" s="12"/>
    </row>
    <row r="909" spans="9:36" s="14" customFormat="1" x14ac:dyDescent="0.25"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2"/>
      <c r="AG909" s="12"/>
      <c r="AH909" s="12"/>
      <c r="AI909" s="12"/>
      <c r="AJ909" s="12"/>
    </row>
    <row r="910" spans="9:36" s="14" customFormat="1" x14ac:dyDescent="0.25"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2"/>
      <c r="AG910" s="12"/>
      <c r="AH910" s="12"/>
      <c r="AI910" s="12"/>
      <c r="AJ910" s="12"/>
    </row>
    <row r="911" spans="9:36" s="14" customFormat="1" x14ac:dyDescent="0.25"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2"/>
      <c r="AG911" s="12"/>
      <c r="AH911" s="12"/>
      <c r="AI911" s="12"/>
      <c r="AJ911" s="12"/>
    </row>
    <row r="912" spans="9:36" s="14" customFormat="1" x14ac:dyDescent="0.25"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2"/>
      <c r="AG912" s="12"/>
      <c r="AH912" s="12"/>
      <c r="AI912" s="12"/>
      <c r="AJ912" s="12"/>
    </row>
    <row r="913" spans="9:36" s="14" customFormat="1" x14ac:dyDescent="0.25"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2"/>
      <c r="AG913" s="12"/>
      <c r="AH913" s="12"/>
      <c r="AI913" s="12"/>
      <c r="AJ913" s="12"/>
    </row>
    <row r="914" spans="9:36" s="14" customFormat="1" x14ac:dyDescent="0.25"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2"/>
      <c r="AG914" s="12"/>
      <c r="AH914" s="12"/>
      <c r="AI914" s="12"/>
      <c r="AJ914" s="12"/>
    </row>
    <row r="915" spans="9:36" s="14" customFormat="1" x14ac:dyDescent="0.25"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2"/>
      <c r="AG915" s="12"/>
      <c r="AH915" s="12"/>
      <c r="AI915" s="12"/>
      <c r="AJ915" s="12"/>
    </row>
    <row r="916" spans="9:36" s="14" customFormat="1" x14ac:dyDescent="0.25"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2"/>
      <c r="AG916" s="12"/>
      <c r="AH916" s="12"/>
      <c r="AI916" s="12"/>
      <c r="AJ916" s="12"/>
    </row>
    <row r="917" spans="9:36" s="14" customFormat="1" x14ac:dyDescent="0.25"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2"/>
      <c r="AG917" s="12"/>
      <c r="AH917" s="12"/>
      <c r="AI917" s="12"/>
      <c r="AJ917" s="12"/>
    </row>
    <row r="918" spans="9:36" s="14" customFormat="1" x14ac:dyDescent="0.25"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2"/>
      <c r="AG918" s="12"/>
      <c r="AH918" s="12"/>
      <c r="AI918" s="12"/>
      <c r="AJ918" s="12"/>
    </row>
    <row r="919" spans="9:36" s="14" customFormat="1" x14ac:dyDescent="0.25"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2"/>
      <c r="AG919" s="12"/>
      <c r="AH919" s="12"/>
      <c r="AI919" s="12"/>
      <c r="AJ919" s="12"/>
    </row>
    <row r="920" spans="9:36" s="14" customFormat="1" x14ac:dyDescent="0.25"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2"/>
      <c r="AG920" s="12"/>
      <c r="AH920" s="12"/>
      <c r="AI920" s="12"/>
      <c r="AJ920" s="12"/>
    </row>
    <row r="921" spans="9:36" s="14" customFormat="1" x14ac:dyDescent="0.25"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2"/>
      <c r="AG921" s="12"/>
      <c r="AH921" s="12"/>
      <c r="AI921" s="12"/>
      <c r="AJ921" s="12"/>
    </row>
    <row r="922" spans="9:36" s="14" customFormat="1" x14ac:dyDescent="0.25"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2"/>
      <c r="AG922" s="12"/>
      <c r="AH922" s="12"/>
      <c r="AI922" s="12"/>
      <c r="AJ922" s="12"/>
    </row>
    <row r="923" spans="9:36" s="14" customFormat="1" x14ac:dyDescent="0.25"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2"/>
      <c r="AG923" s="12"/>
      <c r="AH923" s="12"/>
      <c r="AI923" s="12"/>
      <c r="AJ923" s="12"/>
    </row>
    <row r="924" spans="9:36" s="14" customFormat="1" x14ac:dyDescent="0.25"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2"/>
      <c r="AG924" s="12"/>
      <c r="AH924" s="12"/>
      <c r="AI924" s="12"/>
      <c r="AJ924" s="12"/>
    </row>
    <row r="925" spans="9:36" s="14" customFormat="1" x14ac:dyDescent="0.25"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2"/>
      <c r="AG925" s="12"/>
      <c r="AH925" s="12"/>
      <c r="AI925" s="12"/>
      <c r="AJ925" s="12"/>
    </row>
    <row r="926" spans="9:36" s="14" customFormat="1" x14ac:dyDescent="0.25"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2"/>
      <c r="AG926" s="12"/>
      <c r="AH926" s="12"/>
      <c r="AI926" s="12"/>
      <c r="AJ926" s="12"/>
    </row>
    <row r="927" spans="9:36" s="14" customFormat="1" x14ac:dyDescent="0.25"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2"/>
      <c r="AG927" s="12"/>
      <c r="AH927" s="12"/>
      <c r="AI927" s="12"/>
      <c r="AJ927" s="12"/>
    </row>
    <row r="928" spans="9:36" s="14" customFormat="1" x14ac:dyDescent="0.25"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2"/>
      <c r="AG928" s="12"/>
      <c r="AH928" s="12"/>
      <c r="AI928" s="12"/>
      <c r="AJ928" s="12"/>
    </row>
    <row r="929" spans="9:36" s="14" customFormat="1" x14ac:dyDescent="0.25"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2"/>
      <c r="AG929" s="12"/>
      <c r="AH929" s="12"/>
      <c r="AI929" s="12"/>
      <c r="AJ929" s="12"/>
    </row>
    <row r="930" spans="9:36" s="14" customFormat="1" x14ac:dyDescent="0.25"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2"/>
      <c r="AG930" s="12"/>
      <c r="AH930" s="12"/>
      <c r="AI930" s="12"/>
      <c r="AJ930" s="12"/>
    </row>
    <row r="931" spans="9:36" s="14" customFormat="1" x14ac:dyDescent="0.25"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2"/>
      <c r="AG931" s="12"/>
      <c r="AH931" s="12"/>
      <c r="AI931" s="12"/>
      <c r="AJ931" s="12"/>
    </row>
    <row r="932" spans="9:36" s="14" customFormat="1" x14ac:dyDescent="0.25"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2"/>
      <c r="AG932" s="12"/>
      <c r="AH932" s="12"/>
      <c r="AI932" s="12"/>
      <c r="AJ932" s="12"/>
    </row>
    <row r="933" spans="9:36" s="14" customFormat="1" x14ac:dyDescent="0.25"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2"/>
      <c r="AG933" s="12"/>
      <c r="AH933" s="12"/>
      <c r="AI933" s="12"/>
      <c r="AJ933" s="12"/>
    </row>
    <row r="934" spans="9:36" s="14" customFormat="1" x14ac:dyDescent="0.25"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2"/>
      <c r="AG934" s="12"/>
      <c r="AH934" s="12"/>
      <c r="AI934" s="12"/>
      <c r="AJ934" s="12"/>
    </row>
    <row r="935" spans="9:36" s="14" customFormat="1" x14ac:dyDescent="0.25"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2"/>
      <c r="AG935" s="12"/>
      <c r="AH935" s="12"/>
      <c r="AI935" s="12"/>
      <c r="AJ935" s="12"/>
    </row>
    <row r="936" spans="9:36" s="14" customFormat="1" x14ac:dyDescent="0.25"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2"/>
      <c r="AG936" s="12"/>
      <c r="AH936" s="12"/>
      <c r="AI936" s="12"/>
      <c r="AJ936" s="12"/>
    </row>
    <row r="937" spans="9:36" s="14" customFormat="1" x14ac:dyDescent="0.25"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2"/>
      <c r="AG937" s="12"/>
      <c r="AH937" s="12"/>
      <c r="AI937" s="12"/>
      <c r="AJ937" s="12"/>
    </row>
    <row r="938" spans="9:36" s="14" customFormat="1" x14ac:dyDescent="0.25"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2"/>
      <c r="AG938" s="12"/>
      <c r="AH938" s="12"/>
      <c r="AI938" s="12"/>
      <c r="AJ938" s="12"/>
    </row>
    <row r="939" spans="9:36" s="14" customFormat="1" x14ac:dyDescent="0.25"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2"/>
      <c r="AG939" s="12"/>
      <c r="AH939" s="12"/>
      <c r="AI939" s="12"/>
      <c r="AJ939" s="12"/>
    </row>
    <row r="940" spans="9:36" s="14" customFormat="1" x14ac:dyDescent="0.25"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2"/>
      <c r="AG940" s="12"/>
      <c r="AH940" s="12"/>
      <c r="AI940" s="12"/>
      <c r="AJ940" s="12"/>
    </row>
    <row r="941" spans="9:36" s="14" customFormat="1" x14ac:dyDescent="0.25"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2"/>
      <c r="AG941" s="12"/>
      <c r="AH941" s="12"/>
      <c r="AI941" s="12"/>
      <c r="AJ941" s="12"/>
    </row>
    <row r="942" spans="9:36" s="14" customFormat="1" x14ac:dyDescent="0.25"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2"/>
      <c r="AG942" s="12"/>
      <c r="AH942" s="12"/>
      <c r="AI942" s="12"/>
      <c r="AJ942" s="12"/>
    </row>
    <row r="943" spans="9:36" s="14" customFormat="1" x14ac:dyDescent="0.25"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2"/>
      <c r="AG943" s="12"/>
      <c r="AH943" s="12"/>
      <c r="AI943" s="12"/>
      <c r="AJ943" s="12"/>
    </row>
    <row r="944" spans="9:36" s="14" customFormat="1" x14ac:dyDescent="0.25"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2"/>
      <c r="AG944" s="12"/>
      <c r="AH944" s="12"/>
      <c r="AI944" s="12"/>
      <c r="AJ944" s="12"/>
    </row>
    <row r="945" spans="9:36" s="14" customFormat="1" x14ac:dyDescent="0.25"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2"/>
      <c r="AG945" s="12"/>
      <c r="AH945" s="12"/>
      <c r="AI945" s="12"/>
      <c r="AJ945" s="12"/>
    </row>
    <row r="946" spans="9:36" s="14" customFormat="1" x14ac:dyDescent="0.25"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2"/>
      <c r="AG946" s="12"/>
      <c r="AH946" s="12"/>
      <c r="AI946" s="12"/>
      <c r="AJ946" s="12"/>
    </row>
    <row r="947" spans="9:36" s="14" customFormat="1" x14ac:dyDescent="0.25"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2"/>
      <c r="AG947" s="12"/>
      <c r="AH947" s="12"/>
      <c r="AI947" s="12"/>
      <c r="AJ947" s="12"/>
    </row>
    <row r="948" spans="9:36" s="14" customFormat="1" x14ac:dyDescent="0.25"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2"/>
      <c r="AG948" s="12"/>
      <c r="AH948" s="12"/>
      <c r="AI948" s="12"/>
      <c r="AJ948" s="12"/>
    </row>
    <row r="949" spans="9:36" s="14" customFormat="1" x14ac:dyDescent="0.25"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2"/>
      <c r="AG949" s="12"/>
      <c r="AH949" s="12"/>
      <c r="AI949" s="12"/>
      <c r="AJ949" s="12"/>
    </row>
    <row r="950" spans="9:36" s="14" customFormat="1" x14ac:dyDescent="0.25"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2"/>
      <c r="AG950" s="12"/>
      <c r="AH950" s="12"/>
      <c r="AI950" s="12"/>
      <c r="AJ950" s="12"/>
    </row>
    <row r="951" spans="9:36" s="14" customFormat="1" x14ac:dyDescent="0.25"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2"/>
      <c r="AG951" s="12"/>
      <c r="AH951" s="12"/>
      <c r="AI951" s="12"/>
      <c r="AJ951" s="12"/>
    </row>
    <row r="952" spans="9:36" s="14" customFormat="1" x14ac:dyDescent="0.25"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2"/>
      <c r="AG952" s="12"/>
      <c r="AH952" s="12"/>
      <c r="AI952" s="12"/>
      <c r="AJ952" s="12"/>
    </row>
    <row r="953" spans="9:36" s="14" customFormat="1" x14ac:dyDescent="0.25"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2"/>
      <c r="AG953" s="12"/>
      <c r="AH953" s="12"/>
      <c r="AI953" s="12"/>
      <c r="AJ953" s="12"/>
    </row>
    <row r="954" spans="9:36" s="14" customFormat="1" x14ac:dyDescent="0.25"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2"/>
      <c r="AG954" s="12"/>
      <c r="AH954" s="12"/>
      <c r="AI954" s="12"/>
      <c r="AJ954" s="12"/>
    </row>
    <row r="955" spans="9:36" s="14" customFormat="1" x14ac:dyDescent="0.25"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2"/>
      <c r="AG955" s="12"/>
      <c r="AH955" s="12"/>
      <c r="AI955" s="12"/>
      <c r="AJ955" s="12"/>
    </row>
    <row r="956" spans="9:36" s="14" customFormat="1" x14ac:dyDescent="0.25"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2"/>
      <c r="AG956" s="12"/>
      <c r="AH956" s="12"/>
      <c r="AI956" s="12"/>
      <c r="AJ956" s="12"/>
    </row>
    <row r="957" spans="9:36" s="14" customFormat="1" x14ac:dyDescent="0.25"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2"/>
      <c r="AG957" s="12"/>
      <c r="AH957" s="12"/>
      <c r="AI957" s="12"/>
      <c r="AJ957" s="12"/>
    </row>
    <row r="958" spans="9:36" s="14" customFormat="1" x14ac:dyDescent="0.25"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2"/>
      <c r="AG958" s="12"/>
      <c r="AH958" s="12"/>
      <c r="AI958" s="12"/>
      <c r="AJ958" s="12"/>
    </row>
    <row r="959" spans="9:36" s="14" customFormat="1" x14ac:dyDescent="0.25"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2"/>
      <c r="AG959" s="12"/>
      <c r="AH959" s="12"/>
      <c r="AI959" s="12"/>
      <c r="AJ959" s="12"/>
    </row>
    <row r="960" spans="9:36" s="14" customFormat="1" x14ac:dyDescent="0.25"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2"/>
      <c r="AG960" s="12"/>
      <c r="AH960" s="12"/>
      <c r="AI960" s="12"/>
      <c r="AJ960" s="12"/>
    </row>
    <row r="961" spans="9:36" s="14" customFormat="1" x14ac:dyDescent="0.25"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2"/>
      <c r="AG961" s="12"/>
      <c r="AH961" s="12"/>
      <c r="AI961" s="12"/>
      <c r="AJ961" s="12"/>
    </row>
    <row r="962" spans="9:36" s="14" customFormat="1" x14ac:dyDescent="0.25"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2"/>
      <c r="AG962" s="12"/>
      <c r="AH962" s="12"/>
      <c r="AI962" s="12"/>
      <c r="AJ962" s="12"/>
    </row>
    <row r="963" spans="9:36" s="14" customFormat="1" x14ac:dyDescent="0.25"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2"/>
      <c r="AG963" s="12"/>
      <c r="AH963" s="12"/>
      <c r="AI963" s="12"/>
      <c r="AJ963" s="12"/>
    </row>
    <row r="964" spans="9:36" s="14" customFormat="1" x14ac:dyDescent="0.25"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2"/>
      <c r="AG964" s="12"/>
      <c r="AH964" s="12"/>
      <c r="AI964" s="12"/>
      <c r="AJ964" s="12"/>
    </row>
    <row r="965" spans="9:36" s="14" customFormat="1" x14ac:dyDescent="0.25"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2"/>
      <c r="AG965" s="12"/>
      <c r="AH965" s="12"/>
      <c r="AI965" s="12"/>
      <c r="AJ965" s="12"/>
    </row>
    <row r="966" spans="9:36" s="14" customFormat="1" x14ac:dyDescent="0.25"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2"/>
      <c r="AG966" s="12"/>
      <c r="AH966" s="12"/>
      <c r="AI966" s="12"/>
      <c r="AJ966" s="12"/>
    </row>
    <row r="967" spans="9:36" s="14" customFormat="1" x14ac:dyDescent="0.25"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2"/>
      <c r="AG967" s="12"/>
      <c r="AH967" s="12"/>
      <c r="AI967" s="12"/>
      <c r="AJ967" s="12"/>
    </row>
    <row r="968" spans="9:36" s="14" customFormat="1" x14ac:dyDescent="0.25"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2"/>
      <c r="AG968" s="12"/>
      <c r="AH968" s="12"/>
      <c r="AI968" s="12"/>
      <c r="AJ968" s="12"/>
    </row>
    <row r="969" spans="9:36" s="14" customFormat="1" x14ac:dyDescent="0.25"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2"/>
      <c r="AG969" s="12"/>
      <c r="AH969" s="12"/>
      <c r="AI969" s="12"/>
      <c r="AJ969" s="12"/>
    </row>
    <row r="970" spans="9:36" s="14" customFormat="1" x14ac:dyDescent="0.25"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2"/>
      <c r="AG970" s="12"/>
      <c r="AH970" s="12"/>
      <c r="AI970" s="12"/>
      <c r="AJ970" s="12"/>
    </row>
    <row r="971" spans="9:36" s="14" customFormat="1" x14ac:dyDescent="0.25"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2"/>
      <c r="AG971" s="12"/>
      <c r="AH971" s="12"/>
      <c r="AI971" s="12"/>
      <c r="AJ971" s="12"/>
    </row>
    <row r="972" spans="9:36" s="14" customFormat="1" x14ac:dyDescent="0.25"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2"/>
      <c r="AG972" s="12"/>
      <c r="AH972" s="12"/>
      <c r="AI972" s="12"/>
      <c r="AJ972" s="12"/>
    </row>
    <row r="973" spans="9:36" s="14" customFormat="1" x14ac:dyDescent="0.25"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2"/>
      <c r="AG973" s="12"/>
      <c r="AH973" s="12"/>
      <c r="AI973" s="12"/>
      <c r="AJ973" s="12"/>
    </row>
    <row r="974" spans="9:36" s="14" customFormat="1" x14ac:dyDescent="0.25"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2"/>
      <c r="AG974" s="12"/>
      <c r="AH974" s="12"/>
      <c r="AI974" s="12"/>
      <c r="AJ974" s="12"/>
    </row>
    <row r="975" spans="9:36" s="14" customFormat="1" x14ac:dyDescent="0.25"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2"/>
      <c r="AG975" s="12"/>
      <c r="AH975" s="12"/>
      <c r="AI975" s="12"/>
      <c r="AJ975" s="12"/>
    </row>
    <row r="976" spans="9:36" s="14" customFormat="1" x14ac:dyDescent="0.25"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2"/>
      <c r="AG976" s="12"/>
      <c r="AH976" s="12"/>
      <c r="AI976" s="12"/>
      <c r="AJ976" s="12"/>
    </row>
    <row r="977" spans="9:36" s="14" customFormat="1" x14ac:dyDescent="0.25"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2"/>
      <c r="AG977" s="12"/>
      <c r="AH977" s="12"/>
      <c r="AI977" s="12"/>
      <c r="AJ977" s="12"/>
    </row>
    <row r="978" spans="9:36" s="14" customFormat="1" x14ac:dyDescent="0.25"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2"/>
      <c r="AG978" s="12"/>
      <c r="AH978" s="12"/>
      <c r="AI978" s="12"/>
      <c r="AJ978" s="12"/>
    </row>
    <row r="979" spans="9:36" s="14" customFormat="1" x14ac:dyDescent="0.25"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2"/>
      <c r="AG979" s="12"/>
      <c r="AH979" s="12"/>
      <c r="AI979" s="12"/>
      <c r="AJ979" s="12"/>
    </row>
    <row r="980" spans="9:36" s="14" customFormat="1" x14ac:dyDescent="0.25"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2"/>
      <c r="AG980" s="12"/>
      <c r="AH980" s="12"/>
      <c r="AI980" s="12"/>
      <c r="AJ980" s="12"/>
    </row>
    <row r="981" spans="9:36" s="14" customFormat="1" x14ac:dyDescent="0.25"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2"/>
      <c r="AG981" s="12"/>
      <c r="AH981" s="12"/>
      <c r="AI981" s="12"/>
      <c r="AJ981" s="12"/>
    </row>
    <row r="982" spans="9:36" s="14" customFormat="1" x14ac:dyDescent="0.25"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2"/>
      <c r="AG982" s="12"/>
      <c r="AH982" s="12"/>
      <c r="AI982" s="12"/>
      <c r="AJ982" s="12"/>
    </row>
    <row r="983" spans="9:36" s="14" customFormat="1" x14ac:dyDescent="0.25"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2"/>
      <c r="AG983" s="12"/>
      <c r="AH983" s="12"/>
      <c r="AI983" s="12"/>
      <c r="AJ983" s="12"/>
    </row>
    <row r="984" spans="9:36" s="14" customFormat="1" x14ac:dyDescent="0.25"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2"/>
      <c r="AG984" s="12"/>
      <c r="AH984" s="12"/>
      <c r="AI984" s="12"/>
      <c r="AJ984" s="12"/>
    </row>
    <row r="985" spans="9:36" s="14" customFormat="1" x14ac:dyDescent="0.25"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2"/>
      <c r="AG985" s="12"/>
      <c r="AH985" s="12"/>
      <c r="AI985" s="12"/>
      <c r="AJ985" s="12"/>
    </row>
    <row r="986" spans="9:36" s="14" customFormat="1" x14ac:dyDescent="0.25"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2"/>
      <c r="AG986" s="12"/>
      <c r="AH986" s="12"/>
      <c r="AI986" s="12"/>
      <c r="AJ986" s="12"/>
    </row>
    <row r="987" spans="9:36" s="14" customFormat="1" x14ac:dyDescent="0.25"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2"/>
      <c r="AG987" s="12"/>
      <c r="AH987" s="12"/>
      <c r="AI987" s="12"/>
      <c r="AJ987" s="12"/>
    </row>
    <row r="988" spans="9:36" s="14" customFormat="1" x14ac:dyDescent="0.25"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2"/>
      <c r="AG988" s="12"/>
      <c r="AH988" s="12"/>
      <c r="AI988" s="12"/>
      <c r="AJ988" s="12"/>
    </row>
    <row r="989" spans="9:36" s="14" customFormat="1" x14ac:dyDescent="0.25"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2"/>
      <c r="AG989" s="12"/>
      <c r="AH989" s="12"/>
      <c r="AI989" s="12"/>
      <c r="AJ989" s="12"/>
    </row>
    <row r="990" spans="9:36" s="14" customFormat="1" x14ac:dyDescent="0.25"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2"/>
      <c r="AG990" s="12"/>
      <c r="AH990" s="12"/>
      <c r="AI990" s="12"/>
      <c r="AJ990" s="12"/>
    </row>
    <row r="991" spans="9:36" s="14" customFormat="1" x14ac:dyDescent="0.25"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2"/>
      <c r="AG991" s="12"/>
      <c r="AH991" s="12"/>
      <c r="AI991" s="12"/>
      <c r="AJ991" s="12"/>
    </row>
    <row r="992" spans="9:36" s="14" customFormat="1" x14ac:dyDescent="0.25"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2"/>
      <c r="AG992" s="12"/>
      <c r="AH992" s="12"/>
      <c r="AI992" s="12"/>
      <c r="AJ992" s="12"/>
    </row>
    <row r="993" spans="9:36" s="14" customFormat="1" x14ac:dyDescent="0.25"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2"/>
      <c r="AG993" s="12"/>
      <c r="AH993" s="12"/>
      <c r="AI993" s="12"/>
      <c r="AJ993" s="12"/>
    </row>
    <row r="994" spans="9:36" s="14" customFormat="1" x14ac:dyDescent="0.25"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2"/>
      <c r="AG994" s="12"/>
      <c r="AH994" s="12"/>
      <c r="AI994" s="12"/>
      <c r="AJ994" s="12"/>
    </row>
    <row r="995" spans="9:36" s="14" customFormat="1" x14ac:dyDescent="0.25"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2"/>
      <c r="AG995" s="12"/>
      <c r="AH995" s="12"/>
      <c r="AI995" s="12"/>
      <c r="AJ995" s="12"/>
    </row>
    <row r="996" spans="9:36" s="14" customFormat="1" x14ac:dyDescent="0.25"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2"/>
      <c r="AG996" s="12"/>
      <c r="AH996" s="12"/>
      <c r="AI996" s="12"/>
      <c r="AJ996" s="12"/>
    </row>
    <row r="997" spans="9:36" s="14" customFormat="1" x14ac:dyDescent="0.25"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2"/>
      <c r="AG997" s="12"/>
      <c r="AH997" s="12"/>
      <c r="AI997" s="12"/>
      <c r="AJ997" s="12"/>
    </row>
    <row r="998" spans="9:36" s="14" customFormat="1" x14ac:dyDescent="0.25"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2"/>
      <c r="AG998" s="12"/>
      <c r="AH998" s="12"/>
      <c r="AI998" s="12"/>
      <c r="AJ998" s="12"/>
    </row>
    <row r="999" spans="9:36" s="14" customFormat="1" x14ac:dyDescent="0.25"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2"/>
      <c r="AG999" s="12"/>
      <c r="AH999" s="12"/>
      <c r="AI999" s="12"/>
      <c r="AJ999" s="12"/>
    </row>
    <row r="1000" spans="9:36" s="14" customFormat="1" x14ac:dyDescent="0.25"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2"/>
      <c r="AG1000" s="12"/>
      <c r="AH1000" s="12"/>
      <c r="AI1000" s="12"/>
      <c r="AJ1000" s="12"/>
    </row>
    <row r="1001" spans="9:36" s="14" customFormat="1" x14ac:dyDescent="0.25"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2"/>
      <c r="AG1001" s="12"/>
      <c r="AH1001" s="12"/>
      <c r="AI1001" s="12"/>
      <c r="AJ1001" s="12"/>
    </row>
    <row r="1002" spans="9:36" s="14" customFormat="1" x14ac:dyDescent="0.25"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2"/>
      <c r="AG1002" s="12"/>
      <c r="AH1002" s="12"/>
      <c r="AI1002" s="12"/>
      <c r="AJ1002" s="12"/>
    </row>
    <row r="1003" spans="9:36" s="14" customFormat="1" x14ac:dyDescent="0.25"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2"/>
      <c r="AG1003" s="12"/>
      <c r="AH1003" s="12"/>
      <c r="AI1003" s="12"/>
      <c r="AJ1003" s="12"/>
    </row>
    <row r="1004" spans="9:36" s="14" customFormat="1" x14ac:dyDescent="0.25"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2"/>
      <c r="AG1004" s="12"/>
      <c r="AH1004" s="12"/>
      <c r="AI1004" s="12"/>
      <c r="AJ1004" s="12"/>
    </row>
    <row r="1005" spans="9:36" s="14" customFormat="1" x14ac:dyDescent="0.25"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2"/>
      <c r="AG1005" s="12"/>
      <c r="AH1005" s="12"/>
      <c r="AI1005" s="12"/>
      <c r="AJ1005" s="12"/>
    </row>
    <row r="1006" spans="9:36" s="14" customFormat="1" x14ac:dyDescent="0.25"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2"/>
      <c r="AG1006" s="12"/>
      <c r="AH1006" s="12"/>
      <c r="AI1006" s="12"/>
      <c r="AJ1006" s="12"/>
    </row>
    <row r="1007" spans="9:36" s="14" customFormat="1" x14ac:dyDescent="0.25"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2"/>
      <c r="AG1007" s="12"/>
      <c r="AH1007" s="12"/>
      <c r="AI1007" s="12"/>
      <c r="AJ1007" s="12"/>
    </row>
    <row r="1008" spans="9:36" s="14" customFormat="1" x14ac:dyDescent="0.25"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2"/>
      <c r="AG1008" s="12"/>
      <c r="AH1008" s="12"/>
      <c r="AI1008" s="12"/>
      <c r="AJ1008" s="12"/>
    </row>
    <row r="1009" spans="9:36" s="14" customFormat="1" x14ac:dyDescent="0.25"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2"/>
      <c r="AG1009" s="12"/>
      <c r="AH1009" s="12"/>
      <c r="AI1009" s="12"/>
      <c r="AJ1009" s="12"/>
    </row>
    <row r="1010" spans="9:36" s="14" customFormat="1" x14ac:dyDescent="0.25"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2"/>
      <c r="AG1010" s="12"/>
      <c r="AH1010" s="12"/>
      <c r="AI1010" s="12"/>
      <c r="AJ1010" s="12"/>
    </row>
    <row r="1011" spans="9:36" s="14" customFormat="1" x14ac:dyDescent="0.25"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2"/>
      <c r="AG1011" s="12"/>
      <c r="AH1011" s="12"/>
      <c r="AI1011" s="12"/>
      <c r="AJ1011" s="12"/>
    </row>
    <row r="1012" spans="9:36" s="14" customFormat="1" x14ac:dyDescent="0.25"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2"/>
      <c r="AG1012" s="12"/>
      <c r="AH1012" s="12"/>
      <c r="AI1012" s="12"/>
      <c r="AJ1012" s="12"/>
    </row>
    <row r="1013" spans="9:36" s="14" customFormat="1" x14ac:dyDescent="0.25"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2"/>
      <c r="AG1013" s="12"/>
      <c r="AH1013" s="12"/>
      <c r="AI1013" s="12"/>
      <c r="AJ1013" s="12"/>
    </row>
    <row r="1014" spans="9:36" s="14" customFormat="1" x14ac:dyDescent="0.25"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2"/>
      <c r="AG1014" s="12"/>
      <c r="AH1014" s="12"/>
      <c r="AI1014" s="12"/>
      <c r="AJ1014" s="12"/>
    </row>
    <row r="1015" spans="9:36" s="14" customFormat="1" x14ac:dyDescent="0.25"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2"/>
      <c r="AG1015" s="12"/>
      <c r="AH1015" s="12"/>
      <c r="AI1015" s="12"/>
      <c r="AJ1015" s="12"/>
    </row>
    <row r="1016" spans="9:36" s="14" customFormat="1" x14ac:dyDescent="0.25"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2"/>
      <c r="AG1016" s="12"/>
      <c r="AH1016" s="12"/>
      <c r="AI1016" s="12"/>
      <c r="AJ1016" s="12"/>
    </row>
    <row r="1017" spans="9:36" s="14" customFormat="1" x14ac:dyDescent="0.25"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2"/>
      <c r="AG1017" s="12"/>
      <c r="AH1017" s="12"/>
      <c r="AI1017" s="12"/>
      <c r="AJ1017" s="12"/>
    </row>
    <row r="1018" spans="9:36" s="14" customFormat="1" x14ac:dyDescent="0.25"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2"/>
      <c r="AG1018" s="12"/>
      <c r="AH1018" s="12"/>
      <c r="AI1018" s="12"/>
      <c r="AJ1018" s="12"/>
    </row>
    <row r="1019" spans="9:36" s="14" customFormat="1" x14ac:dyDescent="0.25"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2"/>
      <c r="AG1019" s="12"/>
      <c r="AH1019" s="12"/>
      <c r="AI1019" s="12"/>
      <c r="AJ1019" s="12"/>
    </row>
    <row r="1020" spans="9:36" s="14" customFormat="1" x14ac:dyDescent="0.25"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2"/>
      <c r="AG1020" s="12"/>
      <c r="AH1020" s="12"/>
      <c r="AI1020" s="12"/>
      <c r="AJ1020" s="12"/>
    </row>
    <row r="1021" spans="9:36" s="14" customFormat="1" x14ac:dyDescent="0.25"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2"/>
      <c r="AG1021" s="12"/>
      <c r="AH1021" s="12"/>
      <c r="AI1021" s="12"/>
      <c r="AJ1021" s="12"/>
    </row>
    <row r="1022" spans="9:36" s="14" customFormat="1" x14ac:dyDescent="0.25"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2"/>
      <c r="AG1022" s="12"/>
      <c r="AH1022" s="12"/>
      <c r="AI1022" s="12"/>
      <c r="AJ1022" s="12"/>
    </row>
    <row r="1023" spans="9:36" s="14" customFormat="1" x14ac:dyDescent="0.25"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2"/>
      <c r="AG1023" s="12"/>
      <c r="AH1023" s="12"/>
      <c r="AI1023" s="12"/>
      <c r="AJ1023" s="12"/>
    </row>
    <row r="1024" spans="9:36" s="14" customFormat="1" x14ac:dyDescent="0.25"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2"/>
      <c r="AG1024" s="12"/>
      <c r="AH1024" s="12"/>
      <c r="AI1024" s="12"/>
      <c r="AJ1024" s="12"/>
    </row>
    <row r="1025" spans="9:36" s="14" customFormat="1" x14ac:dyDescent="0.25"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2"/>
      <c r="AG1025" s="12"/>
      <c r="AH1025" s="12"/>
      <c r="AI1025" s="12"/>
      <c r="AJ1025" s="12"/>
    </row>
    <row r="1026" spans="9:36" s="14" customFormat="1" x14ac:dyDescent="0.25"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2"/>
      <c r="AG1026" s="12"/>
      <c r="AH1026" s="12"/>
      <c r="AI1026" s="12"/>
      <c r="AJ1026" s="12"/>
    </row>
    <row r="1027" spans="9:36" s="14" customFormat="1" x14ac:dyDescent="0.25"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2"/>
      <c r="AG1027" s="12"/>
      <c r="AH1027" s="12"/>
      <c r="AI1027" s="12"/>
      <c r="AJ1027" s="12"/>
    </row>
    <row r="1028" spans="9:36" s="14" customFormat="1" x14ac:dyDescent="0.25"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2"/>
      <c r="AG1028" s="12"/>
      <c r="AH1028" s="12"/>
      <c r="AI1028" s="12"/>
      <c r="AJ1028" s="12"/>
    </row>
    <row r="1029" spans="9:36" s="14" customFormat="1" x14ac:dyDescent="0.25"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2"/>
      <c r="AG1029" s="12"/>
      <c r="AH1029" s="12"/>
      <c r="AI1029" s="12"/>
      <c r="AJ1029" s="12"/>
    </row>
    <row r="1030" spans="9:36" s="14" customFormat="1" x14ac:dyDescent="0.25"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2"/>
      <c r="AG1030" s="12"/>
      <c r="AH1030" s="12"/>
      <c r="AI1030" s="12"/>
      <c r="AJ1030" s="12"/>
    </row>
    <row r="1031" spans="9:36" s="14" customFormat="1" x14ac:dyDescent="0.25"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2"/>
      <c r="AG1031" s="12"/>
      <c r="AH1031" s="12"/>
      <c r="AI1031" s="12"/>
      <c r="AJ1031" s="12"/>
    </row>
    <row r="1032" spans="9:36" s="14" customFormat="1" x14ac:dyDescent="0.25"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2"/>
      <c r="AG1032" s="12"/>
      <c r="AH1032" s="12"/>
      <c r="AI1032" s="12"/>
      <c r="AJ1032" s="12"/>
    </row>
    <row r="1033" spans="9:36" s="14" customFormat="1" x14ac:dyDescent="0.25"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2"/>
      <c r="AG1033" s="12"/>
      <c r="AH1033" s="12"/>
      <c r="AI1033" s="12"/>
      <c r="AJ1033" s="12"/>
    </row>
    <row r="1034" spans="9:36" s="14" customFormat="1" x14ac:dyDescent="0.25"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2"/>
      <c r="AG1034" s="12"/>
      <c r="AH1034" s="12"/>
      <c r="AI1034" s="12"/>
      <c r="AJ1034" s="12"/>
    </row>
    <row r="1035" spans="9:36" s="14" customFormat="1" x14ac:dyDescent="0.25"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2"/>
      <c r="AG1035" s="12"/>
      <c r="AH1035" s="12"/>
      <c r="AI1035" s="12"/>
      <c r="AJ1035" s="12"/>
    </row>
    <row r="1036" spans="9:36" s="14" customFormat="1" x14ac:dyDescent="0.25"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2"/>
      <c r="AG1036" s="12"/>
      <c r="AH1036" s="12"/>
      <c r="AI1036" s="12"/>
      <c r="AJ1036" s="12"/>
    </row>
    <row r="1037" spans="9:36" s="14" customFormat="1" x14ac:dyDescent="0.25"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2"/>
      <c r="AG1037" s="12"/>
      <c r="AH1037" s="12"/>
      <c r="AI1037" s="12"/>
      <c r="AJ1037" s="12"/>
    </row>
    <row r="1038" spans="9:36" s="14" customFormat="1" x14ac:dyDescent="0.25"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2"/>
      <c r="AG1038" s="12"/>
      <c r="AH1038" s="12"/>
      <c r="AI1038" s="12"/>
      <c r="AJ1038" s="12"/>
    </row>
    <row r="1039" spans="9:36" s="14" customFormat="1" x14ac:dyDescent="0.25"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2"/>
      <c r="AG1039" s="12"/>
      <c r="AH1039" s="12"/>
      <c r="AI1039" s="12"/>
      <c r="AJ1039" s="12"/>
    </row>
    <row r="1040" spans="9:36" s="14" customFormat="1" x14ac:dyDescent="0.25"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2"/>
      <c r="AG1040" s="12"/>
      <c r="AH1040" s="12"/>
      <c r="AI1040" s="12"/>
      <c r="AJ1040" s="12"/>
    </row>
    <row r="1041" spans="9:36" s="14" customFormat="1" x14ac:dyDescent="0.25"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2"/>
      <c r="AG1041" s="12"/>
      <c r="AH1041" s="12"/>
      <c r="AI1041" s="12"/>
      <c r="AJ1041" s="12"/>
    </row>
    <row r="1042" spans="9:36" s="14" customFormat="1" x14ac:dyDescent="0.25"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2"/>
      <c r="AG1042" s="12"/>
      <c r="AH1042" s="12"/>
      <c r="AI1042" s="12"/>
      <c r="AJ1042" s="12"/>
    </row>
    <row r="1043" spans="9:36" s="14" customFormat="1" x14ac:dyDescent="0.25"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2"/>
      <c r="AG1043" s="12"/>
      <c r="AH1043" s="12"/>
      <c r="AI1043" s="12"/>
      <c r="AJ1043" s="12"/>
    </row>
    <row r="1044" spans="9:36" s="14" customFormat="1" x14ac:dyDescent="0.25"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2"/>
      <c r="AG1044" s="12"/>
      <c r="AH1044" s="12"/>
      <c r="AI1044" s="12"/>
      <c r="AJ1044" s="12"/>
    </row>
    <row r="1045" spans="9:36" s="14" customFormat="1" x14ac:dyDescent="0.25"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2"/>
      <c r="AG1045" s="12"/>
      <c r="AH1045" s="12"/>
      <c r="AI1045" s="12"/>
      <c r="AJ1045" s="12"/>
    </row>
    <row r="1046" spans="9:36" s="14" customFormat="1" x14ac:dyDescent="0.25"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2"/>
      <c r="AG1046" s="12"/>
      <c r="AH1046" s="12"/>
      <c r="AI1046" s="12"/>
      <c r="AJ1046" s="12"/>
    </row>
    <row r="1047" spans="9:36" s="14" customFormat="1" x14ac:dyDescent="0.25"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2"/>
      <c r="AG1047" s="12"/>
      <c r="AH1047" s="12"/>
      <c r="AI1047" s="12"/>
      <c r="AJ1047" s="12"/>
    </row>
    <row r="1048" spans="9:36" s="14" customFormat="1" x14ac:dyDescent="0.25"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2"/>
      <c r="AG1048" s="12"/>
      <c r="AH1048" s="12"/>
      <c r="AI1048" s="12"/>
      <c r="AJ1048" s="12"/>
    </row>
    <row r="1049" spans="9:36" s="14" customFormat="1" x14ac:dyDescent="0.25"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2"/>
      <c r="AG1049" s="12"/>
      <c r="AH1049" s="12"/>
      <c r="AI1049" s="12"/>
      <c r="AJ1049" s="12"/>
    </row>
    <row r="1050" spans="9:36" s="14" customFormat="1" x14ac:dyDescent="0.25"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2"/>
      <c r="AG1050" s="12"/>
      <c r="AH1050" s="12"/>
      <c r="AI1050" s="12"/>
      <c r="AJ1050" s="12"/>
    </row>
    <row r="1051" spans="9:36" s="14" customFormat="1" x14ac:dyDescent="0.25"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2"/>
      <c r="AG1051" s="12"/>
      <c r="AH1051" s="12"/>
      <c r="AI1051" s="12"/>
      <c r="AJ1051" s="12"/>
    </row>
    <row r="1052" spans="9:36" s="14" customFormat="1" x14ac:dyDescent="0.25"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2"/>
      <c r="AG1052" s="12"/>
      <c r="AH1052" s="12"/>
      <c r="AI1052" s="12"/>
      <c r="AJ1052" s="12"/>
    </row>
    <row r="1053" spans="9:36" s="14" customFormat="1" x14ac:dyDescent="0.25"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2"/>
      <c r="AG1053" s="12"/>
      <c r="AH1053" s="12"/>
      <c r="AI1053" s="12"/>
      <c r="AJ1053" s="12"/>
    </row>
    <row r="1054" spans="9:36" s="14" customFormat="1" x14ac:dyDescent="0.25"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2"/>
      <c r="AG1054" s="12"/>
      <c r="AH1054" s="12"/>
      <c r="AI1054" s="12"/>
      <c r="AJ1054" s="12"/>
    </row>
    <row r="1055" spans="9:36" s="14" customFormat="1" x14ac:dyDescent="0.25"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2"/>
      <c r="AG1055" s="12"/>
      <c r="AH1055" s="12"/>
      <c r="AI1055" s="12"/>
      <c r="AJ1055" s="12"/>
    </row>
    <row r="1056" spans="9:36" s="14" customFormat="1" x14ac:dyDescent="0.25"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2"/>
      <c r="AG1056" s="12"/>
      <c r="AH1056" s="12"/>
      <c r="AI1056" s="12"/>
      <c r="AJ1056" s="12"/>
    </row>
    <row r="1057" spans="9:36" s="14" customFormat="1" x14ac:dyDescent="0.25"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2"/>
      <c r="AG1057" s="12"/>
      <c r="AH1057" s="12"/>
      <c r="AI1057" s="12"/>
      <c r="AJ1057" s="12"/>
    </row>
    <row r="1058" spans="9:36" s="14" customFormat="1" x14ac:dyDescent="0.25"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2"/>
      <c r="AG1058" s="12"/>
      <c r="AH1058" s="12"/>
      <c r="AI1058" s="12"/>
      <c r="AJ1058" s="12"/>
    </row>
    <row r="1059" spans="9:36" s="14" customFormat="1" x14ac:dyDescent="0.25"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2"/>
      <c r="AG1059" s="12"/>
      <c r="AH1059" s="12"/>
      <c r="AI1059" s="12"/>
      <c r="AJ1059" s="12"/>
    </row>
    <row r="1060" spans="9:36" s="14" customFormat="1" x14ac:dyDescent="0.25"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2"/>
      <c r="AG1060" s="12"/>
      <c r="AH1060" s="12"/>
      <c r="AI1060" s="12"/>
      <c r="AJ1060" s="12"/>
    </row>
    <row r="1061" spans="9:36" s="14" customFormat="1" x14ac:dyDescent="0.25"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2"/>
      <c r="AG1061" s="12"/>
      <c r="AH1061" s="12"/>
      <c r="AI1061" s="12"/>
      <c r="AJ1061" s="12"/>
    </row>
    <row r="1062" spans="9:36" s="14" customFormat="1" x14ac:dyDescent="0.25"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2"/>
      <c r="AG1062" s="12"/>
      <c r="AH1062" s="12"/>
      <c r="AI1062" s="12"/>
      <c r="AJ1062" s="12"/>
    </row>
    <row r="1063" spans="9:36" s="14" customFormat="1" x14ac:dyDescent="0.25"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2"/>
      <c r="AG1063" s="12"/>
      <c r="AH1063" s="12"/>
      <c r="AI1063" s="12"/>
      <c r="AJ1063" s="12"/>
    </row>
    <row r="1064" spans="9:36" s="14" customFormat="1" x14ac:dyDescent="0.25"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2"/>
      <c r="AG1064" s="12"/>
      <c r="AH1064" s="12"/>
      <c r="AI1064" s="12"/>
      <c r="AJ1064" s="12"/>
    </row>
    <row r="1065" spans="9:36" s="14" customFormat="1" x14ac:dyDescent="0.25"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2"/>
      <c r="AG1065" s="12"/>
      <c r="AH1065" s="12"/>
      <c r="AI1065" s="12"/>
      <c r="AJ1065" s="12"/>
    </row>
    <row r="1066" spans="9:36" s="14" customFormat="1" x14ac:dyDescent="0.25"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2"/>
      <c r="AG1066" s="12"/>
      <c r="AH1066" s="12"/>
      <c r="AI1066" s="12"/>
      <c r="AJ1066" s="12"/>
    </row>
    <row r="1067" spans="9:36" s="14" customFormat="1" x14ac:dyDescent="0.25"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2"/>
      <c r="AG1067" s="12"/>
      <c r="AH1067" s="12"/>
      <c r="AI1067" s="12"/>
      <c r="AJ1067" s="12"/>
    </row>
    <row r="1068" spans="9:36" s="14" customFormat="1" x14ac:dyDescent="0.25"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2"/>
      <c r="AG1068" s="12"/>
      <c r="AH1068" s="12"/>
      <c r="AI1068" s="12"/>
      <c r="AJ1068" s="12"/>
    </row>
    <row r="1069" spans="9:36" s="14" customFormat="1" x14ac:dyDescent="0.25"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2"/>
      <c r="AG1069" s="12"/>
      <c r="AH1069" s="12"/>
      <c r="AI1069" s="12"/>
      <c r="AJ1069" s="12"/>
    </row>
    <row r="1070" spans="9:36" s="14" customFormat="1" x14ac:dyDescent="0.25"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2"/>
      <c r="AG1070" s="12"/>
      <c r="AH1070" s="12"/>
      <c r="AI1070" s="12"/>
      <c r="AJ1070" s="12"/>
    </row>
    <row r="1071" spans="9:36" s="14" customFormat="1" x14ac:dyDescent="0.25"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2"/>
      <c r="AG1071" s="12"/>
      <c r="AH1071" s="12"/>
      <c r="AI1071" s="12"/>
      <c r="AJ1071" s="12"/>
    </row>
    <row r="1072" spans="9:36" s="14" customFormat="1" x14ac:dyDescent="0.25"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2"/>
      <c r="AG1072" s="12"/>
      <c r="AH1072" s="12"/>
      <c r="AI1072" s="12"/>
      <c r="AJ1072" s="12"/>
    </row>
    <row r="1073" spans="9:36" s="14" customFormat="1" x14ac:dyDescent="0.25"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2"/>
      <c r="AG1073" s="12"/>
      <c r="AH1073" s="12"/>
      <c r="AI1073" s="12"/>
      <c r="AJ1073" s="12"/>
    </row>
    <row r="1074" spans="9:36" s="14" customFormat="1" x14ac:dyDescent="0.25"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2"/>
      <c r="AG1074" s="12"/>
      <c r="AH1074" s="12"/>
      <c r="AI1074" s="12"/>
      <c r="AJ1074" s="12"/>
    </row>
    <row r="1075" spans="9:36" s="14" customFormat="1" x14ac:dyDescent="0.25"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2"/>
      <c r="AG1075" s="12"/>
      <c r="AH1075" s="12"/>
      <c r="AI1075" s="12"/>
      <c r="AJ1075" s="12"/>
    </row>
    <row r="1076" spans="9:36" s="14" customFormat="1" x14ac:dyDescent="0.25"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2"/>
      <c r="AG1076" s="12"/>
      <c r="AH1076" s="12"/>
      <c r="AI1076" s="12"/>
      <c r="AJ1076" s="12"/>
    </row>
    <row r="1077" spans="9:36" s="14" customFormat="1" x14ac:dyDescent="0.25"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2"/>
      <c r="AG1077" s="12"/>
      <c r="AH1077" s="12"/>
      <c r="AI1077" s="12"/>
      <c r="AJ1077" s="12"/>
    </row>
    <row r="1078" spans="9:36" s="14" customFormat="1" x14ac:dyDescent="0.25"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2"/>
      <c r="AG1078" s="12"/>
      <c r="AH1078" s="12"/>
      <c r="AI1078" s="12"/>
      <c r="AJ1078" s="12"/>
    </row>
    <row r="1079" spans="9:36" s="14" customFormat="1" x14ac:dyDescent="0.25"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2"/>
      <c r="AG1079" s="12"/>
      <c r="AH1079" s="12"/>
      <c r="AI1079" s="12"/>
      <c r="AJ1079" s="12"/>
    </row>
    <row r="1080" spans="9:36" s="14" customFormat="1" x14ac:dyDescent="0.25"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2"/>
      <c r="AG1080" s="12"/>
      <c r="AH1080" s="12"/>
      <c r="AI1080" s="12"/>
      <c r="AJ1080" s="12"/>
    </row>
    <row r="1081" spans="9:36" s="14" customFormat="1" x14ac:dyDescent="0.25"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2"/>
      <c r="AG1081" s="12"/>
      <c r="AH1081" s="12"/>
      <c r="AI1081" s="12"/>
      <c r="AJ1081" s="12"/>
    </row>
    <row r="1082" spans="9:36" s="14" customFormat="1" x14ac:dyDescent="0.25"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2"/>
      <c r="AG1082" s="12"/>
      <c r="AH1082" s="12"/>
      <c r="AI1082" s="12"/>
      <c r="AJ1082" s="12"/>
    </row>
    <row r="1083" spans="9:36" s="14" customFormat="1" x14ac:dyDescent="0.25"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2"/>
      <c r="AG1083" s="12"/>
      <c r="AH1083" s="12"/>
      <c r="AI1083" s="12"/>
      <c r="AJ1083" s="12"/>
    </row>
    <row r="1084" spans="9:36" s="14" customFormat="1" x14ac:dyDescent="0.25"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2"/>
      <c r="AG1084" s="12"/>
      <c r="AH1084" s="12"/>
      <c r="AI1084" s="12"/>
      <c r="AJ1084" s="12"/>
    </row>
    <row r="1085" spans="9:36" s="14" customFormat="1" x14ac:dyDescent="0.25"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2"/>
      <c r="AG1085" s="12"/>
      <c r="AH1085" s="12"/>
      <c r="AI1085" s="12"/>
      <c r="AJ1085" s="12"/>
    </row>
    <row r="1086" spans="9:36" s="14" customFormat="1" x14ac:dyDescent="0.25"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2"/>
      <c r="AG1086" s="12"/>
      <c r="AH1086" s="12"/>
      <c r="AI1086" s="12"/>
      <c r="AJ1086" s="12"/>
    </row>
    <row r="1087" spans="9:36" s="14" customFormat="1" x14ac:dyDescent="0.25"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2"/>
      <c r="AG1087" s="12"/>
      <c r="AH1087" s="12"/>
      <c r="AI1087" s="12"/>
      <c r="AJ1087" s="12"/>
    </row>
    <row r="1088" spans="9:36" s="14" customFormat="1" x14ac:dyDescent="0.25"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2"/>
      <c r="AG1088" s="12"/>
      <c r="AH1088" s="12"/>
      <c r="AI1088" s="12"/>
      <c r="AJ1088" s="12"/>
    </row>
    <row r="1089" spans="9:36" s="14" customFormat="1" x14ac:dyDescent="0.25"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2"/>
      <c r="AG1089" s="12"/>
      <c r="AH1089" s="12"/>
      <c r="AI1089" s="12"/>
      <c r="AJ1089" s="12"/>
    </row>
    <row r="1090" spans="9:36" s="14" customFormat="1" x14ac:dyDescent="0.25"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2"/>
      <c r="AG1090" s="12"/>
      <c r="AH1090" s="12"/>
      <c r="AI1090" s="12"/>
      <c r="AJ1090" s="12"/>
    </row>
    <row r="1091" spans="9:36" s="14" customFormat="1" x14ac:dyDescent="0.25"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2"/>
      <c r="AG1091" s="12"/>
      <c r="AH1091" s="12"/>
      <c r="AI1091" s="12"/>
      <c r="AJ1091" s="12"/>
    </row>
    <row r="1092" spans="9:36" s="14" customFormat="1" x14ac:dyDescent="0.25"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2"/>
      <c r="AG1092" s="12"/>
      <c r="AH1092" s="12"/>
      <c r="AI1092" s="12"/>
      <c r="AJ1092" s="12"/>
    </row>
    <row r="1093" spans="9:36" s="14" customFormat="1" x14ac:dyDescent="0.25"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2"/>
      <c r="AG1093" s="12"/>
      <c r="AH1093" s="12"/>
      <c r="AI1093" s="12"/>
      <c r="AJ1093" s="12"/>
    </row>
    <row r="1094" spans="9:36" s="14" customFormat="1" x14ac:dyDescent="0.25"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2"/>
      <c r="AG1094" s="12"/>
      <c r="AH1094" s="12"/>
      <c r="AI1094" s="12"/>
      <c r="AJ1094" s="12"/>
    </row>
    <row r="1095" spans="9:36" s="14" customFormat="1" x14ac:dyDescent="0.25"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2"/>
      <c r="AG1095" s="12"/>
      <c r="AH1095" s="12"/>
      <c r="AI1095" s="12"/>
      <c r="AJ1095" s="12"/>
    </row>
    <row r="1096" spans="9:36" s="14" customFormat="1" x14ac:dyDescent="0.25"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2"/>
      <c r="AG1096" s="12"/>
      <c r="AH1096" s="12"/>
      <c r="AI1096" s="12"/>
      <c r="AJ1096" s="12"/>
    </row>
    <row r="1097" spans="9:36" s="14" customFormat="1" x14ac:dyDescent="0.25"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2"/>
      <c r="AG1097" s="12"/>
      <c r="AH1097" s="12"/>
      <c r="AI1097" s="12"/>
      <c r="AJ1097" s="12"/>
    </row>
    <row r="1098" spans="9:36" s="14" customFormat="1" x14ac:dyDescent="0.25"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2"/>
      <c r="AG1098" s="12"/>
      <c r="AH1098" s="12"/>
      <c r="AI1098" s="12"/>
      <c r="AJ1098" s="12"/>
    </row>
    <row r="1099" spans="9:36" s="14" customFormat="1" x14ac:dyDescent="0.25"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2"/>
      <c r="AG1099" s="12"/>
      <c r="AH1099" s="12"/>
      <c r="AI1099" s="12"/>
      <c r="AJ1099" s="12"/>
    </row>
    <row r="1100" spans="9:36" s="14" customFormat="1" x14ac:dyDescent="0.25"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2"/>
      <c r="AG1100" s="12"/>
      <c r="AH1100" s="12"/>
      <c r="AI1100" s="12"/>
      <c r="AJ1100" s="12"/>
    </row>
    <row r="1101" spans="9:36" s="14" customFormat="1" x14ac:dyDescent="0.25"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2"/>
      <c r="AG1101" s="12"/>
      <c r="AH1101" s="12"/>
      <c r="AI1101" s="12"/>
      <c r="AJ1101" s="12"/>
    </row>
    <row r="1102" spans="9:36" s="14" customFormat="1" x14ac:dyDescent="0.25"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2"/>
      <c r="AG1102" s="12"/>
      <c r="AH1102" s="12"/>
      <c r="AI1102" s="12"/>
      <c r="AJ1102" s="12"/>
    </row>
    <row r="1103" spans="9:36" s="14" customFormat="1" x14ac:dyDescent="0.25"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2"/>
      <c r="AG1103" s="12"/>
      <c r="AH1103" s="12"/>
      <c r="AI1103" s="12"/>
      <c r="AJ1103" s="12"/>
    </row>
  </sheetData>
  <mergeCells count="1">
    <mergeCell ref="C6:G6"/>
  </mergeCells>
  <pageMargins left="0.7" right="0.7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CF51-F6AF-41CC-ADBF-52B10E26A3DD}">
  <sheetPr>
    <pageSetUpPr fitToPage="1"/>
  </sheetPr>
  <dimension ref="A1:O106"/>
  <sheetViews>
    <sheetView zoomScaleNormal="100" workbookViewId="0">
      <selection activeCell="E75" sqref="E75"/>
    </sheetView>
  </sheetViews>
  <sheetFormatPr defaultColWidth="9" defaultRowHeight="12.75" x14ac:dyDescent="0.2"/>
  <cols>
    <col min="1" max="1" width="38.875" style="46" bestFit="1" customWidth="1"/>
    <col min="2" max="2" width="13.125" style="46" bestFit="1" customWidth="1"/>
    <col min="3" max="3" width="15" style="48" bestFit="1" customWidth="1"/>
    <col min="4" max="7" width="14.875" style="48" bestFit="1" customWidth="1"/>
    <col min="8" max="8" width="16.75" style="48" customWidth="1"/>
    <col min="9" max="9" width="1.875" style="48" customWidth="1"/>
    <col min="10" max="14" width="13.625" style="48" bestFit="1" customWidth="1"/>
    <col min="15" max="15" width="16.75" style="48" bestFit="1" customWidth="1"/>
    <col min="16" max="16" width="9" style="48"/>
    <col min="17" max="17" width="9.625" style="48" bestFit="1" customWidth="1"/>
    <col min="18" max="16384" width="9" style="48"/>
  </cols>
  <sheetData>
    <row r="1" spans="1:15" x14ac:dyDescent="0.2">
      <c r="A1" s="144"/>
      <c r="B1" s="144"/>
      <c r="C1" s="145"/>
      <c r="D1" s="145"/>
    </row>
    <row r="3" spans="1:15" x14ac:dyDescent="0.2">
      <c r="C3" s="47" t="s">
        <v>30</v>
      </c>
      <c r="D3" s="47" t="s">
        <v>20</v>
      </c>
      <c r="E3" s="47" t="s">
        <v>19</v>
      </c>
      <c r="F3" s="47" t="s">
        <v>18</v>
      </c>
      <c r="G3" s="47" t="s">
        <v>31</v>
      </c>
      <c r="H3" s="47" t="s">
        <v>106</v>
      </c>
      <c r="J3" s="47" t="s">
        <v>32</v>
      </c>
      <c r="K3" s="47" t="s">
        <v>33</v>
      </c>
      <c r="L3" s="47" t="s">
        <v>34</v>
      </c>
      <c r="M3" s="47" t="s">
        <v>35</v>
      </c>
      <c r="N3" s="47" t="s">
        <v>36</v>
      </c>
      <c r="O3" s="47" t="s">
        <v>107</v>
      </c>
    </row>
    <row r="4" spans="1:15" x14ac:dyDescent="0.2">
      <c r="C4" s="47" t="s">
        <v>55</v>
      </c>
      <c r="D4" s="47" t="s">
        <v>56</v>
      </c>
      <c r="E4" s="47" t="s">
        <v>57</v>
      </c>
      <c r="F4" s="47" t="s">
        <v>58</v>
      </c>
      <c r="G4" s="47" t="s">
        <v>59</v>
      </c>
      <c r="H4" s="47"/>
      <c r="J4" s="47" t="s">
        <v>60</v>
      </c>
      <c r="K4" s="47" t="s">
        <v>61</v>
      </c>
      <c r="L4" s="47" t="s">
        <v>62</v>
      </c>
      <c r="M4" s="47" t="s">
        <v>63</v>
      </c>
      <c r="N4" s="47" t="s">
        <v>64</v>
      </c>
      <c r="O4" s="47"/>
    </row>
    <row r="5" spans="1:15" ht="25.5" x14ac:dyDescent="0.2">
      <c r="C5" s="48" t="s">
        <v>87</v>
      </c>
      <c r="D5" s="48" t="s">
        <v>87</v>
      </c>
      <c r="E5" s="48" t="s">
        <v>87</v>
      </c>
      <c r="F5" s="49" t="s">
        <v>90</v>
      </c>
      <c r="G5" s="48" t="s">
        <v>89</v>
      </c>
      <c r="J5" s="48" t="s">
        <v>89</v>
      </c>
      <c r="K5" s="48" t="s">
        <v>89</v>
      </c>
      <c r="L5" s="48" t="s">
        <v>89</v>
      </c>
      <c r="M5" s="48" t="s">
        <v>89</v>
      </c>
      <c r="N5" s="48" t="s">
        <v>89</v>
      </c>
    </row>
    <row r="6" spans="1:15" x14ac:dyDescent="0.2">
      <c r="A6" s="53" t="s">
        <v>51</v>
      </c>
      <c r="B6" s="53"/>
      <c r="F6" s="49"/>
    </row>
    <row r="7" spans="1:15" x14ac:dyDescent="0.2">
      <c r="A7" s="50" t="s">
        <v>88</v>
      </c>
      <c r="B7" s="50"/>
    </row>
    <row r="8" spans="1:15" x14ac:dyDescent="0.2">
      <c r="A8" s="46" t="s">
        <v>44</v>
      </c>
      <c r="C8" s="51">
        <v>9717087.1176000107</v>
      </c>
      <c r="D8" s="51">
        <v>9328025.1396000199</v>
      </c>
      <c r="E8" s="51">
        <v>9346616.1265999991</v>
      </c>
      <c r="F8" s="51">
        <v>10164946.114599997</v>
      </c>
      <c r="G8" s="51">
        <v>10734183.097017597</v>
      </c>
      <c r="J8" s="51">
        <f>SUMIF('CY20 Member Months'!$A$3:$A$11,'BN Worksheet'!$A8,'CY20 Member Months'!$B$3:$B$11)+SUMIF('New Proposals'!$B$128:$B$138,'BN Worksheet'!$A8,'New Proposals'!M$128:M$138)</f>
        <v>9868652.3055082168</v>
      </c>
      <c r="K8" s="51">
        <f>SUMIF('CY20 Member Months'!$A$3:$A$11,'BN Worksheet'!$A8,'CY20 Member Months'!$B$3:$B$11)+SUMIF('New Proposals'!$B$128:$B$138,'BN Worksheet'!$A8,'New Proposals'!N$128:N$138)</f>
        <v>9915929.4781109579</v>
      </c>
      <c r="L8" s="51">
        <f>SUMIF('CY20 Member Months'!$A$3:$A$11,'BN Worksheet'!$A8,'CY20 Member Months'!$B$3:$B$11)+SUMIF('New Proposals'!$B$128:$B$138,'BN Worksheet'!$A8,'New Proposals'!O$128:O$138)</f>
        <v>9923009.8910424635</v>
      </c>
      <c r="M8" s="51">
        <f>SUMIF('CY20 Member Months'!$A$3:$A$11,'BN Worksheet'!$A8,'CY20 Member Months'!$B$3:$B$11)+SUMIF('New Proposals'!$B$128:$B$138,'BN Worksheet'!$A8,'New Proposals'!P$128:P$138)</f>
        <v>9930288.5555360522</v>
      </c>
      <c r="N8" s="51">
        <f>SUMIF('CY20 Member Months'!$A$3:$A$11,'BN Worksheet'!$A8,'CY20 Member Months'!$B$3:$B$11)+SUMIF('New Proposals'!$B$128:$B$138,'BN Worksheet'!$A8,'New Proposals'!Q$128:Q$138)</f>
        <v>9937771.0226354618</v>
      </c>
    </row>
    <row r="9" spans="1:15" x14ac:dyDescent="0.2">
      <c r="A9" s="46" t="s">
        <v>124</v>
      </c>
      <c r="C9" s="51">
        <v>2837892.8139000018</v>
      </c>
      <c r="D9" s="51">
        <v>2773625.7534000012</v>
      </c>
      <c r="E9" s="51">
        <v>2718201.1064999988</v>
      </c>
      <c r="F9" s="51">
        <v>2734669.9273000029</v>
      </c>
      <c r="G9" s="51">
        <v>2887811.4432288031</v>
      </c>
      <c r="J9" s="51">
        <f>SUMIF('CY20 Member Months'!$A$3:$A$11,'BN Worksheet'!$A9,'CY20 Member Months'!$B$3:$B$11)+SUMIF('New Proposals'!$B$128:$B$138,'BN Worksheet'!$A9,'New Proposals'!M$128:M$138)</f>
        <v>2724652.8130000001</v>
      </c>
      <c r="K9" s="51">
        <f>SUMIF('CY20 Member Months'!$A$3:$A$11,'BN Worksheet'!$A9,'CY20 Member Months'!$B$3:$B$11)+SUMIF('New Proposals'!$B$128:$B$138,'BN Worksheet'!$A9,'New Proposals'!N$128:N$138)</f>
        <v>2725897.8130000001</v>
      </c>
      <c r="L9" s="51">
        <f>SUMIF('CY20 Member Months'!$A$3:$A$11,'BN Worksheet'!$A9,'CY20 Member Months'!$B$3:$B$11)+SUMIF('New Proposals'!$B$128:$B$138,'BN Worksheet'!$A9,'New Proposals'!O$128:O$138)</f>
        <v>2725897.8130000001</v>
      </c>
      <c r="M9" s="51">
        <f>SUMIF('CY20 Member Months'!$A$3:$A$11,'BN Worksheet'!$A9,'CY20 Member Months'!$B$3:$B$11)+SUMIF('New Proposals'!$B$128:$B$138,'BN Worksheet'!$A9,'New Proposals'!P$128:P$138)</f>
        <v>2725897.8130000001</v>
      </c>
      <c r="N9" s="51">
        <f>SUMIF('CY20 Member Months'!$A$3:$A$11,'BN Worksheet'!$A9,'CY20 Member Months'!$B$3:$B$11)+SUMIF('New Proposals'!$B$128:$B$138,'BN Worksheet'!$A9,'New Proposals'!Q$128:Q$138)</f>
        <v>2725897.8130000001</v>
      </c>
    </row>
    <row r="10" spans="1:15" x14ac:dyDescent="0.2">
      <c r="A10" s="46" t="s">
        <v>45</v>
      </c>
      <c r="C10" s="51">
        <v>209812.7193</v>
      </c>
      <c r="D10" s="51">
        <v>187076.1666</v>
      </c>
      <c r="E10" s="51">
        <v>147421.05590000001</v>
      </c>
      <c r="F10" s="51">
        <v>254953.92200000002</v>
      </c>
      <c r="G10" s="51">
        <v>269231.34163200005</v>
      </c>
      <c r="J10" s="51">
        <f>SUMIF('CY20 Member Months'!$A$3:$A$11,'BN Worksheet'!$A10,'CY20 Member Months'!$B$3:$B$11)+SUMIF('New Proposals'!$B$128:$B$138,'BN Worksheet'!$A10,'New Proposals'!M$128:M$138)</f>
        <v>270485.44258630136</v>
      </c>
      <c r="K10" s="51">
        <f>SUMIF('CY20 Member Months'!$A$3:$A$11,'BN Worksheet'!$A10,'CY20 Member Months'!$B$3:$B$11)+SUMIF('New Proposals'!$B$128:$B$138,'BN Worksheet'!$A10,'New Proposals'!N$128:N$138)</f>
        <v>286914.15491506853</v>
      </c>
      <c r="L10" s="51">
        <f>SUMIF('CY20 Member Months'!$A$3:$A$11,'BN Worksheet'!$A10,'CY20 Member Months'!$B$3:$B$11)+SUMIF('New Proposals'!$B$128:$B$138,'BN Worksheet'!$A10,'New Proposals'!O$128:O$138)</f>
        <v>289521.14669589046</v>
      </c>
      <c r="M10" s="51">
        <f>SUMIF('CY20 Member Months'!$A$3:$A$11,'BN Worksheet'!$A10,'CY20 Member Months'!$B$3:$B$11)+SUMIF('New Proposals'!$B$128:$B$138,'BN Worksheet'!$A10,'New Proposals'!P$128:P$138)</f>
        <v>292201.13424657536</v>
      </c>
      <c r="N10" s="51">
        <f>SUMIF('CY20 Member Months'!$A$3:$A$11,'BN Worksheet'!$A10,'CY20 Member Months'!$B$3:$B$11)+SUMIF('New Proposals'!$B$128:$B$138,'BN Worksheet'!$A10,'New Proposals'!Q$128:Q$138)</f>
        <v>294956.16144867952</v>
      </c>
    </row>
    <row r="11" spans="1:15" x14ac:dyDescent="0.2">
      <c r="A11" s="46" t="s">
        <v>46</v>
      </c>
      <c r="C11" s="51">
        <v>227902.53940000001</v>
      </c>
      <c r="D11" s="51">
        <v>212811.54370000001</v>
      </c>
      <c r="E11" s="51">
        <v>214394.1586</v>
      </c>
      <c r="F11" s="51">
        <v>215250.27729999999</v>
      </c>
      <c r="G11" s="51">
        <v>227304.29282880001</v>
      </c>
      <c r="J11" s="51">
        <f>SUMIF('CY20 Member Months'!$A$3:$A$11,'BN Worksheet'!$A11,'CY20 Member Months'!$B$3:$B$11)+SUMIF('New Proposals'!$B$128:$B$138,'BN Worksheet'!$A11,'New Proposals'!M$128:M$138)</f>
        <v>215450.28349999999</v>
      </c>
      <c r="K11" s="51">
        <f>SUMIF('CY20 Member Months'!$A$3:$A$11,'BN Worksheet'!$A11,'CY20 Member Months'!$B$3:$B$11)+SUMIF('New Proposals'!$B$128:$B$138,'BN Worksheet'!$A11,'New Proposals'!N$128:N$138)</f>
        <v>215475.28349999999</v>
      </c>
      <c r="L11" s="51">
        <f>SUMIF('CY20 Member Months'!$A$3:$A$11,'BN Worksheet'!$A11,'CY20 Member Months'!$B$3:$B$11)+SUMIF('New Proposals'!$B$128:$B$138,'BN Worksheet'!$A11,'New Proposals'!O$128:O$138)</f>
        <v>215475.28349999999</v>
      </c>
      <c r="M11" s="51">
        <f>SUMIF('CY20 Member Months'!$A$3:$A$11,'BN Worksheet'!$A11,'CY20 Member Months'!$B$3:$B$11)+SUMIF('New Proposals'!$B$128:$B$138,'BN Worksheet'!$A11,'New Proposals'!P$128:P$138)</f>
        <v>215475.28349999999</v>
      </c>
      <c r="N11" s="51">
        <f>SUMIF('CY20 Member Months'!$A$3:$A$11,'BN Worksheet'!$A11,'CY20 Member Months'!$B$3:$B$11)+SUMIF('New Proposals'!$B$128:$B$138,'BN Worksheet'!$A11,'New Proposals'!Q$128:Q$138)</f>
        <v>215475.28349999999</v>
      </c>
    </row>
    <row r="12" spans="1:15" x14ac:dyDescent="0.2">
      <c r="A12" s="46" t="s">
        <v>47</v>
      </c>
      <c r="C12" s="51">
        <v>14876.567499999999</v>
      </c>
      <c r="D12" s="51">
        <v>13671.189399999999</v>
      </c>
      <c r="E12" s="51">
        <v>13348.677900000001</v>
      </c>
      <c r="F12" s="51">
        <v>13779.721</v>
      </c>
      <c r="G12" s="51">
        <v>14551.385376</v>
      </c>
      <c r="J12" s="51">
        <f>SUMIF('CY20 Member Months'!$A$3:$A$11,'BN Worksheet'!$A12,'CY20 Member Months'!$B$3:$B$11)+SUMIF('New Proposals'!$B$128:$B$138,'BN Worksheet'!$A12,'New Proposals'!M$128:M$138)</f>
        <v>13578.217000000001</v>
      </c>
      <c r="K12" s="51">
        <f>SUMIF('CY20 Member Months'!$A$3:$A$11,'BN Worksheet'!$A12,'CY20 Member Months'!$B$3:$B$11)+SUMIF('New Proposals'!$B$128:$B$138,'BN Worksheet'!$A12,'New Proposals'!N$128:N$138)</f>
        <v>13592.217000000001</v>
      </c>
      <c r="L12" s="51">
        <f>SUMIF('CY20 Member Months'!$A$3:$A$11,'BN Worksheet'!$A12,'CY20 Member Months'!$B$3:$B$11)+SUMIF('New Proposals'!$B$128:$B$138,'BN Worksheet'!$A12,'New Proposals'!O$128:O$138)</f>
        <v>13592.217000000001</v>
      </c>
      <c r="M12" s="51">
        <f>SUMIF('CY20 Member Months'!$A$3:$A$11,'BN Worksheet'!$A12,'CY20 Member Months'!$B$3:$B$11)+SUMIF('New Proposals'!$B$128:$B$138,'BN Worksheet'!$A12,'New Proposals'!P$128:P$138)</f>
        <v>13592.217000000001</v>
      </c>
      <c r="N12" s="51">
        <f>SUMIF('CY20 Member Months'!$A$3:$A$11,'BN Worksheet'!$A12,'CY20 Member Months'!$B$3:$B$11)+SUMIF('New Proposals'!$B$128:$B$138,'BN Worksheet'!$A12,'New Proposals'!Q$128:Q$138)</f>
        <v>13592.217000000001</v>
      </c>
    </row>
    <row r="13" spans="1:15" x14ac:dyDescent="0.2">
      <c r="C13" s="51"/>
      <c r="D13" s="51"/>
      <c r="E13" s="51"/>
      <c r="F13" s="51"/>
      <c r="G13" s="51"/>
      <c r="J13" s="51"/>
      <c r="K13" s="51"/>
      <c r="L13" s="51"/>
      <c r="M13" s="51"/>
      <c r="N13" s="51"/>
    </row>
    <row r="14" spans="1:15" x14ac:dyDescent="0.2">
      <c r="A14" s="50" t="s">
        <v>91</v>
      </c>
      <c r="B14" s="50"/>
    </row>
    <row r="15" spans="1:15" x14ac:dyDescent="0.2">
      <c r="A15" s="46" t="s">
        <v>9</v>
      </c>
      <c r="C15" s="51">
        <v>332041.40120000002</v>
      </c>
      <c r="D15" s="51">
        <v>363741.05219999998</v>
      </c>
      <c r="E15" s="51">
        <v>385162.06329999998</v>
      </c>
      <c r="F15" s="51">
        <v>390202.4596</v>
      </c>
      <c r="G15" s="51">
        <v>412053.79733760003</v>
      </c>
      <c r="J15" s="51">
        <f>SUMIF('CY20 Member Months'!$A$3:$A$11,'BN Worksheet'!$A15,'CY20 Member Months'!$B$3:$B$11)+SUMIF('New Proposals'!$B$128:$B$138,'BN Worksheet'!$A15,'New Proposals'!M$128:M$138)</f>
        <v>388456.31789999997</v>
      </c>
      <c r="K15" s="51">
        <f>SUMIF('CY20 Member Months'!$A$3:$A$11,'BN Worksheet'!$A15,'CY20 Member Months'!$B$3:$B$11)+SUMIF('New Proposals'!$B$128:$B$138,'BN Worksheet'!$A15,'New Proposals'!N$128:N$138)</f>
        <v>388499.31789999997</v>
      </c>
      <c r="L15" s="51">
        <f>SUMIF('CY20 Member Months'!$A$3:$A$11,'BN Worksheet'!$A15,'CY20 Member Months'!$B$3:$B$11)+SUMIF('New Proposals'!$B$128:$B$138,'BN Worksheet'!$A15,'New Proposals'!O$128:O$138)</f>
        <v>388511.31789999997</v>
      </c>
      <c r="M15" s="51">
        <f>SUMIF('CY20 Member Months'!$A$3:$A$11,'BN Worksheet'!$A15,'CY20 Member Months'!$B$3:$B$11)+SUMIF('New Proposals'!$B$128:$B$138,'BN Worksheet'!$A15,'New Proposals'!P$128:P$138)</f>
        <v>388523.31789999997</v>
      </c>
      <c r="N15" s="51">
        <f>SUMIF('CY20 Member Months'!$A$3:$A$11,'BN Worksheet'!$A15,'CY20 Member Months'!$B$3:$B$11)+SUMIF('New Proposals'!$B$128:$B$138,'BN Worksheet'!$A15,'New Proposals'!Q$128:Q$138)</f>
        <v>388535.31789999997</v>
      </c>
    </row>
    <row r="16" spans="1:15" x14ac:dyDescent="0.2">
      <c r="A16" s="46" t="s">
        <v>50</v>
      </c>
      <c r="C16" s="51">
        <v>495</v>
      </c>
      <c r="D16" s="51">
        <v>1069</v>
      </c>
      <c r="E16" s="51">
        <v>1047</v>
      </c>
      <c r="F16" s="51">
        <v>1148</v>
      </c>
      <c r="G16" s="51">
        <v>1212.288</v>
      </c>
      <c r="J16" s="51">
        <f>SUMIF('CY20 Member Months'!$A$3:$A$11,'BN Worksheet'!$A16,'CY20 Member Months'!$B$3:$B$11)+SUMIF('New Proposals'!$B$128:$B$138,'BN Worksheet'!$A16,'New Proposals'!M$128:M$138)</f>
        <v>1253.4128640000001</v>
      </c>
      <c r="K16" s="51">
        <f>SUMIF('CY20 Member Months'!$A$3:$A$11,'BN Worksheet'!$A16,'CY20 Member Months'!$B$3:$B$11)+SUMIF('New Proposals'!$B$128:$B$138,'BN Worksheet'!$A16,'New Proposals'!N$128:N$138)</f>
        <v>1253.4128640000001</v>
      </c>
      <c r="L16" s="51">
        <f>SUMIF('CY20 Member Months'!$A$3:$A$11,'BN Worksheet'!$A16,'CY20 Member Months'!$B$3:$B$11)+SUMIF('New Proposals'!$B$128:$B$138,'BN Worksheet'!$A16,'New Proposals'!O$128:O$138)</f>
        <v>1253.4128640000001</v>
      </c>
      <c r="M16" s="51">
        <f>SUMIF('CY20 Member Months'!$A$3:$A$11,'BN Worksheet'!$A16,'CY20 Member Months'!$B$3:$B$11)+SUMIF('New Proposals'!$B$128:$B$138,'BN Worksheet'!$A16,'New Proposals'!P$128:P$138)</f>
        <v>1253.4128640000001</v>
      </c>
      <c r="N16" s="51">
        <f>SUMIF('CY20 Member Months'!$A$3:$A$11,'BN Worksheet'!$A16,'CY20 Member Months'!$B$3:$B$11)+SUMIF('New Proposals'!$B$128:$B$138,'BN Worksheet'!$A16,'New Proposals'!Q$128:Q$138)</f>
        <v>1253.4128640000001</v>
      </c>
    </row>
    <row r="17" spans="1:14" x14ac:dyDescent="0.2">
      <c r="A17" s="46" t="s">
        <v>21</v>
      </c>
      <c r="C17" s="51">
        <v>4079702.4595999992</v>
      </c>
      <c r="D17" s="51">
        <v>3813383.7205999992</v>
      </c>
      <c r="E17" s="51">
        <v>3862915.3317000018</v>
      </c>
      <c r="F17" s="51">
        <v>4650083.4455999983</v>
      </c>
      <c r="G17" s="51">
        <v>4910488.1185535984</v>
      </c>
      <c r="J17" s="51">
        <f>SUMIF('CY20 Member Months'!$A$3:$A$11,'BN Worksheet'!$A17,'CY20 Member Months'!$B$3:$B$11)+SUMIF('New Proposals'!$B$128:$B$138,'BN Worksheet'!$A17,'New Proposals'!M$128:M$138)</f>
        <v>4172669.6802000003</v>
      </c>
      <c r="K17" s="51">
        <f>SUMIF('CY20 Member Months'!$A$3:$A$11,'BN Worksheet'!$A17,'CY20 Member Months'!$B$3:$B$11)+SUMIF('New Proposals'!$B$128:$B$138,'BN Worksheet'!$A17,'New Proposals'!N$128:N$138)</f>
        <v>4185227.6802000003</v>
      </c>
      <c r="L17" s="51">
        <f>SUMIF('CY20 Member Months'!$A$3:$A$11,'BN Worksheet'!$A17,'CY20 Member Months'!$B$3:$B$11)+SUMIF('New Proposals'!$B$128:$B$138,'BN Worksheet'!$A17,'New Proposals'!O$128:O$138)</f>
        <v>4185227.6802000003</v>
      </c>
      <c r="M17" s="51">
        <f>SUMIF('CY20 Member Months'!$A$3:$A$11,'BN Worksheet'!$A17,'CY20 Member Months'!$B$3:$B$11)+SUMIF('New Proposals'!$B$128:$B$138,'BN Worksheet'!$A17,'New Proposals'!P$128:P$138)</f>
        <v>4185227.6802000003</v>
      </c>
      <c r="N17" s="51">
        <f>SUMIF('CY20 Member Months'!$A$3:$A$11,'BN Worksheet'!$A17,'CY20 Member Months'!$B$3:$B$11)+SUMIF('New Proposals'!$B$128:$B$138,'BN Worksheet'!$A17,'New Proposals'!Q$128:Q$138)</f>
        <v>4185227.6802000003</v>
      </c>
    </row>
    <row r="19" spans="1:14" x14ac:dyDescent="0.2">
      <c r="A19" s="53" t="s">
        <v>92</v>
      </c>
      <c r="B19" s="53"/>
    </row>
    <row r="20" spans="1:14" ht="15" customHeight="1" x14ac:dyDescent="0.2">
      <c r="A20" s="50" t="s">
        <v>88</v>
      </c>
      <c r="B20" s="50" t="s">
        <v>111</v>
      </c>
    </row>
    <row r="21" spans="1:14" x14ac:dyDescent="0.2">
      <c r="A21" s="46" t="s">
        <v>44</v>
      </c>
      <c r="B21" s="69">
        <v>3.7999999999999999E-2</v>
      </c>
      <c r="C21" s="52">
        <v>753.1</v>
      </c>
      <c r="D21" s="52">
        <v>781.72</v>
      </c>
      <c r="E21" s="52">
        <v>811.42</v>
      </c>
      <c r="F21" s="52">
        <v>842.25</v>
      </c>
      <c r="G21" s="52">
        <v>874.26</v>
      </c>
      <c r="J21" s="52">
        <f>(1+$B21)*G21</f>
        <v>907.48188000000005</v>
      </c>
      <c r="K21" s="52">
        <f>(1+$B21)*J21</f>
        <v>941.9661914400001</v>
      </c>
      <c r="L21" s="52">
        <f>(1+$B21)*K21</f>
        <v>977.76090671472014</v>
      </c>
      <c r="M21" s="52">
        <f>(1+$B21)*L21</f>
        <v>1014.9158211698796</v>
      </c>
      <c r="N21" s="52">
        <f>(1+$B21)*M21</f>
        <v>1053.4826223743351</v>
      </c>
    </row>
    <row r="22" spans="1:14" x14ac:dyDescent="0.2">
      <c r="A22" s="46" t="s">
        <v>124</v>
      </c>
      <c r="B22" s="69">
        <v>0.04</v>
      </c>
      <c r="C22" s="52">
        <v>1647.49</v>
      </c>
      <c r="D22" s="52">
        <v>1713.39</v>
      </c>
      <c r="E22" s="52">
        <v>1781.93</v>
      </c>
      <c r="F22" s="52">
        <v>1853.21</v>
      </c>
      <c r="G22" s="52">
        <v>1927.34</v>
      </c>
      <c r="J22" s="52">
        <f>(1+$B22)*G22</f>
        <v>2004.4336000000001</v>
      </c>
      <c r="K22" s="52">
        <f>(1+$B22)*J22</f>
        <v>2084.610944</v>
      </c>
      <c r="L22" s="52">
        <f t="shared" ref="L22:N22" si="0">(1+$B22)*K22</f>
        <v>2167.9953817599999</v>
      </c>
      <c r="M22" s="52">
        <f t="shared" si="0"/>
        <v>2254.7151970303998</v>
      </c>
      <c r="N22" s="52">
        <f t="shared" si="0"/>
        <v>2344.9038049116161</v>
      </c>
    </row>
    <row r="23" spans="1:14" x14ac:dyDescent="0.2">
      <c r="A23" s="46" t="s">
        <v>45</v>
      </c>
      <c r="B23" s="69">
        <v>3.5999999999999997E-2</v>
      </c>
      <c r="C23" s="52">
        <v>597.02</v>
      </c>
      <c r="D23" s="52">
        <v>618.51</v>
      </c>
      <c r="E23" s="52">
        <v>640.78</v>
      </c>
      <c r="F23" s="52">
        <v>663.85</v>
      </c>
      <c r="G23" s="52">
        <v>687.75</v>
      </c>
      <c r="J23" s="52">
        <f>(1+$B23)*G23</f>
        <v>712.50900000000001</v>
      </c>
      <c r="K23" s="52">
        <f>(1+$B23)*J23</f>
        <v>738.15932400000008</v>
      </c>
      <c r="L23" s="52">
        <f t="shared" ref="L23:N23" si="1">(1+$B23)*K23</f>
        <v>764.73305966400017</v>
      </c>
      <c r="M23" s="52">
        <f t="shared" si="1"/>
        <v>792.26344981190425</v>
      </c>
      <c r="N23" s="52">
        <f t="shared" si="1"/>
        <v>820.78493400513287</v>
      </c>
    </row>
    <row r="24" spans="1:14" x14ac:dyDescent="0.2">
      <c r="A24" s="46" t="s">
        <v>46</v>
      </c>
      <c r="B24" s="69">
        <v>3.5999999999999997E-2</v>
      </c>
      <c r="C24" s="52">
        <v>1284.97</v>
      </c>
      <c r="D24" s="52">
        <v>1331.23</v>
      </c>
      <c r="E24" s="52">
        <v>1379.15</v>
      </c>
      <c r="F24" s="52">
        <v>1428.8</v>
      </c>
      <c r="G24" s="52">
        <v>1480.24</v>
      </c>
      <c r="J24" s="52">
        <f>(1+$B24)*G24</f>
        <v>1533.52864</v>
      </c>
      <c r="K24" s="52">
        <f>(1+$B24)*J24</f>
        <v>1588.7356710399999</v>
      </c>
      <c r="L24" s="52">
        <f t="shared" ref="L24:N24" si="2">(1+$B24)*K24</f>
        <v>1645.9301551974399</v>
      </c>
      <c r="M24" s="52">
        <f t="shared" si="2"/>
        <v>1705.1836407845478</v>
      </c>
      <c r="N24" s="52">
        <f t="shared" si="2"/>
        <v>1766.5702518527917</v>
      </c>
    </row>
    <row r="25" spans="1:14" x14ac:dyDescent="0.2">
      <c r="A25" s="46" t="s">
        <v>47</v>
      </c>
      <c r="B25" s="69">
        <v>3.5999999999999997E-2</v>
      </c>
      <c r="C25" s="52">
        <v>4928.5600000000004</v>
      </c>
      <c r="D25" s="52">
        <v>5105.99</v>
      </c>
      <c r="E25" s="52">
        <v>5289.81</v>
      </c>
      <c r="F25" s="52">
        <v>5480.24</v>
      </c>
      <c r="G25" s="52">
        <v>5677.53</v>
      </c>
      <c r="J25" s="52">
        <f>(1+$B25)*G25</f>
        <v>5881.9210800000001</v>
      </c>
      <c r="K25" s="52">
        <f>(1+$B25)*J25</f>
        <v>6093.6702388800004</v>
      </c>
      <c r="L25" s="52">
        <f t="shared" ref="L25:N25" si="3">(1+$B25)*K25</f>
        <v>6313.0423674796803</v>
      </c>
      <c r="M25" s="52">
        <f t="shared" si="3"/>
        <v>6540.311892708949</v>
      </c>
      <c r="N25" s="52">
        <f t="shared" si="3"/>
        <v>6775.7631208464718</v>
      </c>
    </row>
    <row r="26" spans="1:14" x14ac:dyDescent="0.2">
      <c r="B26" s="69"/>
      <c r="C26" s="52"/>
      <c r="D26" s="52"/>
      <c r="E26" s="52"/>
      <c r="F26" s="52"/>
      <c r="G26" s="52"/>
      <c r="J26" s="52"/>
      <c r="K26" s="52"/>
      <c r="L26" s="52"/>
      <c r="M26" s="52"/>
      <c r="N26" s="52"/>
    </row>
    <row r="27" spans="1:14" x14ac:dyDescent="0.2">
      <c r="A27" s="50" t="s">
        <v>91</v>
      </c>
      <c r="B27" s="70"/>
      <c r="C27" s="52"/>
      <c r="D27" s="52"/>
      <c r="E27" s="52"/>
      <c r="F27" s="52"/>
      <c r="G27" s="52"/>
      <c r="J27" s="52"/>
      <c r="K27" s="52"/>
      <c r="L27" s="52"/>
      <c r="M27" s="52"/>
      <c r="N27" s="52"/>
    </row>
    <row r="28" spans="1:14" x14ac:dyDescent="0.2">
      <c r="A28" s="46" t="s">
        <v>9</v>
      </c>
      <c r="B28" s="69">
        <v>4.8000000000000001E-2</v>
      </c>
      <c r="C28" s="52">
        <v>776.08</v>
      </c>
      <c r="D28" s="52">
        <v>813.33</v>
      </c>
      <c r="E28" s="52">
        <v>852.37</v>
      </c>
      <c r="F28" s="52">
        <v>893.28</v>
      </c>
      <c r="G28" s="52">
        <v>936.16</v>
      </c>
      <c r="J28" s="52">
        <f>(1+$B28)*G28</f>
        <v>981.09568000000002</v>
      </c>
      <c r="K28" s="52">
        <f>(1+$B28)*J28</f>
        <v>1028.1882726400002</v>
      </c>
      <c r="L28" s="52">
        <f t="shared" ref="L28:N28" si="4">(1+$B28)*K28</f>
        <v>1077.5413097267201</v>
      </c>
      <c r="M28" s="52">
        <f t="shared" si="4"/>
        <v>1129.2632925936027</v>
      </c>
      <c r="N28" s="52">
        <f t="shared" si="4"/>
        <v>1183.4679306380956</v>
      </c>
    </row>
    <row r="29" spans="1:14" x14ac:dyDescent="0.2">
      <c r="A29" s="46" t="s">
        <v>50</v>
      </c>
      <c r="B29" s="69">
        <v>4.2999999999999997E-2</v>
      </c>
      <c r="C29" s="52">
        <v>350.41</v>
      </c>
      <c r="D29" s="52">
        <v>365.48</v>
      </c>
      <c r="E29" s="52">
        <v>381.19</v>
      </c>
      <c r="F29" s="52">
        <v>397.58</v>
      </c>
      <c r="G29" s="52">
        <v>414.68</v>
      </c>
      <c r="J29" s="52">
        <f>(1+$B29)*G29</f>
        <v>432.51123999999999</v>
      </c>
      <c r="K29" s="52">
        <f>(1+$B29)*J29</f>
        <v>451.10922331999996</v>
      </c>
      <c r="L29" s="52">
        <f t="shared" ref="L29:N29" si="5">(1+$B29)*K29</f>
        <v>470.50691992275995</v>
      </c>
      <c r="M29" s="52">
        <f t="shared" si="5"/>
        <v>490.73871747943861</v>
      </c>
      <c r="N29" s="52">
        <f t="shared" si="5"/>
        <v>511.84048233105443</v>
      </c>
    </row>
    <row r="30" spans="1:14" x14ac:dyDescent="0.2">
      <c r="A30" s="46" t="s">
        <v>21</v>
      </c>
      <c r="B30" s="69">
        <v>4.2999999999999997E-2</v>
      </c>
      <c r="C30" s="52">
        <v>561.67999999999995</v>
      </c>
      <c r="D30" s="52">
        <v>585.83000000000004</v>
      </c>
      <c r="E30" s="52">
        <v>611.02</v>
      </c>
      <c r="F30" s="52">
        <v>637.29</v>
      </c>
      <c r="G30" s="52">
        <v>664.7</v>
      </c>
      <c r="J30" s="52">
        <f>(1+$B30)*G30</f>
        <v>693.28210000000001</v>
      </c>
      <c r="K30" s="52">
        <f>(1+$B30)*J30</f>
        <v>723.09323029999996</v>
      </c>
      <c r="L30" s="52">
        <f t="shared" ref="L30:N30" si="6">(1+$B30)*K30</f>
        <v>754.18623920289986</v>
      </c>
      <c r="M30" s="52">
        <f t="shared" si="6"/>
        <v>786.61624748862448</v>
      </c>
      <c r="N30" s="52">
        <f t="shared" si="6"/>
        <v>820.44074613063526</v>
      </c>
    </row>
    <row r="32" spans="1:14" x14ac:dyDescent="0.2">
      <c r="A32" s="53" t="s">
        <v>93</v>
      </c>
      <c r="B32" s="53"/>
      <c r="C32" s="52"/>
    </row>
    <row r="33" spans="1:15" x14ac:dyDescent="0.2">
      <c r="A33" s="50" t="s">
        <v>88</v>
      </c>
      <c r="B33" s="50"/>
    </row>
    <row r="34" spans="1:15" x14ac:dyDescent="0.2">
      <c r="A34" s="46" t="s">
        <v>44</v>
      </c>
      <c r="C34" s="54">
        <f t="shared" ref="C34:G38" si="7">C8*C21</f>
        <v>7317938308.2645683</v>
      </c>
      <c r="D34" s="54">
        <f t="shared" si="7"/>
        <v>7291903812.1281281</v>
      </c>
      <c r="E34" s="54">
        <f t="shared" si="7"/>
        <v>7584031257.4457712</v>
      </c>
      <c r="F34" s="54">
        <f t="shared" si="7"/>
        <v>8561425865.0218477</v>
      </c>
      <c r="G34" s="54">
        <f t="shared" si="7"/>
        <v>9384466914.3986053</v>
      </c>
      <c r="H34" s="65">
        <f t="shared" ref="H34:H39" si="8">SUM(C34:G34)</f>
        <v>40139766157.258919</v>
      </c>
      <c r="J34" s="54">
        <f t="shared" ref="J34:N38" si="9">J8*J21</f>
        <v>8955623147.2689323</v>
      </c>
      <c r="K34" s="54">
        <f t="shared" si="9"/>
        <v>9340470325.083807</v>
      </c>
      <c r="L34" s="54">
        <f t="shared" si="9"/>
        <v>9702331148.4048157</v>
      </c>
      <c r="M34" s="54">
        <f t="shared" si="9"/>
        <v>10078406963.795729</v>
      </c>
      <c r="N34" s="54">
        <f t="shared" si="9"/>
        <v>10469269077.481684</v>
      </c>
      <c r="O34" s="65">
        <f t="shared" ref="O34:O39" si="10">SUM(J34:N34)</f>
        <v>48546100662.034966</v>
      </c>
    </row>
    <row r="35" spans="1:15" x14ac:dyDescent="0.2">
      <c r="A35" s="46" t="s">
        <v>124</v>
      </c>
      <c r="C35" s="54">
        <f t="shared" si="7"/>
        <v>4675400031.9721136</v>
      </c>
      <c r="D35" s="54">
        <f t="shared" si="7"/>
        <v>4752302629.6180286</v>
      </c>
      <c r="E35" s="54">
        <f t="shared" si="7"/>
        <v>4843644097.7055435</v>
      </c>
      <c r="F35" s="54">
        <f t="shared" si="7"/>
        <v>5067917655.9716387</v>
      </c>
      <c r="G35" s="54">
        <f t="shared" si="7"/>
        <v>5565794506.9926014</v>
      </c>
      <c r="H35" s="65">
        <f t="shared" si="8"/>
        <v>24905058922.259926</v>
      </c>
      <c r="J35" s="54">
        <f t="shared" si="9"/>
        <v>5461385646.7117176</v>
      </c>
      <c r="K35" s="54">
        <f t="shared" si="9"/>
        <v>5682436413.2054653</v>
      </c>
      <c r="L35" s="54">
        <f t="shared" si="9"/>
        <v>5909733869.7336836</v>
      </c>
      <c r="M35" s="54">
        <f t="shared" si="9"/>
        <v>6146123224.5230312</v>
      </c>
      <c r="N35" s="54">
        <f t="shared" si="9"/>
        <v>6391968153.503953</v>
      </c>
      <c r="O35" s="65">
        <f t="shared" si="10"/>
        <v>29591647307.677849</v>
      </c>
    </row>
    <row r="36" spans="1:15" x14ac:dyDescent="0.2">
      <c r="A36" s="46" t="s">
        <v>45</v>
      </c>
      <c r="C36" s="54">
        <f t="shared" si="7"/>
        <v>125262389.676486</v>
      </c>
      <c r="D36" s="54">
        <f t="shared" si="7"/>
        <v>115708479.803766</v>
      </c>
      <c r="E36" s="54">
        <f t="shared" si="7"/>
        <v>94464464.199601993</v>
      </c>
      <c r="F36" s="54">
        <f t="shared" si="7"/>
        <v>169251161.11970001</v>
      </c>
      <c r="G36" s="54">
        <f t="shared" si="7"/>
        <v>185163855.20740804</v>
      </c>
      <c r="H36" s="65">
        <f t="shared" si="8"/>
        <v>689850350.00696206</v>
      </c>
      <c r="J36" s="54">
        <f t="shared" si="9"/>
        <v>192723312.211723</v>
      </c>
      <c r="K36" s="54">
        <f t="shared" si="9"/>
        <v>211788358.63813829</v>
      </c>
      <c r="L36" s="54">
        <f t="shared" si="9"/>
        <v>221406392.35017815</v>
      </c>
      <c r="M36" s="54">
        <f t="shared" si="9"/>
        <v>231500278.65714315</v>
      </c>
      <c r="N36" s="54">
        <f t="shared" si="9"/>
        <v>242095573.50906172</v>
      </c>
      <c r="O36" s="65">
        <f t="shared" si="10"/>
        <v>1099513915.3662443</v>
      </c>
    </row>
    <row r="37" spans="1:15" x14ac:dyDescent="0.2">
      <c r="A37" s="46" t="s">
        <v>46</v>
      </c>
      <c r="C37" s="54">
        <f t="shared" si="7"/>
        <v>292847926.052818</v>
      </c>
      <c r="D37" s="54">
        <f t="shared" si="7"/>
        <v>283301111.31975102</v>
      </c>
      <c r="E37" s="54">
        <f t="shared" si="7"/>
        <v>295681703.83319002</v>
      </c>
      <c r="F37" s="54">
        <f t="shared" si="7"/>
        <v>307549596.20624</v>
      </c>
      <c r="G37" s="54">
        <f t="shared" si="7"/>
        <v>336464906.41690296</v>
      </c>
      <c r="H37" s="65">
        <f t="shared" si="8"/>
        <v>1515845243.828902</v>
      </c>
      <c r="J37" s="54">
        <f t="shared" si="9"/>
        <v>330399180.2433694</v>
      </c>
      <c r="K37" s="54">
        <f t="shared" si="9"/>
        <v>342333269.12390673</v>
      </c>
      <c r="L37" s="54">
        <f t="shared" si="9"/>
        <v>354657266.81236738</v>
      </c>
      <c r="M37" s="54">
        <f t="shared" si="9"/>
        <v>367424928.41761261</v>
      </c>
      <c r="N37" s="54">
        <f t="shared" si="9"/>
        <v>380652225.84064668</v>
      </c>
      <c r="O37" s="65">
        <f t="shared" si="10"/>
        <v>1775466870.4379029</v>
      </c>
    </row>
    <row r="38" spans="1:15" x14ac:dyDescent="0.2">
      <c r="A38" s="46" t="s">
        <v>47</v>
      </c>
      <c r="C38" s="54">
        <f t="shared" si="7"/>
        <v>73320055.517800003</v>
      </c>
      <c r="D38" s="54">
        <f t="shared" si="7"/>
        <v>69804956.364505991</v>
      </c>
      <c r="E38" s="54">
        <f t="shared" si="7"/>
        <v>70611969.842199013</v>
      </c>
      <c r="F38" s="54">
        <f t="shared" si="7"/>
        <v>75516178.213039994</v>
      </c>
      <c r="G38" s="54">
        <f t="shared" si="7"/>
        <v>82615927.013801277</v>
      </c>
      <c r="H38" s="65">
        <f t="shared" si="8"/>
        <v>371869086.95134628</v>
      </c>
      <c r="J38" s="54">
        <f t="shared" si="9"/>
        <v>79866000.801114365</v>
      </c>
      <c r="K38" s="54">
        <f t="shared" si="9"/>
        <v>82826488.213298813</v>
      </c>
      <c r="L38" s="54">
        <f t="shared" si="9"/>
        <v>85808241.788977563</v>
      </c>
      <c r="M38" s="54">
        <f t="shared" si="9"/>
        <v>88897338.493380755</v>
      </c>
      <c r="N38" s="54">
        <f t="shared" si="9"/>
        <v>92097642.679142475</v>
      </c>
      <c r="O38" s="65">
        <f t="shared" si="10"/>
        <v>429495711.975914</v>
      </c>
    </row>
    <row r="39" spans="1:15" ht="25.5" x14ac:dyDescent="0.2">
      <c r="A39" s="55" t="s">
        <v>98</v>
      </c>
      <c r="B39" s="55"/>
      <c r="C39" s="62">
        <f>SUM(C34:C38)</f>
        <v>12484768711.483786</v>
      </c>
      <c r="D39" s="62">
        <f>SUM(D34:D38)</f>
        <v>12513020989.23418</v>
      </c>
      <c r="E39" s="62">
        <f>SUM(E34:E38)</f>
        <v>12888433493.026306</v>
      </c>
      <c r="F39" s="62">
        <f>SUM(F34:F38)</f>
        <v>14181660456.532465</v>
      </c>
      <c r="G39" s="62">
        <f>SUM(G34:G38)</f>
        <v>15554506110.02932</v>
      </c>
      <c r="H39" s="56">
        <f t="shared" si="8"/>
        <v>67622389760.306053</v>
      </c>
      <c r="I39" s="57"/>
      <c r="J39" s="62">
        <f>SUM(J34:J38)</f>
        <v>15019997287.236858</v>
      </c>
      <c r="K39" s="62">
        <f>SUM(K34:K38)</f>
        <v>15659854854.264616</v>
      </c>
      <c r="L39" s="62">
        <f>SUM(L34:L38)</f>
        <v>16273936919.090021</v>
      </c>
      <c r="M39" s="62">
        <f>SUM(M34:M38)</f>
        <v>16912352733.886896</v>
      </c>
      <c r="N39" s="62">
        <f>SUM(N34:N38)</f>
        <v>17576082673.014488</v>
      </c>
      <c r="O39" s="56">
        <f t="shared" si="10"/>
        <v>81442224467.492874</v>
      </c>
    </row>
    <row r="41" spans="1:15" x14ac:dyDescent="0.2">
      <c r="A41" s="50" t="s">
        <v>104</v>
      </c>
      <c r="B41" s="50"/>
    </row>
    <row r="42" spans="1:15" x14ac:dyDescent="0.2">
      <c r="A42" s="46" t="s">
        <v>9</v>
      </c>
      <c r="C42" s="54">
        <f t="shared" ref="C42:G44" si="11">C15*C28</f>
        <v>257690690.64329603</v>
      </c>
      <c r="D42" s="54">
        <f t="shared" si="11"/>
        <v>295841509.98582602</v>
      </c>
      <c r="E42" s="54">
        <f t="shared" si="11"/>
        <v>328300587.89502096</v>
      </c>
      <c r="F42" s="54">
        <f t="shared" si="11"/>
        <v>348560053.11148798</v>
      </c>
      <c r="G42" s="54">
        <f t="shared" si="11"/>
        <v>385748282.91556764</v>
      </c>
      <c r="H42" s="65">
        <f>SUM(C42:G42)</f>
        <v>1616141124.5511987</v>
      </c>
      <c r="J42" s="54">
        <f t="shared" ref="J42:N44" si="12">J15*J28</f>
        <v>381112815.36039662</v>
      </c>
      <c r="K42" s="54">
        <f t="shared" si="12"/>
        <v>399450442.59341925</v>
      </c>
      <c r="L42" s="54">
        <f t="shared" si="12"/>
        <v>418636994.33362007</v>
      </c>
      <c r="M42" s="54">
        <f t="shared" si="12"/>
        <v>438745121.22114497</v>
      </c>
      <c r="N42" s="54">
        <f t="shared" si="12"/>
        <v>459819088.65492755</v>
      </c>
      <c r="O42" s="65">
        <f>SUM(J42:N42)</f>
        <v>2097764462.1635084</v>
      </c>
    </row>
    <row r="43" spans="1:15" x14ac:dyDescent="0.2">
      <c r="A43" s="46" t="s">
        <v>50</v>
      </c>
      <c r="C43" s="54">
        <f t="shared" si="11"/>
        <v>173452.95</v>
      </c>
      <c r="D43" s="54">
        <f t="shared" si="11"/>
        <v>390698.12</v>
      </c>
      <c r="E43" s="54">
        <f t="shared" si="11"/>
        <v>399105.93</v>
      </c>
      <c r="F43" s="54">
        <f t="shared" si="11"/>
        <v>456421.83999999997</v>
      </c>
      <c r="G43" s="54">
        <f t="shared" si="11"/>
        <v>502711.58783999999</v>
      </c>
      <c r="H43" s="65">
        <f>SUM(C43:G43)</f>
        <v>1922390.4278399998</v>
      </c>
      <c r="J43" s="54">
        <f t="shared" si="12"/>
        <v>542115.15204059135</v>
      </c>
      <c r="K43" s="54">
        <f t="shared" si="12"/>
        <v>565426.10357833677</v>
      </c>
      <c r="L43" s="54">
        <f t="shared" si="12"/>
        <v>589739.42603220523</v>
      </c>
      <c r="M43" s="54">
        <f t="shared" si="12"/>
        <v>615098.22135159012</v>
      </c>
      <c r="N43" s="54">
        <f t="shared" si="12"/>
        <v>641547.44486970839</v>
      </c>
      <c r="O43" s="65">
        <f>SUM(J43:N43)</f>
        <v>2953926.3478724314</v>
      </c>
    </row>
    <row r="44" spans="1:15" x14ac:dyDescent="0.2">
      <c r="A44" s="46" t="s">
        <v>21</v>
      </c>
      <c r="C44" s="54">
        <f t="shared" si="11"/>
        <v>2291487277.5081272</v>
      </c>
      <c r="D44" s="54">
        <f t="shared" si="11"/>
        <v>2233994585.0390978</v>
      </c>
      <c r="E44" s="54">
        <f t="shared" si="11"/>
        <v>2360318525.9753351</v>
      </c>
      <c r="F44" s="54">
        <f t="shared" si="11"/>
        <v>2963451679.046423</v>
      </c>
      <c r="G44" s="54">
        <f t="shared" si="11"/>
        <v>3264001452.4025769</v>
      </c>
      <c r="H44" s="65">
        <f>SUM(C44:G44)</f>
        <v>13113253519.97156</v>
      </c>
      <c r="J44" s="54">
        <f t="shared" si="12"/>
        <v>2892837198.4953847</v>
      </c>
      <c r="K44" s="54">
        <f t="shared" si="12"/>
        <v>3026309802.8167934</v>
      </c>
      <c r="L44" s="54">
        <f t="shared" si="12"/>
        <v>3156441124.3379149</v>
      </c>
      <c r="M44" s="54">
        <f t="shared" si="12"/>
        <v>3292168092.6844454</v>
      </c>
      <c r="N44" s="54">
        <f t="shared" si="12"/>
        <v>3433731320.6698761</v>
      </c>
      <c r="O44" s="65">
        <f>SUM(J44:N44)</f>
        <v>15801487539.004414</v>
      </c>
    </row>
    <row r="45" spans="1:15" x14ac:dyDescent="0.2">
      <c r="A45" s="46" t="s">
        <v>97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65">
        <f>SUM(C45:G45)</f>
        <v>0</v>
      </c>
      <c r="J45" s="54">
        <f>'New Proposals'!C97</f>
        <v>23210451.832907073</v>
      </c>
      <c r="K45" s="54">
        <f>'New Proposals'!D97</f>
        <v>23210451.832907073</v>
      </c>
      <c r="L45" s="54">
        <f>'New Proposals'!E97</f>
        <v>23210451.832907073</v>
      </c>
      <c r="M45" s="54">
        <f>'New Proposals'!F97</f>
        <v>23210451.832907073</v>
      </c>
      <c r="N45" s="54">
        <f>'New Proposals'!G97</f>
        <v>23210451.832907073</v>
      </c>
      <c r="O45" s="65">
        <f>SUM(J45:N45)</f>
        <v>116052259.16453537</v>
      </c>
    </row>
    <row r="47" spans="1:15" x14ac:dyDescent="0.2">
      <c r="A47" s="46" t="s">
        <v>37</v>
      </c>
      <c r="C47" s="54">
        <v>680109698.5</v>
      </c>
      <c r="D47" s="54">
        <v>695930158.5</v>
      </c>
      <c r="E47" s="54">
        <v>710007362.5</v>
      </c>
      <c r="F47" s="54">
        <v>720822506</v>
      </c>
      <c r="G47" s="54">
        <v>731802390.50847876</v>
      </c>
      <c r="H47" s="65">
        <f>SUM(C47:G47)</f>
        <v>3538672116.0084786</v>
      </c>
      <c r="J47" s="54">
        <v>741874526.50636327</v>
      </c>
      <c r="K47" s="54">
        <v>752629990.05484855</v>
      </c>
      <c r="L47" s="54">
        <v>763541382.93101621</v>
      </c>
      <c r="M47" s="54">
        <v>774610965.74921548</v>
      </c>
      <c r="N47" s="54">
        <v>785841031.89747167</v>
      </c>
      <c r="O47" s="65">
        <f>SUM(J47:N47)</f>
        <v>3818497897.1389151</v>
      </c>
    </row>
    <row r="49" spans="1:15" ht="25.5" x14ac:dyDescent="0.2">
      <c r="A49" s="55" t="s">
        <v>94</v>
      </c>
      <c r="B49" s="55"/>
      <c r="C49" s="56">
        <f>C39+C47</f>
        <v>13164878409.983786</v>
      </c>
      <c r="D49" s="56">
        <f>D39+D47</f>
        <v>13208951147.73418</v>
      </c>
      <c r="E49" s="56">
        <f>E39+E47</f>
        <v>13598440855.526306</v>
      </c>
      <c r="F49" s="56">
        <f>F39+F47</f>
        <v>14902482962.532465</v>
      </c>
      <c r="G49" s="56">
        <f>G39+G47</f>
        <v>16286308500.537798</v>
      </c>
      <c r="H49" s="56">
        <f>SUM(C49:G49)</f>
        <v>71161061876.314529</v>
      </c>
      <c r="I49" s="57"/>
      <c r="J49" s="56">
        <f>J39+J47</f>
        <v>15761871813.743221</v>
      </c>
      <c r="K49" s="56">
        <f>K39+K47</f>
        <v>16412484844.319464</v>
      </c>
      <c r="L49" s="56">
        <f>L39+L47</f>
        <v>17037478302.021038</v>
      </c>
      <c r="M49" s="56">
        <f>M39+M47</f>
        <v>17686963699.636112</v>
      </c>
      <c r="N49" s="56">
        <f>N39+N47</f>
        <v>18361923704.911961</v>
      </c>
      <c r="O49" s="56">
        <f>SUM(J49:N49)</f>
        <v>85260722364.63179</v>
      </c>
    </row>
    <row r="52" spans="1:15" x14ac:dyDescent="0.2">
      <c r="A52" s="53" t="s">
        <v>95</v>
      </c>
      <c r="B52" s="53"/>
    </row>
    <row r="53" spans="1:15" x14ac:dyDescent="0.2">
      <c r="A53" s="46" t="s">
        <v>44</v>
      </c>
      <c r="C53" s="54">
        <v>2929297289</v>
      </c>
      <c r="D53" s="54">
        <v>2988223962.3800001</v>
      </c>
      <c r="E53" s="54">
        <v>3085052803.8899999</v>
      </c>
      <c r="F53" s="54">
        <v>3365159586.8899999</v>
      </c>
      <c r="G53" s="54">
        <v>3469479534.0835896</v>
      </c>
      <c r="H53" s="65">
        <f>SUM(C53:G53)</f>
        <v>15837213176.243589</v>
      </c>
      <c r="J53" s="54">
        <f>SUMIF('Trend Historical'!$A$7:$A$18,'BN Worksheet'!$A53,'Trend Historical'!B$7:B$18)+SUMIF('New Proposals'!$B$128:$B$138,'BN Worksheet'!$A53,'New Proposals'!C$128:C$138)</f>
        <v>3643798866.6839638</v>
      </c>
      <c r="K53" s="54">
        <f>SUMIF('Trend Historical'!$A$7:$A$18,'BN Worksheet'!$A53,'Trend Historical'!C$7:C$18)+SUMIF('New Proposals'!$B$128:$B$138,'BN Worksheet'!$A53,'New Proposals'!D$128:D$138)</f>
        <v>3756641345.7651205</v>
      </c>
      <c r="L53" s="54">
        <f>SUMIF('Trend Historical'!$A$7:$A$18,'BN Worksheet'!$A53,'Trend Historical'!D$7:D$18)+SUMIF('New Proposals'!$B$128:$B$138,'BN Worksheet'!$A53,'New Proposals'!E$128:E$138)</f>
        <v>3869296634.6685591</v>
      </c>
      <c r="M53" s="54">
        <f>SUMIF('Trend Historical'!$A$7:$A$18,'BN Worksheet'!$A53,'Trend Historical'!E$7:E$18)+SUMIF('New Proposals'!$B$128:$B$138,'BN Worksheet'!$A53,'New Proposals'!F$128:F$138)</f>
        <v>3985473121.7272272</v>
      </c>
      <c r="N53" s="54">
        <f>SUMIF('Trend Historical'!$A$7:$A$18,'BN Worksheet'!$A53,'Trend Historical'!F$7:F$18)+SUMIF('New Proposals'!$B$128:$B$138,'BN Worksheet'!$A53,'New Proposals'!G$128:G$138)</f>
        <v>4105281693.3231759</v>
      </c>
      <c r="O53" s="65">
        <f>SUM(J53:N53)</f>
        <v>19360491662.168049</v>
      </c>
    </row>
    <row r="54" spans="1:15" x14ac:dyDescent="0.2">
      <c r="A54" s="46" t="s">
        <v>124</v>
      </c>
      <c r="C54" s="54">
        <v>2446204746</v>
      </c>
      <c r="D54" s="54">
        <v>2620433782</v>
      </c>
      <c r="E54" s="54">
        <v>2670878761</v>
      </c>
      <c r="F54" s="54">
        <v>2780894767</v>
      </c>
      <c r="G54" s="54">
        <v>2867102504.777</v>
      </c>
      <c r="H54" s="65">
        <f>SUM(C54:G54)</f>
        <v>13385514560.777</v>
      </c>
      <c r="J54" s="54">
        <f>SUMIF('Trend Historical'!$A$7:$A$18,'BN Worksheet'!$A54,'Trend Historical'!B$7:B$18)+SUMIF('New Proposals'!$B$128:$B$138,'BN Worksheet'!$A54,'New Proposals'!C$128:C$138)</f>
        <v>2961428932.7690792</v>
      </c>
      <c r="K54" s="54">
        <f>SUMIF('Trend Historical'!$A$7:$A$18,'BN Worksheet'!$A54,'Trend Historical'!C$7:C$18)+SUMIF('New Proposals'!$B$128:$B$138,'BN Worksheet'!$A54,'New Proposals'!D$128:D$138)</f>
        <v>3052782733.5357752</v>
      </c>
      <c r="L54" s="54">
        <f>SUMIF('Trend Historical'!$A$7:$A$18,'BN Worksheet'!$A54,'Trend Historical'!D$7:D$18)+SUMIF('New Proposals'!$B$128:$B$138,'BN Worksheet'!$A54,'New Proposals'!E$128:E$138)</f>
        <v>3146491283.9471159</v>
      </c>
      <c r="M54" s="54">
        <f>SUMIF('Trend Historical'!$A$7:$A$18,'BN Worksheet'!$A54,'Trend Historical'!E$7:E$18)+SUMIF('New Proposals'!$B$128:$B$138,'BN Worksheet'!$A54,'New Proposals'!F$128:F$138)</f>
        <v>3243104799.4212084</v>
      </c>
      <c r="N54" s="54">
        <f>SUMIF('Trend Historical'!$A$7:$A$18,'BN Worksheet'!$A54,'Trend Historical'!F$7:F$18)+SUMIF('New Proposals'!$B$128:$B$138,'BN Worksheet'!$A54,'New Proposals'!G$128:G$138)</f>
        <v>3342713333.8749981</v>
      </c>
      <c r="O54" s="65">
        <f>SUM(J54:N54)</f>
        <v>15746521083.548178</v>
      </c>
    </row>
    <row r="55" spans="1:15" x14ac:dyDescent="0.2">
      <c r="A55" s="46" t="s">
        <v>45</v>
      </c>
      <c r="C55" s="54">
        <v>96112299</v>
      </c>
      <c r="D55" s="54">
        <v>78887959</v>
      </c>
      <c r="E55" s="54">
        <v>74066638</v>
      </c>
      <c r="F55" s="54">
        <v>101808417</v>
      </c>
      <c r="G55" s="54">
        <v>104964477.92699999</v>
      </c>
      <c r="H55" s="65">
        <f>SUM(C55:G55)</f>
        <v>455839790.92699999</v>
      </c>
      <c r="J55" s="54">
        <f>SUMIF('Trend Historical'!$A$7:$A$18,'BN Worksheet'!$A55,'Trend Historical'!B$7:B$18)+SUMIF('New Proposals'!$B$128:$B$138,'BN Worksheet'!$A55,'New Proposals'!C$128:C$138)</f>
        <v>140227224.06006411</v>
      </c>
      <c r="K55" s="54">
        <f>SUMIF('Trend Historical'!$A$7:$A$18,'BN Worksheet'!$A55,'Trend Historical'!C$7:C$18)+SUMIF('New Proposals'!$B$128:$B$138,'BN Worksheet'!$A55,'New Proposals'!D$128:D$138)</f>
        <v>144876846.32715085</v>
      </c>
      <c r="L55" s="54">
        <f>SUMIF('Trend Historical'!$A$7:$A$18,'BN Worksheet'!$A55,'Trend Historical'!D$7:D$18)+SUMIF('New Proposals'!$B$128:$B$138,'BN Worksheet'!$A55,'New Proposals'!E$128:E$138)</f>
        <v>148688857.80267745</v>
      </c>
      <c r="M55" s="54">
        <f>SUMIF('Trend Historical'!$A$7:$A$18,'BN Worksheet'!$A55,'Trend Historical'!E$7:E$18)+SUMIF('New Proposals'!$B$128:$B$138,'BN Worksheet'!$A55,'New Proposals'!F$128:F$138)</f>
        <v>152629676.27093196</v>
      </c>
      <c r="N55" s="54">
        <f>SUMIF('Trend Historical'!$A$7:$A$18,'BN Worksheet'!$A55,'Trend Historical'!F$7:F$18)+SUMIF('New Proposals'!$B$128:$B$138,'BN Worksheet'!$A55,'New Proposals'!G$128:G$138)</f>
        <v>156703931.423136</v>
      </c>
      <c r="O55" s="65">
        <f>SUM(J55:N55)</f>
        <v>743126535.88396037</v>
      </c>
    </row>
    <row r="56" spans="1:15" x14ac:dyDescent="0.2">
      <c r="A56" s="46" t="s">
        <v>46</v>
      </c>
      <c r="C56" s="54">
        <v>55829175</v>
      </c>
      <c r="D56" s="54">
        <v>60277548</v>
      </c>
      <c r="E56" s="54">
        <v>63218486</v>
      </c>
      <c r="F56" s="54">
        <v>66543184</v>
      </c>
      <c r="G56" s="54">
        <v>68606022.703999996</v>
      </c>
      <c r="H56" s="65">
        <f>SUM(C56:G56)</f>
        <v>314474415.704</v>
      </c>
      <c r="J56" s="54">
        <f>SUMIF('Trend Historical'!$A$7:$A$18,'BN Worksheet'!$A56,'Trend Historical'!B$7:B$18)+SUMIF('New Proposals'!$B$128:$B$138,'BN Worksheet'!$A56,'New Proposals'!C$128:C$138)</f>
        <v>70400957.269456416</v>
      </c>
      <c r="K56" s="54">
        <f>SUMIF('Trend Historical'!$A$7:$A$18,'BN Worksheet'!$A56,'Trend Historical'!C$7:C$18)+SUMIF('New Proposals'!$B$128:$B$138,'BN Worksheet'!$A56,'New Proposals'!D$128:D$138)</f>
        <v>72580475.642532244</v>
      </c>
      <c r="L56" s="54">
        <f>SUMIF('Trend Historical'!$A$7:$A$18,'BN Worksheet'!$A56,'Trend Historical'!D$7:D$18)+SUMIF('New Proposals'!$B$128:$B$138,'BN Worksheet'!$A56,'New Proposals'!E$128:E$138)</f>
        <v>74818029.190049231</v>
      </c>
      <c r="M56" s="54">
        <f>SUMIF('Trend Historical'!$A$7:$A$18,'BN Worksheet'!$A56,'Trend Historical'!E$7:E$18)+SUMIF('New Proposals'!$B$128:$B$138,'BN Worksheet'!$A56,'New Proposals'!F$128:F$138)</f>
        <v>77124946.897539243</v>
      </c>
      <c r="N56" s="54">
        <f>SUMIF('Trend Historical'!$A$7:$A$18,'BN Worksheet'!$A56,'Trend Historical'!F$7:F$18)+SUMIF('New Proposals'!$B$128:$B$138,'BN Worksheet'!$A56,'New Proposals'!G$128:G$138)</f>
        <v>79503379.053961456</v>
      </c>
      <c r="O56" s="65">
        <f>SUM(J56:N56)</f>
        <v>374427788.05353862</v>
      </c>
    </row>
    <row r="57" spans="1:15" x14ac:dyDescent="0.2">
      <c r="A57" s="46" t="s">
        <v>47</v>
      </c>
      <c r="C57" s="54">
        <v>9791037</v>
      </c>
      <c r="D57" s="54">
        <v>13497600</v>
      </c>
      <c r="E57" s="54">
        <v>14088570</v>
      </c>
      <c r="F57" s="54">
        <v>12935582</v>
      </c>
      <c r="G57" s="54">
        <v>13336585.041999999</v>
      </c>
      <c r="H57" s="65">
        <f>SUM(C57:G57)</f>
        <v>63649374.041999996</v>
      </c>
      <c r="J57" s="54">
        <f>SUMIF('Trend Historical'!$A$7:$A$18,'BN Worksheet'!$A57,'Trend Historical'!B$7:B$18)+SUMIF('New Proposals'!$B$128:$B$138,'BN Worksheet'!$A57,'New Proposals'!C$128:C$138)</f>
        <v>13573104.736230303</v>
      </c>
      <c r="K57" s="54">
        <f>SUMIF('Trend Historical'!$A$7:$A$18,'BN Worksheet'!$A57,'Trend Historical'!C$7:C$18)+SUMIF('New Proposals'!$B$128:$B$138,'BN Worksheet'!$A57,'New Proposals'!D$128:D$138)</f>
        <v>13992333.326151729</v>
      </c>
      <c r="L57" s="54">
        <f>SUMIF('Trend Historical'!$A$7:$A$18,'BN Worksheet'!$A57,'Trend Historical'!D$7:D$18)+SUMIF('New Proposals'!$B$128:$B$138,'BN Worksheet'!$A57,'New Proposals'!E$128:E$138)</f>
        <v>14419237.282646427</v>
      </c>
      <c r="M57" s="54">
        <f>SUMIF('Trend Historical'!$A$7:$A$18,'BN Worksheet'!$A57,'Trend Historical'!E$7:E$18)+SUMIF('New Proposals'!$B$128:$B$138,'BN Worksheet'!$A57,'New Proposals'!F$128:F$138)</f>
        <v>14859375.261792462</v>
      </c>
      <c r="N57" s="54">
        <f>SUMIF('Trend Historical'!$A$7:$A$18,'BN Worksheet'!$A57,'Trend Historical'!F$7:F$18)+SUMIF('New Proposals'!$B$128:$B$138,'BN Worksheet'!$A57,'New Proposals'!G$128:G$138)</f>
        <v>15313157.518292025</v>
      </c>
      <c r="O57" s="65">
        <f>SUM(J57:N57)</f>
        <v>72157208.125112951</v>
      </c>
    </row>
    <row r="58" spans="1:15" ht="15.75" x14ac:dyDescent="0.25">
      <c r="C58" s="54"/>
      <c r="D58" s="54"/>
      <c r="E58" s="54"/>
      <c r="F58" s="54"/>
      <c r="G58" s="54"/>
      <c r="J58"/>
    </row>
    <row r="59" spans="1:15" x14ac:dyDescent="0.2">
      <c r="A59" s="46" t="s">
        <v>48</v>
      </c>
      <c r="C59" s="54">
        <v>9630164</v>
      </c>
      <c r="D59" s="54">
        <v>11732431</v>
      </c>
      <c r="E59" s="54">
        <v>11211791</v>
      </c>
      <c r="F59" s="54">
        <v>11455971</v>
      </c>
      <c r="G59" s="54">
        <v>11811106.101</v>
      </c>
      <c r="H59" s="65">
        <f>SUM(C59:G59)</f>
        <v>55841463.100999996</v>
      </c>
      <c r="J59" s="54">
        <f>SUMIF('Trend Historical'!$A$7:$A$18,'BN Worksheet'!$A59,'Trend Historical'!B$7:B$18)+SUMIF('New Proposals'!$B$128:$B$138,'BN Worksheet'!$A59,'New Proposals'!C$128:C$138)</f>
        <v>12182257.397053095</v>
      </c>
      <c r="K59" s="54">
        <f>SUMIF('Trend Historical'!$A$7:$A$18,'BN Worksheet'!$A59,'Trend Historical'!C$7:C$18)+SUMIF('New Proposals'!$B$128:$B$138,'BN Worksheet'!$A59,'New Proposals'!D$128:D$138)</f>
        <v>12557956.481974579</v>
      </c>
      <c r="L59" s="54">
        <f>SUMIF('Trend Historical'!$A$7:$A$18,'BN Worksheet'!$A59,'Trend Historical'!D$7:D$18)+SUMIF('New Proposals'!$B$128:$B$138,'BN Worksheet'!$A59,'New Proposals'!E$128:E$138)</f>
        <v>12942558.345940627</v>
      </c>
      <c r="M59" s="54">
        <f>SUMIF('Trend Historical'!$A$7:$A$18,'BN Worksheet'!$A59,'Trend Historical'!E$7:E$18)+SUMIF('New Proposals'!$B$128:$B$138,'BN Worksheet'!$A59,'New Proposals'!F$128:F$138)</f>
        <v>13339082.867689624</v>
      </c>
      <c r="N59" s="54">
        <f>SUMIF('Trend Historical'!$A$7:$A$18,'BN Worksheet'!$A59,'Trend Historical'!F$7:F$18)+SUMIF('New Proposals'!$B$128:$B$138,'BN Worksheet'!$A59,'New Proposals'!G$128:G$138)</f>
        <v>13747899.64961284</v>
      </c>
      <c r="O59" s="65">
        <f>SUM(J59:N59)</f>
        <v>64769754.742270768</v>
      </c>
    </row>
    <row r="60" spans="1:15" x14ac:dyDescent="0.2">
      <c r="A60" s="46" t="s">
        <v>49</v>
      </c>
      <c r="C60" s="54">
        <v>22687</v>
      </c>
      <c r="D60" s="54">
        <v>9182</v>
      </c>
      <c r="E60" s="54">
        <v>0</v>
      </c>
      <c r="F60" s="54">
        <v>0</v>
      </c>
      <c r="G60" s="54">
        <v>0</v>
      </c>
      <c r="H60" s="65">
        <f>SUM(C60:G60)</f>
        <v>31869</v>
      </c>
      <c r="J60" s="54">
        <f>SUMIF('Trend Historical'!$A$7:$A$18,'BN Worksheet'!$A60,'Trend Historical'!B$7:B$18)+SUMIF('New Proposals'!$B$128:$B$138,'BN Worksheet'!$A60,'New Proposals'!C$128:C$138)</f>
        <v>0</v>
      </c>
      <c r="K60" s="54">
        <f>SUMIF('Trend Historical'!$A$7:$A$18,'BN Worksheet'!$A60,'Trend Historical'!C$7:C$18)+SUMIF('New Proposals'!$B$128:$B$138,'BN Worksheet'!$A60,'New Proposals'!D$128:D$138)</f>
        <v>0</v>
      </c>
      <c r="L60" s="54">
        <f>SUMIF('Trend Historical'!$A$7:$A$18,'BN Worksheet'!$A60,'Trend Historical'!D$7:D$18)+SUMIF('New Proposals'!$B$128:$B$138,'BN Worksheet'!$A60,'New Proposals'!E$128:E$138)</f>
        <v>0</v>
      </c>
      <c r="M60" s="54">
        <f>SUMIF('Trend Historical'!$A$7:$A$18,'BN Worksheet'!$A60,'Trend Historical'!E$7:E$18)+SUMIF('New Proposals'!$B$128:$B$138,'BN Worksheet'!$A60,'New Proposals'!F$128:F$138)</f>
        <v>0</v>
      </c>
      <c r="N60" s="54">
        <f>SUMIF('Trend Historical'!$A$7:$A$18,'BN Worksheet'!$A60,'Trend Historical'!F$7:F$18)+SUMIF('New Proposals'!$B$128:$B$138,'BN Worksheet'!$A60,'New Proposals'!G$128:G$138)</f>
        <v>0</v>
      </c>
      <c r="O60" s="65">
        <f>SUM(J60:N60)</f>
        <v>0</v>
      </c>
    </row>
    <row r="61" spans="1:15" x14ac:dyDescent="0.2">
      <c r="A61" s="46" t="s">
        <v>123</v>
      </c>
      <c r="C61" s="54">
        <v>288047.35999999999</v>
      </c>
      <c r="D61" s="54">
        <v>266550.70999999996</v>
      </c>
      <c r="E61" s="54">
        <v>176551.53999999998</v>
      </c>
      <c r="F61" s="54">
        <v>55593.22</v>
      </c>
      <c r="G61" s="54">
        <v>57316.609819999998</v>
      </c>
      <c r="H61" s="65">
        <f>SUM(C61:G61)</f>
        <v>844059.43981999985</v>
      </c>
      <c r="J61" s="54">
        <f>SUMIF('Trend Historical'!$A$7:$A$18,'BN Worksheet'!$A61,'Trend Historical'!B$7:B$18)+SUMIF('New Proposals'!$B$128:$B$138,'BN Worksheet'!$A61,'New Proposals'!C$128:C$138)</f>
        <v>59093.424724419994</v>
      </c>
      <c r="K61" s="54">
        <f>SUMIF('Trend Historical'!$A$7:$A$18,'BN Worksheet'!$A61,'Trend Historical'!C$7:C$18)+SUMIF('New Proposals'!$B$128:$B$138,'BN Worksheet'!$A61,'New Proposals'!D$128:D$138)</f>
        <v>60925.32089087701</v>
      </c>
      <c r="L61" s="54">
        <f>SUMIF('Trend Historical'!$A$7:$A$18,'BN Worksheet'!$A61,'Trend Historical'!D$7:D$18)+SUMIF('New Proposals'!$B$128:$B$138,'BN Worksheet'!$A61,'New Proposals'!E$128:E$138)</f>
        <v>62814.005838494195</v>
      </c>
      <c r="M61" s="54">
        <f>SUMIF('Trend Historical'!$A$7:$A$18,'BN Worksheet'!$A61,'Trend Historical'!E$7:E$18)+SUMIF('New Proposals'!$B$128:$B$138,'BN Worksheet'!$A61,'New Proposals'!F$128:F$138)</f>
        <v>64761.240019487508</v>
      </c>
      <c r="N61" s="54">
        <f>SUMIF('Trend Historical'!$A$7:$A$18,'BN Worksheet'!$A61,'Trend Historical'!F$7:F$18)+SUMIF('New Proposals'!$B$128:$B$138,'BN Worksheet'!$A61,'New Proposals'!G$128:G$138)</f>
        <v>66768.838460091618</v>
      </c>
      <c r="O61" s="65">
        <f>SUM(J61:N61)</f>
        <v>314362.82993337035</v>
      </c>
    </row>
    <row r="62" spans="1:15" x14ac:dyDescent="0.2">
      <c r="C62" s="54"/>
      <c r="D62" s="54"/>
      <c r="E62" s="54"/>
      <c r="F62" s="54"/>
      <c r="G62" s="54"/>
    </row>
    <row r="63" spans="1:15" x14ac:dyDescent="0.2">
      <c r="A63" s="48" t="s">
        <v>9</v>
      </c>
      <c r="C63" s="54">
        <v>117658150</v>
      </c>
      <c r="D63" s="54">
        <v>131821469</v>
      </c>
      <c r="E63" s="54">
        <v>139759991</v>
      </c>
      <c r="F63" s="54">
        <v>128303819</v>
      </c>
      <c r="G63" s="54">
        <v>132281237.38899998</v>
      </c>
      <c r="H63" s="65">
        <f>SUM(C63:G63)</f>
        <v>649824666.38899994</v>
      </c>
      <c r="J63" s="54">
        <f>SUMIF('Trend Historical'!$A$7:$A$18,'BN Worksheet'!$A63,'Trend Historical'!B$7:B$18)+SUMIF('New Proposals'!$B$128:$B$138,'BN Worksheet'!$A63,'New Proposals'!C$128:C$138)</f>
        <v>136698428.76088375</v>
      </c>
      <c r="K63" s="54">
        <f>SUMIF('Trend Historical'!$A$7:$A$18,'BN Worksheet'!$A63,'Trend Historical'!C$7:C$18)+SUMIF('New Proposals'!$B$128:$B$138,'BN Worksheet'!$A63,'New Proposals'!D$128:D$138)</f>
        <v>140928417.49034604</v>
      </c>
      <c r="L63" s="54">
        <f>SUMIF('Trend Historical'!$A$7:$A$18,'BN Worksheet'!$A63,'Trend Historical'!D$7:D$18)+SUMIF('New Proposals'!$B$128:$B$138,'BN Worksheet'!$A63,'New Proposals'!E$128:E$138)</f>
        <v>145278145.48300484</v>
      </c>
      <c r="M63" s="54">
        <f>SUMIF('Trend Historical'!$A$7:$A$18,'BN Worksheet'!$A63,'Trend Historical'!E$7:E$18)+SUMIF('New Proposals'!$B$128:$B$138,'BN Worksheet'!$A63,'New Proposals'!F$128:F$138)</f>
        <v>149763218.2924147</v>
      </c>
      <c r="N63" s="54">
        <f>SUMIF('Trend Historical'!$A$7:$A$18,'BN Worksheet'!$A63,'Trend Historical'!F$7:F$18)+SUMIF('New Proposals'!$B$128:$B$138,'BN Worksheet'!$A63,'New Proposals'!G$128:G$138)</f>
        <v>154387847.20861328</v>
      </c>
      <c r="O63" s="65">
        <f>SUM(J63:N63)</f>
        <v>727056057.23526251</v>
      </c>
    </row>
    <row r="64" spans="1:15" x14ac:dyDescent="0.2">
      <c r="A64" s="48" t="s">
        <v>50</v>
      </c>
      <c r="C64" s="54">
        <v>128577</v>
      </c>
      <c r="D64" s="54">
        <v>376447.62</v>
      </c>
      <c r="E64" s="54">
        <v>425545.11</v>
      </c>
      <c r="F64" s="54">
        <v>416789.11</v>
      </c>
      <c r="G64" s="54">
        <v>429709.57240999996</v>
      </c>
      <c r="H64" s="65">
        <f>SUM(C64:G64)</f>
        <v>1777068.4124099999</v>
      </c>
      <c r="J64" s="54">
        <f>SUMIF('Trend Historical'!$A$7:$A$18,'BN Worksheet'!$A64,'Trend Historical'!B$7:B$18)+SUMIF('New Proposals'!$B$128:$B$138,'BN Worksheet'!$A64,'New Proposals'!C$128:C$138)</f>
        <v>443030.56915470993</v>
      </c>
      <c r="K64" s="54">
        <f>SUMIF('Trend Historical'!$A$7:$A$18,'BN Worksheet'!$A64,'Trend Historical'!C$7:C$18)+SUMIF('New Proposals'!$B$128:$B$138,'BN Worksheet'!$A64,'New Proposals'!D$128:D$138)</f>
        <v>456764.51679850591</v>
      </c>
      <c r="L64" s="54">
        <f>SUMIF('Trend Historical'!$A$7:$A$18,'BN Worksheet'!$A64,'Trend Historical'!D$7:D$18)+SUMIF('New Proposals'!$B$128:$B$138,'BN Worksheet'!$A64,'New Proposals'!E$128:E$138)</f>
        <v>470924.21681925957</v>
      </c>
      <c r="M64" s="54">
        <f>SUMIF('Trend Historical'!$A$7:$A$18,'BN Worksheet'!$A64,'Trend Historical'!E$7:E$18)+SUMIF('New Proposals'!$B$128:$B$138,'BN Worksheet'!$A64,'New Proposals'!F$128:F$138)</f>
        <v>485522.86754065659</v>
      </c>
      <c r="N64" s="54">
        <f>SUMIF('Trend Historical'!$A$7:$A$18,'BN Worksheet'!$A64,'Trend Historical'!F$7:F$18)+SUMIF('New Proposals'!$B$128:$B$138,'BN Worksheet'!$A64,'New Proposals'!G$128:G$138)</f>
        <v>500574.07643441693</v>
      </c>
      <c r="O64" s="65">
        <f>SUM(J64:N64)</f>
        <v>2356816.2467475487</v>
      </c>
    </row>
    <row r="65" spans="1:15" x14ac:dyDescent="0.2">
      <c r="A65" s="48" t="s">
        <v>21</v>
      </c>
      <c r="B65" s="50"/>
      <c r="C65" s="54">
        <v>2193415853</v>
      </c>
      <c r="D65" s="54">
        <v>2191928367</v>
      </c>
      <c r="E65" s="54">
        <v>2197213235</v>
      </c>
      <c r="F65" s="54">
        <v>2839856568</v>
      </c>
      <c r="G65" s="54">
        <v>2927892121.6079998</v>
      </c>
      <c r="H65" s="65">
        <f>SUM(C65:G65)</f>
        <v>12350306144.608</v>
      </c>
      <c r="J65" s="54">
        <f>SUMIF('Trend Historical'!$A$7:$A$18,'BN Worksheet'!$A65,'Trend Historical'!B$7:B$18)+SUMIF('New Proposals'!$B$128:$B$138,'BN Worksheet'!$A65,'New Proposals'!C$128:C$138)</f>
        <v>2937214770.7964959</v>
      </c>
      <c r="K65" s="54">
        <f>SUMIF('Trend Historical'!$A$7:$A$18,'BN Worksheet'!$A65,'Trend Historical'!C$7:C$18)+SUMIF('New Proposals'!$B$128:$B$138,'BN Worksheet'!$A65,'New Proposals'!D$128:D$138)</f>
        <v>3031051811.0919409</v>
      </c>
      <c r="L65" s="54">
        <f>SUMIF('Trend Historical'!$A$7:$A$18,'BN Worksheet'!$A65,'Trend Historical'!D$7:D$18)+SUMIF('New Proposals'!$B$128:$B$138,'BN Worksheet'!$A65,'New Proposals'!E$128:E$138)</f>
        <v>3122983416.4190397</v>
      </c>
      <c r="M65" s="54">
        <f>SUMIF('Trend Historical'!$A$7:$A$18,'BN Worksheet'!$A65,'Trend Historical'!E$7:E$18)+SUMIF('New Proposals'!$B$128:$B$138,'BN Worksheet'!$A65,'New Proposals'!F$128:F$138)</f>
        <v>3217764901.5112782</v>
      </c>
      <c r="N65" s="54">
        <f>SUMIF('Trend Historical'!$A$7:$A$18,'BN Worksheet'!$A65,'Trend Historical'!F$7:F$18)+SUMIF('New Proposals'!$B$128:$B$138,'BN Worksheet'!$A65,'New Proposals'!G$128:G$138)</f>
        <v>3315484612.641376</v>
      </c>
      <c r="O65" s="65">
        <f>SUM(J65:N65)</f>
        <v>15624499512.460131</v>
      </c>
    </row>
    <row r="66" spans="1:15" x14ac:dyDescent="0.2">
      <c r="A66" s="48" t="s">
        <v>97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65">
        <f>SUM(C66:G66)</f>
        <v>0</v>
      </c>
      <c r="J66" s="54">
        <f>SUMIF('Trend Historical'!$A$7:$A$18,'BN Worksheet'!$A66,'Trend Historical'!B$7:B$18)+SUMIF('New Proposals'!$B$128:$B$138,'BN Worksheet'!$A66,'New Proposals'!C$128:C$138)</f>
        <v>23210451.832907073</v>
      </c>
      <c r="K66" s="54">
        <f>SUMIF('Trend Historical'!$A$7:$A$18,'BN Worksheet'!$A66,'Trend Historical'!C$7:C$18)+SUMIF('New Proposals'!$B$128:$B$138,'BN Worksheet'!$A66,'New Proposals'!D$128:D$138)</f>
        <v>23210451.832907073</v>
      </c>
      <c r="L66" s="54">
        <f>SUMIF('Trend Historical'!$A$7:$A$18,'BN Worksheet'!$A66,'Trend Historical'!D$7:D$18)+SUMIF('New Proposals'!$B$128:$B$138,'BN Worksheet'!$A66,'New Proposals'!E$128:E$138)</f>
        <v>23210451.832907073</v>
      </c>
      <c r="M66" s="54">
        <f>SUMIF('Trend Historical'!$A$7:$A$18,'BN Worksheet'!$A66,'Trend Historical'!E$7:E$18)+SUMIF('New Proposals'!$B$128:$B$138,'BN Worksheet'!$A66,'New Proposals'!F$128:F$138)</f>
        <v>23210451.832907073</v>
      </c>
      <c r="N66" s="54">
        <f>SUMIF('Trend Historical'!$A$7:$A$18,'BN Worksheet'!$A66,'Trend Historical'!F$7:F$18)+SUMIF('New Proposals'!$B$128:$B$138,'BN Worksheet'!$A66,'New Proposals'!G$128:G$138)</f>
        <v>23210451.832907073</v>
      </c>
      <c r="O66" s="65">
        <f>SUM(J66:N66)</f>
        <v>116052259.16453537</v>
      </c>
    </row>
    <row r="67" spans="1:15" x14ac:dyDescent="0.2">
      <c r="C67" s="54"/>
      <c r="D67" s="54"/>
      <c r="E67" s="54"/>
      <c r="F67" s="54"/>
      <c r="G67" s="54"/>
    </row>
    <row r="68" spans="1:15" x14ac:dyDescent="0.2">
      <c r="A68" s="46" t="s">
        <v>15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65">
        <f>SUM(C68:G68)</f>
        <v>0</v>
      </c>
      <c r="J68" s="54">
        <f>SUMIF('Trend Historical'!$A$7:$A$18,'BN Worksheet'!$A68,'Trend Historical'!B$7:B$18)+SUMIF('New Proposals'!$B$128:$B$138,'BN Worksheet'!$A68,'New Proposals'!C$128:C$138)</f>
        <v>20908786.700304605</v>
      </c>
      <c r="K68" s="54">
        <f>SUMIF('Trend Historical'!$A$7:$A$18,'BN Worksheet'!$A68,'Trend Historical'!C$7:C$18)+SUMIF('New Proposals'!$B$128:$B$138,'BN Worksheet'!$A68,'New Proposals'!D$128:D$138)</f>
        <v>21268453.988140974</v>
      </c>
      <c r="L68" s="54">
        <f>SUMIF('Trend Historical'!$A$7:$A$18,'BN Worksheet'!$A68,'Trend Historical'!D$7:D$18)+SUMIF('New Proposals'!$B$128:$B$138,'BN Worksheet'!$A68,'New Proposals'!E$128:E$138)</f>
        <v>21310102.721823342</v>
      </c>
      <c r="M68" s="54">
        <f>SUMIF('Trend Historical'!$A$7:$A$18,'BN Worksheet'!$A68,'Trend Historical'!E$7:E$18)+SUMIF('New Proposals'!$B$128:$B$138,'BN Worksheet'!$A68,'New Proposals'!F$128:F$138)</f>
        <v>21353042.566249866</v>
      </c>
      <c r="N68" s="54">
        <f>SUMIF('Trend Historical'!$A$7:$A$18,'BN Worksheet'!$A68,'Trend Historical'!F$7:F$18)+SUMIF('New Proposals'!$B$128:$B$138,'BN Worksheet'!$A68,'New Proposals'!G$128:G$138)</f>
        <v>21397313.545853611</v>
      </c>
      <c r="O68" s="65">
        <f>SUM(J68:N68)</f>
        <v>106237699.52237241</v>
      </c>
    </row>
    <row r="69" spans="1:15" x14ac:dyDescent="0.2">
      <c r="C69" s="54"/>
      <c r="D69" s="54"/>
      <c r="E69" s="54"/>
      <c r="F69" s="54"/>
      <c r="G69" s="54"/>
      <c r="H69" s="54"/>
      <c r="J69" s="54"/>
      <c r="K69" s="54"/>
      <c r="L69" s="54"/>
      <c r="M69" s="54"/>
      <c r="N69" s="54"/>
      <c r="O69" s="65"/>
    </row>
    <row r="70" spans="1:15" x14ac:dyDescent="0.2">
      <c r="A70" s="46" t="s">
        <v>105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65">
        <f>SUM(C70:G70)</f>
        <v>0</v>
      </c>
      <c r="J70" s="54">
        <f>SUMIF('Trend Historical'!$A$7:$A$18,'BN Worksheet'!$A70,'Trend Historical'!B$7:B$18)+SUMIF('New Proposals'!$B$128:$B$138,'BN Worksheet'!$A70,'New Proposals'!C$128:C$138)</f>
        <v>481950000</v>
      </c>
      <c r="K70" s="54">
        <f>SUMIF('Trend Historical'!$A$7:$A$18,'BN Worksheet'!$A70,'Trend Historical'!C$7:C$18)+SUMIF('New Proposals'!$B$128:$B$138,'BN Worksheet'!$A70,'New Proposals'!D$128:D$138)</f>
        <v>486750000</v>
      </c>
      <c r="L70" s="54">
        <f>SUMIF('Trend Historical'!$A$7:$A$18,'BN Worksheet'!$A70,'Trend Historical'!D$7:D$18)+SUMIF('New Proposals'!$B$128:$B$138,'BN Worksheet'!$A70,'New Proposals'!E$128:E$138)</f>
        <v>486750000</v>
      </c>
      <c r="M70" s="54">
        <f>SUMIF('Trend Historical'!$A$7:$A$18,'BN Worksheet'!$A70,'Trend Historical'!E$7:E$18)+SUMIF('New Proposals'!$B$128:$B$138,'BN Worksheet'!$A70,'New Proposals'!F$128:F$138)</f>
        <v>486750000</v>
      </c>
      <c r="N70" s="54">
        <f>SUMIF('Trend Historical'!$A$7:$A$18,'BN Worksheet'!$A70,'Trend Historical'!F$7:F$18)+SUMIF('New Proposals'!$B$128:$B$138,'BN Worksheet'!$A70,'New Proposals'!G$128:G$138)</f>
        <v>480700000</v>
      </c>
      <c r="O70" s="65">
        <f>SUM(J70:N70)</f>
        <v>2422900000</v>
      </c>
    </row>
    <row r="71" spans="1:15" x14ac:dyDescent="0.2">
      <c r="C71" s="54"/>
      <c r="D71" s="54"/>
      <c r="E71" s="54"/>
      <c r="F71" s="54"/>
      <c r="G71" s="54"/>
      <c r="H71" s="54"/>
      <c r="J71" s="54"/>
      <c r="K71" s="54"/>
      <c r="L71" s="54"/>
      <c r="M71" s="54"/>
      <c r="N71" s="54"/>
      <c r="O71" s="65"/>
    </row>
    <row r="72" spans="1:15" x14ac:dyDescent="0.2">
      <c r="A72" s="46" t="s">
        <v>4</v>
      </c>
      <c r="C72" s="54">
        <f>SNCP!C20</f>
        <v>1557991841</v>
      </c>
      <c r="D72" s="54">
        <f>SNCP!D20</f>
        <v>1562096068</v>
      </c>
      <c r="E72" s="54">
        <f>SNCP!E20</f>
        <v>1541736435</v>
      </c>
      <c r="F72" s="54">
        <f>SNCP!F20</f>
        <v>1266979159</v>
      </c>
      <c r="G72" s="54">
        <f>SNCP!G20</f>
        <v>1234113095</v>
      </c>
      <c r="H72" s="65">
        <f>SUM(C72:G72)</f>
        <v>7162916598</v>
      </c>
      <c r="J72" s="54">
        <f>SNCP!I20</f>
        <v>1121000000</v>
      </c>
      <c r="K72" s="54">
        <f>SNCP!J20</f>
        <v>1130000000</v>
      </c>
      <c r="L72" s="54">
        <f>SNCP!K20</f>
        <v>1130000000</v>
      </c>
      <c r="M72" s="54">
        <f>SNCP!L20</f>
        <v>1130000000</v>
      </c>
      <c r="N72" s="54">
        <f>SNCP!M20</f>
        <v>1130000000</v>
      </c>
      <c r="O72" s="65">
        <f>SUM(J72:N72)</f>
        <v>5641000000</v>
      </c>
    </row>
    <row r="73" spans="1:15" x14ac:dyDescent="0.2">
      <c r="C73" s="54"/>
      <c r="D73" s="54"/>
      <c r="E73" s="54"/>
      <c r="F73" s="54"/>
      <c r="G73" s="54"/>
      <c r="H73" s="54"/>
      <c r="J73" s="54"/>
      <c r="K73" s="54"/>
      <c r="L73" s="54"/>
      <c r="M73" s="54"/>
      <c r="N73" s="54"/>
    </row>
    <row r="74" spans="1:15" ht="13.5" thickBot="1" x14ac:dyDescent="0.25">
      <c r="C74" s="54"/>
      <c r="D74" s="54"/>
      <c r="E74" s="54"/>
      <c r="F74" s="54"/>
      <c r="G74" s="54"/>
      <c r="H74" s="48" t="s">
        <v>96</v>
      </c>
      <c r="J74" s="54"/>
      <c r="K74" s="54"/>
      <c r="L74" s="54"/>
      <c r="M74" s="54"/>
      <c r="N74" s="54"/>
      <c r="O74" s="48" t="s">
        <v>68</v>
      </c>
    </row>
    <row r="75" spans="1:15" ht="14.25" thickTop="1" thickBot="1" x14ac:dyDescent="0.25">
      <c r="A75" s="53" t="s">
        <v>54</v>
      </c>
      <c r="C75" s="58">
        <f>C49-SUM(C53:C61,C68:C70)-0.75*(C39-SUM(C53:C57))-C72</f>
        <v>849060500.51094723</v>
      </c>
      <c r="D75" s="58">
        <f>D49-SUM(D53:D61,D68:D70)-0.75*(D39-SUM(D53:D57))-D72</f>
        <v>809750961.25354481</v>
      </c>
      <c r="E75" s="58">
        <f>E49-SUM(E53:E61,E68:E70)-0.75*(E39-SUM(E53:E57))-E72</f>
        <v>902164643.49407673</v>
      </c>
      <c r="F75" s="58">
        <f>F49-SUM(F53:F61,F68:F70)-0.75*(F39-SUM(F53:F57))-F72</f>
        <v>1405911512.6906157</v>
      </c>
      <c r="G75" s="58">
        <f>G49-SUM(G53:G61,G68:G70)-0.75*(G39-SUM(G53:G57))-G72</f>
        <v>1743575119.1715908</v>
      </c>
      <c r="H75" s="59">
        <f>SUM(C75:G75)</f>
        <v>5710462737.1207752</v>
      </c>
      <c r="I75" s="60"/>
      <c r="J75" s="58">
        <f>J49-SUM(J53:J61,J68:J70)-0.75*(J39-SUM(J53:J57))-J72</f>
        <v>1153416439.4137964</v>
      </c>
      <c r="K75" s="58">
        <f>K49-SUM(K53:K61,K68:K70)-0.75*(K39-SUM(K53:K57))-K72</f>
        <v>1256737934.1808128</v>
      </c>
      <c r="L75" s="58">
        <f>L49-SUM(L53:L61,L68:L70)-0.75*(L39-SUM(L53:L57))-L72</f>
        <v>1367531626.9071579</v>
      </c>
      <c r="M75" s="58">
        <f>M49-SUM(M53:M61,M68:M70)-0.75*(M39-SUM(M53:M57))-M72</f>
        <v>1482894282.6523056</v>
      </c>
      <c r="N75" s="61">
        <f>N49-SUM(N53:N61,N68:N70)-0.75*(N39-SUM(N53:N57))-N72</f>
        <v>1609070844.3187771</v>
      </c>
      <c r="O75" s="59">
        <f>SUM(J75:N75)</f>
        <v>6869651127.4728498</v>
      </c>
    </row>
    <row r="76" spans="1:15" ht="13.5" thickTop="1" x14ac:dyDescent="0.2">
      <c r="C76" s="54"/>
      <c r="D76" s="54"/>
      <c r="E76" s="54"/>
      <c r="F76" s="54"/>
      <c r="G76" s="54"/>
      <c r="H76" s="65"/>
      <c r="J76" s="54"/>
      <c r="K76" s="54"/>
      <c r="L76" s="54"/>
      <c r="M76" s="54"/>
      <c r="N76" s="54"/>
      <c r="O76" s="65"/>
    </row>
    <row r="77" spans="1:15" x14ac:dyDescent="0.2">
      <c r="C77" s="54"/>
      <c r="D77" s="54"/>
      <c r="E77" s="54"/>
      <c r="F77" s="54"/>
      <c r="G77" s="54"/>
      <c r="H77" s="65"/>
      <c r="J77" s="54"/>
      <c r="K77" s="54"/>
      <c r="L77" s="54"/>
      <c r="M77" s="54"/>
      <c r="N77" s="54"/>
      <c r="O77" s="65"/>
    </row>
    <row r="78" spans="1:15" x14ac:dyDescent="0.2">
      <c r="C78" s="54"/>
      <c r="D78" s="54"/>
      <c r="E78" s="54"/>
      <c r="F78" s="54"/>
      <c r="G78" s="54"/>
      <c r="J78" s="54"/>
      <c r="K78" s="54"/>
      <c r="L78" s="54"/>
      <c r="M78" s="54"/>
      <c r="N78" s="54"/>
    </row>
    <row r="79" spans="1:15" x14ac:dyDescent="0.2">
      <c r="C79" s="54"/>
      <c r="D79" s="54"/>
      <c r="E79" s="54"/>
      <c r="F79" s="54"/>
      <c r="G79" s="54"/>
      <c r="H79" s="65"/>
      <c r="J79" s="54"/>
      <c r="K79" s="54"/>
      <c r="L79" s="54"/>
      <c r="M79" s="54"/>
      <c r="N79" s="54"/>
      <c r="O79" s="65"/>
    </row>
    <row r="80" spans="1:15" x14ac:dyDescent="0.2">
      <c r="A80" s="50"/>
      <c r="B80" s="50"/>
      <c r="C80" s="54"/>
      <c r="D80" s="54"/>
      <c r="E80" s="54"/>
      <c r="F80" s="54"/>
      <c r="G80" s="54"/>
      <c r="H80" s="65"/>
      <c r="J80" s="54"/>
      <c r="K80" s="54"/>
      <c r="L80" s="54"/>
      <c r="M80" s="54"/>
      <c r="N80" s="54"/>
      <c r="O80" s="65"/>
    </row>
    <row r="81" spans="1:15" x14ac:dyDescent="0.2">
      <c r="C81" s="54"/>
      <c r="D81" s="54"/>
      <c r="E81" s="54"/>
      <c r="F81" s="54"/>
      <c r="G81" s="54"/>
      <c r="H81" s="65"/>
      <c r="J81" s="54"/>
      <c r="K81" s="54"/>
      <c r="L81" s="54"/>
      <c r="M81" s="54"/>
      <c r="N81" s="54"/>
      <c r="O81" s="65"/>
    </row>
    <row r="82" spans="1:15" x14ac:dyDescent="0.2">
      <c r="C82" s="54"/>
      <c r="D82" s="54"/>
      <c r="E82" s="54"/>
      <c r="F82" s="54"/>
      <c r="G82" s="54"/>
      <c r="H82" s="65"/>
      <c r="J82" s="54"/>
      <c r="K82" s="54"/>
      <c r="L82" s="54"/>
      <c r="M82" s="54"/>
      <c r="N82" s="54"/>
      <c r="O82" s="65"/>
    </row>
    <row r="83" spans="1:15" x14ac:dyDescent="0.2">
      <c r="C83" s="54"/>
      <c r="D83" s="54"/>
      <c r="E83" s="54"/>
      <c r="F83" s="54"/>
      <c r="G83" s="54"/>
      <c r="H83" s="65"/>
      <c r="J83" s="54"/>
      <c r="K83" s="54"/>
      <c r="L83" s="54"/>
      <c r="M83" s="54"/>
      <c r="N83" s="54"/>
      <c r="O83" s="65"/>
    </row>
    <row r="84" spans="1:15" x14ac:dyDescent="0.2">
      <c r="A84" s="67"/>
      <c r="B84" s="67"/>
      <c r="C84" s="54"/>
      <c r="D84" s="54"/>
      <c r="E84" s="54"/>
      <c r="F84" s="54"/>
      <c r="G84" s="54"/>
      <c r="H84" s="65"/>
      <c r="J84" s="54"/>
      <c r="K84" s="54"/>
      <c r="L84" s="54"/>
      <c r="M84" s="54"/>
      <c r="N84" s="54"/>
      <c r="O84" s="65"/>
    </row>
    <row r="85" spans="1:15" x14ac:dyDescent="0.2">
      <c r="A85" s="67"/>
      <c r="B85" s="67"/>
      <c r="C85" s="54"/>
      <c r="D85" s="54"/>
      <c r="E85" s="54"/>
      <c r="F85" s="54"/>
      <c r="G85" s="54"/>
      <c r="H85" s="65"/>
      <c r="J85" s="54"/>
      <c r="K85" s="54"/>
      <c r="L85" s="54"/>
      <c r="M85" s="54"/>
      <c r="N85" s="54"/>
      <c r="O85" s="65"/>
    </row>
    <row r="86" spans="1:15" x14ac:dyDescent="0.2">
      <c r="A86" s="67"/>
      <c r="B86" s="67"/>
      <c r="C86" s="54"/>
      <c r="D86" s="54"/>
      <c r="E86" s="54"/>
      <c r="F86" s="54"/>
      <c r="G86" s="54"/>
      <c r="H86" s="65"/>
      <c r="J86" s="54"/>
      <c r="K86" s="54"/>
      <c r="L86" s="54"/>
      <c r="M86" s="54"/>
      <c r="N86" s="54"/>
      <c r="O86" s="65"/>
    </row>
    <row r="87" spans="1:15" x14ac:dyDescent="0.2">
      <c r="A87" s="66"/>
      <c r="B87" s="66"/>
      <c r="C87" s="54"/>
      <c r="D87" s="54"/>
      <c r="E87" s="54"/>
      <c r="F87" s="54"/>
      <c r="G87" s="54"/>
      <c r="H87" s="65"/>
      <c r="J87" s="54"/>
      <c r="K87" s="54"/>
      <c r="L87" s="54"/>
      <c r="M87" s="54"/>
      <c r="N87" s="54"/>
      <c r="O87" s="65"/>
    </row>
    <row r="88" spans="1:15" x14ac:dyDescent="0.2">
      <c r="A88" s="66"/>
      <c r="B88" s="66"/>
      <c r="C88" s="54"/>
      <c r="D88" s="54"/>
      <c r="E88" s="54"/>
      <c r="F88" s="54"/>
      <c r="G88" s="54"/>
      <c r="H88" s="65"/>
      <c r="J88" s="54"/>
      <c r="K88" s="54"/>
      <c r="L88" s="54"/>
      <c r="M88" s="54"/>
      <c r="N88" s="54"/>
      <c r="O88" s="65"/>
    </row>
    <row r="89" spans="1:15" x14ac:dyDescent="0.2">
      <c r="A89" s="67"/>
      <c r="B89" s="67"/>
      <c r="C89" s="54"/>
      <c r="D89" s="54"/>
      <c r="E89" s="54"/>
      <c r="F89" s="54"/>
      <c r="G89" s="54"/>
      <c r="H89" s="65"/>
      <c r="J89" s="54"/>
      <c r="K89" s="54"/>
      <c r="L89" s="54"/>
      <c r="M89" s="54"/>
      <c r="N89" s="54"/>
      <c r="O89" s="65"/>
    </row>
    <row r="90" spans="1:15" x14ac:dyDescent="0.2">
      <c r="A90" s="67"/>
      <c r="B90" s="67"/>
      <c r="C90" s="54"/>
      <c r="D90" s="54"/>
      <c r="E90" s="54"/>
      <c r="F90" s="54"/>
      <c r="G90" s="54"/>
      <c r="H90" s="65"/>
      <c r="J90" s="54"/>
      <c r="K90" s="54"/>
      <c r="L90" s="54"/>
      <c r="M90" s="54"/>
      <c r="N90" s="54"/>
      <c r="O90" s="65"/>
    </row>
    <row r="91" spans="1:15" x14ac:dyDescent="0.2">
      <c r="A91" s="67"/>
      <c r="B91" s="67"/>
      <c r="C91" s="54"/>
      <c r="D91" s="54"/>
      <c r="E91" s="54"/>
      <c r="F91" s="54"/>
      <c r="G91" s="54"/>
      <c r="H91" s="65"/>
      <c r="J91" s="54"/>
      <c r="K91" s="54"/>
      <c r="L91" s="54"/>
      <c r="M91" s="54"/>
      <c r="N91" s="54"/>
      <c r="O91" s="65"/>
    </row>
    <row r="92" spans="1:15" x14ac:dyDescent="0.2">
      <c r="A92" s="66"/>
      <c r="B92" s="66"/>
      <c r="C92" s="54"/>
      <c r="D92" s="54"/>
      <c r="E92" s="54"/>
      <c r="F92" s="54"/>
      <c r="G92" s="54"/>
      <c r="H92" s="65"/>
      <c r="J92" s="54"/>
      <c r="K92" s="54"/>
      <c r="L92" s="54"/>
      <c r="M92" s="54"/>
      <c r="N92" s="54"/>
      <c r="O92" s="65"/>
    </row>
    <row r="93" spans="1:15" x14ac:dyDescent="0.2">
      <c r="A93" s="67"/>
      <c r="B93" s="67"/>
      <c r="C93" s="54"/>
      <c r="D93" s="54"/>
      <c r="E93" s="54"/>
      <c r="F93" s="54"/>
      <c r="G93" s="54"/>
      <c r="H93" s="65"/>
      <c r="J93" s="54"/>
      <c r="K93" s="54"/>
      <c r="L93" s="54"/>
      <c r="M93" s="54"/>
      <c r="N93" s="54"/>
      <c r="O93" s="65"/>
    </row>
    <row r="94" spans="1:15" x14ac:dyDescent="0.2">
      <c r="A94" s="67"/>
      <c r="B94" s="67"/>
      <c r="C94" s="54"/>
      <c r="D94" s="54"/>
      <c r="E94" s="54"/>
      <c r="F94" s="54"/>
      <c r="G94" s="54"/>
      <c r="H94" s="65"/>
      <c r="J94" s="54"/>
      <c r="K94" s="54"/>
      <c r="L94" s="54"/>
      <c r="M94" s="54"/>
      <c r="N94" s="54"/>
      <c r="O94" s="65"/>
    </row>
    <row r="95" spans="1:15" x14ac:dyDescent="0.2">
      <c r="A95" s="67"/>
      <c r="B95" s="67"/>
      <c r="C95" s="54"/>
      <c r="D95" s="54"/>
      <c r="E95" s="54"/>
      <c r="F95" s="54"/>
      <c r="G95" s="54"/>
      <c r="H95" s="65"/>
      <c r="J95" s="54"/>
      <c r="K95" s="54"/>
      <c r="L95" s="54"/>
      <c r="M95" s="54"/>
      <c r="N95" s="54"/>
      <c r="O95" s="65"/>
    </row>
    <row r="96" spans="1:15" x14ac:dyDescent="0.2">
      <c r="A96" s="67"/>
      <c r="B96" s="67"/>
      <c r="C96" s="54"/>
      <c r="D96" s="54"/>
      <c r="E96" s="54"/>
      <c r="F96" s="54"/>
      <c r="G96" s="54"/>
      <c r="H96" s="65"/>
      <c r="J96" s="54"/>
      <c r="K96" s="54"/>
      <c r="L96" s="54"/>
      <c r="M96" s="54"/>
      <c r="N96" s="54"/>
      <c r="O96" s="65"/>
    </row>
    <row r="97" spans="1:15" x14ac:dyDescent="0.2">
      <c r="A97" s="67"/>
      <c r="B97" s="67"/>
      <c r="C97" s="54"/>
      <c r="D97" s="54"/>
      <c r="E97" s="54"/>
      <c r="F97" s="54"/>
      <c r="G97" s="54"/>
      <c r="H97" s="65"/>
      <c r="J97" s="54"/>
      <c r="K97" s="54"/>
      <c r="L97" s="54"/>
      <c r="M97" s="54"/>
      <c r="N97" s="54"/>
      <c r="O97" s="65"/>
    </row>
    <row r="98" spans="1:15" x14ac:dyDescent="0.2">
      <c r="A98" s="67"/>
      <c r="B98" s="67"/>
      <c r="C98" s="54"/>
      <c r="D98" s="54"/>
      <c r="E98" s="54"/>
      <c r="F98" s="54"/>
      <c r="G98" s="54"/>
      <c r="H98" s="65"/>
      <c r="J98" s="54"/>
      <c r="K98" s="54"/>
      <c r="L98" s="54"/>
      <c r="M98" s="54"/>
      <c r="N98" s="54"/>
      <c r="O98" s="65"/>
    </row>
    <row r="99" spans="1:15" x14ac:dyDescent="0.2">
      <c r="A99" s="67"/>
      <c r="B99" s="67"/>
      <c r="C99" s="54"/>
      <c r="D99" s="54"/>
      <c r="E99" s="54"/>
      <c r="F99" s="54"/>
      <c r="G99" s="54"/>
      <c r="H99" s="65"/>
      <c r="J99" s="54"/>
      <c r="K99" s="54"/>
      <c r="L99" s="54"/>
      <c r="M99" s="54"/>
      <c r="N99" s="54"/>
      <c r="O99" s="65"/>
    </row>
    <row r="100" spans="1:15" x14ac:dyDescent="0.2">
      <c r="A100" s="67"/>
      <c r="B100" s="67"/>
      <c r="C100" s="54"/>
      <c r="D100" s="54"/>
      <c r="E100" s="54"/>
      <c r="F100" s="54"/>
      <c r="G100" s="54"/>
      <c r="H100" s="65"/>
      <c r="J100" s="54"/>
      <c r="K100" s="54"/>
      <c r="L100" s="54"/>
      <c r="M100" s="54"/>
      <c r="N100" s="54"/>
      <c r="O100" s="65"/>
    </row>
    <row r="101" spans="1:15" x14ac:dyDescent="0.2">
      <c r="C101" s="68"/>
    </row>
    <row r="105" spans="1:15" x14ac:dyDescent="0.2">
      <c r="E105" s="65"/>
    </row>
    <row r="106" spans="1:15" x14ac:dyDescent="0.2">
      <c r="E106" s="65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A379-F5D3-4150-882C-2A14E309DEB1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4797-85D1-4919-8D8E-25E7081203CD}">
  <dimension ref="A5:F21"/>
  <sheetViews>
    <sheetView workbookViewId="0">
      <selection activeCell="F1" sqref="F1"/>
    </sheetView>
  </sheetViews>
  <sheetFormatPr defaultRowHeight="15.75" x14ac:dyDescent="0.25"/>
  <cols>
    <col min="1" max="1" width="22.375" bestFit="1" customWidth="1"/>
    <col min="2" max="2" width="17.625" customWidth="1"/>
    <col min="3" max="6" width="17.375" bestFit="1" customWidth="1"/>
  </cols>
  <sheetData>
    <row r="5" spans="1:6" ht="42" customHeight="1" x14ac:dyDescent="0.25">
      <c r="B5" s="71" t="s">
        <v>10</v>
      </c>
      <c r="C5" s="71" t="s">
        <v>11</v>
      </c>
      <c r="D5" s="71" t="s">
        <v>12</v>
      </c>
      <c r="E5" s="71" t="s">
        <v>13</v>
      </c>
      <c r="F5" s="71" t="s">
        <v>14</v>
      </c>
    </row>
    <row r="6" spans="1:6" x14ac:dyDescent="0.25">
      <c r="A6" t="str">
        <f>'BN Worksheet'!A52</f>
        <v>With Waiver Expenditures</v>
      </c>
    </row>
    <row r="7" spans="1:6" x14ac:dyDescent="0.25">
      <c r="A7" t="str">
        <f>'BN Worksheet'!A53</f>
        <v xml:space="preserve">Base Families </v>
      </c>
      <c r="B7" s="6">
        <v>3488795248.1750712</v>
      </c>
      <c r="C7" s="6">
        <v>3596947900.8684983</v>
      </c>
      <c r="D7" s="6">
        <v>3708453285.7954216</v>
      </c>
      <c r="E7" s="6">
        <v>3823415337.6550794</v>
      </c>
      <c r="F7" s="6">
        <v>3941941213.1223865</v>
      </c>
    </row>
    <row r="8" spans="1:6" x14ac:dyDescent="0.25">
      <c r="A8" t="str">
        <f>'BN Worksheet'!A54</f>
        <v>Base Disabled</v>
      </c>
      <c r="B8" s="6">
        <v>2930124567.9136863</v>
      </c>
      <c r="C8" s="6">
        <v>3020958429.5190105</v>
      </c>
      <c r="D8" s="6">
        <v>3114608140.8340998</v>
      </c>
      <c r="E8" s="6">
        <v>3211160993.1999564</v>
      </c>
      <c r="F8" s="6">
        <v>3310706983.9891548</v>
      </c>
    </row>
    <row r="9" spans="1:6" x14ac:dyDescent="0.25">
      <c r="A9" t="str">
        <f>'BN Worksheet'!A55</f>
        <v>1902 (r) 2 Children</v>
      </c>
      <c r="B9" s="6">
        <v>107518040.59011568</v>
      </c>
      <c r="C9" s="6">
        <v>110851099.84840927</v>
      </c>
      <c r="D9" s="6">
        <v>114287483.94370994</v>
      </c>
      <c r="E9" s="6">
        <v>117830395.94596493</v>
      </c>
      <c r="F9" s="6">
        <v>121483138.22028984</v>
      </c>
    </row>
    <row r="10" spans="1:6" x14ac:dyDescent="0.25">
      <c r="A10" t="str">
        <f>'BN Worksheet'!A56</f>
        <v>1902 (r) 2 Disabled</v>
      </c>
      <c r="B10" s="6">
        <v>69974605.924402878</v>
      </c>
      <c r="C10" s="6">
        <v>72143818.708059356</v>
      </c>
      <c r="D10" s="6">
        <v>74380277.088009194</v>
      </c>
      <c r="E10" s="6">
        <v>76686065.677737474</v>
      </c>
      <c r="F10" s="6">
        <v>79063333.713747323</v>
      </c>
    </row>
    <row r="11" spans="1:6" x14ac:dyDescent="0.25">
      <c r="A11" t="str">
        <f>'BN Worksheet'!A57</f>
        <v>1902 (r) 2 BCCDP</v>
      </c>
      <c r="B11" s="6">
        <v>13338240.910328208</v>
      </c>
      <c r="C11" s="6">
        <v>13751726.37854838</v>
      </c>
      <c r="D11" s="6">
        <v>14178029.896283379</v>
      </c>
      <c r="E11" s="6">
        <v>14617548.823068162</v>
      </c>
      <c r="F11" s="6">
        <v>15070692.836583273</v>
      </c>
    </row>
    <row r="12" spans="1:6" x14ac:dyDescent="0.25">
      <c r="B12" s="6"/>
    </row>
    <row r="13" spans="1:6" x14ac:dyDescent="0.25">
      <c r="A13" t="str">
        <f>'BN Worksheet'!A59</f>
        <v>e-HIV/FA</v>
      </c>
      <c r="B13" s="6">
        <v>12022656.727211509</v>
      </c>
      <c r="C13" s="6">
        <v>12395359.085755065</v>
      </c>
      <c r="D13" s="6">
        <v>12779615.21741347</v>
      </c>
      <c r="E13" s="6">
        <v>13175783.289153287</v>
      </c>
      <c r="F13" s="6">
        <v>13584232.571117038</v>
      </c>
    </row>
    <row r="14" spans="1:6" x14ac:dyDescent="0.25">
      <c r="A14" t="str">
        <f>'BN Worksheet'!A61</f>
        <v>EAEDC</v>
      </c>
      <c r="B14" s="6">
        <v>59093.424724419994</v>
      </c>
      <c r="C14" s="6">
        <v>60925.32089087701</v>
      </c>
      <c r="D14" s="6">
        <v>62814.005838494195</v>
      </c>
      <c r="E14" s="6">
        <v>64761.240019487508</v>
      </c>
      <c r="F14" s="6">
        <v>66768.838460091618</v>
      </c>
    </row>
    <row r="15" spans="1:6" x14ac:dyDescent="0.25">
      <c r="B15" s="6"/>
    </row>
    <row r="16" spans="1:6" x14ac:dyDescent="0.25">
      <c r="A16" t="str">
        <f>'BN Worksheet'!A63</f>
        <v>CommonHealth</v>
      </c>
      <c r="B16" s="6">
        <v>135509527.4619852</v>
      </c>
      <c r="C16" s="6">
        <v>139710322.81330672</v>
      </c>
      <c r="D16" s="6">
        <v>144041342.82051921</v>
      </c>
      <c r="E16" s="6">
        <v>148506624.44795528</v>
      </c>
      <c r="F16" s="6">
        <v>153110329.80584189</v>
      </c>
    </row>
    <row r="17" spans="1:6" x14ac:dyDescent="0.25">
      <c r="A17" t="str">
        <f>'BN Worksheet'!A64</f>
        <v>FFCY</v>
      </c>
      <c r="B17" s="6">
        <v>443030.56915470993</v>
      </c>
      <c r="C17" s="6">
        <v>456764.51679850591</v>
      </c>
      <c r="D17" s="6">
        <v>470924.21681925957</v>
      </c>
      <c r="E17" s="6">
        <v>485522.86754065659</v>
      </c>
      <c r="F17" s="6">
        <v>500574.07643441693</v>
      </c>
    </row>
    <row r="18" spans="1:6" x14ac:dyDescent="0.25">
      <c r="A18" t="str">
        <f>'BN Worksheet'!A65</f>
        <v>New Adult</v>
      </c>
      <c r="B18" s="6">
        <v>2862435383.2073669</v>
      </c>
      <c r="C18" s="6">
        <v>2951170880.0867949</v>
      </c>
      <c r="D18" s="6">
        <v>3042657177.3694854</v>
      </c>
      <c r="E18" s="6">
        <v>3136979549.867939</v>
      </c>
      <c r="F18" s="6">
        <v>3234225915.9138451</v>
      </c>
    </row>
    <row r="20" spans="1:6" x14ac:dyDescent="0.25">
      <c r="B20" s="6"/>
    </row>
    <row r="21" spans="1:6" x14ac:dyDescent="0.25">
      <c r="B21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C692-22CA-47AE-A251-97CC6FA60814}">
  <dimension ref="B2:M24"/>
  <sheetViews>
    <sheetView workbookViewId="0">
      <selection activeCell="B29" sqref="B29"/>
    </sheetView>
  </sheetViews>
  <sheetFormatPr defaultColWidth="9" defaultRowHeight="15" x14ac:dyDescent="0.25"/>
  <cols>
    <col min="1" max="1" width="9" style="72"/>
    <col min="2" max="2" width="59.625" style="72" bestFit="1" customWidth="1"/>
    <col min="3" max="7" width="14.25" style="72" bestFit="1" customWidth="1"/>
    <col min="8" max="8" width="5.625" style="72" customWidth="1"/>
    <col min="9" max="12" width="14.25" style="72" bestFit="1" customWidth="1"/>
    <col min="13" max="13" width="15.75" style="72" bestFit="1" customWidth="1"/>
    <col min="14" max="16384" width="9" style="72"/>
  </cols>
  <sheetData>
    <row r="2" spans="2:13" ht="15.75" thickBot="1" x14ac:dyDescent="0.3">
      <c r="C2" s="112" t="s">
        <v>115</v>
      </c>
      <c r="D2" s="112" t="s">
        <v>116</v>
      </c>
      <c r="E2" s="112" t="s">
        <v>117</v>
      </c>
      <c r="F2" s="112" t="s">
        <v>118</v>
      </c>
      <c r="G2" s="112" t="s">
        <v>112</v>
      </c>
      <c r="I2" s="112" t="s">
        <v>10</v>
      </c>
      <c r="J2" s="112" t="s">
        <v>11</v>
      </c>
      <c r="K2" s="112" t="s">
        <v>12</v>
      </c>
      <c r="L2" s="112" t="s">
        <v>13</v>
      </c>
      <c r="M2" s="112" t="s">
        <v>14</v>
      </c>
    </row>
    <row r="3" spans="2:13" ht="15.75" x14ac:dyDescent="0.25">
      <c r="B3" s="74" t="s">
        <v>8</v>
      </c>
      <c r="C3" s="75"/>
      <c r="D3" s="75"/>
      <c r="E3" s="75"/>
      <c r="F3" s="75"/>
      <c r="G3" s="75"/>
      <c r="H3" s="107"/>
      <c r="I3" s="75"/>
      <c r="J3" s="75"/>
      <c r="K3" s="75"/>
      <c r="L3" s="75"/>
      <c r="M3" s="76"/>
    </row>
    <row r="4" spans="2:13" ht="15.75" x14ac:dyDescent="0.25">
      <c r="B4" s="90"/>
      <c r="C4" s="108"/>
      <c r="D4" s="108"/>
      <c r="E4" s="108"/>
      <c r="F4" s="108"/>
      <c r="G4" s="108"/>
      <c r="H4" s="109"/>
      <c r="I4" s="108"/>
      <c r="J4" s="108"/>
      <c r="K4" s="108"/>
      <c r="L4" s="108"/>
      <c r="M4" s="81"/>
    </row>
    <row r="5" spans="2:13" ht="15.75" x14ac:dyDescent="0.25">
      <c r="B5" s="113" t="s">
        <v>52</v>
      </c>
      <c r="C5" s="114">
        <v>425000000</v>
      </c>
      <c r="D5" s="114">
        <v>425000000</v>
      </c>
      <c r="E5" s="114">
        <v>400000000</v>
      </c>
      <c r="F5" s="114">
        <v>325000000</v>
      </c>
      <c r="G5" s="114">
        <v>225000000</v>
      </c>
      <c r="H5" s="109"/>
      <c r="I5" s="116"/>
      <c r="J5" s="116"/>
      <c r="K5" s="116"/>
      <c r="L5" s="116"/>
      <c r="M5" s="117"/>
    </row>
    <row r="6" spans="2:13" ht="15.75" x14ac:dyDescent="0.25">
      <c r="B6" s="113" t="s">
        <v>53</v>
      </c>
      <c r="C6" s="114">
        <v>309000000</v>
      </c>
      <c r="D6" s="114">
        <v>243000000</v>
      </c>
      <c r="E6" s="114">
        <v>120000000</v>
      </c>
      <c r="F6" s="114">
        <v>100000000</v>
      </c>
      <c r="G6" s="114">
        <v>100000000</v>
      </c>
      <c r="H6" s="109"/>
      <c r="I6" s="116"/>
      <c r="J6" s="116"/>
      <c r="K6" s="116"/>
      <c r="L6" s="116"/>
      <c r="M6" s="117"/>
    </row>
    <row r="7" spans="2:13" x14ac:dyDescent="0.25">
      <c r="B7" s="80"/>
      <c r="H7" s="108"/>
      <c r="M7" s="81"/>
    </row>
    <row r="8" spans="2:13" ht="15.75" x14ac:dyDescent="0.25">
      <c r="B8" s="90" t="s">
        <v>23</v>
      </c>
      <c r="H8" s="109"/>
      <c r="M8" s="81"/>
    </row>
    <row r="9" spans="2:13" ht="15.75" x14ac:dyDescent="0.25">
      <c r="B9" s="80" t="s">
        <v>27</v>
      </c>
      <c r="C9" s="82">
        <v>20000000</v>
      </c>
      <c r="D9" s="82">
        <v>20000000</v>
      </c>
      <c r="E9" s="82">
        <v>20000000</v>
      </c>
      <c r="F9" s="82">
        <v>20000000</v>
      </c>
      <c r="G9" s="82">
        <v>20000000</v>
      </c>
      <c r="H9" s="108"/>
      <c r="I9" s="82">
        <v>20000000</v>
      </c>
      <c r="J9" s="82">
        <v>20000000</v>
      </c>
      <c r="K9" s="82">
        <v>20000000</v>
      </c>
      <c r="L9" s="82">
        <v>20000000</v>
      </c>
      <c r="M9" s="83">
        <v>20000000</v>
      </c>
    </row>
    <row r="10" spans="2:13" ht="15.75" x14ac:dyDescent="0.25">
      <c r="B10" s="80" t="s">
        <v>28</v>
      </c>
      <c r="C10" s="82">
        <v>229621717</v>
      </c>
      <c r="D10" s="82">
        <v>238157666</v>
      </c>
      <c r="E10" s="82">
        <v>241564300</v>
      </c>
      <c r="F10" s="82">
        <v>253903311</v>
      </c>
      <c r="G10" s="82">
        <v>254000000</v>
      </c>
      <c r="H10" s="108"/>
      <c r="I10" s="82">
        <v>236000000</v>
      </c>
      <c r="J10" s="82">
        <v>236000000</v>
      </c>
      <c r="K10" s="82">
        <v>236000000</v>
      </c>
      <c r="L10" s="82">
        <v>236000000</v>
      </c>
      <c r="M10" s="83">
        <v>236000000</v>
      </c>
    </row>
    <row r="11" spans="2:13" ht="15.75" x14ac:dyDescent="0.25">
      <c r="B11" s="80" t="s">
        <v>38</v>
      </c>
      <c r="C11" s="82">
        <v>28954675</v>
      </c>
      <c r="D11" s="82">
        <v>26855997</v>
      </c>
      <c r="E11" s="82">
        <v>28201979</v>
      </c>
      <c r="F11" s="82">
        <v>28704597</v>
      </c>
      <c r="G11" s="82">
        <v>29000000</v>
      </c>
      <c r="H11" s="108"/>
      <c r="I11" s="82">
        <v>30000000</v>
      </c>
      <c r="J11" s="82">
        <v>30000000</v>
      </c>
      <c r="K11" s="82">
        <v>30000000</v>
      </c>
      <c r="L11" s="82">
        <v>30000000</v>
      </c>
      <c r="M11" s="83">
        <v>30000000</v>
      </c>
    </row>
    <row r="12" spans="2:13" ht="45" x14ac:dyDescent="0.25">
      <c r="B12" s="115" t="s">
        <v>119</v>
      </c>
      <c r="C12" s="82">
        <v>155000217</v>
      </c>
      <c r="D12" s="82">
        <v>164302366</v>
      </c>
      <c r="E12" s="82">
        <v>187347061</v>
      </c>
      <c r="F12" s="82">
        <v>153385409</v>
      </c>
      <c r="G12" s="82">
        <v>154000000</v>
      </c>
      <c r="H12" s="108"/>
      <c r="I12" s="82">
        <v>156000000</v>
      </c>
      <c r="J12" s="82">
        <v>165000000</v>
      </c>
      <c r="K12" s="82">
        <v>165000000</v>
      </c>
      <c r="L12" s="82">
        <v>165000000</v>
      </c>
      <c r="M12" s="83">
        <v>165000000</v>
      </c>
    </row>
    <row r="13" spans="2:13" ht="15.75" x14ac:dyDescent="0.25">
      <c r="B13" s="80" t="s">
        <v>29</v>
      </c>
      <c r="C13" s="82">
        <v>180210000</v>
      </c>
      <c r="D13" s="82">
        <v>177410000</v>
      </c>
      <c r="E13" s="82">
        <v>266110000</v>
      </c>
      <c r="F13" s="82">
        <v>175530000</v>
      </c>
      <c r="G13" s="82">
        <v>173600000</v>
      </c>
      <c r="H13" s="108"/>
      <c r="I13" s="82">
        <v>299000000</v>
      </c>
      <c r="J13" s="82">
        <v>299000000</v>
      </c>
      <c r="K13" s="82">
        <v>299000000</v>
      </c>
      <c r="L13" s="82">
        <v>299000000</v>
      </c>
      <c r="M13" s="83">
        <v>299000000</v>
      </c>
    </row>
    <row r="14" spans="2:13" ht="15.75" x14ac:dyDescent="0.25">
      <c r="B14" s="80"/>
      <c r="C14" s="82"/>
      <c r="D14" s="82"/>
      <c r="E14" s="82"/>
      <c r="F14" s="82"/>
      <c r="G14" s="82"/>
      <c r="H14" s="108"/>
      <c r="I14" s="82"/>
      <c r="J14" s="82"/>
      <c r="K14" s="82"/>
      <c r="L14" s="82"/>
      <c r="M14" s="83"/>
    </row>
    <row r="15" spans="2:13" ht="15.75" x14ac:dyDescent="0.25">
      <c r="B15" s="90" t="s">
        <v>65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109"/>
      <c r="I15" s="82">
        <v>100000000</v>
      </c>
      <c r="J15" s="82">
        <v>100000000</v>
      </c>
      <c r="K15" s="82">
        <v>100000000</v>
      </c>
      <c r="L15" s="82">
        <v>100000000</v>
      </c>
      <c r="M15" s="83">
        <v>100000000</v>
      </c>
    </row>
    <row r="16" spans="2:13" x14ac:dyDescent="0.25">
      <c r="B16" s="80"/>
      <c r="H16" s="108"/>
      <c r="M16" s="81"/>
    </row>
    <row r="17" spans="2:13" ht="15.75" x14ac:dyDescent="0.25">
      <c r="B17" s="90" t="s">
        <v>24</v>
      </c>
      <c r="H17" s="109"/>
      <c r="M17" s="81"/>
    </row>
    <row r="18" spans="2:13" ht="15.75" x14ac:dyDescent="0.25">
      <c r="B18" s="101" t="s">
        <v>66</v>
      </c>
      <c r="C18" s="102">
        <v>210205232</v>
      </c>
      <c r="D18" s="102">
        <v>267370039</v>
      </c>
      <c r="E18" s="102">
        <v>278513095</v>
      </c>
      <c r="F18" s="102">
        <v>210455842</v>
      </c>
      <c r="G18" s="102">
        <v>278513095</v>
      </c>
      <c r="H18" s="110"/>
      <c r="I18" s="102">
        <v>280000000</v>
      </c>
      <c r="J18" s="102">
        <v>280000000</v>
      </c>
      <c r="K18" s="102">
        <v>280000000</v>
      </c>
      <c r="L18" s="102">
        <v>280000000</v>
      </c>
      <c r="M18" s="103">
        <v>280000000</v>
      </c>
    </row>
    <row r="19" spans="2:13" x14ac:dyDescent="0.25">
      <c r="B19" s="80"/>
      <c r="H19" s="108"/>
      <c r="M19" s="81"/>
    </row>
    <row r="20" spans="2:13" ht="15.75" thickBot="1" x14ac:dyDescent="0.3">
      <c r="B20" s="104" t="s">
        <v>67</v>
      </c>
      <c r="C20" s="105">
        <f>SUM(C5:C18)</f>
        <v>1557991841</v>
      </c>
      <c r="D20" s="105">
        <f>SUM(D5:D18)</f>
        <v>1562096068</v>
      </c>
      <c r="E20" s="105">
        <f>SUM(E5:E18)</f>
        <v>1541736435</v>
      </c>
      <c r="F20" s="105">
        <f>SUM(F5:F18)</f>
        <v>1266979159</v>
      </c>
      <c r="G20" s="105">
        <f>SUM(G5:G18)</f>
        <v>1234113095</v>
      </c>
      <c r="H20" s="111"/>
      <c r="I20" s="105">
        <f>SUM(I9:I18)</f>
        <v>1121000000</v>
      </c>
      <c r="J20" s="105">
        <f>SUM(J9:J18)</f>
        <v>1130000000</v>
      </c>
      <c r="K20" s="105">
        <f>SUM(K9:K18)</f>
        <v>1130000000</v>
      </c>
      <c r="L20" s="105">
        <f>SUM(L9:L18)</f>
        <v>1130000000</v>
      </c>
      <c r="M20" s="106">
        <f>SUM(M9:M18)</f>
        <v>1130000000</v>
      </c>
    </row>
    <row r="24" spans="2:13" x14ac:dyDescent="0.25">
      <c r="I24" s="86"/>
      <c r="J24" s="86"/>
      <c r="K24" s="86"/>
      <c r="L24" s="86"/>
      <c r="M24" s="86"/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F9CF-40A3-424F-9D88-EB7ECCDC785C}">
  <dimension ref="A2:Q154"/>
  <sheetViews>
    <sheetView workbookViewId="0">
      <selection activeCell="B1" sqref="B1"/>
    </sheetView>
  </sheetViews>
  <sheetFormatPr defaultColWidth="9" defaultRowHeight="15" x14ac:dyDescent="0.25"/>
  <cols>
    <col min="1" max="1" width="6.375" style="72" customWidth="1"/>
    <col min="2" max="2" width="61.5" style="72" bestFit="1" customWidth="1"/>
    <col min="3" max="3" width="15.875" style="72" bestFit="1" customWidth="1"/>
    <col min="4" max="7" width="15.75" style="72" bestFit="1" customWidth="1"/>
    <col min="8" max="8" width="9" style="72"/>
    <col min="9" max="9" width="11.75" style="72" customWidth="1"/>
    <col min="10" max="10" width="10.125" style="72" bestFit="1" customWidth="1"/>
    <col min="11" max="11" width="9" style="72"/>
    <col min="12" max="12" width="11.625" style="72" customWidth="1"/>
    <col min="13" max="13" width="10.125" style="72" bestFit="1" customWidth="1"/>
    <col min="14" max="17" width="9.25" style="72" bestFit="1" customWidth="1"/>
    <col min="18" max="16384" width="9" style="72"/>
  </cols>
  <sheetData>
    <row r="2" spans="2:7" x14ac:dyDescent="0.25">
      <c r="C2" s="73" t="s">
        <v>10</v>
      </c>
      <c r="D2" s="73" t="s">
        <v>11</v>
      </c>
      <c r="E2" s="73" t="s">
        <v>12</v>
      </c>
      <c r="F2" s="73" t="s">
        <v>13</v>
      </c>
      <c r="G2" s="73" t="s">
        <v>14</v>
      </c>
    </row>
    <row r="3" spans="2:7" ht="15.75" thickBot="1" x14ac:dyDescent="0.3"/>
    <row r="4" spans="2:7" ht="15.75" x14ac:dyDescent="0.25">
      <c r="B4" s="74" t="s">
        <v>0</v>
      </c>
      <c r="C4" s="75"/>
      <c r="D4" s="75"/>
      <c r="E4" s="75"/>
      <c r="F4" s="75"/>
      <c r="G4" s="76"/>
    </row>
    <row r="5" spans="2:7" x14ac:dyDescent="0.25">
      <c r="B5" s="80"/>
      <c r="G5" s="81"/>
    </row>
    <row r="6" spans="2:7" ht="15.75" x14ac:dyDescent="0.25">
      <c r="B6" s="1" t="s">
        <v>44</v>
      </c>
      <c r="C6" s="82">
        <v>29312761.412104458</v>
      </c>
      <c r="D6" s="82">
        <v>29312761.412104458</v>
      </c>
      <c r="E6" s="82">
        <v>29312761.412104458</v>
      </c>
      <c r="F6" s="82">
        <v>29312761.412104458</v>
      </c>
      <c r="G6" s="83">
        <v>29312761.412104458</v>
      </c>
    </row>
    <row r="7" spans="2:7" ht="15.75" x14ac:dyDescent="0.25">
      <c r="B7" s="1" t="s">
        <v>124</v>
      </c>
      <c r="C7" s="82">
        <v>6122196.6180620696</v>
      </c>
      <c r="D7" s="82">
        <v>6122196.6180620696</v>
      </c>
      <c r="E7" s="82">
        <v>6122196.6180620696</v>
      </c>
      <c r="F7" s="82">
        <v>6122196.6180620696</v>
      </c>
      <c r="G7" s="83">
        <v>6122196.6180620696</v>
      </c>
    </row>
    <row r="8" spans="2:7" ht="15.75" x14ac:dyDescent="0.25">
      <c r="B8" s="1" t="s">
        <v>45</v>
      </c>
      <c r="C8" s="82">
        <v>6072074.2712213909</v>
      </c>
      <c r="D8" s="82">
        <v>6072074.2712213909</v>
      </c>
      <c r="E8" s="82">
        <v>6072074.2712213909</v>
      </c>
      <c r="F8" s="82">
        <v>6072074.2712213909</v>
      </c>
      <c r="G8" s="83">
        <v>6072074.2712213909</v>
      </c>
    </row>
    <row r="9" spans="2:7" ht="15.75" x14ac:dyDescent="0.25">
      <c r="B9" s="1" t="s">
        <v>46</v>
      </c>
      <c r="C9" s="82">
        <v>79925.861621594086</v>
      </c>
      <c r="D9" s="82">
        <v>79925.861621594086</v>
      </c>
      <c r="E9" s="82">
        <v>79925.861621594086</v>
      </c>
      <c r="F9" s="82">
        <v>79925.861621594086</v>
      </c>
      <c r="G9" s="83">
        <v>79925.861621594086</v>
      </c>
    </row>
    <row r="10" spans="2:7" ht="15.75" x14ac:dyDescent="0.25">
      <c r="B10" s="1" t="s">
        <v>47</v>
      </c>
      <c r="C10" s="82">
        <v>44140.62359073633</v>
      </c>
      <c r="D10" s="82">
        <v>44140.62359073633</v>
      </c>
      <c r="E10" s="82">
        <v>44140.62359073633</v>
      </c>
      <c r="F10" s="82">
        <v>44140.62359073633</v>
      </c>
      <c r="G10" s="83">
        <v>44140.62359073633</v>
      </c>
    </row>
    <row r="11" spans="2:7" ht="15.75" x14ac:dyDescent="0.25">
      <c r="B11" s="1" t="s">
        <v>48</v>
      </c>
      <c r="C11" s="82">
        <v>30572.930016276063</v>
      </c>
      <c r="D11" s="82">
        <v>30572.930016276063</v>
      </c>
      <c r="E11" s="82">
        <v>30572.930016276063</v>
      </c>
      <c r="F11" s="82">
        <v>30572.930016276063</v>
      </c>
      <c r="G11" s="83">
        <v>30572.930016276063</v>
      </c>
    </row>
    <row r="12" spans="2:7" ht="15.75" x14ac:dyDescent="0.25">
      <c r="B12" s="1" t="s">
        <v>9</v>
      </c>
      <c r="C12" s="82">
        <v>238913.39709807598</v>
      </c>
      <c r="D12" s="82">
        <v>238913.39709807598</v>
      </c>
      <c r="E12" s="82">
        <v>238913.39709807598</v>
      </c>
      <c r="F12" s="82">
        <v>238913.39709807598</v>
      </c>
      <c r="G12" s="83">
        <v>238913.39709807598</v>
      </c>
    </row>
    <row r="13" spans="2:7" ht="15.75" x14ac:dyDescent="0.25">
      <c r="B13" s="3" t="s">
        <v>21</v>
      </c>
      <c r="C13" s="82">
        <v>13099414.8862854</v>
      </c>
      <c r="D13" s="82">
        <v>13099414.8862854</v>
      </c>
      <c r="E13" s="82">
        <v>13099414.8862854</v>
      </c>
      <c r="F13" s="82">
        <v>13099414.8862854</v>
      </c>
      <c r="G13" s="83">
        <v>13099414.8862854</v>
      </c>
    </row>
    <row r="14" spans="2:7" ht="16.5" thickBot="1" x14ac:dyDescent="0.3">
      <c r="B14" s="4" t="s">
        <v>22</v>
      </c>
      <c r="C14" s="84">
        <v>55000000</v>
      </c>
      <c r="D14" s="84">
        <v>55000000.000000015</v>
      </c>
      <c r="E14" s="84">
        <v>55000000.000000015</v>
      </c>
      <c r="F14" s="84">
        <v>55000000.000000015</v>
      </c>
      <c r="G14" s="85">
        <v>55000000.000000015</v>
      </c>
    </row>
    <row r="15" spans="2:7" ht="15.75" thickBot="1" x14ac:dyDescent="0.3"/>
    <row r="16" spans="2:7" ht="15.75" x14ac:dyDescent="0.25">
      <c r="B16" s="74" t="s">
        <v>2</v>
      </c>
      <c r="C16" s="75"/>
      <c r="D16" s="75"/>
      <c r="E16" s="75"/>
      <c r="F16" s="75"/>
      <c r="G16" s="76"/>
    </row>
    <row r="17" spans="2:9" x14ac:dyDescent="0.25">
      <c r="B17" s="80"/>
      <c r="G17" s="81"/>
    </row>
    <row r="18" spans="2:9" ht="15.75" x14ac:dyDescent="0.25">
      <c r="B18" s="1" t="s">
        <v>44</v>
      </c>
      <c r="C18" s="82">
        <v>43702662.46895574</v>
      </c>
      <c r="D18" s="82">
        <v>43702662.46895574</v>
      </c>
      <c r="E18" s="82">
        <v>43702662.46895574</v>
      </c>
      <c r="F18" s="82">
        <v>43702662.46895574</v>
      </c>
      <c r="G18" s="83">
        <v>43702662.46895574</v>
      </c>
    </row>
    <row r="19" spans="2:9" ht="15.75" x14ac:dyDescent="0.25">
      <c r="B19" s="1" t="s">
        <v>124</v>
      </c>
      <c r="C19" s="82">
        <v>9127638.5942016318</v>
      </c>
      <c r="D19" s="82">
        <v>9127638.5942016318</v>
      </c>
      <c r="E19" s="82">
        <v>9127638.5942016318</v>
      </c>
      <c r="F19" s="82">
        <v>9127638.5942016318</v>
      </c>
      <c r="G19" s="83">
        <v>9127638.5942016318</v>
      </c>
    </row>
    <row r="20" spans="2:9" ht="15.75" x14ac:dyDescent="0.25">
      <c r="B20" s="1" t="s">
        <v>45</v>
      </c>
      <c r="C20" s="82">
        <v>9052910.7316391654</v>
      </c>
      <c r="D20" s="82">
        <v>9052910.7316391654</v>
      </c>
      <c r="E20" s="82">
        <v>9052910.7316391654</v>
      </c>
      <c r="F20" s="82">
        <v>9052910.7316391654</v>
      </c>
      <c r="G20" s="83">
        <v>9052910.7316391654</v>
      </c>
    </row>
    <row r="21" spans="2:9" ht="15.75" x14ac:dyDescent="0.25">
      <c r="B21" s="1" t="s">
        <v>46</v>
      </c>
      <c r="C21" s="82">
        <v>119162.19369037663</v>
      </c>
      <c r="D21" s="82">
        <v>119162.19369037663</v>
      </c>
      <c r="E21" s="82">
        <v>119162.19369037663</v>
      </c>
      <c r="F21" s="82">
        <v>119162.19369037663</v>
      </c>
      <c r="G21" s="83">
        <v>119162.19369037663</v>
      </c>
    </row>
    <row r="22" spans="2:9" ht="15.75" x14ac:dyDescent="0.25">
      <c r="B22" s="1" t="s">
        <v>47</v>
      </c>
      <c r="C22" s="82">
        <v>65809.656989825075</v>
      </c>
      <c r="D22" s="82">
        <v>65809.656989825075</v>
      </c>
      <c r="E22" s="82">
        <v>65809.656989825075</v>
      </c>
      <c r="F22" s="82">
        <v>65809.656989825075</v>
      </c>
      <c r="G22" s="83">
        <v>65809.656989825075</v>
      </c>
    </row>
    <row r="23" spans="2:9" ht="15.75" x14ac:dyDescent="0.25">
      <c r="B23" s="1" t="s">
        <v>48</v>
      </c>
      <c r="C23" s="82">
        <v>45581.459296993402</v>
      </c>
      <c r="D23" s="82">
        <v>45581.459296993402</v>
      </c>
      <c r="E23" s="82">
        <v>45581.459296993402</v>
      </c>
      <c r="F23" s="82">
        <v>45581.459296993402</v>
      </c>
      <c r="G23" s="83">
        <v>45581.459296993402</v>
      </c>
    </row>
    <row r="24" spans="2:9" ht="15.75" x14ac:dyDescent="0.25">
      <c r="B24" s="1" t="s">
        <v>9</v>
      </c>
      <c r="C24" s="82">
        <v>356198.15567349509</v>
      </c>
      <c r="D24" s="82">
        <v>356198.15567349509</v>
      </c>
      <c r="E24" s="82">
        <v>356198.15567349509</v>
      </c>
      <c r="F24" s="82">
        <v>356198.15567349509</v>
      </c>
      <c r="G24" s="83">
        <v>356198.15567349509</v>
      </c>
    </row>
    <row r="25" spans="2:9" ht="15.75" x14ac:dyDescent="0.25">
      <c r="B25" s="3" t="s">
        <v>21</v>
      </c>
      <c r="C25" s="82">
        <v>19530036.739552777</v>
      </c>
      <c r="D25" s="82">
        <v>19530036.739552777</v>
      </c>
      <c r="E25" s="82">
        <v>19530036.739552777</v>
      </c>
      <c r="F25" s="82">
        <v>19530036.739552777</v>
      </c>
      <c r="G25" s="83">
        <v>19530036.739552777</v>
      </c>
    </row>
    <row r="26" spans="2:9" ht="16.5" thickBot="1" x14ac:dyDescent="0.3">
      <c r="B26" s="4" t="s">
        <v>22</v>
      </c>
      <c r="C26" s="135">
        <v>82000000.000000015</v>
      </c>
      <c r="D26" s="135">
        <v>82000000.000000015</v>
      </c>
      <c r="E26" s="135">
        <v>82000000.000000015</v>
      </c>
      <c r="F26" s="135">
        <v>82000000.000000015</v>
      </c>
      <c r="G26" s="136">
        <v>82000000.000000015</v>
      </c>
      <c r="I26" s="132"/>
    </row>
    <row r="27" spans="2:9" ht="15.75" thickBot="1" x14ac:dyDescent="0.3"/>
    <row r="28" spans="2:9" ht="15.75" x14ac:dyDescent="0.25">
      <c r="B28" s="74" t="s">
        <v>1</v>
      </c>
      <c r="C28" s="75"/>
      <c r="D28" s="75"/>
      <c r="E28" s="75"/>
      <c r="F28" s="75"/>
      <c r="G28" s="76"/>
    </row>
    <row r="29" spans="2:9" x14ac:dyDescent="0.25">
      <c r="B29" s="80"/>
      <c r="G29" s="81"/>
    </row>
    <row r="30" spans="2:9" ht="15.75" x14ac:dyDescent="0.25">
      <c r="B30" s="1" t="s">
        <v>44</v>
      </c>
      <c r="C30" s="82">
        <v>60224400.719414614</v>
      </c>
      <c r="D30" s="82">
        <v>60224400.719414614</v>
      </c>
      <c r="E30" s="82">
        <v>60224400.719414614</v>
      </c>
      <c r="F30" s="82">
        <v>60224400.719414614</v>
      </c>
      <c r="G30" s="83">
        <v>60224400.719414614</v>
      </c>
    </row>
    <row r="31" spans="2:9" ht="15.75" x14ac:dyDescent="0.25">
      <c r="B31" s="1" t="s">
        <v>124</v>
      </c>
      <c r="C31" s="82">
        <v>12578331.233472981</v>
      </c>
      <c r="D31" s="82">
        <v>12578331.233472981</v>
      </c>
      <c r="E31" s="82">
        <v>12578331.233472981</v>
      </c>
      <c r="F31" s="82">
        <v>12578331.233472981</v>
      </c>
      <c r="G31" s="83">
        <v>12578331.233472981</v>
      </c>
    </row>
    <row r="32" spans="2:9" ht="15.75" x14ac:dyDescent="0.25">
      <c r="B32" s="1" t="s">
        <v>45</v>
      </c>
      <c r="C32" s="82">
        <v>12475352.593600312</v>
      </c>
      <c r="D32" s="82">
        <v>12475352.593600312</v>
      </c>
      <c r="E32" s="82">
        <v>12475352.593600312</v>
      </c>
      <c r="F32" s="82">
        <v>12475352.593600312</v>
      </c>
      <c r="G32" s="83">
        <v>12475352.593600312</v>
      </c>
    </row>
    <row r="33" spans="2:7" ht="15.75" x14ac:dyDescent="0.25">
      <c r="B33" s="1" t="s">
        <v>46</v>
      </c>
      <c r="C33" s="82">
        <v>164211.31569527512</v>
      </c>
      <c r="D33" s="82">
        <v>164211.31569527512</v>
      </c>
      <c r="E33" s="82">
        <v>164211.31569527512</v>
      </c>
      <c r="F33" s="82">
        <v>164211.31569527512</v>
      </c>
      <c r="G33" s="83">
        <v>164211.31569527512</v>
      </c>
    </row>
    <row r="34" spans="2:7" ht="15.75" x14ac:dyDescent="0.25">
      <c r="B34" s="1" t="s">
        <v>47</v>
      </c>
      <c r="C34" s="82">
        <v>90688.917559149195</v>
      </c>
      <c r="D34" s="82">
        <v>90688.917559149195</v>
      </c>
      <c r="E34" s="82">
        <v>90688.917559149195</v>
      </c>
      <c r="F34" s="82">
        <v>90688.917559149195</v>
      </c>
      <c r="G34" s="83">
        <v>90688.917559149195</v>
      </c>
    </row>
    <row r="35" spans="2:7" ht="15.75" x14ac:dyDescent="0.25">
      <c r="B35" s="1" t="s">
        <v>48</v>
      </c>
      <c r="C35" s="82">
        <v>62813.474397076279</v>
      </c>
      <c r="D35" s="82">
        <v>62813.474397076279</v>
      </c>
      <c r="E35" s="82">
        <v>62813.474397076279</v>
      </c>
      <c r="F35" s="82">
        <v>62813.474397076279</v>
      </c>
      <c r="G35" s="83">
        <v>62813.474397076279</v>
      </c>
    </row>
    <row r="36" spans="2:7" ht="15.75" x14ac:dyDescent="0.25">
      <c r="B36" s="1" t="s">
        <v>9</v>
      </c>
      <c r="C36" s="82">
        <v>490858.4340378652</v>
      </c>
      <c r="D36" s="82">
        <v>490858.4340378652</v>
      </c>
      <c r="E36" s="82">
        <v>490858.4340378652</v>
      </c>
      <c r="F36" s="82">
        <v>490858.4340378652</v>
      </c>
      <c r="G36" s="83">
        <v>490858.4340378652</v>
      </c>
    </row>
    <row r="37" spans="2:7" ht="15.75" x14ac:dyDescent="0.25">
      <c r="B37" s="3" t="s">
        <v>21</v>
      </c>
      <c r="C37" s="82">
        <v>26913343.311822731</v>
      </c>
      <c r="D37" s="82">
        <v>26913343.311822731</v>
      </c>
      <c r="E37" s="82">
        <v>26913343.311822731</v>
      </c>
      <c r="F37" s="82">
        <v>26913343.311822731</v>
      </c>
      <c r="G37" s="83">
        <v>26913343.311822731</v>
      </c>
    </row>
    <row r="38" spans="2:7" ht="16.5" thickBot="1" x14ac:dyDescent="0.3">
      <c r="B38" s="4" t="s">
        <v>22</v>
      </c>
      <c r="C38" s="84">
        <v>113000000</v>
      </c>
      <c r="D38" s="84">
        <v>113000000</v>
      </c>
      <c r="E38" s="84">
        <v>113000000</v>
      </c>
      <c r="F38" s="84">
        <v>113000000</v>
      </c>
      <c r="G38" s="85">
        <v>113000000</v>
      </c>
    </row>
    <row r="39" spans="2:7" ht="15.75" thickBot="1" x14ac:dyDescent="0.3"/>
    <row r="40" spans="2:7" ht="15.75" x14ac:dyDescent="0.25">
      <c r="B40" s="74" t="s">
        <v>6</v>
      </c>
      <c r="C40" s="75"/>
      <c r="D40" s="75"/>
      <c r="E40" s="75"/>
      <c r="F40" s="75"/>
      <c r="G40" s="76"/>
    </row>
    <row r="41" spans="2:7" x14ac:dyDescent="0.25">
      <c r="B41" s="80"/>
      <c r="G41" s="81"/>
    </row>
    <row r="42" spans="2:7" ht="15.75" x14ac:dyDescent="0.25">
      <c r="B42" s="1" t="s">
        <v>124</v>
      </c>
      <c r="C42" s="82">
        <v>2098102.208063005</v>
      </c>
      <c r="D42" s="82">
        <v>2098102.208063005</v>
      </c>
      <c r="E42" s="82">
        <v>2098102.208063005</v>
      </c>
      <c r="F42" s="82">
        <v>2098102.208063005</v>
      </c>
      <c r="G42" s="83">
        <v>2098102.208063005</v>
      </c>
    </row>
    <row r="43" spans="2:7" ht="15.75" x14ac:dyDescent="0.25">
      <c r="B43" s="1" t="s">
        <v>44</v>
      </c>
      <c r="C43" s="82">
        <v>4923322.4347715033</v>
      </c>
      <c r="D43" s="82">
        <v>4923322.4347715033</v>
      </c>
      <c r="E43" s="82">
        <v>4923322.4347715033</v>
      </c>
      <c r="F43" s="82">
        <v>4923322.4347715033</v>
      </c>
      <c r="G43" s="83">
        <v>4923322.4347715033</v>
      </c>
    </row>
    <row r="44" spans="2:7" ht="15.75" x14ac:dyDescent="0.25">
      <c r="B44" s="1" t="s">
        <v>9</v>
      </c>
      <c r="C44" s="82">
        <v>52313.4829646668</v>
      </c>
      <c r="D44" s="82">
        <v>52313.4829646668</v>
      </c>
      <c r="E44" s="82">
        <v>52313.4829646668</v>
      </c>
      <c r="F44" s="82">
        <v>52313.4829646668</v>
      </c>
      <c r="G44" s="83">
        <v>52313.4829646668</v>
      </c>
    </row>
    <row r="45" spans="2:7" ht="15.75" x14ac:dyDescent="0.25">
      <c r="B45" s="1" t="s">
        <v>48</v>
      </c>
      <c r="C45" s="82">
        <v>12476.877423916758</v>
      </c>
      <c r="D45" s="82">
        <v>12476.877423916758</v>
      </c>
      <c r="E45" s="82">
        <v>12476.877423916758</v>
      </c>
      <c r="F45" s="82">
        <v>12476.877423916758</v>
      </c>
      <c r="G45" s="83">
        <v>12476.877423916758</v>
      </c>
    </row>
    <row r="46" spans="2:7" ht="15.75" x14ac:dyDescent="0.25">
      <c r="B46" s="1" t="s">
        <v>45</v>
      </c>
      <c r="C46" s="82">
        <v>38549.720717432305</v>
      </c>
      <c r="D46" s="82">
        <v>38549.720717432305</v>
      </c>
      <c r="E46" s="82">
        <v>38549.720717432305</v>
      </c>
      <c r="F46" s="82">
        <v>38549.720717432305</v>
      </c>
      <c r="G46" s="83">
        <v>38549.720717432305</v>
      </c>
    </row>
    <row r="47" spans="2:7" ht="15.75" x14ac:dyDescent="0.25">
      <c r="B47" s="1" t="s">
        <v>46</v>
      </c>
      <c r="C47" s="82">
        <v>38029.577428367935</v>
      </c>
      <c r="D47" s="82">
        <v>38029.577428367935</v>
      </c>
      <c r="E47" s="82">
        <v>38029.577428367935</v>
      </c>
      <c r="F47" s="82">
        <v>38029.577428367935</v>
      </c>
      <c r="G47" s="83">
        <v>38029.577428367935</v>
      </c>
    </row>
    <row r="48" spans="2:7" ht="15.75" x14ac:dyDescent="0.25">
      <c r="B48" s="1" t="s">
        <v>47</v>
      </c>
      <c r="C48" s="82">
        <v>20598.757215217775</v>
      </c>
      <c r="D48" s="82">
        <v>20598.757215217775</v>
      </c>
      <c r="E48" s="82">
        <v>20598.757215217775</v>
      </c>
      <c r="F48" s="82">
        <v>20598.757215217775</v>
      </c>
      <c r="G48" s="83">
        <v>20598.757215217775</v>
      </c>
    </row>
    <row r="49" spans="2:7" ht="15.75" x14ac:dyDescent="0.25">
      <c r="B49" s="3" t="s">
        <v>21</v>
      </c>
      <c r="C49" s="82">
        <v>5973360.4414158873</v>
      </c>
      <c r="D49" s="82">
        <v>5973360.4414158873</v>
      </c>
      <c r="E49" s="82">
        <v>5973360.4414158873</v>
      </c>
      <c r="F49" s="82">
        <v>5973360.4414158873</v>
      </c>
      <c r="G49" s="83">
        <v>5973360.4414158873</v>
      </c>
    </row>
    <row r="50" spans="2:7" ht="16.5" thickBot="1" x14ac:dyDescent="0.3">
      <c r="B50" s="4" t="s">
        <v>22</v>
      </c>
      <c r="C50" s="84">
        <v>13156753.499999996</v>
      </c>
      <c r="D50" s="84">
        <v>13156753.499999996</v>
      </c>
      <c r="E50" s="84">
        <v>13156753.499999996</v>
      </c>
      <c r="F50" s="84">
        <v>13156753.499999996</v>
      </c>
      <c r="G50" s="85">
        <v>13156753.499999996</v>
      </c>
    </row>
    <row r="51" spans="2:7" ht="15.75" thickBot="1" x14ac:dyDescent="0.3"/>
    <row r="52" spans="2:7" ht="15.75" x14ac:dyDescent="0.25">
      <c r="B52" s="74" t="s">
        <v>5</v>
      </c>
      <c r="C52" s="75"/>
      <c r="D52" s="75"/>
      <c r="E52" s="75"/>
      <c r="F52" s="75"/>
      <c r="G52" s="76"/>
    </row>
    <row r="53" spans="2:7" x14ac:dyDescent="0.25">
      <c r="B53" s="80"/>
      <c r="G53" s="81"/>
    </row>
    <row r="54" spans="2:7" ht="15.75" x14ac:dyDescent="0.25">
      <c r="B54" s="1" t="s">
        <v>124</v>
      </c>
      <c r="C54" s="82">
        <v>642024.6065765128</v>
      </c>
      <c r="D54" s="82">
        <v>661927.36938038468</v>
      </c>
      <c r="E54" s="82">
        <v>682447.1178311765</v>
      </c>
      <c r="F54" s="82">
        <v>703602.97848394292</v>
      </c>
      <c r="G54" s="83">
        <v>725414.67081694514</v>
      </c>
    </row>
    <row r="55" spans="2:7" ht="15.75" x14ac:dyDescent="0.25">
      <c r="B55" s="1" t="s">
        <v>44</v>
      </c>
      <c r="C55" s="82">
        <v>1506549.1743377326</v>
      </c>
      <c r="D55" s="82">
        <v>1553252.1987422023</v>
      </c>
      <c r="E55" s="82">
        <v>1601403.0169032104</v>
      </c>
      <c r="F55" s="82">
        <v>1651046.5104272098</v>
      </c>
      <c r="G55" s="83">
        <v>1702228.9522504532</v>
      </c>
    </row>
    <row r="56" spans="2:7" ht="15.75" x14ac:dyDescent="0.25">
      <c r="B56" s="1" t="s">
        <v>9</v>
      </c>
      <c r="C56" s="82">
        <v>16008.058706560743</v>
      </c>
      <c r="D56" s="82">
        <v>16504.308526464127</v>
      </c>
      <c r="E56" s="82">
        <v>17015.942090784512</v>
      </c>
      <c r="F56" s="82">
        <v>17543.436295598833</v>
      </c>
      <c r="G56" s="83">
        <v>18087.282820762393</v>
      </c>
    </row>
    <row r="57" spans="2:7" ht="15.75" x14ac:dyDescent="0.25">
      <c r="B57" s="1" t="s">
        <v>48</v>
      </c>
      <c r="C57" s="82">
        <v>3817.9561932728216</v>
      </c>
      <c r="D57" s="82">
        <v>3936.3128352642789</v>
      </c>
      <c r="E57" s="82">
        <v>4058.3385331574714</v>
      </c>
      <c r="F57" s="82">
        <v>4184.1470276853524</v>
      </c>
      <c r="G57" s="83">
        <v>4313.855585543598</v>
      </c>
    </row>
    <row r="58" spans="2:7" ht="15.75" x14ac:dyDescent="0.25">
      <c r="B58" s="1" t="s">
        <v>45</v>
      </c>
      <c r="C58" s="82">
        <v>11796.312487604368</v>
      </c>
      <c r="D58" s="82">
        <v>12161.998174720102</v>
      </c>
      <c r="E58" s="82">
        <v>12539.020118136425</v>
      </c>
      <c r="F58" s="82">
        <v>12927.729741798652</v>
      </c>
      <c r="G58" s="83">
        <v>13328.48936379441</v>
      </c>
    </row>
    <row r="59" spans="2:7" ht="15.75" x14ac:dyDescent="0.25">
      <c r="B59" s="1" t="s">
        <v>46</v>
      </c>
      <c r="C59" s="82">
        <v>11637.147319557922</v>
      </c>
      <c r="D59" s="82">
        <v>11997.898886464216</v>
      </c>
      <c r="E59" s="82">
        <v>12369.833751944605</v>
      </c>
      <c r="F59" s="82">
        <v>12753.298598254887</v>
      </c>
      <c r="G59" s="83">
        <v>13148.650854800788</v>
      </c>
    </row>
    <row r="60" spans="2:7" ht="15.75" x14ac:dyDescent="0.25">
      <c r="B60" s="1" t="s">
        <v>47</v>
      </c>
      <c r="C60" s="82">
        <v>6303.2720456810839</v>
      </c>
      <c r="D60" s="82">
        <v>6498.6734790971968</v>
      </c>
      <c r="E60" s="82">
        <v>6700.1323569492097</v>
      </c>
      <c r="F60" s="82">
        <v>6907.8364600146342</v>
      </c>
      <c r="G60" s="83">
        <v>7121.9793902750871</v>
      </c>
    </row>
    <row r="61" spans="2:7" ht="15.75" x14ac:dyDescent="0.25">
      <c r="B61" s="3" t="s">
        <v>21</v>
      </c>
      <c r="C61" s="82">
        <v>1827863.4723330771</v>
      </c>
      <c r="D61" s="82">
        <v>1884527.2399754024</v>
      </c>
      <c r="E61" s="82">
        <v>1942947.5844146397</v>
      </c>
      <c r="F61" s="82">
        <v>2003178.9595314935</v>
      </c>
      <c r="G61" s="83">
        <v>2065277.5072769697</v>
      </c>
    </row>
    <row r="62" spans="2:7" ht="16.5" thickBot="1" x14ac:dyDescent="0.3">
      <c r="B62" s="4" t="s">
        <v>22</v>
      </c>
      <c r="C62" s="84">
        <v>4026000</v>
      </c>
      <c r="D62" s="84">
        <v>4150805.9999999991</v>
      </c>
      <c r="E62" s="84">
        <v>4279480.9859999996</v>
      </c>
      <c r="F62" s="84">
        <v>4412144.8965659989</v>
      </c>
      <c r="G62" s="85">
        <v>4548921.3883595448</v>
      </c>
    </row>
    <row r="63" spans="2:7" ht="15.75" thickBot="1" x14ac:dyDescent="0.3"/>
    <row r="64" spans="2:7" ht="15.75" x14ac:dyDescent="0.25">
      <c r="B64" s="74" t="s">
        <v>7</v>
      </c>
      <c r="C64" s="75"/>
      <c r="D64" s="75"/>
      <c r="E64" s="75"/>
      <c r="F64" s="75"/>
      <c r="G64" s="76"/>
    </row>
    <row r="65" spans="2:12" ht="15.75" x14ac:dyDescent="0.25">
      <c r="B65" s="80"/>
      <c r="G65" s="81"/>
      <c r="K65" s="95"/>
      <c r="L65" s="95"/>
    </row>
    <row r="66" spans="2:12" ht="15.75" x14ac:dyDescent="0.25">
      <c r="B66" s="1" t="s">
        <v>124</v>
      </c>
      <c r="C66" s="82">
        <v>334206.76501676906</v>
      </c>
      <c r="D66" s="82">
        <v>456384.36520433199</v>
      </c>
      <c r="E66" s="82">
        <v>470532.28052566625</v>
      </c>
      <c r="F66" s="82">
        <v>485118.78122196189</v>
      </c>
      <c r="G66" s="83">
        <v>500157.46343984269</v>
      </c>
      <c r="I66"/>
      <c r="J66"/>
      <c r="K66" s="131"/>
      <c r="L66" s="131"/>
    </row>
    <row r="67" spans="2:12" ht="15.75" x14ac:dyDescent="0.25">
      <c r="B67" s="1" t="s">
        <v>44</v>
      </c>
      <c r="C67" s="82">
        <v>883008.14542127796</v>
      </c>
      <c r="D67" s="82">
        <v>1205813.7479596634</v>
      </c>
      <c r="E67" s="82">
        <v>1243193.9741464129</v>
      </c>
      <c r="F67" s="82">
        <v>1281732.9873449516</v>
      </c>
      <c r="G67" s="83">
        <v>1321466.709952645</v>
      </c>
      <c r="I67"/>
      <c r="J67"/>
      <c r="K67" s="131"/>
      <c r="L67" s="131"/>
    </row>
    <row r="68" spans="2:12" ht="15.75" x14ac:dyDescent="0.25">
      <c r="B68" s="1" t="s">
        <v>9</v>
      </c>
      <c r="C68" s="82">
        <v>8309.5504178877145</v>
      </c>
      <c r="D68" s="82">
        <v>11347.313368748817</v>
      </c>
      <c r="E68" s="82">
        <v>11699.08008318003</v>
      </c>
      <c r="F68" s="82">
        <v>12061.75156575861</v>
      </c>
      <c r="G68" s="83">
        <v>12435.665864297125</v>
      </c>
      <c r="I68"/>
      <c r="J68"/>
      <c r="K68" s="131"/>
      <c r="L68" s="131"/>
    </row>
    <row r="69" spans="2:12" ht="15.75" x14ac:dyDescent="0.25">
      <c r="B69" s="1" t="s">
        <v>48</v>
      </c>
      <c r="C69" s="82">
        <v>2060.6125140496961</v>
      </c>
      <c r="D69" s="82">
        <v>2813.9206999878902</v>
      </c>
      <c r="E69" s="82">
        <v>2901.1522416875146</v>
      </c>
      <c r="F69" s="82">
        <v>2991.0879611798273</v>
      </c>
      <c r="G69" s="83">
        <v>3083.8116879764016</v>
      </c>
      <c r="I69"/>
      <c r="J69"/>
      <c r="K69" s="131"/>
      <c r="L69" s="131"/>
    </row>
    <row r="70" spans="2:12" ht="15.75" x14ac:dyDescent="0.25">
      <c r="B70" s="1" t="s">
        <v>45</v>
      </c>
      <c r="C70" s="82">
        <v>62370.206305934968</v>
      </c>
      <c r="D70" s="82">
        <v>85171.187397026893</v>
      </c>
      <c r="E70" s="82">
        <v>87811.494206334726</v>
      </c>
      <c r="F70" s="82">
        <v>90533.6505267311</v>
      </c>
      <c r="G70" s="83">
        <v>93340.193693059759</v>
      </c>
      <c r="I70"/>
      <c r="J70"/>
      <c r="K70" s="131"/>
      <c r="L70" s="131"/>
    </row>
    <row r="71" spans="2:12" ht="15.75" x14ac:dyDescent="0.25">
      <c r="B71" s="1" t="s">
        <v>46</v>
      </c>
      <c r="C71" s="82">
        <v>6553.1692983602306</v>
      </c>
      <c r="D71" s="82">
        <v>8948.8434208044528</v>
      </c>
      <c r="E71" s="82">
        <v>9226.2575668493901</v>
      </c>
      <c r="F71" s="82">
        <v>9512.2715514217198</v>
      </c>
      <c r="G71" s="83">
        <v>9807.1519695157931</v>
      </c>
      <c r="I71"/>
      <c r="J71"/>
      <c r="K71" s="131"/>
      <c r="L71" s="131"/>
    </row>
    <row r="72" spans="2:12" ht="15.75" x14ac:dyDescent="0.25">
      <c r="B72" s="1" t="s">
        <v>47</v>
      </c>
      <c r="C72" s="82">
        <v>3621.8885014864563</v>
      </c>
      <c r="D72" s="82">
        <v>4945.9599793224634</v>
      </c>
      <c r="E72" s="82">
        <v>5099.2847386814592</v>
      </c>
      <c r="F72" s="82">
        <v>5257.3625655805836</v>
      </c>
      <c r="G72" s="83">
        <v>5420.3408051135812</v>
      </c>
      <c r="I72"/>
      <c r="J72"/>
      <c r="K72" s="131"/>
      <c r="L72" s="131"/>
    </row>
    <row r="73" spans="2:12" ht="15.75" x14ac:dyDescent="0.25">
      <c r="B73" s="3" t="s">
        <v>21</v>
      </c>
      <c r="C73" s="82">
        <v>3373462.6877189102</v>
      </c>
      <c r="D73" s="82">
        <v>4606715.9268839015</v>
      </c>
      <c r="E73" s="82">
        <v>4749524.1206173021</v>
      </c>
      <c r="F73" s="82">
        <v>4896759.3683564384</v>
      </c>
      <c r="G73" s="83">
        <v>5048558.9087754879</v>
      </c>
      <c r="I73"/>
      <c r="J73"/>
      <c r="K73" s="131"/>
      <c r="L73" s="131"/>
    </row>
    <row r="74" spans="2:12" ht="16.5" thickBot="1" x14ac:dyDescent="0.3">
      <c r="B74" s="4" t="s">
        <v>22</v>
      </c>
      <c r="C74" s="84">
        <v>4673593.0251946766</v>
      </c>
      <c r="D74" s="84">
        <v>6382141.2649137871</v>
      </c>
      <c r="E74" s="84">
        <v>6579987.6441261144</v>
      </c>
      <c r="F74" s="84">
        <v>6783967.2610940235</v>
      </c>
      <c r="G74" s="85">
        <v>6994270.2461879384</v>
      </c>
      <c r="I74"/>
      <c r="J74"/>
      <c r="K74"/>
    </row>
    <row r="75" spans="2:12" ht="16.5" thickBot="1" x14ac:dyDescent="0.3">
      <c r="I75"/>
      <c r="J75"/>
      <c r="K75"/>
    </row>
    <row r="76" spans="2:12" ht="15.75" x14ac:dyDescent="0.25">
      <c r="B76" s="74" t="s">
        <v>105</v>
      </c>
      <c r="C76" s="75"/>
      <c r="D76" s="75"/>
      <c r="E76" s="75"/>
      <c r="F76" s="75"/>
      <c r="G76" s="76"/>
      <c r="I76"/>
      <c r="J76"/>
      <c r="K76"/>
    </row>
    <row r="77" spans="2:12" ht="15.75" x14ac:dyDescent="0.25">
      <c r="B77" s="80"/>
      <c r="G77" s="81"/>
      <c r="I77"/>
      <c r="J77"/>
      <c r="K77"/>
    </row>
    <row r="78" spans="2:12" ht="15.75" x14ac:dyDescent="0.25">
      <c r="B78" s="1" t="s">
        <v>108</v>
      </c>
      <c r="C78" s="82">
        <v>2500000</v>
      </c>
      <c r="D78" s="82">
        <v>5000000</v>
      </c>
      <c r="E78" s="82">
        <v>5000000</v>
      </c>
      <c r="F78" s="82">
        <v>5000000</v>
      </c>
      <c r="G78" s="83">
        <v>2500000</v>
      </c>
      <c r="I78"/>
      <c r="J78"/>
      <c r="K78"/>
    </row>
    <row r="79" spans="2:12" ht="15.75" x14ac:dyDescent="0.25">
      <c r="B79" s="1" t="s">
        <v>109</v>
      </c>
      <c r="C79" s="82">
        <v>2300000</v>
      </c>
      <c r="D79" s="82">
        <v>4600000</v>
      </c>
      <c r="E79" s="82">
        <v>4600000</v>
      </c>
      <c r="F79" s="82">
        <v>4600000</v>
      </c>
      <c r="G79" s="83">
        <v>2300000</v>
      </c>
      <c r="I79"/>
      <c r="J79"/>
      <c r="K79"/>
    </row>
    <row r="80" spans="2:12" ht="15.75" x14ac:dyDescent="0.25">
      <c r="B80" s="1" t="s">
        <v>110</v>
      </c>
      <c r="C80" s="82">
        <v>1250000</v>
      </c>
      <c r="D80" s="82">
        <v>1250000</v>
      </c>
      <c r="E80" s="82">
        <v>1250000</v>
      </c>
      <c r="F80" s="82">
        <v>1250000</v>
      </c>
      <c r="G80" s="83">
        <v>0</v>
      </c>
      <c r="I80"/>
      <c r="J80"/>
      <c r="K80"/>
    </row>
    <row r="81" spans="2:11" ht="15.75" x14ac:dyDescent="0.25">
      <c r="B81" s="1" t="s">
        <v>3</v>
      </c>
      <c r="C81" s="82">
        <v>35900000</v>
      </c>
      <c r="D81" s="82">
        <v>35900000</v>
      </c>
      <c r="E81" s="82">
        <v>35900000</v>
      </c>
      <c r="F81" s="82">
        <v>35900000</v>
      </c>
      <c r="G81" s="83">
        <v>35900000</v>
      </c>
      <c r="I81"/>
      <c r="J81"/>
      <c r="K81"/>
    </row>
    <row r="82" spans="2:11" ht="15.75" x14ac:dyDescent="0.25">
      <c r="B82" s="1" t="s">
        <v>102</v>
      </c>
      <c r="C82" s="82">
        <v>350000000</v>
      </c>
      <c r="D82" s="82">
        <v>350000000</v>
      </c>
      <c r="E82" s="82">
        <v>350000000</v>
      </c>
      <c r="F82" s="82">
        <v>350000000</v>
      </c>
      <c r="G82" s="83">
        <v>350000000</v>
      </c>
      <c r="I82"/>
      <c r="J82"/>
      <c r="K82"/>
    </row>
    <row r="83" spans="2:11" ht="15.75" x14ac:dyDescent="0.25">
      <c r="B83" s="1" t="s">
        <v>103</v>
      </c>
      <c r="C83" s="82">
        <v>90000000</v>
      </c>
      <c r="D83" s="82">
        <v>90000000</v>
      </c>
      <c r="E83" s="82">
        <v>90000000</v>
      </c>
      <c r="F83" s="82">
        <v>90000000</v>
      </c>
      <c r="G83" s="83">
        <v>90000000</v>
      </c>
      <c r="I83"/>
      <c r="J83"/>
      <c r="K83"/>
    </row>
    <row r="84" spans="2:11" ht="16.5" thickBot="1" x14ac:dyDescent="0.3">
      <c r="B84" s="4" t="s">
        <v>105</v>
      </c>
      <c r="C84" s="84">
        <f>SUM(C78:C83)</f>
        <v>481950000</v>
      </c>
      <c r="D84" s="84">
        <f>SUM(D78:D83)</f>
        <v>486750000</v>
      </c>
      <c r="E84" s="84">
        <f>SUM(E78:E83)</f>
        <v>486750000</v>
      </c>
      <c r="F84" s="84">
        <f>SUM(F78:F83)</f>
        <v>486750000</v>
      </c>
      <c r="G84" s="85">
        <f>SUM(G78:G83)</f>
        <v>480700000</v>
      </c>
      <c r="I84"/>
      <c r="J84"/>
      <c r="K84"/>
    </row>
    <row r="85" spans="2:11" ht="16.5" thickBot="1" x14ac:dyDescent="0.3">
      <c r="C85" s="86"/>
      <c r="I85"/>
      <c r="J85"/>
      <c r="K85"/>
    </row>
    <row r="86" spans="2:11" ht="15.75" x14ac:dyDescent="0.25">
      <c r="B86" s="74" t="s">
        <v>15</v>
      </c>
      <c r="C86" s="75"/>
      <c r="D86" s="75"/>
      <c r="E86" s="75"/>
      <c r="F86" s="75"/>
      <c r="G86" s="76"/>
    </row>
    <row r="87" spans="2:11" x14ac:dyDescent="0.25">
      <c r="B87" s="80"/>
      <c r="G87" s="81"/>
    </row>
    <row r="88" spans="2:11" ht="15.75" x14ac:dyDescent="0.25">
      <c r="B88" s="80" t="s">
        <v>16</v>
      </c>
      <c r="C88" s="87">
        <v>10520551.950000001</v>
      </c>
      <c r="D88" s="82">
        <f t="shared" ref="D88:G89" si="0">C88*(1+$A$18)</f>
        <v>10520551.950000001</v>
      </c>
      <c r="E88" s="82">
        <f t="shared" si="0"/>
        <v>10520551.950000001</v>
      </c>
      <c r="F88" s="82">
        <f t="shared" si="0"/>
        <v>10520551.950000001</v>
      </c>
      <c r="G88" s="83">
        <f t="shared" si="0"/>
        <v>10520551.950000001</v>
      </c>
    </row>
    <row r="89" spans="2:11" ht="15.75" x14ac:dyDescent="0.25">
      <c r="B89" s="80" t="s">
        <v>17</v>
      </c>
      <c r="C89" s="133">
        <v>2635431</v>
      </c>
      <c r="D89" s="102">
        <f t="shared" si="0"/>
        <v>2635431</v>
      </c>
      <c r="E89" s="102">
        <f t="shared" si="0"/>
        <v>2635431</v>
      </c>
      <c r="F89" s="102">
        <f t="shared" si="0"/>
        <v>2635431</v>
      </c>
      <c r="G89" s="103">
        <f t="shared" si="0"/>
        <v>2635431</v>
      </c>
    </row>
    <row r="90" spans="2:11" ht="15.75" x14ac:dyDescent="0.25">
      <c r="B90" s="141" t="s">
        <v>127</v>
      </c>
      <c r="C90" s="133">
        <v>5182963.5</v>
      </c>
      <c r="D90" s="102">
        <v>5182963.5</v>
      </c>
      <c r="E90" s="102">
        <v>5182963.5</v>
      </c>
      <c r="F90" s="102">
        <v>5182963.5</v>
      </c>
      <c r="G90" s="103">
        <v>5182963.5</v>
      </c>
    </row>
    <row r="91" spans="2:11" ht="15.75" x14ac:dyDescent="0.25">
      <c r="B91" s="141" t="s">
        <v>128</v>
      </c>
      <c r="C91" s="133">
        <v>1586000</v>
      </c>
      <c r="D91" s="102">
        <v>1586000</v>
      </c>
      <c r="E91" s="102">
        <v>1586000</v>
      </c>
      <c r="F91" s="102">
        <v>1586000</v>
      </c>
      <c r="G91" s="103">
        <v>1586000</v>
      </c>
    </row>
    <row r="92" spans="2:11" ht="15.75" x14ac:dyDescent="0.25">
      <c r="B92" s="141" t="s">
        <v>129</v>
      </c>
      <c r="C92" s="133">
        <v>983840.25030460185</v>
      </c>
      <c r="D92" s="102">
        <v>1343507.5381409698</v>
      </c>
      <c r="E92" s="102">
        <v>1385156.2718233399</v>
      </c>
      <c r="F92" s="102">
        <v>1428096.1162498633</v>
      </c>
      <c r="G92" s="103">
        <v>1472367.095853609</v>
      </c>
    </row>
    <row r="93" spans="2:11" ht="16.5" thickBot="1" x14ac:dyDescent="0.3">
      <c r="B93" s="88" t="s">
        <v>15</v>
      </c>
      <c r="C93" s="134">
        <f>SUM(C88:C92)</f>
        <v>20908786.700304605</v>
      </c>
      <c r="D93" s="135">
        <f>SUM(D88:D92)</f>
        <v>21268453.988140974</v>
      </c>
      <c r="E93" s="135">
        <f>SUM(E88:E92)</f>
        <v>21310102.721823342</v>
      </c>
      <c r="F93" s="135">
        <f>SUM(F88:F92)</f>
        <v>21353042.566249866</v>
      </c>
      <c r="G93" s="136">
        <f>SUM(G88:G92)</f>
        <v>21397313.545853611</v>
      </c>
    </row>
    <row r="94" spans="2:11" ht="15.75" thickBot="1" x14ac:dyDescent="0.3"/>
    <row r="95" spans="2:11" ht="15.75" x14ac:dyDescent="0.25">
      <c r="B95" s="74" t="s">
        <v>113</v>
      </c>
      <c r="C95" s="75"/>
      <c r="D95" s="75"/>
      <c r="E95" s="75"/>
      <c r="F95" s="75"/>
      <c r="G95" s="76"/>
    </row>
    <row r="96" spans="2:11" ht="15.75" x14ac:dyDescent="0.25">
      <c r="B96" s="90"/>
      <c r="G96" s="81"/>
    </row>
    <row r="97" spans="2:17" ht="16.5" thickBot="1" x14ac:dyDescent="0.3">
      <c r="B97" s="88" t="s">
        <v>97</v>
      </c>
      <c r="C97" s="89">
        <v>23210451.832907073</v>
      </c>
      <c r="D97" s="84">
        <v>23210451.832907073</v>
      </c>
      <c r="E97" s="84">
        <v>23210451.832907073</v>
      </c>
      <c r="F97" s="84">
        <v>23210451.832907073</v>
      </c>
      <c r="G97" s="85">
        <v>23210451.832907073</v>
      </c>
    </row>
    <row r="98" spans="2:17" ht="15.75" thickBot="1" x14ac:dyDescent="0.3">
      <c r="M98" s="73" t="s">
        <v>10</v>
      </c>
      <c r="N98" s="73" t="s">
        <v>11</v>
      </c>
      <c r="O98" s="73" t="s">
        <v>12</v>
      </c>
      <c r="P98" s="73" t="s">
        <v>13</v>
      </c>
      <c r="Q98" s="73" t="s">
        <v>14</v>
      </c>
    </row>
    <row r="99" spans="2:17" ht="30" x14ac:dyDescent="0.25">
      <c r="B99" s="74" t="s">
        <v>25</v>
      </c>
      <c r="C99" s="75"/>
      <c r="D99" s="75"/>
      <c r="E99" s="75"/>
      <c r="F99" s="75"/>
      <c r="G99" s="76"/>
      <c r="I99" s="91" t="s">
        <v>114</v>
      </c>
      <c r="J99" s="76" t="s">
        <v>42</v>
      </c>
      <c r="L99" s="91"/>
      <c r="M99" s="75" t="s">
        <v>51</v>
      </c>
      <c r="N99" s="75"/>
      <c r="O99" s="75"/>
      <c r="P99" s="75"/>
      <c r="Q99" s="76"/>
    </row>
    <row r="100" spans="2:17" x14ac:dyDescent="0.25">
      <c r="B100" s="80"/>
      <c r="G100" s="81"/>
      <c r="I100" s="80"/>
      <c r="J100" s="81"/>
      <c r="L100" s="80"/>
      <c r="Q100" s="81"/>
    </row>
    <row r="101" spans="2:17" x14ac:dyDescent="0.25">
      <c r="B101" s="80" t="s">
        <v>26</v>
      </c>
      <c r="G101" s="81"/>
      <c r="I101" s="80"/>
      <c r="J101" s="81"/>
      <c r="L101" s="80"/>
      <c r="Q101" s="81"/>
    </row>
    <row r="102" spans="2:17" ht="15.75" x14ac:dyDescent="0.25">
      <c r="B102" s="1" t="s">
        <v>9</v>
      </c>
      <c r="C102" s="92">
        <f>$J102*M102</f>
        <v>15272.28</v>
      </c>
      <c r="D102" s="82">
        <f>(1+$I102)*$J102*N102</f>
        <v>31491.441359999997</v>
      </c>
      <c r="E102" s="82">
        <f>(1+$I102)^2*$J102*O102</f>
        <v>48701.514063239993</v>
      </c>
      <c r="F102" s="82">
        <f>(1+$I102)^3*$J102*P102</f>
        <v>66948.34799893391</v>
      </c>
      <c r="G102" s="83">
        <f>(1+$I102)^4*$J102*Q102</f>
        <v>86279.683483626068</v>
      </c>
      <c r="I102" s="93">
        <v>3.1E-2</v>
      </c>
      <c r="J102" s="94">
        <v>1272.69</v>
      </c>
      <c r="L102" s="80"/>
      <c r="M102" s="95">
        <v>12</v>
      </c>
      <c r="N102" s="95">
        <v>24</v>
      </c>
      <c r="O102" s="95">
        <v>36</v>
      </c>
      <c r="P102" s="95">
        <v>48</v>
      </c>
      <c r="Q102" s="96">
        <v>60</v>
      </c>
    </row>
    <row r="103" spans="2:17" ht="15.75" x14ac:dyDescent="0.25">
      <c r="B103" s="80"/>
      <c r="C103" s="87"/>
      <c r="D103" s="82"/>
      <c r="E103" s="87"/>
      <c r="F103" s="82"/>
      <c r="G103" s="94"/>
      <c r="I103" s="80"/>
      <c r="J103" s="94"/>
      <c r="L103" s="80"/>
      <c r="M103" s="95"/>
      <c r="N103" s="95"/>
      <c r="O103" s="95"/>
      <c r="P103" s="95"/>
      <c r="Q103" s="96"/>
    </row>
    <row r="104" spans="2:17" ht="15.75" x14ac:dyDescent="0.25">
      <c r="B104" s="80" t="s">
        <v>40</v>
      </c>
      <c r="C104" s="87"/>
      <c r="D104" s="82"/>
      <c r="E104" s="87"/>
      <c r="F104" s="82"/>
      <c r="G104" s="94"/>
      <c r="I104" s="80"/>
      <c r="J104" s="94"/>
      <c r="L104" s="80"/>
      <c r="M104" s="95"/>
      <c r="N104" s="95"/>
      <c r="O104" s="95"/>
      <c r="P104" s="95"/>
      <c r="Q104" s="96"/>
    </row>
    <row r="105" spans="2:17" ht="15.75" x14ac:dyDescent="0.25">
      <c r="B105" s="3" t="s">
        <v>124</v>
      </c>
      <c r="C105" s="82">
        <f>$J105*M105</f>
        <v>47735.35</v>
      </c>
      <c r="D105" s="82">
        <f>(1+$I105)*$J105*N105</f>
        <v>49215.145849999994</v>
      </c>
      <c r="E105" s="82">
        <f>(1+$I105)^2*$J105*O105</f>
        <v>50740.815371349992</v>
      </c>
      <c r="F105" s="82">
        <f>(1+$I105)^3*$J105*P105</f>
        <v>52313.780647861837</v>
      </c>
      <c r="G105" s="83">
        <f>(1+$I105)^4*$J105*Q105</f>
        <v>53935.507847945555</v>
      </c>
      <c r="I105" s="93">
        <v>3.1E-2</v>
      </c>
      <c r="J105" s="94">
        <v>734.39</v>
      </c>
      <c r="L105" s="80"/>
      <c r="M105" s="95">
        <v>65</v>
      </c>
      <c r="N105" s="95">
        <v>65</v>
      </c>
      <c r="O105" s="95">
        <v>65</v>
      </c>
      <c r="P105" s="95">
        <v>65</v>
      </c>
      <c r="Q105" s="96">
        <v>65</v>
      </c>
    </row>
    <row r="106" spans="2:17" ht="15.75" x14ac:dyDescent="0.25">
      <c r="B106" s="3" t="s">
        <v>44</v>
      </c>
      <c r="C106" s="82">
        <f>$J106*M106</f>
        <v>124846.3</v>
      </c>
      <c r="D106" s="82">
        <f>(1+$I106)*$J106*N106</f>
        <v>128716.53529999999</v>
      </c>
      <c r="E106" s="82">
        <f>(1+$I106)^2*$J106*O106</f>
        <v>132706.74789429997</v>
      </c>
      <c r="F106" s="82">
        <f>(1+$I106)^3*$J106*P106</f>
        <v>136820.65707902325</v>
      </c>
      <c r="G106" s="83">
        <f>(1+$I106)^4*$J106*Q106</f>
        <v>141062.09744847298</v>
      </c>
      <c r="I106" s="93">
        <v>3.1E-2</v>
      </c>
      <c r="J106" s="94">
        <v>734.39</v>
      </c>
      <c r="L106" s="80"/>
      <c r="M106" s="95">
        <v>170</v>
      </c>
      <c r="N106" s="95">
        <v>170</v>
      </c>
      <c r="O106" s="95">
        <v>170</v>
      </c>
      <c r="P106" s="95">
        <v>170</v>
      </c>
      <c r="Q106" s="96">
        <v>170</v>
      </c>
    </row>
    <row r="107" spans="2:17" ht="15.75" x14ac:dyDescent="0.25">
      <c r="B107" s="3" t="s">
        <v>9</v>
      </c>
      <c r="C107" s="82">
        <f>$J107*M107</f>
        <v>2203.17</v>
      </c>
      <c r="D107" s="82">
        <f>(1+$I107)*$J107*N107</f>
        <v>2271.4682699999998</v>
      </c>
      <c r="E107" s="82">
        <f>(1+$I107)^2*$J107*O107</f>
        <v>2341.8837863699996</v>
      </c>
      <c r="F107" s="82">
        <f>(1+$I107)^3*$J107*P107</f>
        <v>2414.4821837474692</v>
      </c>
      <c r="G107" s="83">
        <f>(1+$I107)^4*$J107*Q107</f>
        <v>2489.331131443641</v>
      </c>
      <c r="I107" s="93">
        <v>3.1E-2</v>
      </c>
      <c r="J107" s="94">
        <v>734.39</v>
      </c>
      <c r="L107" s="80"/>
      <c r="M107" s="95">
        <v>3</v>
      </c>
      <c r="N107" s="95">
        <v>3</v>
      </c>
      <c r="O107" s="95">
        <v>3</v>
      </c>
      <c r="P107" s="95">
        <v>3</v>
      </c>
      <c r="Q107" s="96">
        <v>3</v>
      </c>
    </row>
    <row r="108" spans="2:17" ht="15.75" x14ac:dyDescent="0.25">
      <c r="B108" s="3" t="s">
        <v>21</v>
      </c>
      <c r="C108" s="82">
        <f>$J108*M108</f>
        <v>486166.18</v>
      </c>
      <c r="D108" s="82">
        <f>(1+$I108)*$J108*N108</f>
        <v>501237.33157999994</v>
      </c>
      <c r="E108" s="82">
        <f>(1+$I108)^2*$J108*O108</f>
        <v>516775.68885897991</v>
      </c>
      <c r="F108" s="82">
        <f>(1+$I108)^3*$J108*P108</f>
        <v>532795.73521360825</v>
      </c>
      <c r="G108" s="83">
        <f>(1+$I108)^4*$J108*Q108</f>
        <v>549312.40300523012</v>
      </c>
      <c r="I108" s="93">
        <v>3.1E-2</v>
      </c>
      <c r="J108" s="94">
        <v>734.39</v>
      </c>
      <c r="L108" s="80"/>
      <c r="M108" s="95">
        <v>662</v>
      </c>
      <c r="N108" s="95">
        <v>662</v>
      </c>
      <c r="O108" s="95">
        <v>662</v>
      </c>
      <c r="P108" s="95">
        <v>662</v>
      </c>
      <c r="Q108" s="96">
        <v>662</v>
      </c>
    </row>
    <row r="109" spans="2:17" ht="15.75" x14ac:dyDescent="0.25">
      <c r="B109" s="97"/>
      <c r="C109" s="87"/>
      <c r="D109" s="82"/>
      <c r="E109" s="87"/>
      <c r="F109" s="82"/>
      <c r="G109" s="94"/>
      <c r="I109" s="80"/>
      <c r="J109" s="94"/>
      <c r="L109" s="80"/>
      <c r="M109" s="95"/>
      <c r="N109" s="95"/>
      <c r="O109" s="95"/>
      <c r="P109" s="95"/>
      <c r="Q109" s="96"/>
    </row>
    <row r="110" spans="2:17" ht="15.75" x14ac:dyDescent="0.25">
      <c r="B110" s="80" t="s">
        <v>41</v>
      </c>
      <c r="C110" s="87"/>
      <c r="D110" s="82"/>
      <c r="E110" s="87"/>
      <c r="F110" s="82"/>
      <c r="G110" s="94"/>
      <c r="I110" s="80"/>
      <c r="J110" s="94"/>
      <c r="L110" s="80"/>
      <c r="M110" s="95"/>
      <c r="N110" s="95"/>
      <c r="O110" s="95"/>
      <c r="P110" s="95"/>
      <c r="Q110" s="96"/>
    </row>
    <row r="111" spans="2:17" ht="15.75" x14ac:dyDescent="0.25">
      <c r="B111" s="3" t="s">
        <v>124</v>
      </c>
      <c r="C111" s="82">
        <f t="shared" ref="C111:C118" si="1">$J111*M111</f>
        <v>354129.48000000004</v>
      </c>
      <c r="D111" s="82">
        <f t="shared" ref="D111:D118" si="2">(1+$I111)*$J111*N111</f>
        <v>730508.48253000004</v>
      </c>
      <c r="E111" s="82">
        <f t="shared" ref="E111:E118" si="3">(1+$I111)^2*$J111*O111</f>
        <v>753154.24548842991</v>
      </c>
      <c r="F111" s="82">
        <f t="shared" ref="F111:F118" si="4">(1+$I111)^3*$J111*P111</f>
        <v>776502.02709857118</v>
      </c>
      <c r="G111" s="83">
        <f t="shared" ref="G111:G118" si="5">(1+$I111)^4*$J111*Q111</f>
        <v>800573.58993862686</v>
      </c>
      <c r="I111" s="93">
        <v>3.1E-2</v>
      </c>
      <c r="J111" s="94">
        <v>284.67</v>
      </c>
      <c r="L111" s="80"/>
      <c r="M111" s="95">
        <v>1244</v>
      </c>
      <c r="N111" s="95">
        <v>2489</v>
      </c>
      <c r="O111" s="95">
        <v>2489</v>
      </c>
      <c r="P111" s="95">
        <v>2489</v>
      </c>
      <c r="Q111" s="96">
        <v>2489</v>
      </c>
    </row>
    <row r="112" spans="2:17" ht="15.75" x14ac:dyDescent="0.25">
      <c r="B112" s="3" t="s">
        <v>44</v>
      </c>
      <c r="C112" s="82">
        <f t="shared" si="1"/>
        <v>935710.29</v>
      </c>
      <c r="D112" s="82">
        <f t="shared" si="2"/>
        <v>1929728.1127500001</v>
      </c>
      <c r="E112" s="82">
        <f t="shared" si="3"/>
        <v>1989549.68424525</v>
      </c>
      <c r="F112" s="82">
        <f t="shared" si="4"/>
        <v>2051225.7244568525</v>
      </c>
      <c r="G112" s="83">
        <f t="shared" si="5"/>
        <v>2114813.7219150146</v>
      </c>
      <c r="I112" s="93">
        <v>3.1E-2</v>
      </c>
      <c r="J112" s="94">
        <v>284.67</v>
      </c>
      <c r="L112" s="80"/>
      <c r="M112" s="95">
        <v>3287</v>
      </c>
      <c r="N112" s="95">
        <v>6575</v>
      </c>
      <c r="O112" s="95">
        <v>6575</v>
      </c>
      <c r="P112" s="95">
        <v>6575</v>
      </c>
      <c r="Q112" s="96">
        <v>6575</v>
      </c>
    </row>
    <row r="113" spans="2:17" ht="15.75" x14ac:dyDescent="0.25">
      <c r="B113" s="3" t="s">
        <v>9</v>
      </c>
      <c r="C113" s="82">
        <f t="shared" si="1"/>
        <v>8824.77</v>
      </c>
      <c r="D113" s="82">
        <f t="shared" si="2"/>
        <v>18196.675740000002</v>
      </c>
      <c r="E113" s="82">
        <f t="shared" si="3"/>
        <v>18760.77268794</v>
      </c>
      <c r="F113" s="82">
        <f t="shared" si="4"/>
        <v>19342.356641266138</v>
      </c>
      <c r="G113" s="83">
        <f t="shared" si="5"/>
        <v>19941.969697145385</v>
      </c>
      <c r="I113" s="93">
        <v>3.1E-2</v>
      </c>
      <c r="J113" s="94">
        <v>284.67</v>
      </c>
      <c r="L113" s="80"/>
      <c r="M113" s="95">
        <v>31</v>
      </c>
      <c r="N113" s="95">
        <v>62</v>
      </c>
      <c r="O113" s="95">
        <v>62</v>
      </c>
      <c r="P113" s="95">
        <v>62</v>
      </c>
      <c r="Q113" s="96">
        <v>62</v>
      </c>
    </row>
    <row r="114" spans="2:17" ht="15.75" x14ac:dyDescent="0.25">
      <c r="B114" s="3" t="s">
        <v>48</v>
      </c>
      <c r="C114" s="82">
        <f t="shared" si="1"/>
        <v>2277.36</v>
      </c>
      <c r="D114" s="82">
        <f t="shared" si="2"/>
        <v>4402.42155</v>
      </c>
      <c r="E114" s="82">
        <f t="shared" si="3"/>
        <v>4538.8966180500001</v>
      </c>
      <c r="F114" s="82">
        <f t="shared" si="4"/>
        <v>4679.602413209549</v>
      </c>
      <c r="G114" s="83">
        <f t="shared" si="5"/>
        <v>4824.6700880190447</v>
      </c>
      <c r="I114" s="93">
        <v>3.1E-2</v>
      </c>
      <c r="J114" s="94">
        <v>284.67</v>
      </c>
      <c r="L114" s="80"/>
      <c r="M114" s="95">
        <v>8</v>
      </c>
      <c r="N114" s="95">
        <v>15</v>
      </c>
      <c r="O114" s="95">
        <v>15</v>
      </c>
      <c r="P114" s="95">
        <v>15</v>
      </c>
      <c r="Q114" s="96">
        <v>15</v>
      </c>
    </row>
    <row r="115" spans="2:17" ht="15.75" x14ac:dyDescent="0.25">
      <c r="B115" s="3" t="s">
        <v>45</v>
      </c>
      <c r="C115" s="82">
        <f t="shared" si="1"/>
        <v>66043.44</v>
      </c>
      <c r="D115" s="82">
        <f t="shared" si="2"/>
        <v>136181.57328000001</v>
      </c>
      <c r="E115" s="82">
        <f t="shared" si="3"/>
        <v>140403.20205167998</v>
      </c>
      <c r="F115" s="82">
        <f t="shared" si="4"/>
        <v>144755.70131528206</v>
      </c>
      <c r="G115" s="83">
        <f t="shared" si="5"/>
        <v>149243.12805605578</v>
      </c>
      <c r="I115" s="93">
        <v>3.1E-2</v>
      </c>
      <c r="J115" s="94">
        <v>284.67</v>
      </c>
      <c r="L115" s="80"/>
      <c r="M115" s="95">
        <v>232</v>
      </c>
      <c r="N115" s="95">
        <v>464</v>
      </c>
      <c r="O115" s="95">
        <v>464</v>
      </c>
      <c r="P115" s="95">
        <v>464</v>
      </c>
      <c r="Q115" s="96">
        <v>464</v>
      </c>
    </row>
    <row r="116" spans="2:17" ht="15.75" x14ac:dyDescent="0.25">
      <c r="B116" s="3" t="s">
        <v>46</v>
      </c>
      <c r="C116" s="82">
        <f t="shared" si="1"/>
        <v>6832.08</v>
      </c>
      <c r="D116" s="82">
        <f t="shared" si="2"/>
        <v>14381.24373</v>
      </c>
      <c r="E116" s="82">
        <f t="shared" si="3"/>
        <v>14827.06228563</v>
      </c>
      <c r="F116" s="82">
        <f t="shared" si="4"/>
        <v>15286.701216484527</v>
      </c>
      <c r="G116" s="83">
        <f t="shared" si="5"/>
        <v>15760.588954195546</v>
      </c>
      <c r="I116" s="93">
        <v>3.1E-2</v>
      </c>
      <c r="J116" s="94">
        <v>284.67</v>
      </c>
      <c r="L116" s="80"/>
      <c r="M116" s="95">
        <v>24</v>
      </c>
      <c r="N116" s="95">
        <v>49</v>
      </c>
      <c r="O116" s="95">
        <v>49</v>
      </c>
      <c r="P116" s="95">
        <v>49</v>
      </c>
      <c r="Q116" s="96">
        <v>49</v>
      </c>
    </row>
    <row r="117" spans="2:17" ht="15.75" x14ac:dyDescent="0.25">
      <c r="B117" s="3" t="s">
        <v>47</v>
      </c>
      <c r="C117" s="82">
        <f t="shared" si="1"/>
        <v>3700.71</v>
      </c>
      <c r="D117" s="82">
        <f t="shared" si="2"/>
        <v>7924.3587900000002</v>
      </c>
      <c r="E117" s="82">
        <f t="shared" si="3"/>
        <v>8170.0139124899997</v>
      </c>
      <c r="F117" s="82">
        <f t="shared" si="4"/>
        <v>8423.284343777188</v>
      </c>
      <c r="G117" s="83">
        <f t="shared" si="5"/>
        <v>8684.4061584342799</v>
      </c>
      <c r="I117" s="93">
        <v>3.1E-2</v>
      </c>
      <c r="J117" s="94">
        <v>284.67</v>
      </c>
      <c r="L117" s="80"/>
      <c r="M117" s="95">
        <v>13</v>
      </c>
      <c r="N117" s="95">
        <v>27</v>
      </c>
      <c r="O117" s="95">
        <v>27</v>
      </c>
      <c r="P117" s="95">
        <v>27</v>
      </c>
      <c r="Q117" s="96">
        <v>27</v>
      </c>
    </row>
    <row r="118" spans="2:17" ht="15.75" x14ac:dyDescent="0.25">
      <c r="B118" s="3" t="s">
        <v>21</v>
      </c>
      <c r="C118" s="82">
        <f t="shared" si="1"/>
        <v>3575739.87</v>
      </c>
      <c r="D118" s="82">
        <f t="shared" si="2"/>
        <v>7372295.12763</v>
      </c>
      <c r="E118" s="82">
        <f t="shared" si="3"/>
        <v>7600836.2765865298</v>
      </c>
      <c r="F118" s="82">
        <f t="shared" si="4"/>
        <v>7836462.2011607112</v>
      </c>
      <c r="G118" s="83">
        <f t="shared" si="5"/>
        <v>8079392.5293966923</v>
      </c>
      <c r="I118" s="93">
        <v>3.1E-2</v>
      </c>
      <c r="J118" s="94">
        <v>284.67</v>
      </c>
      <c r="L118" s="80"/>
      <c r="M118" s="95">
        <v>12561</v>
      </c>
      <c r="N118" s="95">
        <v>25119</v>
      </c>
      <c r="O118" s="95">
        <v>25119</v>
      </c>
      <c r="P118" s="95">
        <v>25119</v>
      </c>
      <c r="Q118" s="96">
        <v>25119</v>
      </c>
    </row>
    <row r="119" spans="2:17" ht="15.75" x14ac:dyDescent="0.25">
      <c r="B119" s="80"/>
      <c r="C119" s="87"/>
      <c r="D119" s="82"/>
      <c r="E119" s="87"/>
      <c r="F119" s="82"/>
      <c r="G119" s="94"/>
      <c r="I119" s="93"/>
      <c r="J119" s="94"/>
      <c r="L119" s="80"/>
      <c r="Q119" s="81"/>
    </row>
    <row r="120" spans="2:17" ht="15.75" x14ac:dyDescent="0.25">
      <c r="B120" s="80" t="s">
        <v>43</v>
      </c>
      <c r="C120" s="87"/>
      <c r="D120" s="82"/>
      <c r="E120" s="87"/>
      <c r="F120" s="82"/>
      <c r="G120" s="94"/>
      <c r="I120" s="80"/>
      <c r="J120" s="94"/>
      <c r="L120" s="80" t="s">
        <v>120</v>
      </c>
      <c r="Q120" s="81"/>
    </row>
    <row r="121" spans="2:17" ht="15.75" x14ac:dyDescent="0.25">
      <c r="B121" s="1" t="s">
        <v>44</v>
      </c>
      <c r="C121" s="82">
        <f>$J121*M121</f>
        <v>13390357.563886981</v>
      </c>
      <c r="D121" s="82">
        <f>(1+$I121)*$J121*N121</f>
        <v>16712787.266623931</v>
      </c>
      <c r="E121" s="82">
        <f>(1+$I121)^2*$J121*O121</f>
        <v>17713348.414702173</v>
      </c>
      <c r="F121" s="82">
        <f>(1+$I121)^3*$J121*P121</f>
        <v>18773811.157593559</v>
      </c>
      <c r="G121" s="83">
        <f>(1+$I121)^4*$J121*Q121</f>
        <v>19897761.683976375</v>
      </c>
      <c r="I121" s="93">
        <v>3.1E-2</v>
      </c>
      <c r="J121" s="94">
        <v>64.104669378062326</v>
      </c>
      <c r="L121" s="98">
        <v>2.8000000000000001E-2</v>
      </c>
      <c r="M121" s="118">
        <v>208882.71780821917</v>
      </c>
      <c r="N121" s="118">
        <v>252871.89041095891</v>
      </c>
      <c r="O121" s="95">
        <f t="shared" ref="O121:Q122" si="6">N121*(1+$L121)</f>
        <v>259952.30334246575</v>
      </c>
      <c r="P121" s="95">
        <f t="shared" si="6"/>
        <v>267230.9678360548</v>
      </c>
      <c r="Q121" s="96">
        <f t="shared" si="6"/>
        <v>274713.43493546435</v>
      </c>
    </row>
    <row r="122" spans="2:17" ht="15.75" x14ac:dyDescent="0.25">
      <c r="B122" s="1" t="s">
        <v>45</v>
      </c>
      <c r="C122" s="82">
        <f>$J122*M122</f>
        <v>4930086.1939765709</v>
      </c>
      <c r="D122" s="82">
        <f>(1+$I122)*$J122*N122</f>
        <v>6153344.4027115395</v>
      </c>
      <c r="E122" s="82">
        <f>(1+$I122)^2*$J122*O122</f>
        <v>6521732.8254130734</v>
      </c>
      <c r="F122" s="82">
        <f>(1+$I122)^3*$J122*P122</f>
        <v>6912175.9262049031</v>
      </c>
      <c r="G122" s="83">
        <f>(1+$I122)^4*$J122*Q122</f>
        <v>7325994.0745549379</v>
      </c>
      <c r="I122" s="93">
        <v>3.1E-2</v>
      </c>
      <c r="J122" s="94">
        <v>64.10190369124787</v>
      </c>
      <c r="L122" s="98">
        <v>2.8000000000000001E-2</v>
      </c>
      <c r="M122" s="118">
        <v>76910.136986301368</v>
      </c>
      <c r="N122" s="118">
        <v>93106.849315068495</v>
      </c>
      <c r="O122" s="95">
        <f t="shared" si="6"/>
        <v>95713.841095890413</v>
      </c>
      <c r="P122" s="95">
        <f t="shared" si="6"/>
        <v>98393.828646575348</v>
      </c>
      <c r="Q122" s="96">
        <f t="shared" si="6"/>
        <v>101148.85584867946</v>
      </c>
    </row>
    <row r="123" spans="2:17" x14ac:dyDescent="0.25">
      <c r="B123" s="80"/>
      <c r="G123" s="81"/>
      <c r="I123" s="80"/>
      <c r="J123" s="81"/>
      <c r="L123" s="80"/>
      <c r="Q123" s="81"/>
    </row>
    <row r="124" spans="2:17" ht="16.5" thickBot="1" x14ac:dyDescent="0.3">
      <c r="B124" s="88"/>
      <c r="C124" s="78"/>
      <c r="D124" s="78"/>
      <c r="E124" s="78"/>
      <c r="F124" s="78"/>
      <c r="G124" s="79"/>
      <c r="I124" s="77"/>
      <c r="J124" s="79"/>
      <c r="L124" s="77"/>
      <c r="M124" s="78"/>
      <c r="N124" s="78"/>
      <c r="O124" s="78"/>
      <c r="P124" s="78"/>
      <c r="Q124" s="79"/>
    </row>
    <row r="126" spans="2:17" x14ac:dyDescent="0.25">
      <c r="C126" s="99"/>
      <c r="D126" s="99"/>
      <c r="E126" s="99"/>
      <c r="F126" s="99"/>
      <c r="G126" s="99"/>
    </row>
    <row r="127" spans="2:17" ht="15.75" thickBot="1" x14ac:dyDescent="0.3">
      <c r="B127" s="72" t="s">
        <v>121</v>
      </c>
      <c r="D127" s="99"/>
      <c r="L127" s="72" t="s">
        <v>39</v>
      </c>
      <c r="N127" s="100"/>
      <c r="O127" s="100"/>
      <c r="P127" s="100"/>
      <c r="Q127" s="100"/>
    </row>
    <row r="128" spans="2:17" ht="15.75" x14ac:dyDescent="0.25">
      <c r="B128" s="119" t="s">
        <v>44</v>
      </c>
      <c r="C128" s="120">
        <f t="shared" ref="C128:G138" si="7">SUMIF($B$6:$B$122,$B128,C$6:C$122)</f>
        <v>155003618.5088923</v>
      </c>
      <c r="D128" s="120">
        <f t="shared" si="7"/>
        <v>159693444.89662212</v>
      </c>
      <c r="E128" s="120">
        <f t="shared" si="7"/>
        <v>160843348.87313768</v>
      </c>
      <c r="F128" s="120">
        <f t="shared" si="7"/>
        <v>162057784.07214788</v>
      </c>
      <c r="G128" s="121">
        <f t="shared" si="7"/>
        <v>163340480.20078927</v>
      </c>
      <c r="L128" s="119"/>
      <c r="M128" s="125">
        <f t="shared" ref="M128:Q138" si="8">SUMIF($B$102:$B$122,$B128,M$102:M$122)</f>
        <v>212339.71780821917</v>
      </c>
      <c r="N128" s="125">
        <f t="shared" si="8"/>
        <v>259616.89041095891</v>
      </c>
      <c r="O128" s="125">
        <f t="shared" si="8"/>
        <v>266697.30334246578</v>
      </c>
      <c r="P128" s="125">
        <f t="shared" si="8"/>
        <v>273975.9678360548</v>
      </c>
      <c r="Q128" s="126">
        <f t="shared" si="8"/>
        <v>281458.43493546435</v>
      </c>
    </row>
    <row r="129" spans="1:17" ht="15.75" x14ac:dyDescent="0.25">
      <c r="B129" s="80" t="s">
        <v>124</v>
      </c>
      <c r="C129" s="82">
        <f t="shared" si="7"/>
        <v>31304364.855392974</v>
      </c>
      <c r="D129" s="82">
        <f t="shared" si="7"/>
        <v>31824304.016764406</v>
      </c>
      <c r="E129" s="82">
        <f t="shared" si="7"/>
        <v>31883143.113016315</v>
      </c>
      <c r="F129" s="82">
        <f t="shared" si="7"/>
        <v>31943806.221252028</v>
      </c>
      <c r="G129" s="83">
        <f t="shared" si="7"/>
        <v>32006349.88584305</v>
      </c>
      <c r="L129" s="80"/>
      <c r="M129" s="127">
        <f t="shared" si="8"/>
        <v>1309</v>
      </c>
      <c r="N129" s="127">
        <f t="shared" si="8"/>
        <v>2554</v>
      </c>
      <c r="O129" s="127">
        <f t="shared" si="8"/>
        <v>2554</v>
      </c>
      <c r="P129" s="127">
        <f t="shared" si="8"/>
        <v>2554</v>
      </c>
      <c r="Q129" s="128">
        <f t="shared" si="8"/>
        <v>2554</v>
      </c>
    </row>
    <row r="130" spans="1:17" ht="15.75" x14ac:dyDescent="0.25">
      <c r="B130" s="80" t="s">
        <v>45</v>
      </c>
      <c r="C130" s="82">
        <f t="shared" si="7"/>
        <v>32709183.469948418</v>
      </c>
      <c r="D130" s="82">
        <f t="shared" si="7"/>
        <v>34025746.478741586</v>
      </c>
      <c r="E130" s="82">
        <f t="shared" si="7"/>
        <v>34401373.858967528</v>
      </c>
      <c r="F130" s="82">
        <f t="shared" si="7"/>
        <v>34799280.324967019</v>
      </c>
      <c r="G130" s="83">
        <f t="shared" si="7"/>
        <v>35220793.202846155</v>
      </c>
      <c r="L130" s="80"/>
      <c r="M130" s="127">
        <f t="shared" si="8"/>
        <v>77142.136986301368</v>
      </c>
      <c r="N130" s="127">
        <f t="shared" si="8"/>
        <v>93570.849315068495</v>
      </c>
      <c r="O130" s="127">
        <f t="shared" si="8"/>
        <v>96177.841095890413</v>
      </c>
      <c r="P130" s="127">
        <f t="shared" si="8"/>
        <v>98857.828646575348</v>
      </c>
      <c r="Q130" s="128">
        <f t="shared" si="8"/>
        <v>101612.85584867946</v>
      </c>
    </row>
    <row r="131" spans="1:17" ht="15.75" x14ac:dyDescent="0.25">
      <c r="B131" s="80" t="s">
        <v>46</v>
      </c>
      <c r="C131" s="82">
        <f t="shared" si="7"/>
        <v>426351.34505353193</v>
      </c>
      <c r="D131" s="82">
        <f t="shared" si="7"/>
        <v>436656.93447288242</v>
      </c>
      <c r="E131" s="82">
        <f t="shared" si="7"/>
        <v>437752.10204003775</v>
      </c>
      <c r="F131" s="82">
        <f t="shared" si="7"/>
        <v>438881.21980177495</v>
      </c>
      <c r="G131" s="83">
        <f t="shared" si="7"/>
        <v>440045.34021412587</v>
      </c>
      <c r="L131" s="80"/>
      <c r="M131" s="127">
        <f t="shared" si="8"/>
        <v>24</v>
      </c>
      <c r="N131" s="127">
        <f t="shared" si="8"/>
        <v>49</v>
      </c>
      <c r="O131" s="127">
        <f t="shared" si="8"/>
        <v>49</v>
      </c>
      <c r="P131" s="127">
        <f t="shared" si="8"/>
        <v>49</v>
      </c>
      <c r="Q131" s="128">
        <f t="shared" si="8"/>
        <v>49</v>
      </c>
    </row>
    <row r="132" spans="1:17" ht="15.75" x14ac:dyDescent="0.25">
      <c r="B132" s="80" t="s">
        <v>47</v>
      </c>
      <c r="C132" s="82">
        <f t="shared" si="7"/>
        <v>234863.82590209588</v>
      </c>
      <c r="D132" s="82">
        <f t="shared" si="7"/>
        <v>240606.94760334803</v>
      </c>
      <c r="E132" s="82">
        <f t="shared" si="7"/>
        <v>241207.38636304901</v>
      </c>
      <c r="F132" s="82">
        <f t="shared" si="7"/>
        <v>241826.43872430077</v>
      </c>
      <c r="G132" s="83">
        <f t="shared" si="7"/>
        <v>242464.6817087513</v>
      </c>
      <c r="L132" s="80"/>
      <c r="M132" s="127">
        <f t="shared" si="8"/>
        <v>13</v>
      </c>
      <c r="N132" s="127">
        <f t="shared" si="8"/>
        <v>27</v>
      </c>
      <c r="O132" s="127">
        <f t="shared" si="8"/>
        <v>27</v>
      </c>
      <c r="P132" s="127">
        <f t="shared" si="8"/>
        <v>27</v>
      </c>
      <c r="Q132" s="128">
        <f t="shared" si="8"/>
        <v>27</v>
      </c>
    </row>
    <row r="133" spans="1:17" ht="15.75" x14ac:dyDescent="0.25">
      <c r="B133" s="80" t="s">
        <v>48</v>
      </c>
      <c r="C133" s="82">
        <f t="shared" si="7"/>
        <v>159600.66984158501</v>
      </c>
      <c r="D133" s="82">
        <f t="shared" si="7"/>
        <v>162597.39621951469</v>
      </c>
      <c r="E133" s="82">
        <f t="shared" si="7"/>
        <v>162943.12852715753</v>
      </c>
      <c r="F133" s="82">
        <f t="shared" si="7"/>
        <v>163299.57853633727</v>
      </c>
      <c r="G133" s="83">
        <f t="shared" si="7"/>
        <v>163667.07849580157</v>
      </c>
      <c r="L133" s="80"/>
      <c r="M133" s="127">
        <f t="shared" si="8"/>
        <v>8</v>
      </c>
      <c r="N133" s="127">
        <f t="shared" si="8"/>
        <v>15</v>
      </c>
      <c r="O133" s="127">
        <f t="shared" si="8"/>
        <v>15</v>
      </c>
      <c r="P133" s="127">
        <f t="shared" si="8"/>
        <v>15</v>
      </c>
      <c r="Q133" s="128">
        <f t="shared" si="8"/>
        <v>15</v>
      </c>
    </row>
    <row r="134" spans="1:17" ht="15.75" x14ac:dyDescent="0.25">
      <c r="B134" s="80" t="s">
        <v>9</v>
      </c>
      <c r="C134" s="82">
        <f t="shared" si="7"/>
        <v>1188901.2988985514</v>
      </c>
      <c r="D134" s="82">
        <f t="shared" si="7"/>
        <v>1218094.6770393162</v>
      </c>
      <c r="E134" s="82">
        <f t="shared" si="7"/>
        <v>1236802.6624856174</v>
      </c>
      <c r="F134" s="82">
        <f t="shared" si="7"/>
        <v>1256593.8444594077</v>
      </c>
      <c r="G134" s="83">
        <f t="shared" si="7"/>
        <v>1277517.4027713775</v>
      </c>
      <c r="L134" s="80"/>
      <c r="M134" s="127">
        <f t="shared" si="8"/>
        <v>46</v>
      </c>
      <c r="N134" s="127">
        <f t="shared" si="8"/>
        <v>89</v>
      </c>
      <c r="O134" s="127">
        <f t="shared" si="8"/>
        <v>101</v>
      </c>
      <c r="P134" s="127">
        <f t="shared" si="8"/>
        <v>113</v>
      </c>
      <c r="Q134" s="128">
        <f t="shared" si="8"/>
        <v>125</v>
      </c>
    </row>
    <row r="135" spans="1:17" ht="15.75" x14ac:dyDescent="0.25">
      <c r="B135" s="80" t="s">
        <v>21</v>
      </c>
      <c r="C135" s="82">
        <f t="shared" si="7"/>
        <v>74779387.589128792</v>
      </c>
      <c r="D135" s="82">
        <f t="shared" si="7"/>
        <v>79880931.005146101</v>
      </c>
      <c r="E135" s="82">
        <f t="shared" si="7"/>
        <v>80326239.049554259</v>
      </c>
      <c r="F135" s="82">
        <f t="shared" si="7"/>
        <v>80785351.643339053</v>
      </c>
      <c r="G135" s="83">
        <f t="shared" si="7"/>
        <v>81258696.72753118</v>
      </c>
      <c r="L135" s="80"/>
      <c r="M135" s="127">
        <f t="shared" si="8"/>
        <v>13223</v>
      </c>
      <c r="N135" s="127">
        <f t="shared" si="8"/>
        <v>25781</v>
      </c>
      <c r="O135" s="127">
        <f t="shared" si="8"/>
        <v>25781</v>
      </c>
      <c r="P135" s="127">
        <f t="shared" si="8"/>
        <v>25781</v>
      </c>
      <c r="Q135" s="128">
        <f t="shared" si="8"/>
        <v>25781</v>
      </c>
    </row>
    <row r="136" spans="1:17" ht="15.75" x14ac:dyDescent="0.25">
      <c r="B136" s="80" t="s">
        <v>105</v>
      </c>
      <c r="C136" s="82">
        <f t="shared" si="7"/>
        <v>481950000</v>
      </c>
      <c r="D136" s="82">
        <f t="shared" si="7"/>
        <v>486750000</v>
      </c>
      <c r="E136" s="82">
        <f t="shared" si="7"/>
        <v>486750000</v>
      </c>
      <c r="F136" s="82">
        <f t="shared" si="7"/>
        <v>486750000</v>
      </c>
      <c r="G136" s="83">
        <f t="shared" si="7"/>
        <v>480700000</v>
      </c>
      <c r="L136" s="80"/>
      <c r="M136" s="127">
        <f t="shared" si="8"/>
        <v>0</v>
      </c>
      <c r="N136" s="127">
        <f t="shared" si="8"/>
        <v>0</v>
      </c>
      <c r="O136" s="127">
        <f t="shared" si="8"/>
        <v>0</v>
      </c>
      <c r="P136" s="127">
        <f t="shared" si="8"/>
        <v>0</v>
      </c>
      <c r="Q136" s="128">
        <f t="shared" si="8"/>
        <v>0</v>
      </c>
    </row>
    <row r="137" spans="1:17" ht="15.75" x14ac:dyDescent="0.25">
      <c r="B137" s="80" t="s">
        <v>15</v>
      </c>
      <c r="C137" s="82">
        <f t="shared" si="7"/>
        <v>20908786.700304605</v>
      </c>
      <c r="D137" s="82">
        <f t="shared" si="7"/>
        <v>21268453.988140974</v>
      </c>
      <c r="E137" s="82">
        <f t="shared" si="7"/>
        <v>21310102.721823342</v>
      </c>
      <c r="F137" s="82">
        <f t="shared" si="7"/>
        <v>21353042.566249866</v>
      </c>
      <c r="G137" s="83">
        <f t="shared" si="7"/>
        <v>21397313.545853611</v>
      </c>
      <c r="L137" s="80"/>
      <c r="M137" s="127">
        <f t="shared" si="8"/>
        <v>0</v>
      </c>
      <c r="N137" s="127">
        <f t="shared" si="8"/>
        <v>0</v>
      </c>
      <c r="O137" s="127">
        <f t="shared" si="8"/>
        <v>0</v>
      </c>
      <c r="P137" s="127">
        <f t="shared" si="8"/>
        <v>0</v>
      </c>
      <c r="Q137" s="128">
        <f t="shared" si="8"/>
        <v>0</v>
      </c>
    </row>
    <row r="138" spans="1:17" ht="16.5" thickBot="1" x14ac:dyDescent="0.3">
      <c r="B138" s="77" t="s">
        <v>97</v>
      </c>
      <c r="C138" s="122">
        <f t="shared" si="7"/>
        <v>23210451.832907073</v>
      </c>
      <c r="D138" s="122">
        <f t="shared" si="7"/>
        <v>23210451.832907073</v>
      </c>
      <c r="E138" s="122">
        <f t="shared" si="7"/>
        <v>23210451.832907073</v>
      </c>
      <c r="F138" s="122">
        <f t="shared" si="7"/>
        <v>23210451.832907073</v>
      </c>
      <c r="G138" s="123">
        <f t="shared" si="7"/>
        <v>23210451.832907073</v>
      </c>
      <c r="L138" s="77"/>
      <c r="M138" s="129">
        <f t="shared" si="8"/>
        <v>0</v>
      </c>
      <c r="N138" s="129">
        <f t="shared" si="8"/>
        <v>0</v>
      </c>
      <c r="O138" s="129">
        <f t="shared" si="8"/>
        <v>0</v>
      </c>
      <c r="P138" s="129">
        <f t="shared" si="8"/>
        <v>0</v>
      </c>
      <c r="Q138" s="130">
        <f t="shared" si="8"/>
        <v>0</v>
      </c>
    </row>
    <row r="139" spans="1:17" x14ac:dyDescent="0.25">
      <c r="A139" s="124"/>
      <c r="B139" s="124"/>
    </row>
    <row r="140" spans="1:17" x14ac:dyDescent="0.25">
      <c r="C140" s="86"/>
      <c r="D140" s="86"/>
      <c r="E140" s="86"/>
      <c r="F140" s="86"/>
      <c r="G140" s="86"/>
    </row>
    <row r="142" spans="1:17" x14ac:dyDescent="0.25">
      <c r="C142" s="138"/>
      <c r="D142" s="138"/>
      <c r="E142" s="138"/>
      <c r="F142" s="138"/>
      <c r="G142" s="138"/>
    </row>
    <row r="143" spans="1:17" x14ac:dyDescent="0.25">
      <c r="C143" s="138"/>
      <c r="D143" s="138"/>
      <c r="E143" s="138"/>
      <c r="F143" s="138"/>
      <c r="G143" s="138"/>
    </row>
    <row r="144" spans="1:17" x14ac:dyDescent="0.25">
      <c r="C144" s="138"/>
      <c r="D144" s="138"/>
      <c r="E144" s="138"/>
      <c r="F144" s="138"/>
      <c r="G144" s="138"/>
    </row>
    <row r="145" spans="1:9" x14ac:dyDescent="0.25">
      <c r="C145" s="138"/>
      <c r="D145" s="138"/>
      <c r="E145" s="138"/>
      <c r="F145" s="138"/>
      <c r="G145" s="138"/>
    </row>
    <row r="146" spans="1:9" ht="15.75" x14ac:dyDescent="0.25">
      <c r="A146"/>
      <c r="B146"/>
      <c r="C146" s="139"/>
      <c r="D146" s="139"/>
      <c r="E146" s="139"/>
      <c r="F146" s="139"/>
      <c r="G146" s="139"/>
      <c r="H146"/>
      <c r="I146"/>
    </row>
    <row r="147" spans="1:9" ht="15.75" x14ac:dyDescent="0.25">
      <c r="A147"/>
      <c r="B147"/>
      <c r="C147" s="139"/>
      <c r="D147" s="139"/>
      <c r="E147" s="139"/>
      <c r="F147" s="139"/>
      <c r="G147" s="139"/>
      <c r="H147"/>
      <c r="I147"/>
    </row>
    <row r="148" spans="1:9" ht="15.75" x14ac:dyDescent="0.25">
      <c r="A148"/>
      <c r="B148"/>
      <c r="C148" s="139"/>
      <c r="D148" s="139"/>
      <c r="E148" s="139"/>
      <c r="F148" s="139"/>
      <c r="G148" s="139"/>
      <c r="H148"/>
      <c r="I148"/>
    </row>
    <row r="149" spans="1:9" ht="15.75" x14ac:dyDescent="0.25">
      <c r="A149"/>
      <c r="B149"/>
      <c r="C149" s="139"/>
      <c r="D149" s="139"/>
      <c r="E149" s="139"/>
      <c r="F149" s="139"/>
      <c r="G149" s="139"/>
      <c r="H149"/>
      <c r="I149"/>
    </row>
    <row r="150" spans="1:9" ht="15.75" x14ac:dyDescent="0.25">
      <c r="A150"/>
      <c r="B150"/>
      <c r="C150" s="139"/>
      <c r="D150" s="139"/>
      <c r="E150" s="139"/>
      <c r="F150" s="139"/>
      <c r="G150" s="139"/>
      <c r="H150"/>
      <c r="I150"/>
    </row>
    <row r="151" spans="1:9" ht="15.75" x14ac:dyDescent="0.25">
      <c r="A151"/>
      <c r="B151"/>
      <c r="C151" s="139"/>
      <c r="D151" s="139"/>
      <c r="E151" s="139"/>
      <c r="F151" s="139"/>
      <c r="G151" s="139"/>
      <c r="H151"/>
      <c r="I151"/>
    </row>
    <row r="152" spans="1:9" ht="15.75" x14ac:dyDescent="0.25">
      <c r="A152"/>
      <c r="B152"/>
      <c r="C152" s="139"/>
      <c r="D152" s="139"/>
      <c r="E152" s="139"/>
      <c r="F152" s="139"/>
      <c r="G152" s="139"/>
      <c r="H152"/>
      <c r="I152"/>
    </row>
    <row r="153" spans="1:9" ht="15.75" x14ac:dyDescent="0.25">
      <c r="A153"/>
      <c r="B153"/>
      <c r="C153"/>
      <c r="D153"/>
      <c r="E153"/>
      <c r="F153"/>
      <c r="G153"/>
      <c r="H153"/>
      <c r="I153"/>
    </row>
    <row r="154" spans="1:9" ht="15.75" x14ac:dyDescent="0.25">
      <c r="A154"/>
      <c r="B154"/>
      <c r="C154"/>
      <c r="D154"/>
      <c r="E154"/>
      <c r="F154"/>
      <c r="G154"/>
      <c r="H154"/>
      <c r="I154"/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76027-2A68-46AC-86CE-49A2EB975E2D}">
  <dimension ref="A2:C28"/>
  <sheetViews>
    <sheetView workbookViewId="0">
      <selection activeCell="C3" sqref="C3"/>
    </sheetView>
  </sheetViews>
  <sheetFormatPr defaultRowHeight="15.75" x14ac:dyDescent="0.25"/>
  <cols>
    <col min="1" max="1" width="17.375" bestFit="1" customWidth="1"/>
    <col min="2" max="2" width="19.125" bestFit="1" customWidth="1"/>
    <col min="3" max="3" width="9.375" bestFit="1" customWidth="1"/>
  </cols>
  <sheetData>
    <row r="2" spans="1:2" ht="16.5" thickBot="1" x14ac:dyDescent="0.3">
      <c r="B2" t="s">
        <v>125</v>
      </c>
    </row>
    <row r="3" spans="1:2" x14ac:dyDescent="0.25">
      <c r="A3" s="9" t="s">
        <v>44</v>
      </c>
      <c r="B3" s="8">
        <v>9656312.5876999982</v>
      </c>
    </row>
    <row r="4" spans="1:2" x14ac:dyDescent="0.25">
      <c r="A4" s="2" t="s">
        <v>124</v>
      </c>
      <c r="B4" s="10">
        <v>2723343.8130000001</v>
      </c>
    </row>
    <row r="5" spans="1:2" x14ac:dyDescent="0.25">
      <c r="A5" s="2" t="s">
        <v>45</v>
      </c>
      <c r="B5" s="10">
        <v>193343.30560000002</v>
      </c>
    </row>
    <row r="6" spans="1:2" x14ac:dyDescent="0.25">
      <c r="A6" s="2" t="s">
        <v>46</v>
      </c>
      <c r="B6" s="10">
        <v>215426.28349999999</v>
      </c>
    </row>
    <row r="7" spans="1:2" x14ac:dyDescent="0.25">
      <c r="A7" s="2" t="s">
        <v>47</v>
      </c>
      <c r="B7" s="10">
        <v>13565.217000000001</v>
      </c>
    </row>
    <row r="8" spans="1:2" x14ac:dyDescent="0.25">
      <c r="A8" s="2"/>
    </row>
    <row r="9" spans="1:2" x14ac:dyDescent="0.25">
      <c r="A9" s="2" t="s">
        <v>9</v>
      </c>
      <c r="B9" s="10">
        <v>388410.31789999997</v>
      </c>
    </row>
    <row r="10" spans="1:2" x14ac:dyDescent="0.25">
      <c r="A10" s="2" t="s">
        <v>50</v>
      </c>
      <c r="B10" s="10">
        <v>1253.4128640000001</v>
      </c>
    </row>
    <row r="11" spans="1:2" x14ac:dyDescent="0.25">
      <c r="A11" s="2" t="s">
        <v>21</v>
      </c>
      <c r="B11" s="10">
        <v>4159446.6802000003</v>
      </c>
    </row>
    <row r="17" spans="2:3" x14ac:dyDescent="0.25">
      <c r="C17" s="140"/>
    </row>
    <row r="18" spans="2:3" x14ac:dyDescent="0.25">
      <c r="C18" s="140"/>
    </row>
    <row r="28" spans="2:3" x14ac:dyDescent="0.25">
      <c r="B28" s="13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D1198CE6780C4AB0DC98B27A0894E8" ma:contentTypeVersion="11" ma:contentTypeDescription="Create a new document." ma:contentTypeScope="" ma:versionID="798f3028f4420ac958af087646a21733">
  <xsd:schema xmlns:xsd="http://www.w3.org/2001/XMLSchema" xmlns:xs="http://www.w3.org/2001/XMLSchema" xmlns:p="http://schemas.microsoft.com/office/2006/metadata/properties" xmlns:ns2="84e97cf7-d201-4266-b669-9750d8c82d63" xmlns:ns3="3681058a-78c6-45c7-bc37-ed8082d13ab2" targetNamespace="http://schemas.microsoft.com/office/2006/metadata/properties" ma:root="true" ma:fieldsID="4aededd79232158f119e345ac8a772b8" ns2:_="" ns3:_="">
    <xsd:import namespace="84e97cf7-d201-4266-b669-9750d8c82d63"/>
    <xsd:import namespace="3681058a-78c6-45c7-bc37-ed8082d13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97cf7-d201-4266-b669-9750d8c82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1058a-78c6-45c7-bc37-ed8082d13ab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F07528-8C9C-4676-BDBA-D35CC869F9F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aa42e3-7fa1-4da3-bca7-e780e3ca825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E1BB1B-EA4A-4832-BA61-FDCFB6B3F430}"/>
</file>

<file path=customXml/itemProps3.xml><?xml version="1.0" encoding="utf-8"?>
<ds:datastoreItem xmlns:ds="http://schemas.openxmlformats.org/officeDocument/2006/customXml" ds:itemID="{C4F69ED5-7D44-43C6-92C0-A009987589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BN Summary</vt:lpstr>
      <vt:lpstr>BN Worksheet</vt:lpstr>
      <vt:lpstr>Backup data--&gt;</vt:lpstr>
      <vt:lpstr>Trend Historical</vt:lpstr>
      <vt:lpstr>SNCP</vt:lpstr>
      <vt:lpstr>New Proposals</vt:lpstr>
      <vt:lpstr>CY20 Member Months</vt:lpstr>
      <vt:lpstr>'BN Summary'!Print_Area</vt:lpstr>
      <vt:lpstr>'BN Worksheet'!Print_Area</vt:lpstr>
      <vt:lpstr>'BN Worksheet'!Print_Titles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Farlow</dc:creator>
  <cp:keywords/>
  <dc:description/>
  <cp:lastModifiedBy>Bloom, Jonathan (EHS)</cp:lastModifiedBy>
  <cp:revision/>
  <cp:lastPrinted>2021-11-29T20:05:11Z</cp:lastPrinted>
  <dcterms:created xsi:type="dcterms:W3CDTF">2021-05-19T18:02:40Z</dcterms:created>
  <dcterms:modified xsi:type="dcterms:W3CDTF">2021-11-29T20:07:08Z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0x01010098D1198CE6780C4AB0DC98B27A0894E8</vt:lpwstr>
  </property>
</Properties>
</file>