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5168" windowHeight="8568" activeTab="3"/>
  </bookViews>
  <sheets>
    <sheet name="2015" sheetId="2" r:id="rId1"/>
    <sheet name="2016" sheetId="3" r:id="rId2"/>
    <sheet name="2017" sheetId="4" r:id="rId3"/>
    <sheet name="2018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0" hidden="1">[1]IX!#REF!</definedName>
    <definedName name="_Key1" localSheetId="1" hidden="1">[1]IX!#REF!</definedName>
    <definedName name="_Key1" localSheetId="2" hidden="1">[1]IX!#REF!</definedName>
    <definedName name="_Key1" localSheetId="3" hidden="1">[1]IX!#REF!</definedName>
    <definedName name="_Key1" hidden="1">[1]IX!#REF!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aa">[2]PAF!$K$44</definedName>
    <definedName name="EV__CVPARAMS__" hidden="1">"Any by Any!$C$11:$D$32;"</definedName>
    <definedName name="EV__DECIMALSYMBOL__" hidden="1">"."</definedName>
    <definedName name="EV__LASTREFTIME__" hidden="1">39206.5754282406</definedName>
    <definedName name="EV__LOCKEDCVW__CAPITALBUDGET" hidden="1">"Total_Capital,bv10001,Budget,BH4000,2010.TOTAL,PERIODIC,"</definedName>
    <definedName name="EV__LOCKEDCVW__CHARGECODE" hidden="1">"Budget,qty,ALLProcedures,AllPatients,2009.TOTAL,BMC714,PERIODIC,"</definedName>
    <definedName name="EV__LOCKEDCVW__GENERALLEDGER" hidden="1">"2010.total,totalpatientrev,budgetinprocess,periodic,dollars,allpatients,non_interco,fmc4000,"</definedName>
    <definedName name="EV__LOCKEDCVW__PAYROLL" hidden="1">"Budget,NOEmployee,bmc4000,AllJobCodes,ALLEarningCodes,Dollars,2009.TOTAL,PERIODIC,"</definedName>
    <definedName name="EV__LOCKSTATUS__" hidden="1">2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Name">[3]AcuteFilers!$C$2:$C$69</definedName>
    <definedName name="_xlnm.Print_Area" localSheetId="0">'2015'!$A$1:$P$38</definedName>
    <definedName name="_xlnm.Print_Area" localSheetId="1">'2016'!$A$1:$P$38</definedName>
    <definedName name="_xlnm.Print_Area" localSheetId="2">'2017'!$A$1:$P$37</definedName>
    <definedName name="_xlnm.Print_Area" localSheetId="3">'2018'!$A$1:$P$37</definedName>
    <definedName name="_xlnm.Print_Titles">'[4]uc-98'!$2:$8</definedName>
    <definedName name="PRINT_TITLES_MI">'[4]uc-98'!$2:$8</definedName>
    <definedName name="S">[5]CAPMODEL!$A$1016:$E$1034</definedName>
    <definedName name="wrn.ACOMPARISON." hidden="1">{#N/A,#N/A,FALSE,"A"}</definedName>
    <definedName name="wrn.AONLY." hidden="1">{#N/A,#N/A,FALSE,"A"}</definedName>
    <definedName name="wrn.chargesonly." hidden="1">{"Charges",#N/A,FALSE,"96IPSET"}</definedName>
    <definedName name="wrn.dayscalconly." hidden="1">{"days",#N/A,FALSE,"96IPSET"}</definedName>
    <definedName name="wrn.entries.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.KIDN." hidden="1">{"KIDN1",#N/A,FALSE,"96KIDN";"KIDN2",#N/A,FALSE,"96KIDN";"KIDN3",#N/A,FALSE,"96KIDN";"KIDN4",#N/A,FALSE,"96KIDN";"KIDN5",#N/A,FALSE,"96KIDN"}</definedName>
    <definedName name="wrn.printall." hidden="1">{#N/A,#N/A,FALSE,"A2";#N/A,#N/A,FALSE,"A3";#N/A,#N/A,FALSE,"B2";#N/A,#N/A,FALSE,"C2";#N/A,#N/A,FALSE,"C4";#N/A,#N/A,FALSE,"D1";#N/A,#N/A,FALSE,"D2";#N/A,#N/A,FALSE,"G1";#N/A,#N/A,FALSE,"I1";#N/A,#N/A,FALSE,"L1";#N/A,#N/A,FALSE,"K2";#N/A,#N/A,FALSE,"K4";#N/A,#N/A,FALSE,"K6";#N/A,#N/A,FALSE,"K7";#N/A,#N/A,FALSE,"M";#N/A,#N/A,FALSE,"N1";#N/A,#N/A,FALSE,"N4"}</definedName>
    <definedName name="wrn.summaryonly." hidden="1">{"summary",#N/A,FALSE,"96IPSET"}</definedName>
    <definedName name="wrn2.entries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</definedNames>
  <calcPr calcId="145621"/>
</workbook>
</file>

<file path=xl/calcChain.xml><?xml version="1.0" encoding="utf-8"?>
<calcChain xmlns="http://schemas.openxmlformats.org/spreadsheetml/2006/main">
  <c r="P48" i="5" l="1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47" i="5"/>
  <c r="S47" i="5" s="1"/>
  <c r="Q46" i="5"/>
  <c r="S46" i="5" s="1"/>
  <c r="Q45" i="5"/>
  <c r="S45" i="5" s="1"/>
  <c r="Q44" i="5"/>
  <c r="S44" i="5" s="1"/>
  <c r="Q43" i="5"/>
  <c r="S43" i="5" s="1"/>
  <c r="Q42" i="5"/>
  <c r="S42" i="5" s="1"/>
  <c r="Q41" i="5"/>
  <c r="S41" i="5" s="1"/>
  <c r="R48" i="5"/>
  <c r="Q40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P16" i="5"/>
  <c r="P37" i="5" s="1"/>
  <c r="P50" i="5" s="1"/>
  <c r="O16" i="5"/>
  <c r="N16" i="5"/>
  <c r="M16" i="5"/>
  <c r="M37" i="5" s="1"/>
  <c r="M50" i="5" s="1"/>
  <c r="L16" i="5"/>
  <c r="L37" i="5" s="1"/>
  <c r="L50" i="5" s="1"/>
  <c r="K16" i="5"/>
  <c r="J16" i="5"/>
  <c r="I16" i="5"/>
  <c r="I37" i="5" s="1"/>
  <c r="I50" i="5" s="1"/>
  <c r="H16" i="5"/>
  <c r="H37" i="5" s="1"/>
  <c r="H50" i="5" s="1"/>
  <c r="G16" i="5"/>
  <c r="F16" i="5"/>
  <c r="E16" i="5"/>
  <c r="E37" i="5" s="1"/>
  <c r="E50" i="5" s="1"/>
  <c r="D16" i="5"/>
  <c r="D37" i="5" s="1"/>
  <c r="D50" i="5" s="1"/>
  <c r="C16" i="5"/>
  <c r="B16" i="5"/>
  <c r="S40" i="5" l="1"/>
  <c r="S48" i="5" s="1"/>
  <c r="Q48" i="5"/>
  <c r="B37" i="5"/>
  <c r="B50" i="5" s="1"/>
  <c r="F37" i="5"/>
  <c r="F50" i="5" s="1"/>
  <c r="J37" i="5"/>
  <c r="J50" i="5" s="1"/>
  <c r="N37" i="5"/>
  <c r="N50" i="5" s="1"/>
  <c r="C37" i="5"/>
  <c r="C50" i="5" s="1"/>
  <c r="G37" i="5"/>
  <c r="G50" i="5" s="1"/>
  <c r="K37" i="5"/>
  <c r="K50" i="5" s="1"/>
  <c r="O37" i="5"/>
  <c r="O50" i="5" s="1"/>
  <c r="Q49" i="5"/>
  <c r="R47" i="4"/>
  <c r="R46" i="4"/>
  <c r="R43" i="4"/>
  <c r="R42" i="4"/>
  <c r="R41" i="4"/>
  <c r="R40" i="4"/>
  <c r="R49" i="3"/>
  <c r="R47" i="2"/>
  <c r="P32" i="2"/>
  <c r="N32" i="2"/>
  <c r="L32" i="2"/>
  <c r="H32" i="2"/>
  <c r="F32" i="2"/>
  <c r="D32" i="2"/>
  <c r="N25" i="2"/>
  <c r="O25" i="2"/>
  <c r="M25" i="2"/>
  <c r="K25" i="2"/>
  <c r="I25" i="2"/>
  <c r="G25" i="2"/>
  <c r="E25" i="2"/>
  <c r="C25" i="2"/>
  <c r="O17" i="2"/>
  <c r="M17" i="2"/>
  <c r="K17" i="2"/>
  <c r="I17" i="2"/>
  <c r="G17" i="2"/>
  <c r="E17" i="2"/>
  <c r="C17" i="2"/>
  <c r="D17" i="2" l="1"/>
  <c r="H17" i="2"/>
  <c r="L17" i="2"/>
  <c r="P17" i="2"/>
  <c r="D25" i="2"/>
  <c r="H25" i="2"/>
  <c r="L25" i="2"/>
  <c r="P25" i="2"/>
  <c r="E32" i="2"/>
  <c r="E38" i="2" s="1"/>
  <c r="I32" i="2"/>
  <c r="I38" i="2" s="1"/>
  <c r="M32" i="2"/>
  <c r="M38" i="2" s="1"/>
  <c r="J32" i="2"/>
  <c r="B17" i="2"/>
  <c r="F17" i="2"/>
  <c r="J17" i="2"/>
  <c r="N17" i="2"/>
  <c r="N38" i="2" s="1"/>
  <c r="B25" i="2"/>
  <c r="F25" i="2"/>
  <c r="J25" i="2"/>
  <c r="C32" i="2"/>
  <c r="C38" i="2" s="1"/>
  <c r="G32" i="2"/>
  <c r="G38" i="2" s="1"/>
  <c r="K32" i="2"/>
  <c r="K38" i="2" s="1"/>
  <c r="O32" i="2"/>
  <c r="O38" i="2" s="1"/>
  <c r="B32" i="2"/>
  <c r="R48" i="4"/>
  <c r="F38" i="2" l="1"/>
  <c r="L38" i="2"/>
  <c r="P38" i="2"/>
  <c r="J38" i="2"/>
  <c r="D38" i="2"/>
  <c r="H38" i="2"/>
  <c r="B38" i="2"/>
  <c r="Q42" i="4" l="1"/>
  <c r="S42" i="4" s="1"/>
  <c r="M31" i="4" l="1"/>
  <c r="L16" i="4"/>
  <c r="L31" i="4"/>
  <c r="L24" i="4"/>
  <c r="M24" i="4"/>
  <c r="M16" i="4"/>
  <c r="Q43" i="4" l="1"/>
  <c r="S43" i="4" s="1"/>
  <c r="L37" i="4" l="1"/>
  <c r="Q44" i="4"/>
  <c r="S44" i="4" s="1"/>
  <c r="O31" i="4"/>
  <c r="N31" i="4"/>
  <c r="G24" i="4"/>
  <c r="J31" i="4"/>
  <c r="E31" i="4"/>
  <c r="O24" i="4"/>
  <c r="K31" i="4"/>
  <c r="E16" i="4"/>
  <c r="G16" i="4"/>
  <c r="H24" i="4" l="1"/>
  <c r="G31" i="4"/>
  <c r="G37" i="4" s="1"/>
  <c r="I16" i="4"/>
  <c r="C24" i="4"/>
  <c r="P24" i="4"/>
  <c r="N16" i="4"/>
  <c r="I31" i="4"/>
  <c r="K24" i="4"/>
  <c r="F31" i="4"/>
  <c r="D24" i="4"/>
  <c r="B31" i="4"/>
  <c r="P31" i="4"/>
  <c r="D31" i="4"/>
  <c r="J24" i="4"/>
  <c r="H16" i="4"/>
  <c r="C31" i="4"/>
  <c r="Q46" i="4"/>
  <c r="S46" i="4" s="1"/>
  <c r="K16" i="4"/>
  <c r="B16" i="4"/>
  <c r="I24" i="4"/>
  <c r="O16" i="4"/>
  <c r="O37" i="4" s="1"/>
  <c r="F16" i="4"/>
  <c r="M37" i="4"/>
  <c r="H31" i="4"/>
  <c r="N24" i="4"/>
  <c r="F24" i="4"/>
  <c r="P16" i="4"/>
  <c r="D16" i="4"/>
  <c r="E24" i="4"/>
  <c r="E37" i="4" s="1"/>
  <c r="C16" i="4"/>
  <c r="J16" i="4"/>
  <c r="I37" i="4" l="1"/>
  <c r="F37" i="4"/>
  <c r="K37" i="4"/>
  <c r="J37" i="4"/>
  <c r="C37" i="4"/>
  <c r="N37" i="4"/>
  <c r="Q47" i="4"/>
  <c r="S47" i="4" s="1"/>
  <c r="P37" i="4"/>
  <c r="H37" i="4"/>
  <c r="D37" i="4"/>
  <c r="Q45" i="4" l="1"/>
  <c r="S45" i="4" s="1"/>
  <c r="J48" i="4" l="1"/>
  <c r="J50" i="4" s="1"/>
  <c r="L48" i="4"/>
  <c r="L50" i="4" s="1"/>
  <c r="D48" i="4"/>
  <c r="D50" i="4" s="1"/>
  <c r="B37" i="4"/>
  <c r="H48" i="4" l="1"/>
  <c r="H50" i="4" s="1"/>
  <c r="P48" i="4"/>
  <c r="P50" i="4" s="1"/>
  <c r="K48" i="4"/>
  <c r="K50" i="4" s="1"/>
  <c r="F48" i="4"/>
  <c r="F50" i="4" s="1"/>
  <c r="C48" i="4"/>
  <c r="C50" i="4" s="1"/>
  <c r="G48" i="4"/>
  <c r="G50" i="4" s="1"/>
  <c r="O48" i="4"/>
  <c r="O50" i="4" s="1"/>
  <c r="B48" i="4"/>
  <c r="N48" i="4"/>
  <c r="N50" i="4" s="1"/>
  <c r="Q40" i="4" l="1"/>
  <c r="S40" i="4" s="1"/>
  <c r="M48" i="4"/>
  <c r="M50" i="4" s="1"/>
  <c r="E48" i="4"/>
  <c r="E50" i="4" s="1"/>
  <c r="I48" i="4"/>
  <c r="I50" i="4" s="1"/>
  <c r="Q41" i="4"/>
  <c r="S41" i="4" s="1"/>
  <c r="B50" i="4"/>
  <c r="Q49" i="4" l="1"/>
  <c r="S48" i="4"/>
  <c r="Q48" i="4"/>
  <c r="Q46" i="3" l="1"/>
  <c r="S46" i="3" s="1"/>
  <c r="Q48" i="3" l="1"/>
  <c r="S48" i="3" s="1"/>
  <c r="Q42" i="3"/>
  <c r="S42" i="3" s="1"/>
  <c r="Q40" i="3"/>
  <c r="Q41" i="3"/>
  <c r="S41" i="3" s="1"/>
  <c r="Q43" i="3"/>
  <c r="S43" i="3" s="1"/>
  <c r="Q47" i="3" l="1"/>
  <c r="S47" i="3" s="1"/>
  <c r="Q44" i="3"/>
  <c r="S44" i="3" s="1"/>
  <c r="S40" i="3"/>
  <c r="B25" i="3" l="1"/>
  <c r="B32" i="3"/>
  <c r="J32" i="3"/>
  <c r="K32" i="3"/>
  <c r="L32" i="3"/>
  <c r="C32" i="3"/>
  <c r="D32" i="3"/>
  <c r="E32" i="3"/>
  <c r="F25" i="3"/>
  <c r="G25" i="3"/>
  <c r="M32" i="3"/>
  <c r="O25" i="3"/>
  <c r="F32" i="3"/>
  <c r="P17" i="3"/>
  <c r="B17" i="3"/>
  <c r="H25" i="3"/>
  <c r="N32" i="3"/>
  <c r="O32" i="3"/>
  <c r="P32" i="3"/>
  <c r="K17" i="3"/>
  <c r="O17" i="3"/>
  <c r="E25" i="3"/>
  <c r="G32" i="3"/>
  <c r="H32" i="3"/>
  <c r="D17" i="3"/>
  <c r="F17" i="3"/>
  <c r="H17" i="3"/>
  <c r="I25" i="3"/>
  <c r="J25" i="3"/>
  <c r="L25" i="3"/>
  <c r="M25" i="3" l="1"/>
  <c r="O38" i="3"/>
  <c r="N17" i="3"/>
  <c r="L17" i="3"/>
  <c r="L38" i="3" s="1"/>
  <c r="I32" i="3"/>
  <c r="J17" i="3"/>
  <c r="J38" i="3" s="1"/>
  <c r="P25" i="3"/>
  <c r="P38" i="3" s="1"/>
  <c r="N25" i="3"/>
  <c r="G17" i="3"/>
  <c r="G38" i="3" s="1"/>
  <c r="D25" i="3"/>
  <c r="D38" i="3" s="1"/>
  <c r="K25" i="3"/>
  <c r="K38" i="3" s="1"/>
  <c r="C17" i="3"/>
  <c r="C25" i="3"/>
  <c r="B38" i="3"/>
  <c r="F38" i="3"/>
  <c r="E17" i="3"/>
  <c r="E38" i="3" s="1"/>
  <c r="M17" i="3"/>
  <c r="M38" i="3" s="1"/>
  <c r="H38" i="3"/>
  <c r="I17" i="3"/>
  <c r="I38" i="3" l="1"/>
  <c r="N38" i="3"/>
  <c r="C38" i="3"/>
  <c r="M49" i="3"/>
  <c r="L49" i="3"/>
  <c r="L51" i="3" s="1"/>
  <c r="J49" i="3"/>
  <c r="J51" i="3" s="1"/>
  <c r="F49" i="3"/>
  <c r="F51" i="3" s="1"/>
  <c r="P49" i="3"/>
  <c r="P51" i="3" s="1"/>
  <c r="M51" i="3"/>
  <c r="G49" i="3"/>
  <c r="H49" i="3"/>
  <c r="H51" i="3" s="1"/>
  <c r="O49" i="3"/>
  <c r="O51" i="3" s="1"/>
  <c r="C49" i="3"/>
  <c r="E49" i="3"/>
  <c r="G51" i="3"/>
  <c r="N49" i="3"/>
  <c r="I49" i="3"/>
  <c r="I51" i="3" s="1"/>
  <c r="E51" i="3"/>
  <c r="K49" i="3"/>
  <c r="K51" i="3" s="1"/>
  <c r="D49" i="3"/>
  <c r="D51" i="3" s="1"/>
  <c r="N51" i="3" l="1"/>
  <c r="C51" i="3"/>
  <c r="Q45" i="3"/>
  <c r="B49" i="3"/>
  <c r="S45" i="3" l="1"/>
  <c r="S49" i="3" s="1"/>
  <c r="Q50" i="3"/>
  <c r="Q49" i="3"/>
  <c r="B51" i="3"/>
  <c r="E47" i="2" l="1"/>
  <c r="N47" i="2" l="1"/>
  <c r="I47" i="2"/>
  <c r="Q41" i="2"/>
  <c r="S41" i="2" s="1"/>
  <c r="D47" i="2"/>
  <c r="B47" i="2"/>
  <c r="Q40" i="2"/>
  <c r="G47" i="2"/>
  <c r="Q43" i="2"/>
  <c r="S43" i="2" s="1"/>
  <c r="Q46" i="2"/>
  <c r="S46" i="2" s="1"/>
  <c r="Q45" i="2"/>
  <c r="S45" i="2" s="1"/>
  <c r="H47" i="2"/>
  <c r="Q44" i="2"/>
  <c r="S44" i="2" s="1"/>
  <c r="K47" i="2"/>
  <c r="F47" i="2"/>
  <c r="J47" i="2"/>
  <c r="P47" i="2"/>
  <c r="M47" i="2"/>
  <c r="Q42" i="2"/>
  <c r="S42" i="2" s="1"/>
  <c r="L47" i="2"/>
  <c r="C47" i="2"/>
  <c r="O47" i="2"/>
  <c r="Q48" i="2" l="1"/>
  <c r="S40" i="2"/>
  <c r="S47" i="2" s="1"/>
  <c r="Q47" i="2"/>
</calcChain>
</file>

<file path=xl/sharedStrings.xml><?xml version="1.0" encoding="utf-8"?>
<sst xmlns="http://schemas.openxmlformats.org/spreadsheetml/2006/main" count="272" uniqueCount="55">
  <si>
    <t>P4P Contracts</t>
  </si>
  <si>
    <t>Risk Contracts</t>
  </si>
  <si>
    <t>FFS Arrangements</t>
  </si>
  <si>
    <t>Other Revenue</t>
  </si>
  <si>
    <t>Claims-Based Revenue</t>
  </si>
  <si>
    <t>Incentive-Based Revenue</t>
  </si>
  <si>
    <t>Budget Surplus/</t>
  </si>
  <si>
    <t>Quality</t>
  </si>
  <si>
    <t>(Deficit) Revenue</t>
  </si>
  <si>
    <t>Incentive</t>
  </si>
  <si>
    <t>Revenue</t>
  </si>
  <si>
    <t>HMO</t>
  </si>
  <si>
    <t>PPO</t>
  </si>
  <si>
    <t>Both</t>
  </si>
  <si>
    <t>Blue Cross Blue Shield</t>
  </si>
  <si>
    <t>Tufts Health Plan</t>
  </si>
  <si>
    <t>Harvard Pilgrim Health Care</t>
  </si>
  <si>
    <t>Fallon Community Health Plan</t>
  </si>
  <si>
    <t>CIGNA</t>
  </si>
  <si>
    <t>United Healthcare</t>
  </si>
  <si>
    <t>Aetna</t>
  </si>
  <si>
    <t>Other Commercial</t>
  </si>
  <si>
    <t>Total Commercial</t>
  </si>
  <si>
    <t>Network Health</t>
  </si>
  <si>
    <t>Neighborhood Health Plan</t>
  </si>
  <si>
    <t>BMC HealthNet, Inc.</t>
  </si>
  <si>
    <t>Health New England</t>
  </si>
  <si>
    <t>Other Managed Medicaid</t>
  </si>
  <si>
    <t>Total Managed Medicaid</t>
  </si>
  <si>
    <t>MassHealth</t>
  </si>
  <si>
    <t>Tufts Medicare Preferred</t>
  </si>
  <si>
    <t>Blue Cross Senior Options</t>
  </si>
  <si>
    <t>Other Comm Medicare</t>
  </si>
  <si>
    <t>Commercial Medicare  Subtotal</t>
  </si>
  <si>
    <t>Medicare</t>
  </si>
  <si>
    <t>Other</t>
  </si>
  <si>
    <t>GRAND TOTAL</t>
  </si>
  <si>
    <t>BMC</t>
  </si>
  <si>
    <t>BFMC</t>
  </si>
  <si>
    <t>BMLH</t>
  </si>
  <si>
    <t>BWH</t>
  </si>
  <si>
    <t>BMP</t>
  </si>
  <si>
    <t>BVNAH</t>
  </si>
  <si>
    <t>Per Audited F/S</t>
  </si>
  <si>
    <t>rounding</t>
  </si>
  <si>
    <t>BNH</t>
  </si>
  <si>
    <t>BWMC and BNVNAH not included</t>
  </si>
  <si>
    <t>Incl P4P of $2,826,000 treated as OOR in F/S</t>
  </si>
  <si>
    <t>BWMC</t>
  </si>
  <si>
    <t>Used BMP payor profile to spread BWMC revenue</t>
  </si>
  <si>
    <t>BNVNAH</t>
  </si>
  <si>
    <t>Used BVNAH payor profile to spread BNVNAH revenue</t>
  </si>
  <si>
    <t>Incl P4P of $2,899,264 treated as OOR in F/S</t>
  </si>
  <si>
    <t>Incl P4P of $2,276,595 treated as OOR in F/S</t>
  </si>
  <si>
    <t>Includes $7,439,891 in P4P treated as Other Operating Revenue in F/S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</si>
</sst>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\o\n\th\ d\,\ yyyy"/>
    <numFmt numFmtId="166" formatCode="#.00"/>
    <numFmt numFmtId="167" formatCode="#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65" fontId="17" fillId="0" borderId="0">
      <protection locked="0"/>
    </xf>
    <xf numFmtId="166" fontId="17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3" fontId="16" fillId="0" borderId="0"/>
    <xf numFmtId="3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00">
    <xf numFmtId="0" fontId="0" fillId="0" borderId="0" xfId="0"/>
    <xf numFmtId="0" fontId="4" fillId="2" borderId="0" xfId="0" applyFont="1" applyFill="1" applyAlignment="1">
      <alignment horizontal="left"/>
    </xf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164" fontId="5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5" fillId="0" borderId="0" xfId="1" applyNumberFormat="1" applyFont="1"/>
    <xf numFmtId="164" fontId="5" fillId="0" borderId="13" xfId="1" applyNumberFormat="1" applyFont="1" applyBorder="1"/>
    <xf numFmtId="164" fontId="5" fillId="0" borderId="13" xfId="0" applyNumberFormat="1" applyFont="1" applyBorder="1"/>
    <xf numFmtId="164" fontId="10" fillId="0" borderId="12" xfId="1" applyNumberFormat="1" applyFont="1" applyBorder="1" applyAlignment="1">
      <alignment horizontal="center" vertical="center" wrapText="1"/>
    </xf>
    <xf numFmtId="164" fontId="10" fillId="3" borderId="12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/>
    <xf numFmtId="164" fontId="5" fillId="0" borderId="0" xfId="0" applyNumberFormat="1" applyFont="1" applyFill="1"/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12" fillId="0" borderId="8" xfId="0" applyFont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164" fontId="2" fillId="3" borderId="12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64" fontId="2" fillId="0" borderId="0" xfId="1" applyNumberFormat="1" applyFont="1"/>
    <xf numFmtId="164" fontId="2" fillId="0" borderId="0" xfId="0" applyNumberFormat="1" applyFont="1"/>
    <xf numFmtId="164" fontId="13" fillId="0" borderId="0" xfId="1" applyNumberFormat="1" applyFont="1"/>
    <xf numFmtId="164" fontId="2" fillId="0" borderId="0" xfId="0" applyNumberFormat="1" applyFont="1" applyFill="1"/>
    <xf numFmtId="164" fontId="0" fillId="0" borderId="13" xfId="1" applyNumberFormat="1" applyFont="1" applyBorder="1"/>
    <xf numFmtId="164" fontId="0" fillId="0" borderId="13" xfId="0" applyNumberFormat="1" applyFont="1" applyBorder="1"/>
    <xf numFmtId="0" fontId="3" fillId="0" borderId="0" xfId="0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13" fillId="4" borderId="0" xfId="1" applyNumberFormat="1" applyFont="1" applyFill="1"/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35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4 2" xfId="7"/>
    <cellStyle name="Comma0" xfId="8"/>
    <cellStyle name="Comma0 2" xfId="9"/>
    <cellStyle name="Comma0 2 2" xfId="10"/>
    <cellStyle name="Comma0 3" xfId="11"/>
    <cellStyle name="Currency 2" xfId="12"/>
    <cellStyle name="Currency 2 2" xfId="13"/>
    <cellStyle name="Currency0" xfId="14"/>
    <cellStyle name="Currency0 2" xfId="15"/>
    <cellStyle name="Date" xfId="16"/>
    <cellStyle name="Fixed" xfId="17"/>
    <cellStyle name="Heading1" xfId="18"/>
    <cellStyle name="Heading2" xfId="19"/>
    <cellStyle name="Normal" xfId="0" builtinId="0"/>
    <cellStyle name="Normal 2" xfId="20"/>
    <cellStyle name="Normal 2 2" xfId="21"/>
    <cellStyle name="Normal 3" xfId="22"/>
    <cellStyle name="Normal 4" xfId="23"/>
    <cellStyle name="Normal 4 2" xfId="24"/>
    <cellStyle name="Normal 5" xfId="25"/>
    <cellStyle name="Normal 5 2" xfId="26"/>
    <cellStyle name="Normal 6" xfId="27"/>
    <cellStyle name="Normal 6 2" xfId="28"/>
    <cellStyle name="Normal 7" xfId="29"/>
    <cellStyle name="Normal 8" xfId="30"/>
    <cellStyle name="Percent 2" xfId="31"/>
    <cellStyle name="Percent 2 2" xfId="32"/>
    <cellStyle name="Percent 3" xfId="33"/>
    <cellStyle name="Percent 3 2" xfId="3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REPORTS\403\BMC\2005\IX\IX_BMC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n11012\My%20Documents\in%20process\BMC11-Detail%20Model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H%20Payment%20Systems\BUDGET%20MODELS%20DETAIL\DETAIL%20MODEL%2012\ALL\Medicare%20outpatient%20PAF%20for%20HSN%20-%20OPPAFTemplate\FMC\BFMC%20OPPAF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C98PR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REPORTS\2552\BMC\Amended%20Cost%20Reports\2004\E-1%20Pt%20A%20Interim%20Pmts\04%20Settlement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otes"/>
      <sheetName val="Notes Future Period"/>
      <sheetName val="05_04 Comparison"/>
      <sheetName val="IX"/>
      <sheetName val="PhysFees"/>
      <sheetName val="XXV"/>
      <sheetName val="SSD"/>
      <sheetName val="IXA"/>
      <sheetName val="Phys Fee Rec"/>
      <sheetName val="Employee Benefits"/>
      <sheetName val="A-6P"/>
      <sheetName val="Malpractice"/>
      <sheetName val="Insurance"/>
      <sheetName val="Taxes"/>
      <sheetName val="Depr-Int"/>
      <sheetName val="PurchServ"/>
      <sheetName val="X"/>
      <sheetName val="PurchServComp "/>
      <sheetName val="Mapping"/>
      <sheetName val="Sheet1"/>
      <sheetName val="PurchServComp"/>
      <sheetName val="Phys Fee"/>
      <sheetName val="Ca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Changes"/>
      <sheetName val="FAGER ANALYSIS"/>
      <sheetName val="Mini Fager"/>
      <sheetName val="IS"/>
      <sheetName val="Notes"/>
      <sheetName val="Open"/>
      <sheetName val="Risk Factors"/>
      <sheetName val="DataElements"/>
      <sheetName val="Assumptions"/>
      <sheetName val="B2B Analysis"/>
      <sheetName val="IPVolume"/>
      <sheetName val="AnalysisAprilBased"/>
      <sheetName val="YTD StatsApr"/>
      <sheetName val="AnalysisMayBased"/>
      <sheetName val="NetRevenueMay"/>
      <sheetName val="YTD StatsMay"/>
      <sheetName val="SUMM"/>
      <sheetName val="RawBudgetRevenue"/>
      <sheetName val="RawBudgetedVolume"/>
      <sheetName val="BudgetRevenue"/>
      <sheetName val="Pro&amp;General Reserve"/>
      <sheetName val="SENSI IP total"/>
      <sheetName val="SENSI IP by plan"/>
      <sheetName val="SENSI OP total"/>
      <sheetName val="SENSIOP by plan"/>
      <sheetName val="I&amp;R and EAP"/>
      <sheetName val="IPPayMix"/>
      <sheetName val="IPMIXRAW"/>
      <sheetName val="OPPayMix"/>
      <sheetName val="OPMIXRaw"/>
      <sheetName val="FMC_MLH BRL"/>
      <sheetName val="OffCycle"/>
      <sheetName val="Increases"/>
      <sheetName val="PAF"/>
      <sheetName val="NetRevenueApr"/>
      <sheetName val="DISCHARGEMIX"/>
      <sheetName val="DISCHARGEMIXRAW"/>
      <sheetName val="DAYS"/>
      <sheetName val="DAYSMIX"/>
      <sheetName val="DAYSMIXRAW"/>
      <sheetName val="BLUES"/>
      <sheetName val="B DCMI"/>
      <sheetName val="B DSeasonality"/>
      <sheetName val="DRG V26_1"/>
      <sheetName val="BluesBillTable"/>
      <sheetName val="F Tufts"/>
      <sheetName val="F03"/>
      <sheetName val="F03 CMI"/>
      <sheetName val="F03 Seasonality"/>
      <sheetName val="H NonMCDMGD"/>
      <sheetName val="H PAF"/>
      <sheetName val="H06"/>
      <sheetName val="H10 PAF"/>
      <sheetName val="H12"/>
      <sheetName val="I Insurance"/>
      <sheetName val="I32 I36"/>
      <sheetName val="I32 I36 Seasonality"/>
      <sheetName val="I32 36 CMI"/>
      <sheetName val="I32 I36 Blend"/>
      <sheetName val="J Networks"/>
      <sheetName val="J PAF"/>
      <sheetName val="K Comm Care"/>
      <sheetName val="L mix"/>
      <sheetName val="L HNE plan level"/>
      <sheetName val="L CMI"/>
      <sheetName val="L Seasonality"/>
      <sheetName val="HNEBillTable"/>
      <sheetName val="MEDICARE"/>
      <sheetName val="BLEND"/>
      <sheetName val="Pharmacy Allied Health"/>
      <sheetName val="MCR APC"/>
      <sheetName val="CMS OPPS Impact"/>
      <sheetName val="BAD DEBTS"/>
      <sheetName val="BadDebtLog"/>
      <sheetName val="M Seasonality"/>
      <sheetName val="MCRCMIWeights"/>
      <sheetName val="10MCR MSDRG"/>
      <sheetName val="MCR10 Tab 5 F"/>
      <sheetName val="MCR09 Tab 5F"/>
      <sheetName val="Bed Days"/>
      <sheetName val="IME"/>
      <sheetName val="Psych IME"/>
      <sheetName val="GME"/>
      <sheetName val="MCRPSYCH"/>
      <sheetName val="FinalvsProposed"/>
      <sheetName val="DSH OPERATING"/>
      <sheetName val="CAPITAL"/>
      <sheetName val="DSH CAPITAL"/>
      <sheetName val="SSI"/>
      <sheetName val="N Unicare"/>
      <sheetName val="Medicaid"/>
      <sheetName val="9c cuts reserve"/>
      <sheetName val="MCD P4P09"/>
      <sheetName val="MCDPass thru"/>
      <sheetName val="BY RFA vs CY RFA"/>
      <sheetName val="MCD CMI"/>
      <sheetName val="MCD CMI PY"/>
      <sheetName val="MCD CMI Penultimate"/>
      <sheetName val="MCD OP Rate"/>
      <sheetName val="NY9698"/>
      <sheetName val="HSN"/>
      <sheetName val="PoolDrawFreeCareKShift"/>
      <sheetName val="HSN IP Draw"/>
      <sheetName val="HSN IP Psych Draw"/>
      <sheetName val="HSNLoadedBlend"/>
      <sheetName val="payor grouping"/>
      <sheetName val="PrivateSectorCharges"/>
      <sheetName val="PrivateSectComp"/>
      <sheetName val="UC Mar"/>
      <sheetName val="PoolCMI"/>
      <sheetName val="TransferStat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44">
          <cell r="K44">
            <v>1.0353772742899376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load"/>
      <sheetName val="AcuteFilers"/>
    </sheetNames>
    <sheetDataSet>
      <sheetData sheetId="0"/>
      <sheetData sheetId="1"/>
      <sheetData sheetId="2">
        <row r="2">
          <cell r="C2" t="str">
            <v>Anna Jaques Hospital</v>
          </cell>
        </row>
        <row r="3">
          <cell r="C3" t="str">
            <v>Athol Memorial Hospital</v>
          </cell>
        </row>
        <row r="4">
          <cell r="C4" t="str">
            <v>Baystate Franklin Medical Center</v>
          </cell>
        </row>
        <row r="5">
          <cell r="C5" t="str">
            <v>Baystate Mary Lane Hospital</v>
          </cell>
        </row>
        <row r="6">
          <cell r="C6" t="str">
            <v>Baystate Medical Center</v>
          </cell>
        </row>
        <row r="7">
          <cell r="C7" t="str">
            <v>Berkshire Medical Center</v>
          </cell>
        </row>
        <row r="8">
          <cell r="C8" t="str">
            <v>Beth Israel Deaconess Hospital - Needham</v>
          </cell>
        </row>
        <row r="9">
          <cell r="C9" t="str">
            <v>Beth Israel Deaconess Medical Center</v>
          </cell>
        </row>
        <row r="10">
          <cell r="C10" t="str">
            <v>Boston Medical Center</v>
          </cell>
        </row>
        <row r="11">
          <cell r="C11" t="str">
            <v>Brigham and Women's Hospital</v>
          </cell>
        </row>
        <row r="12">
          <cell r="C12" t="str">
            <v>Cambridge Health Alliance</v>
          </cell>
        </row>
        <row r="13">
          <cell r="C13" t="str">
            <v>Cape Cod Hospital</v>
          </cell>
        </row>
        <row r="14">
          <cell r="C14" t="str">
            <v>Caritas Carney Hospital</v>
          </cell>
        </row>
        <row r="15">
          <cell r="C15" t="str">
            <v>Caritas Good Samaritan Medical Center</v>
          </cell>
        </row>
        <row r="16">
          <cell r="C16" t="str">
            <v>Caritas Holy Family Hospital and Medical Center</v>
          </cell>
        </row>
        <row r="17">
          <cell r="C17" t="str">
            <v>Caritas Norwood Hospital</v>
          </cell>
        </row>
        <row r="18">
          <cell r="C18" t="str">
            <v>Caritas St. Elizabeth's Medical Center</v>
          </cell>
        </row>
        <row r="19">
          <cell r="C19" t="str">
            <v>Children's Hospital Boston</v>
          </cell>
        </row>
        <row r="20">
          <cell r="C20" t="str">
            <v>Clinton Hospital</v>
          </cell>
        </row>
        <row r="21">
          <cell r="C21" t="str">
            <v>Cooley Dickinson Hospital</v>
          </cell>
        </row>
        <row r="22">
          <cell r="C22" t="str">
            <v>Dana-Farber Cancer Institute</v>
          </cell>
        </row>
        <row r="23">
          <cell r="C23" t="str">
            <v>Emerson Hospital</v>
          </cell>
        </row>
        <row r="24">
          <cell r="C24" t="str">
            <v>Fairview Hospital</v>
          </cell>
        </row>
        <row r="25">
          <cell r="C25" t="str">
            <v>Falmouth Hospital</v>
          </cell>
        </row>
        <row r="26">
          <cell r="C26" t="str">
            <v>Faulkner Hospital</v>
          </cell>
        </row>
        <row r="27">
          <cell r="C27" t="str">
            <v>Hallmark Health System, Inc.</v>
          </cell>
        </row>
        <row r="28">
          <cell r="C28" t="str">
            <v>Harrington Memorial Hospital</v>
          </cell>
        </row>
        <row r="29">
          <cell r="C29" t="str">
            <v>Health Alliance Hospitals, Inc.</v>
          </cell>
        </row>
        <row r="30">
          <cell r="C30" t="str">
            <v>Heywood Hospital</v>
          </cell>
        </row>
        <row r="31">
          <cell r="C31" t="str">
            <v>Holyoke Medical Center</v>
          </cell>
        </row>
        <row r="32">
          <cell r="C32" t="str">
            <v>Hubbard Regional Hospital</v>
          </cell>
        </row>
        <row r="33">
          <cell r="C33" t="str">
            <v>Jordan Hospital</v>
          </cell>
        </row>
        <row r="34">
          <cell r="C34" t="str">
            <v>Kindred Hospital Boston</v>
          </cell>
        </row>
        <row r="35">
          <cell r="C35" t="str">
            <v>Kindred Hospital Boston North Shore</v>
          </cell>
        </row>
        <row r="36">
          <cell r="C36" t="str">
            <v>Lahey Clinic</v>
          </cell>
        </row>
        <row r="37">
          <cell r="C37" t="str">
            <v>Lawrence General Hospital</v>
          </cell>
        </row>
        <row r="38">
          <cell r="C38" t="str">
            <v>Lowell General Hospital</v>
          </cell>
        </row>
        <row r="39">
          <cell r="C39" t="str">
            <v>Marlborough Hospital</v>
          </cell>
        </row>
        <row r="40">
          <cell r="C40" t="str">
            <v>Martha's Vineyard Hospital</v>
          </cell>
        </row>
        <row r="41">
          <cell r="C41" t="str">
            <v>Massachusetts Eye and Ear Infirmary</v>
          </cell>
        </row>
        <row r="42">
          <cell r="C42" t="str">
            <v>Massachusetts General Hospital</v>
          </cell>
        </row>
        <row r="43">
          <cell r="C43" t="str">
            <v>Mercy Medical Center</v>
          </cell>
        </row>
        <row r="44">
          <cell r="C44" t="str">
            <v>Merrimack Valley Hospital</v>
          </cell>
        </row>
        <row r="45">
          <cell r="C45" t="str">
            <v>MetroWest Medical Center</v>
          </cell>
        </row>
        <row r="46">
          <cell r="C46" t="str">
            <v>Milford Regional Medical Center</v>
          </cell>
        </row>
        <row r="47">
          <cell r="C47" t="str">
            <v>Milton Hospital</v>
          </cell>
        </row>
        <row r="48">
          <cell r="C48" t="str">
            <v>Morton Hospital and Medical Center</v>
          </cell>
        </row>
        <row r="49">
          <cell r="C49" t="str">
            <v>Mount Auburn Hospital</v>
          </cell>
        </row>
        <row r="50">
          <cell r="C50" t="str">
            <v>Nantucket Cottage Hospital</v>
          </cell>
        </row>
        <row r="51">
          <cell r="C51" t="str">
            <v>Nashoba Valley Medical Center</v>
          </cell>
        </row>
        <row r="52">
          <cell r="C52" t="str">
            <v>New England Baptist Hospital</v>
          </cell>
        </row>
        <row r="53">
          <cell r="C53" t="str">
            <v>Newton-Wellesley Hospital</v>
          </cell>
        </row>
        <row r="54">
          <cell r="C54" t="str">
            <v>Noble Hospital</v>
          </cell>
        </row>
        <row r="55">
          <cell r="C55" t="str">
            <v>North Adams Regional Hospital</v>
          </cell>
        </row>
        <row r="56">
          <cell r="C56" t="str">
            <v>North Shore Medical Center, Inc.</v>
          </cell>
        </row>
        <row r="57">
          <cell r="C57" t="str">
            <v>Northeast Hospital</v>
          </cell>
        </row>
        <row r="58">
          <cell r="C58" t="str">
            <v>Quincy Medical Center</v>
          </cell>
        </row>
        <row r="59">
          <cell r="C59" t="str">
            <v>Saint Anne's Hospital</v>
          </cell>
        </row>
        <row r="60">
          <cell r="C60" t="str">
            <v>Saint Vincent Hospital</v>
          </cell>
        </row>
        <row r="61">
          <cell r="C61" t="str">
            <v>Saints Medical Center</v>
          </cell>
        </row>
        <row r="62">
          <cell r="C62" t="str">
            <v>Signature Healthcare Brockton Hospital</v>
          </cell>
        </row>
        <row r="63">
          <cell r="C63" t="str">
            <v>South Shore Hospital</v>
          </cell>
        </row>
        <row r="64">
          <cell r="C64" t="str">
            <v>Southcoast Hospitals Group</v>
          </cell>
        </row>
        <row r="65">
          <cell r="C65" t="str">
            <v>Sturdy Memorial Hospital</v>
          </cell>
        </row>
        <row r="66">
          <cell r="C66" t="str">
            <v>Tufts Medical Center</v>
          </cell>
        </row>
        <row r="67">
          <cell r="C67" t="str">
            <v>UMass Memorial Medical Center</v>
          </cell>
        </row>
        <row r="68">
          <cell r="C68" t="str">
            <v>Winchester Hospital</v>
          </cell>
        </row>
        <row r="69">
          <cell r="C69" t="str">
            <v>Wing Memorial Hospital and Medical Centers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-98"/>
    </sheetNames>
    <sheetDataSet>
      <sheetData sheetId="0" refreshError="1">
        <row r="3">
          <cell r="F3" t="str">
            <v>DEPARTMENT OF MEDICAL SECURITY</v>
          </cell>
        </row>
        <row r="4">
          <cell r="F4" t="str">
            <v>DMS FORM UC-98</v>
          </cell>
        </row>
        <row r="5">
          <cell r="F5" t="str">
            <v>HOSPITAL REPORT OF UNCOMPENSATED CARE (FISCAL YEAR 1996)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IP sett"/>
      <sheetName val="Billed Detail Dec 04"/>
      <sheetName val="04 IME Payments "/>
      <sheetName val="04 IME Factors"/>
      <sheetName val="IME FTE's"/>
      <sheetName val="04 dsh"/>
      <sheetName val="Charity Days"/>
      <sheetName val="Mcaid Days"/>
      <sheetName val="03 GME  (2)"/>
      <sheetName val="RES AMT 03"/>
      <sheetName val="DO NOT USE"/>
      <sheetName val="use this FY00 PS&amp;R"/>
      <sheetName val="E-1 Pt A  "/>
      <sheetName val="E-1 Pt B "/>
      <sheetName val="04 opset_D Pt V"/>
      <sheetName val="PS&amp;R Mapping"/>
      <sheetName val="Wkst L"/>
      <sheetName val="asc,rad,od 99"/>
      <sheetName val="CAPMODEL"/>
      <sheetName val="S-3p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17">
          <cell r="A1017" t="str">
            <v>Save:</v>
          </cell>
        </row>
        <row r="1018">
          <cell r="A1018" t="str">
            <v>.</v>
          </cell>
          <cell r="B1018" t="str">
            <v>.</v>
          </cell>
          <cell r="C1018" t="str">
            <v>.</v>
          </cell>
          <cell r="D1018" t="str">
            <v>.</v>
          </cell>
          <cell r="E1018" t="str">
            <v>.</v>
          </cell>
        </row>
        <row r="1020">
          <cell r="A1020" t="str">
            <v xml:space="preserve">  If you elect to save this model to a diskette, you will be asked</v>
          </cell>
        </row>
        <row r="1021">
          <cell r="A1021" t="str">
            <v xml:space="preserve">  if the file is new or existing.</v>
          </cell>
        </row>
        <row r="1023">
          <cell r="A1023" t="str">
            <v xml:space="preserve">  NEW - allows a user to enter the drive and the file name</v>
          </cell>
        </row>
        <row r="1024">
          <cell r="A1024" t="str">
            <v xml:space="preserve">        to be save to.</v>
          </cell>
        </row>
        <row r="1027">
          <cell r="A1027" t="str">
            <v xml:space="preserve">  EXISTING - assumes the user wants to save the file</v>
          </cell>
        </row>
        <row r="1028">
          <cell r="A1028" t="str">
            <v xml:space="preserve">             to the default drive and current file name.</v>
          </cell>
        </row>
        <row r="1032">
          <cell r="A1032" t="str">
            <v>+</v>
          </cell>
          <cell r="B1032" t="str">
            <v>+</v>
          </cell>
          <cell r="C1032" t="str">
            <v>+</v>
          </cell>
          <cell r="D1032" t="str">
            <v>+</v>
          </cell>
          <cell r="E1032" t="str">
            <v>+</v>
          </cell>
        </row>
        <row r="1033">
          <cell r="A1033" t="str">
            <v xml:space="preserve">       If you need further assistance, please contact</v>
          </cell>
        </row>
        <row r="1034">
          <cell r="A1034" t="str">
            <v xml:space="preserve">       Deloitte &amp; Touche.  See USER GUIDE for telephone numbers.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49"/>
  <sheetViews>
    <sheetView zoomScale="90" zoomScaleNormal="90" workbookViewId="0">
      <pane xSplit="1" ySplit="8" topLeftCell="B33" activePane="bottomRight" state="frozen"/>
      <selection activeCell="L20" sqref="L20"/>
      <selection pane="topRight" activeCell="L20" sqref="L20"/>
      <selection pane="bottomLeft" activeCell="L20" sqref="L20"/>
      <selection pane="bottomRight" activeCell="T44" sqref="T44"/>
    </sheetView>
  </sheetViews>
  <sheetFormatPr defaultColWidth="9.109375" defaultRowHeight="13.8" x14ac:dyDescent="0.25"/>
  <cols>
    <col min="1" max="1" width="11.33203125" style="2" customWidth="1"/>
    <col min="2" max="16" width="14.33203125" style="2" customWidth="1"/>
    <col min="17" max="17" width="17" style="2" customWidth="1"/>
    <col min="18" max="18" width="16" style="2" customWidth="1"/>
    <col min="19" max="19" width="14.33203125" style="2" customWidth="1"/>
    <col min="20" max="16384" width="9.109375" style="2"/>
  </cols>
  <sheetData>
    <row r="1" spans="1:17" ht="14.4" thickBot="1" x14ac:dyDescent="0.3">
      <c r="A1" s="1">
        <v>2015</v>
      </c>
    </row>
    <row r="2" spans="1:17" x14ac:dyDescent="0.25">
      <c r="A2" s="54"/>
      <c r="B2" s="57" t="s">
        <v>0</v>
      </c>
      <c r="C2" s="58"/>
      <c r="D2" s="58"/>
      <c r="E2" s="59"/>
      <c r="F2" s="57" t="s">
        <v>1</v>
      </c>
      <c r="G2" s="58"/>
      <c r="H2" s="58"/>
      <c r="I2" s="58"/>
      <c r="J2" s="58"/>
      <c r="K2" s="59"/>
      <c r="L2" s="57" t="s">
        <v>2</v>
      </c>
      <c r="M2" s="64"/>
      <c r="N2" s="57" t="s">
        <v>3</v>
      </c>
      <c r="O2" s="67"/>
      <c r="P2" s="68"/>
    </row>
    <row r="3" spans="1:17" ht="15" customHeight="1" x14ac:dyDescent="0.25">
      <c r="A3" s="55"/>
      <c r="B3" s="48"/>
      <c r="C3" s="60"/>
      <c r="D3" s="60"/>
      <c r="E3" s="49"/>
      <c r="F3" s="48"/>
      <c r="G3" s="60"/>
      <c r="H3" s="60"/>
      <c r="I3" s="60"/>
      <c r="J3" s="60"/>
      <c r="K3" s="49"/>
      <c r="L3" s="65"/>
      <c r="M3" s="66"/>
      <c r="N3" s="69"/>
      <c r="O3" s="70"/>
      <c r="P3" s="71"/>
    </row>
    <row r="4" spans="1:17" ht="14.4" thickBot="1" x14ac:dyDescent="0.3">
      <c r="A4" s="56"/>
      <c r="B4" s="61"/>
      <c r="C4" s="62"/>
      <c r="D4" s="62"/>
      <c r="E4" s="63"/>
      <c r="F4" s="61"/>
      <c r="G4" s="62"/>
      <c r="H4" s="62"/>
      <c r="I4" s="62"/>
      <c r="J4" s="62"/>
      <c r="K4" s="63"/>
      <c r="L4" s="65"/>
      <c r="M4" s="66"/>
      <c r="N4" s="69"/>
      <c r="O4" s="70"/>
      <c r="P4" s="71"/>
    </row>
    <row r="5" spans="1:17" x14ac:dyDescent="0.25">
      <c r="A5" s="55"/>
      <c r="B5" s="46" t="s">
        <v>4</v>
      </c>
      <c r="C5" s="47"/>
      <c r="D5" s="46" t="s">
        <v>5</v>
      </c>
      <c r="E5" s="47"/>
      <c r="F5" s="46" t="s">
        <v>4</v>
      </c>
      <c r="G5" s="47"/>
      <c r="H5" s="46" t="s">
        <v>6</v>
      </c>
      <c r="I5" s="47"/>
      <c r="J5" s="46" t="s">
        <v>7</v>
      </c>
      <c r="K5" s="47"/>
      <c r="L5" s="48"/>
      <c r="M5" s="49"/>
      <c r="N5" s="50"/>
      <c r="O5" s="51"/>
      <c r="P5" s="52"/>
    </row>
    <row r="6" spans="1:17" x14ac:dyDescent="0.25">
      <c r="A6" s="55"/>
      <c r="B6" s="46"/>
      <c r="C6" s="47"/>
      <c r="D6" s="46"/>
      <c r="E6" s="47"/>
      <c r="F6" s="46"/>
      <c r="G6" s="47"/>
      <c r="H6" s="46" t="s">
        <v>8</v>
      </c>
      <c r="I6" s="47"/>
      <c r="J6" s="46" t="s">
        <v>9</v>
      </c>
      <c r="K6" s="47"/>
      <c r="L6" s="50"/>
      <c r="M6" s="52"/>
      <c r="N6" s="50"/>
      <c r="O6" s="53"/>
      <c r="P6" s="52"/>
    </row>
    <row r="7" spans="1:17" ht="14.4" thickBot="1" x14ac:dyDescent="0.3">
      <c r="A7" s="56"/>
      <c r="B7" s="41"/>
      <c r="C7" s="42"/>
      <c r="D7" s="41"/>
      <c r="E7" s="42"/>
      <c r="F7" s="41"/>
      <c r="G7" s="42"/>
      <c r="H7" s="43"/>
      <c r="I7" s="44"/>
      <c r="J7" s="41" t="s">
        <v>10</v>
      </c>
      <c r="K7" s="42"/>
      <c r="L7" s="43"/>
      <c r="M7" s="44"/>
      <c r="N7" s="43"/>
      <c r="O7" s="45"/>
      <c r="P7" s="44"/>
    </row>
    <row r="8" spans="1:17" s="5" customFormat="1" ht="15.6" thickBot="1" x14ac:dyDescent="0.3">
      <c r="A8" s="3"/>
      <c r="B8" s="4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4" t="s">
        <v>12</v>
      </c>
      <c r="H8" s="4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4" t="s">
        <v>12</v>
      </c>
      <c r="N8" s="4" t="s">
        <v>11</v>
      </c>
      <c r="O8" s="4" t="s">
        <v>12</v>
      </c>
      <c r="P8" s="4" t="s">
        <v>13</v>
      </c>
    </row>
    <row r="9" spans="1:17" ht="27" thickBot="1" x14ac:dyDescent="0.3">
      <c r="A9" s="6" t="s">
        <v>14</v>
      </c>
      <c r="B9" s="14">
        <v>62262698.278418452</v>
      </c>
      <c r="C9" s="14">
        <v>95614817.036885589</v>
      </c>
      <c r="D9" s="14">
        <v>2295643.3228782043</v>
      </c>
      <c r="E9" s="14">
        <v>3291354.6335312705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636440</v>
      </c>
      <c r="M9" s="14">
        <v>177809</v>
      </c>
      <c r="N9" s="14">
        <v>0</v>
      </c>
      <c r="O9" s="14">
        <v>0</v>
      </c>
      <c r="P9" s="14">
        <v>0</v>
      </c>
      <c r="Q9" s="7"/>
    </row>
    <row r="10" spans="1:17" ht="27" thickBot="1" x14ac:dyDescent="0.3">
      <c r="A10" s="6" t="s">
        <v>15</v>
      </c>
      <c r="B10" s="14">
        <v>22002606.71317577</v>
      </c>
      <c r="C10" s="14">
        <v>1889849.6842061919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113468</v>
      </c>
      <c r="M10" s="14">
        <v>45991</v>
      </c>
      <c r="N10" s="14">
        <v>0</v>
      </c>
      <c r="O10" s="14">
        <v>0</v>
      </c>
      <c r="P10" s="14">
        <v>0</v>
      </c>
      <c r="Q10" s="7"/>
    </row>
    <row r="11" spans="1:17" ht="40.200000000000003" thickBot="1" x14ac:dyDescent="0.3">
      <c r="A11" s="6" t="s">
        <v>16</v>
      </c>
      <c r="B11" s="14">
        <v>9466036.2028726842</v>
      </c>
      <c r="C11" s="14">
        <v>5163458.113284844</v>
      </c>
      <c r="D11" s="14">
        <v>13459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56689</v>
      </c>
      <c r="M11" s="14">
        <v>14705</v>
      </c>
      <c r="N11" s="14">
        <v>0</v>
      </c>
      <c r="O11" s="14">
        <v>0</v>
      </c>
      <c r="P11" s="14">
        <v>0</v>
      </c>
      <c r="Q11" s="7"/>
    </row>
    <row r="12" spans="1:17" ht="40.200000000000003" thickBot="1" x14ac:dyDescent="0.3">
      <c r="A12" s="6" t="s">
        <v>17</v>
      </c>
      <c r="B12" s="14">
        <v>14460668.950212922</v>
      </c>
      <c r="C12" s="14">
        <v>0</v>
      </c>
      <c r="D12" s="14">
        <v>24787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68121</v>
      </c>
      <c r="M12" s="14">
        <v>0</v>
      </c>
      <c r="N12" s="14">
        <v>0</v>
      </c>
      <c r="O12" s="14">
        <v>0</v>
      </c>
      <c r="P12" s="14">
        <v>0</v>
      </c>
      <c r="Q12" s="7"/>
    </row>
    <row r="13" spans="1:17" ht="14.4" thickBot="1" x14ac:dyDescent="0.3">
      <c r="A13" s="6" t="s">
        <v>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22920302.854782227</v>
      </c>
      <c r="M13" s="14">
        <v>9997444.1303560417</v>
      </c>
      <c r="N13" s="14">
        <v>0</v>
      </c>
      <c r="O13" s="14">
        <v>0</v>
      </c>
      <c r="P13" s="14">
        <v>0</v>
      </c>
      <c r="Q13" s="7"/>
    </row>
    <row r="14" spans="1:17" ht="27" thickBot="1" x14ac:dyDescent="0.3">
      <c r="A14" s="6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13704287.825989136</v>
      </c>
      <c r="M14" s="14">
        <v>650128.23750950664</v>
      </c>
      <c r="N14" s="14">
        <v>0</v>
      </c>
      <c r="O14" s="14">
        <v>0</v>
      </c>
      <c r="P14" s="14">
        <v>0</v>
      </c>
      <c r="Q14" s="7"/>
    </row>
    <row r="15" spans="1:17" ht="14.4" thickBot="1" x14ac:dyDescent="0.3">
      <c r="A15" s="6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14381965.815432051</v>
      </c>
      <c r="M15" s="14">
        <v>4555703.0579133732</v>
      </c>
      <c r="N15" s="14">
        <v>0</v>
      </c>
      <c r="O15" s="14">
        <v>0</v>
      </c>
      <c r="P15" s="14">
        <v>0</v>
      </c>
      <c r="Q15" s="7"/>
    </row>
    <row r="16" spans="1:17" ht="27" thickBot="1" x14ac:dyDescent="0.3">
      <c r="A16" s="6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60000320.985799834</v>
      </c>
      <c r="G16" s="14">
        <v>60095865.583197631</v>
      </c>
      <c r="H16" s="14">
        <v>1250489.07</v>
      </c>
      <c r="I16" s="14">
        <v>0</v>
      </c>
      <c r="J16" s="14">
        <v>0</v>
      </c>
      <c r="K16" s="14">
        <v>0</v>
      </c>
      <c r="L16" s="14">
        <v>88146821.75994505</v>
      </c>
      <c r="M16" s="14">
        <v>13154542.348516574</v>
      </c>
      <c r="N16" s="14">
        <v>0</v>
      </c>
      <c r="O16" s="14">
        <v>0</v>
      </c>
      <c r="P16" s="14">
        <v>0</v>
      </c>
      <c r="Q16" s="7"/>
    </row>
    <row r="17" spans="1:17" ht="40.200000000000003" thickBot="1" x14ac:dyDescent="0.3">
      <c r="A17" s="8" t="s">
        <v>22</v>
      </c>
      <c r="B17" s="14">
        <f>SUM(B9:B16)</f>
        <v>108192010.14467983</v>
      </c>
      <c r="C17" s="14">
        <f t="shared" ref="C17:P17" si="0">SUM(C9:C16)</f>
        <v>102668124.83437662</v>
      </c>
      <c r="D17" s="14">
        <f t="shared" si="0"/>
        <v>2333889.3228782043</v>
      </c>
      <c r="E17" s="14">
        <f t="shared" si="0"/>
        <v>3291354.6335312705</v>
      </c>
      <c r="F17" s="14">
        <f t="shared" si="0"/>
        <v>60000320.985799834</v>
      </c>
      <c r="G17" s="14">
        <f t="shared" si="0"/>
        <v>60095865.583197631</v>
      </c>
      <c r="H17" s="14">
        <f t="shared" si="0"/>
        <v>1250489.07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140028096.25614846</v>
      </c>
      <c r="M17" s="14">
        <f t="shared" si="0"/>
        <v>28596322.774295494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7"/>
    </row>
    <row r="18" spans="1:17" ht="14.4" thickBot="1" x14ac:dyDescent="0.3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7" ht="27" thickBot="1" x14ac:dyDescent="0.3">
      <c r="A19" s="6" t="s">
        <v>23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10916695.506364929</v>
      </c>
      <c r="M19" s="14">
        <v>0</v>
      </c>
      <c r="N19" s="14">
        <v>0</v>
      </c>
      <c r="O19" s="14">
        <v>0</v>
      </c>
      <c r="P19" s="14">
        <v>0</v>
      </c>
      <c r="Q19" s="7"/>
    </row>
    <row r="20" spans="1:17" ht="40.200000000000003" thickBot="1" x14ac:dyDescent="0.3">
      <c r="A20" s="6" t="s">
        <v>24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11477276.776423756</v>
      </c>
      <c r="M20" s="14">
        <v>0</v>
      </c>
      <c r="N20" s="14">
        <v>0</v>
      </c>
      <c r="O20" s="14">
        <v>0</v>
      </c>
      <c r="P20" s="14">
        <v>0</v>
      </c>
      <c r="Q20" s="7"/>
    </row>
    <row r="21" spans="1:17" ht="40.200000000000003" thickBot="1" x14ac:dyDescent="0.3">
      <c r="A21" s="6" t="s">
        <v>25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34756295.894069098</v>
      </c>
      <c r="M21" s="14">
        <v>0</v>
      </c>
      <c r="N21" s="14">
        <v>0</v>
      </c>
      <c r="O21" s="14">
        <v>0</v>
      </c>
      <c r="P21" s="14">
        <v>0</v>
      </c>
      <c r="Q21" s="7"/>
    </row>
    <row r="22" spans="1:17" ht="27" thickBot="1" x14ac:dyDescent="0.3">
      <c r="A22" s="6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97351700.142768607</v>
      </c>
      <c r="G22" s="14">
        <v>0</v>
      </c>
      <c r="H22" s="14">
        <v>461401.73</v>
      </c>
      <c r="I22" s="14">
        <v>0</v>
      </c>
      <c r="J22" s="14">
        <v>0</v>
      </c>
      <c r="K22" s="14">
        <v>0</v>
      </c>
      <c r="L22" s="14">
        <v>13430951.080000028</v>
      </c>
      <c r="M22" s="14">
        <v>0</v>
      </c>
      <c r="N22" s="14">
        <v>0</v>
      </c>
      <c r="O22" s="14">
        <v>0</v>
      </c>
      <c r="P22" s="14">
        <v>0</v>
      </c>
      <c r="Q22" s="7"/>
    </row>
    <row r="23" spans="1:17" ht="40.200000000000003" thickBot="1" x14ac:dyDescent="0.3">
      <c r="A23" s="6" t="s">
        <v>17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3474714.5515384474</v>
      </c>
      <c r="M23" s="14">
        <v>436349.75</v>
      </c>
      <c r="N23" s="14">
        <v>0</v>
      </c>
      <c r="O23" s="14">
        <v>0</v>
      </c>
      <c r="P23" s="14">
        <v>0</v>
      </c>
      <c r="Q23" s="7"/>
    </row>
    <row r="24" spans="1:17" ht="40.200000000000003" thickBot="1" x14ac:dyDescent="0.3">
      <c r="A24" s="6" t="s">
        <v>27</v>
      </c>
      <c r="B24" s="14">
        <v>911303</v>
      </c>
      <c r="C24" s="14">
        <v>1108192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9454373.2108209301</v>
      </c>
      <c r="M24" s="14">
        <v>1507610.6824619013</v>
      </c>
      <c r="N24" s="14">
        <v>0</v>
      </c>
      <c r="O24" s="14">
        <v>0</v>
      </c>
      <c r="P24" s="14">
        <v>0</v>
      </c>
      <c r="Q24" s="7"/>
    </row>
    <row r="25" spans="1:17" ht="40.200000000000003" thickBot="1" x14ac:dyDescent="0.3">
      <c r="A25" s="8" t="s">
        <v>28</v>
      </c>
      <c r="B25" s="14">
        <f>SUM(B19:B24)</f>
        <v>911303</v>
      </c>
      <c r="C25" s="14">
        <f t="shared" ref="C25:P25" si="1">SUM(C19:C24)</f>
        <v>1108192</v>
      </c>
      <c r="D25" s="14">
        <f t="shared" si="1"/>
        <v>0</v>
      </c>
      <c r="E25" s="14">
        <f t="shared" si="1"/>
        <v>0</v>
      </c>
      <c r="F25" s="14">
        <f t="shared" si="1"/>
        <v>97351700.142768607</v>
      </c>
      <c r="G25" s="14">
        <f t="shared" si="1"/>
        <v>0</v>
      </c>
      <c r="H25" s="14">
        <f t="shared" si="1"/>
        <v>461401.73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83510307.019217193</v>
      </c>
      <c r="M25" s="14">
        <f t="shared" si="1"/>
        <v>1943960.4324619013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7"/>
    </row>
    <row r="26" spans="1:17" ht="14.4" thickBot="1" x14ac:dyDescent="0.3">
      <c r="A26" s="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7" ht="27" thickBot="1" x14ac:dyDescent="0.3">
      <c r="A27" s="8" t="s">
        <v>29</v>
      </c>
      <c r="B27" s="14">
        <v>102035979.50196788</v>
      </c>
      <c r="C27" s="14">
        <v>0</v>
      </c>
      <c r="D27" s="14">
        <v>1638910.5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506784</v>
      </c>
      <c r="M27" s="14">
        <v>0</v>
      </c>
      <c r="N27" s="14">
        <v>0</v>
      </c>
      <c r="O27" s="14">
        <v>0</v>
      </c>
      <c r="P27" s="14">
        <v>0</v>
      </c>
      <c r="Q27" s="7"/>
    </row>
    <row r="28" spans="1:17" ht="14.4" thickBot="1" x14ac:dyDescent="0.3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7" ht="40.200000000000003" thickBot="1" x14ac:dyDescent="0.3">
      <c r="A29" s="6" t="s">
        <v>30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6833056.5603095051</v>
      </c>
      <c r="M29" s="14">
        <v>702404.22773970896</v>
      </c>
      <c r="N29" s="14">
        <v>0</v>
      </c>
      <c r="O29" s="14">
        <v>0</v>
      </c>
      <c r="P29" s="14">
        <v>0</v>
      </c>
      <c r="Q29" s="7"/>
    </row>
    <row r="30" spans="1:17" ht="40.200000000000003" thickBot="1" x14ac:dyDescent="0.3">
      <c r="A30" s="6" t="s">
        <v>31</v>
      </c>
      <c r="B30" s="14">
        <v>0</v>
      </c>
      <c r="C30" s="14">
        <v>0</v>
      </c>
      <c r="D30" s="14">
        <v>0</v>
      </c>
      <c r="E30" s="14">
        <v>0</v>
      </c>
      <c r="F30" s="14">
        <v>13302978.543123299</v>
      </c>
      <c r="G30" s="14">
        <v>15244281.061870934</v>
      </c>
      <c r="H30" s="14">
        <v>560000</v>
      </c>
      <c r="I30" s="14">
        <v>0</v>
      </c>
      <c r="J30" s="14">
        <v>0</v>
      </c>
      <c r="K30" s="14">
        <v>0</v>
      </c>
      <c r="L30" s="14">
        <v>319592.8099999968</v>
      </c>
      <c r="M30" s="14">
        <v>0</v>
      </c>
      <c r="N30" s="14">
        <v>0</v>
      </c>
      <c r="O30" s="14">
        <v>0</v>
      </c>
      <c r="P30" s="14">
        <v>0</v>
      </c>
      <c r="Q30" s="7"/>
    </row>
    <row r="31" spans="1:17" ht="27" thickBot="1" x14ac:dyDescent="0.3">
      <c r="A31" s="6" t="s">
        <v>32</v>
      </c>
      <c r="B31" s="14">
        <v>0</v>
      </c>
      <c r="C31" s="14">
        <v>0</v>
      </c>
      <c r="D31" s="14">
        <v>0</v>
      </c>
      <c r="E31" s="14">
        <v>0</v>
      </c>
      <c r="F31" s="14">
        <v>27389814.956529077</v>
      </c>
      <c r="G31" s="14">
        <v>0</v>
      </c>
      <c r="H31" s="14">
        <v>367639.86</v>
      </c>
      <c r="I31" s="14">
        <v>0</v>
      </c>
      <c r="J31" s="14">
        <v>0</v>
      </c>
      <c r="K31" s="14">
        <v>0</v>
      </c>
      <c r="L31" s="14">
        <v>90513582.354888827</v>
      </c>
      <c r="M31" s="14">
        <v>506965.53952945583</v>
      </c>
      <c r="N31" s="14">
        <v>0</v>
      </c>
      <c r="O31" s="14">
        <v>0</v>
      </c>
      <c r="P31" s="14">
        <v>0</v>
      </c>
      <c r="Q31" s="7"/>
    </row>
    <row r="32" spans="1:17" ht="40.200000000000003" thickBot="1" x14ac:dyDescent="0.3">
      <c r="A32" s="8" t="s">
        <v>33</v>
      </c>
      <c r="B32" s="14">
        <f>SUM(B29:B31)</f>
        <v>0</v>
      </c>
      <c r="C32" s="14">
        <f t="shared" ref="C32:P32" si="2">SUM(C29:C31)</f>
        <v>0</v>
      </c>
      <c r="D32" s="14">
        <f t="shared" si="2"/>
        <v>0</v>
      </c>
      <c r="E32" s="14">
        <f t="shared" si="2"/>
        <v>0</v>
      </c>
      <c r="F32" s="14">
        <f t="shared" si="2"/>
        <v>40692793.499652378</v>
      </c>
      <c r="G32" s="14">
        <f t="shared" si="2"/>
        <v>15244281.061870934</v>
      </c>
      <c r="H32" s="14">
        <f t="shared" si="2"/>
        <v>927639.86</v>
      </c>
      <c r="I32" s="14">
        <f t="shared" si="2"/>
        <v>0</v>
      </c>
      <c r="J32" s="14">
        <f t="shared" si="2"/>
        <v>0</v>
      </c>
      <c r="K32" s="14">
        <f t="shared" si="2"/>
        <v>0</v>
      </c>
      <c r="L32" s="14">
        <f t="shared" si="2"/>
        <v>97666231.725198328</v>
      </c>
      <c r="M32" s="14">
        <f t="shared" si="2"/>
        <v>1209369.7672691648</v>
      </c>
      <c r="N32" s="14">
        <f t="shared" si="2"/>
        <v>0</v>
      </c>
      <c r="O32" s="14">
        <f t="shared" si="2"/>
        <v>0</v>
      </c>
      <c r="P32" s="14">
        <f t="shared" si="2"/>
        <v>0</v>
      </c>
      <c r="Q32" s="7"/>
    </row>
    <row r="33" spans="1:20" ht="14.4" thickBot="1" x14ac:dyDescent="0.3">
      <c r="A33" s="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20" ht="14.4" thickBot="1" x14ac:dyDescent="0.3">
      <c r="A34" s="8" t="s">
        <v>34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440133111.32659084</v>
      </c>
      <c r="M34" s="14">
        <v>0</v>
      </c>
      <c r="N34" s="14">
        <v>0</v>
      </c>
      <c r="O34" s="14">
        <v>0</v>
      </c>
      <c r="P34" s="14">
        <v>0</v>
      </c>
      <c r="Q34" s="7"/>
    </row>
    <row r="35" spans="1:20" ht="14.4" thickBot="1" x14ac:dyDescent="0.3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20" ht="14.4" thickBot="1" x14ac:dyDescent="0.3">
      <c r="A36" s="8" t="s">
        <v>35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32745806.774879515</v>
      </c>
      <c r="M36" s="14">
        <v>0</v>
      </c>
      <c r="N36" s="14">
        <v>0</v>
      </c>
      <c r="O36" s="14">
        <v>0</v>
      </c>
      <c r="P36" s="14">
        <v>0</v>
      </c>
      <c r="Q36" s="7"/>
    </row>
    <row r="37" spans="1:20" ht="14.4" thickBot="1" x14ac:dyDescent="0.3">
      <c r="A37" s="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20" ht="27" thickBot="1" x14ac:dyDescent="0.3">
      <c r="A38" s="10" t="s">
        <v>36</v>
      </c>
      <c r="B38" s="14">
        <f>B17+B25+B27+B32+B34+B36</f>
        <v>211139292.64664769</v>
      </c>
      <c r="C38" s="14">
        <f t="shared" ref="C38:P38" si="3">C17+C25+C27+C32+C34+C36</f>
        <v>103776316.83437662</v>
      </c>
      <c r="D38" s="14">
        <f t="shared" si="3"/>
        <v>3972799.8228782043</v>
      </c>
      <c r="E38" s="14">
        <f t="shared" si="3"/>
        <v>3291354.6335312705</v>
      </c>
      <c r="F38" s="14">
        <f t="shared" si="3"/>
        <v>198044814.62822083</v>
      </c>
      <c r="G38" s="14">
        <f t="shared" si="3"/>
        <v>75340146.645068571</v>
      </c>
      <c r="H38" s="14">
        <f t="shared" si="3"/>
        <v>2639530.66</v>
      </c>
      <c r="I38" s="14">
        <f t="shared" si="3"/>
        <v>0</v>
      </c>
      <c r="J38" s="14">
        <f t="shared" si="3"/>
        <v>0</v>
      </c>
      <c r="K38" s="14">
        <f t="shared" si="3"/>
        <v>0</v>
      </c>
      <c r="L38" s="14">
        <f t="shared" si="3"/>
        <v>794590337.10203433</v>
      </c>
      <c r="M38" s="14">
        <f t="shared" si="3"/>
        <v>31749652.974026561</v>
      </c>
      <c r="N38" s="14">
        <f t="shared" si="3"/>
        <v>0</v>
      </c>
      <c r="O38" s="14">
        <f t="shared" si="3"/>
        <v>0</v>
      </c>
      <c r="P38" s="14">
        <f t="shared" si="3"/>
        <v>0</v>
      </c>
      <c r="Q38" s="7"/>
    </row>
    <row r="39" spans="1:20" x14ac:dyDescent="0.25">
      <c r="R39" s="2" t="s">
        <v>43</v>
      </c>
    </row>
    <row r="40" spans="1:20" x14ac:dyDescent="0.25">
      <c r="A40" s="2" t="s">
        <v>37</v>
      </c>
      <c r="B40" s="11">
        <v>153211870.50866574</v>
      </c>
      <c r="C40" s="11">
        <v>75798480.430000022</v>
      </c>
      <c r="D40" s="11">
        <v>2356821.5981019922</v>
      </c>
      <c r="E40" s="11">
        <v>1405632.6832322548</v>
      </c>
      <c r="F40" s="11">
        <v>153928738.63</v>
      </c>
      <c r="G40" s="11">
        <v>53847764.799999997</v>
      </c>
      <c r="H40" s="11">
        <v>2497274</v>
      </c>
      <c r="I40" s="11">
        <v>0</v>
      </c>
      <c r="J40" s="11">
        <v>0</v>
      </c>
      <c r="K40" s="11">
        <v>0</v>
      </c>
      <c r="L40" s="11">
        <v>584874691.36635447</v>
      </c>
      <c r="M40" s="11">
        <v>20433732.049999986</v>
      </c>
      <c r="N40" s="11">
        <v>0</v>
      </c>
      <c r="O40" s="11">
        <v>0</v>
      </c>
      <c r="P40" s="11">
        <v>0</v>
      </c>
      <c r="Q40" s="7">
        <f t="shared" ref="Q40:Q44" si="4">SUM(B40:P40)</f>
        <v>1048355006.0663545</v>
      </c>
      <c r="R40" s="11">
        <v>1048356000</v>
      </c>
      <c r="S40" s="7">
        <f>Q40-R40</f>
        <v>-993.93364548683167</v>
      </c>
      <c r="T40" s="2" t="s">
        <v>44</v>
      </c>
    </row>
    <row r="41" spans="1:20" x14ac:dyDescent="0.25">
      <c r="A41" s="2" t="s">
        <v>38</v>
      </c>
      <c r="B41" s="11">
        <v>12557008.596225329</v>
      </c>
      <c r="C41" s="11">
        <v>8363643.7699999996</v>
      </c>
      <c r="D41" s="11">
        <v>225591.56175289705</v>
      </c>
      <c r="E41" s="11">
        <v>162658.3820217723</v>
      </c>
      <c r="F41" s="11">
        <v>13032213.5</v>
      </c>
      <c r="G41" s="11">
        <v>7206438.9299999997</v>
      </c>
      <c r="H41" s="11">
        <v>131306.66</v>
      </c>
      <c r="I41" s="11">
        <v>0</v>
      </c>
      <c r="J41" s="11">
        <v>0</v>
      </c>
      <c r="K41" s="11">
        <v>0</v>
      </c>
      <c r="L41" s="11">
        <v>46399526.230000004</v>
      </c>
      <c r="M41" s="11">
        <v>1753153.3699999989</v>
      </c>
      <c r="N41" s="11">
        <v>0</v>
      </c>
      <c r="O41" s="11">
        <v>0</v>
      </c>
      <c r="P41" s="11">
        <v>0</v>
      </c>
      <c r="Q41" s="7">
        <f t="shared" si="4"/>
        <v>89831541</v>
      </c>
      <c r="R41" s="11">
        <v>89831000</v>
      </c>
      <c r="S41" s="7">
        <f t="shared" ref="S41:S46" si="5">Q41-R41</f>
        <v>541</v>
      </c>
      <c r="T41" s="2" t="s">
        <v>44</v>
      </c>
    </row>
    <row r="42" spans="1:20" x14ac:dyDescent="0.25">
      <c r="A42" s="2" t="s">
        <v>39</v>
      </c>
      <c r="B42" s="11">
        <v>4833186.9980586087</v>
      </c>
      <c r="C42" s="11">
        <v>2511470.36</v>
      </c>
      <c r="D42" s="11">
        <v>61567.872503052407</v>
      </c>
      <c r="E42" s="11">
        <v>49465.589438339317</v>
      </c>
      <c r="F42" s="11">
        <v>2711176.26</v>
      </c>
      <c r="G42" s="11">
        <v>1454304.5</v>
      </c>
      <c r="H42" s="11">
        <v>-167</v>
      </c>
      <c r="I42" s="11">
        <v>0</v>
      </c>
      <c r="J42" s="11">
        <v>0</v>
      </c>
      <c r="K42" s="11">
        <v>0</v>
      </c>
      <c r="L42" s="11">
        <v>12503421.170000006</v>
      </c>
      <c r="M42" s="11">
        <v>327069.25</v>
      </c>
      <c r="N42" s="11">
        <v>0</v>
      </c>
      <c r="O42" s="11">
        <v>0</v>
      </c>
      <c r="P42" s="11">
        <v>0</v>
      </c>
      <c r="Q42" s="7">
        <f t="shared" si="4"/>
        <v>24451495.000000007</v>
      </c>
      <c r="R42" s="11">
        <v>24451000</v>
      </c>
      <c r="S42" s="7">
        <f t="shared" si="5"/>
        <v>495.00000000745058</v>
      </c>
      <c r="T42" s="2" t="s">
        <v>44</v>
      </c>
    </row>
    <row r="43" spans="1:20" x14ac:dyDescent="0.25">
      <c r="A43" s="2" t="s">
        <v>40</v>
      </c>
      <c r="B43" s="11">
        <v>11173533</v>
      </c>
      <c r="C43" s="11">
        <v>3903764</v>
      </c>
      <c r="D43" s="11">
        <v>0</v>
      </c>
      <c r="E43" s="11">
        <v>0</v>
      </c>
      <c r="F43" s="11">
        <v>648099</v>
      </c>
      <c r="G43" s="11">
        <v>820721</v>
      </c>
      <c r="H43" s="11">
        <v>0</v>
      </c>
      <c r="I43" s="11">
        <v>0</v>
      </c>
      <c r="J43" s="11">
        <v>0</v>
      </c>
      <c r="K43" s="11">
        <v>0</v>
      </c>
      <c r="L43" s="11">
        <v>51841524</v>
      </c>
      <c r="M43" s="11">
        <v>3159512</v>
      </c>
      <c r="N43" s="11">
        <v>0</v>
      </c>
      <c r="O43" s="11">
        <v>0</v>
      </c>
      <c r="P43" s="11">
        <v>0</v>
      </c>
      <c r="Q43" s="7">
        <f t="shared" si="4"/>
        <v>71547153</v>
      </c>
      <c r="R43" s="11">
        <v>71548000</v>
      </c>
      <c r="S43" s="7">
        <f t="shared" si="5"/>
        <v>-847</v>
      </c>
      <c r="T43" s="2" t="s">
        <v>44</v>
      </c>
    </row>
    <row r="44" spans="1:20" x14ac:dyDescent="0.25">
      <c r="A44" s="2" t="s">
        <v>45</v>
      </c>
      <c r="B44" s="11">
        <v>1213300.2682592641</v>
      </c>
      <c r="C44" s="11">
        <v>1303836.6288237055</v>
      </c>
      <c r="D44" s="11">
        <v>6802.3452645844936</v>
      </c>
      <c r="E44" s="11">
        <v>25565.424094582457</v>
      </c>
      <c r="F44" s="11">
        <v>636660.33428838046</v>
      </c>
      <c r="G44" s="11">
        <v>1267222.6655404752</v>
      </c>
      <c r="H44" s="11">
        <v>0</v>
      </c>
      <c r="I44" s="11">
        <v>0</v>
      </c>
      <c r="J44" s="11">
        <v>0</v>
      </c>
      <c r="K44" s="11">
        <v>0</v>
      </c>
      <c r="L44" s="11">
        <v>9974415.4912800454</v>
      </c>
      <c r="M44" s="11">
        <v>295196.8424489579</v>
      </c>
      <c r="N44" s="11">
        <v>0</v>
      </c>
      <c r="O44" s="11">
        <v>0</v>
      </c>
      <c r="P44" s="11">
        <v>0</v>
      </c>
      <c r="Q44" s="7">
        <f t="shared" si="4"/>
        <v>14722999.999999994</v>
      </c>
      <c r="R44" s="11">
        <v>19793000</v>
      </c>
      <c r="S44" s="7">
        <f t="shared" si="5"/>
        <v>-5070000.0000000056</v>
      </c>
      <c r="T44" s="2" t="s">
        <v>46</v>
      </c>
    </row>
    <row r="45" spans="1:20" x14ac:dyDescent="0.25">
      <c r="A45" s="2" t="s">
        <v>41</v>
      </c>
      <c r="B45" s="11">
        <v>28150393.275438748</v>
      </c>
      <c r="C45" s="11">
        <v>11895121.645552887</v>
      </c>
      <c r="D45" s="11">
        <v>1322016.4452556781</v>
      </c>
      <c r="E45" s="11">
        <v>1648032.5547443219</v>
      </c>
      <c r="F45" s="11">
        <v>27087926.903932452</v>
      </c>
      <c r="G45" s="11">
        <v>10743694.749528095</v>
      </c>
      <c r="H45" s="11">
        <v>11117</v>
      </c>
      <c r="I45" s="11">
        <v>0</v>
      </c>
      <c r="J45" s="11">
        <v>0</v>
      </c>
      <c r="K45" s="11">
        <v>0</v>
      </c>
      <c r="L45" s="11">
        <v>70426183.844399765</v>
      </c>
      <c r="M45" s="11">
        <v>5197258.4615776185</v>
      </c>
      <c r="N45" s="11">
        <v>0</v>
      </c>
      <c r="O45" s="11">
        <v>0</v>
      </c>
      <c r="P45" s="11">
        <v>0</v>
      </c>
      <c r="Q45" s="7">
        <f>SUM(B45:P45)</f>
        <v>156481744.88042957</v>
      </c>
      <c r="R45" s="11">
        <v>153656000</v>
      </c>
      <c r="S45" s="7">
        <f t="shared" si="5"/>
        <v>2825744.8804295659</v>
      </c>
      <c r="T45" s="2" t="s">
        <v>47</v>
      </c>
    </row>
    <row r="46" spans="1:20" x14ac:dyDescent="0.25">
      <c r="A46" s="2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18570575</v>
      </c>
      <c r="M46" s="11">
        <v>583731</v>
      </c>
      <c r="N46" s="11">
        <v>0</v>
      </c>
      <c r="O46" s="11">
        <v>0</v>
      </c>
      <c r="P46" s="11">
        <v>0</v>
      </c>
      <c r="Q46" s="7">
        <f>SUM(B46:P46)</f>
        <v>19154306</v>
      </c>
      <c r="R46" s="11">
        <v>19154000</v>
      </c>
      <c r="S46" s="7">
        <f t="shared" si="5"/>
        <v>306</v>
      </c>
      <c r="T46" s="2" t="s">
        <v>44</v>
      </c>
    </row>
    <row r="47" spans="1:20" x14ac:dyDescent="0.25">
      <c r="B47" s="12">
        <f>SUM(B40:B46)</f>
        <v>211139292.64664769</v>
      </c>
      <c r="C47" s="12">
        <f t="shared" ref="C47:P47" si="6">SUM(C40:C46)</f>
        <v>103776316.83437662</v>
      </c>
      <c r="D47" s="12">
        <f t="shared" si="6"/>
        <v>3972799.8228782043</v>
      </c>
      <c r="E47" s="12">
        <f t="shared" si="6"/>
        <v>3291354.6335312705</v>
      </c>
      <c r="F47" s="12">
        <f t="shared" si="6"/>
        <v>198044814.62822083</v>
      </c>
      <c r="G47" s="12">
        <f t="shared" si="6"/>
        <v>75340146.645068556</v>
      </c>
      <c r="H47" s="12">
        <f t="shared" si="6"/>
        <v>2639530.66</v>
      </c>
      <c r="I47" s="12">
        <f t="shared" si="6"/>
        <v>0</v>
      </c>
      <c r="J47" s="12">
        <f t="shared" si="6"/>
        <v>0</v>
      </c>
      <c r="K47" s="12">
        <f t="shared" si="6"/>
        <v>0</v>
      </c>
      <c r="L47" s="12">
        <f t="shared" si="6"/>
        <v>794590337.10203433</v>
      </c>
      <c r="M47" s="12">
        <f t="shared" si="6"/>
        <v>31749652.974026561</v>
      </c>
      <c r="N47" s="12">
        <f t="shared" si="6"/>
        <v>0</v>
      </c>
      <c r="O47" s="12">
        <f t="shared" si="6"/>
        <v>0</v>
      </c>
      <c r="P47" s="12">
        <f t="shared" si="6"/>
        <v>0</v>
      </c>
      <c r="Q47" s="13">
        <f>SUM(B47:P47)</f>
        <v>1424544245.946784</v>
      </c>
      <c r="R47" s="12">
        <f>SUM(R40:R46)</f>
        <v>1426789000</v>
      </c>
      <c r="S47" s="12">
        <f>SUM(S40:S46)</f>
        <v>-2244754.0532159191</v>
      </c>
    </row>
    <row r="48" spans="1:20" x14ac:dyDescent="0.25">
      <c r="Q48" s="7">
        <f>SUM(Q40:Q46)</f>
        <v>1424544245.946784</v>
      </c>
    </row>
    <row r="49" spans="2:17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</sheetData>
  <mergeCells count="21">
    <mergeCell ref="A5:A7"/>
    <mergeCell ref="B5:C7"/>
    <mergeCell ref="D5:E7"/>
    <mergeCell ref="F5:G7"/>
    <mergeCell ref="H5:I5"/>
    <mergeCell ref="H7:I7"/>
    <mergeCell ref="H6:I6"/>
    <mergeCell ref="A2:A4"/>
    <mergeCell ref="B2:E4"/>
    <mergeCell ref="F2:K4"/>
    <mergeCell ref="L2:M4"/>
    <mergeCell ref="N2:P4"/>
    <mergeCell ref="J7:K7"/>
    <mergeCell ref="L7:M7"/>
    <mergeCell ref="N7:P7"/>
    <mergeCell ref="J5:K5"/>
    <mergeCell ref="L5:M5"/>
    <mergeCell ref="N5:P5"/>
    <mergeCell ref="J6:K6"/>
    <mergeCell ref="L6:M6"/>
    <mergeCell ref="N6:P6"/>
  </mergeCells>
  <pageMargins left="0.7" right="0.7" top="0.75" bottom="0.75" header="0.3" footer="0.3"/>
  <pageSetup scale="54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1"/>
  <sheetViews>
    <sheetView zoomScale="90" zoomScaleNormal="90" workbookViewId="0">
      <pane xSplit="1" ySplit="8" topLeftCell="B36" activePane="bottomRight" state="frozen"/>
      <selection activeCell="L20" sqref="L20"/>
      <selection pane="topRight" activeCell="L20" sqref="L20"/>
      <selection pane="bottomLeft" activeCell="L20" sqref="L20"/>
      <selection pane="bottomRight" activeCell="Q51" sqref="Q51"/>
    </sheetView>
  </sheetViews>
  <sheetFormatPr defaultColWidth="9.109375" defaultRowHeight="13.8" x14ac:dyDescent="0.25"/>
  <cols>
    <col min="1" max="1" width="11.33203125" style="2" customWidth="1"/>
    <col min="2" max="16" width="14.33203125" style="2" customWidth="1"/>
    <col min="17" max="17" width="17" style="2" customWidth="1"/>
    <col min="18" max="18" width="16" style="2" customWidth="1"/>
    <col min="19" max="19" width="14.33203125" style="2" customWidth="1"/>
    <col min="20" max="16384" width="9.109375" style="2"/>
  </cols>
  <sheetData>
    <row r="1" spans="1:17" ht="14.4" thickBot="1" x14ac:dyDescent="0.3">
      <c r="A1" s="1">
        <v>2016</v>
      </c>
    </row>
    <row r="2" spans="1:17" x14ac:dyDescent="0.25">
      <c r="A2" s="54"/>
      <c r="B2" s="57" t="s">
        <v>0</v>
      </c>
      <c r="C2" s="58"/>
      <c r="D2" s="58"/>
      <c r="E2" s="59"/>
      <c r="F2" s="57" t="s">
        <v>1</v>
      </c>
      <c r="G2" s="58"/>
      <c r="H2" s="58"/>
      <c r="I2" s="58"/>
      <c r="J2" s="58"/>
      <c r="K2" s="59"/>
      <c r="L2" s="57" t="s">
        <v>2</v>
      </c>
      <c r="M2" s="64"/>
      <c r="N2" s="57" t="s">
        <v>3</v>
      </c>
      <c r="O2" s="67"/>
      <c r="P2" s="68"/>
    </row>
    <row r="3" spans="1:17" ht="15" customHeight="1" x14ac:dyDescent="0.25">
      <c r="A3" s="55"/>
      <c r="B3" s="48"/>
      <c r="C3" s="60"/>
      <c r="D3" s="60"/>
      <c r="E3" s="49"/>
      <c r="F3" s="48"/>
      <c r="G3" s="60"/>
      <c r="H3" s="60"/>
      <c r="I3" s="60"/>
      <c r="J3" s="60"/>
      <c r="K3" s="49"/>
      <c r="L3" s="65"/>
      <c r="M3" s="66"/>
      <c r="N3" s="69"/>
      <c r="O3" s="70"/>
      <c r="P3" s="71"/>
    </row>
    <row r="4" spans="1:17" ht="14.4" thickBot="1" x14ac:dyDescent="0.3">
      <c r="A4" s="56"/>
      <c r="B4" s="61"/>
      <c r="C4" s="62"/>
      <c r="D4" s="62"/>
      <c r="E4" s="63"/>
      <c r="F4" s="61"/>
      <c r="G4" s="62"/>
      <c r="H4" s="62"/>
      <c r="I4" s="62"/>
      <c r="J4" s="62"/>
      <c r="K4" s="63"/>
      <c r="L4" s="65"/>
      <c r="M4" s="66"/>
      <c r="N4" s="69"/>
      <c r="O4" s="70"/>
      <c r="P4" s="71"/>
    </row>
    <row r="5" spans="1:17" x14ac:dyDescent="0.25">
      <c r="A5" s="55"/>
      <c r="B5" s="46" t="s">
        <v>4</v>
      </c>
      <c r="C5" s="47"/>
      <c r="D5" s="46" t="s">
        <v>5</v>
      </c>
      <c r="E5" s="47"/>
      <c r="F5" s="46" t="s">
        <v>4</v>
      </c>
      <c r="G5" s="47"/>
      <c r="H5" s="46" t="s">
        <v>6</v>
      </c>
      <c r="I5" s="47"/>
      <c r="J5" s="46" t="s">
        <v>7</v>
      </c>
      <c r="K5" s="47"/>
      <c r="L5" s="48"/>
      <c r="M5" s="49"/>
      <c r="N5" s="50"/>
      <c r="O5" s="51"/>
      <c r="P5" s="52"/>
    </row>
    <row r="6" spans="1:17" x14ac:dyDescent="0.25">
      <c r="A6" s="55"/>
      <c r="B6" s="46"/>
      <c r="C6" s="47"/>
      <c r="D6" s="46"/>
      <c r="E6" s="47"/>
      <c r="F6" s="46"/>
      <c r="G6" s="47"/>
      <c r="H6" s="46" t="s">
        <v>8</v>
      </c>
      <c r="I6" s="47"/>
      <c r="J6" s="46" t="s">
        <v>9</v>
      </c>
      <c r="K6" s="47"/>
      <c r="L6" s="50"/>
      <c r="M6" s="52"/>
      <c r="N6" s="50"/>
      <c r="O6" s="53"/>
      <c r="P6" s="52"/>
    </row>
    <row r="7" spans="1:17" ht="14.4" thickBot="1" x14ac:dyDescent="0.3">
      <c r="A7" s="56"/>
      <c r="B7" s="41"/>
      <c r="C7" s="42"/>
      <c r="D7" s="41"/>
      <c r="E7" s="42"/>
      <c r="F7" s="41"/>
      <c r="G7" s="42"/>
      <c r="H7" s="43"/>
      <c r="I7" s="44"/>
      <c r="J7" s="41" t="s">
        <v>10</v>
      </c>
      <c r="K7" s="42"/>
      <c r="L7" s="43"/>
      <c r="M7" s="44"/>
      <c r="N7" s="43"/>
      <c r="O7" s="45"/>
      <c r="P7" s="44"/>
    </row>
    <row r="8" spans="1:17" s="5" customFormat="1" ht="15.6" thickBot="1" x14ac:dyDescent="0.3">
      <c r="A8" s="3"/>
      <c r="B8" s="4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4" t="s">
        <v>12</v>
      </c>
      <c r="H8" s="4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4" t="s">
        <v>12</v>
      </c>
      <c r="N8" s="4" t="s">
        <v>11</v>
      </c>
      <c r="O8" s="4" t="s">
        <v>12</v>
      </c>
      <c r="P8" s="4" t="s">
        <v>13</v>
      </c>
    </row>
    <row r="9" spans="1:17" ht="27" thickBot="1" x14ac:dyDescent="0.3">
      <c r="A9" s="6" t="s">
        <v>14</v>
      </c>
      <c r="B9" s="14">
        <v>59222072.7245728</v>
      </c>
      <c r="C9" s="14">
        <v>109278058.83117382</v>
      </c>
      <c r="D9" s="14">
        <v>1101015.6502214691</v>
      </c>
      <c r="E9" s="14">
        <v>2149353.3626004038</v>
      </c>
      <c r="F9" s="14">
        <v>0</v>
      </c>
      <c r="G9" s="14">
        <v>0</v>
      </c>
      <c r="H9" s="14">
        <v>1851040.6128170169</v>
      </c>
      <c r="I9" s="14">
        <v>0</v>
      </c>
      <c r="J9" s="14">
        <v>687566.88017021981</v>
      </c>
      <c r="K9" s="14">
        <v>0</v>
      </c>
      <c r="L9" s="14">
        <v>819562.37548096082</v>
      </c>
      <c r="M9" s="14">
        <v>473538.70055630757</v>
      </c>
      <c r="N9" s="14">
        <v>178277.57369331681</v>
      </c>
      <c r="O9" s="14">
        <v>0</v>
      </c>
      <c r="P9" s="14">
        <v>0</v>
      </c>
      <c r="Q9" s="7"/>
    </row>
    <row r="10" spans="1:17" ht="27" thickBot="1" x14ac:dyDescent="0.3">
      <c r="A10" s="6" t="s">
        <v>15</v>
      </c>
      <c r="B10" s="14">
        <v>23385069.397730056</v>
      </c>
      <c r="C10" s="14">
        <v>2244839.5203592698</v>
      </c>
      <c r="D10" s="14">
        <v>10758.367770621233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70694.543039911252</v>
      </c>
      <c r="M10" s="14">
        <v>75349.45009118742</v>
      </c>
      <c r="N10" s="14">
        <v>0</v>
      </c>
      <c r="O10" s="14">
        <v>0</v>
      </c>
      <c r="P10" s="14">
        <v>0</v>
      </c>
      <c r="Q10" s="7"/>
    </row>
    <row r="11" spans="1:17" ht="40.200000000000003" thickBot="1" x14ac:dyDescent="0.3">
      <c r="A11" s="6" t="s">
        <v>16</v>
      </c>
      <c r="B11" s="14">
        <v>15210623.325789481</v>
      </c>
      <c r="C11" s="14">
        <v>5178319.295984094</v>
      </c>
      <c r="D11" s="14">
        <v>6835.8911244637184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75023.963295456429</v>
      </c>
      <c r="M11" s="14">
        <v>8037.5917411562896</v>
      </c>
      <c r="N11" s="14">
        <v>0</v>
      </c>
      <c r="O11" s="14">
        <v>0</v>
      </c>
      <c r="P11" s="14">
        <v>0</v>
      </c>
      <c r="Q11" s="7"/>
    </row>
    <row r="12" spans="1:17" ht="40.200000000000003" thickBot="1" x14ac:dyDescent="0.3">
      <c r="A12" s="6" t="s">
        <v>17</v>
      </c>
      <c r="B12" s="14">
        <v>11264825.096094828</v>
      </c>
      <c r="C12" s="14">
        <v>0</v>
      </c>
      <c r="D12" s="14">
        <v>39324.715717400242</v>
      </c>
      <c r="E12" s="14">
        <v>27109.8</v>
      </c>
      <c r="F12" s="14">
        <v>0</v>
      </c>
      <c r="G12" s="14">
        <v>0</v>
      </c>
      <c r="H12" s="14">
        <v>27109.8</v>
      </c>
      <c r="I12" s="14">
        <v>0</v>
      </c>
      <c r="J12" s="14">
        <v>0</v>
      </c>
      <c r="K12" s="14">
        <v>0</v>
      </c>
      <c r="L12" s="14">
        <v>20472.970827372021</v>
      </c>
      <c r="M12" s="14">
        <v>0</v>
      </c>
      <c r="N12" s="14">
        <v>0</v>
      </c>
      <c r="O12" s="14">
        <v>0</v>
      </c>
      <c r="P12" s="14">
        <v>0</v>
      </c>
      <c r="Q12" s="7"/>
    </row>
    <row r="13" spans="1:17" ht="14.4" thickBot="1" x14ac:dyDescent="0.3">
      <c r="A13" s="6" t="s">
        <v>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25741714.070658047</v>
      </c>
      <c r="M13" s="14">
        <v>11553329.983547352</v>
      </c>
      <c r="N13" s="14">
        <v>0</v>
      </c>
      <c r="O13" s="14">
        <v>0</v>
      </c>
      <c r="P13" s="14">
        <v>0</v>
      </c>
      <c r="Q13" s="7"/>
    </row>
    <row r="14" spans="1:17" ht="27" thickBot="1" x14ac:dyDescent="0.3">
      <c r="A14" s="6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16021684.375291446</v>
      </c>
      <c r="M14" s="14">
        <v>732350.6460802427</v>
      </c>
      <c r="N14" s="14">
        <v>0</v>
      </c>
      <c r="O14" s="14">
        <v>0</v>
      </c>
      <c r="P14" s="14">
        <v>0</v>
      </c>
      <c r="Q14" s="7"/>
    </row>
    <row r="15" spans="1:17" ht="14.4" thickBot="1" x14ac:dyDescent="0.3">
      <c r="A15" s="6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12754944.924554761</v>
      </c>
      <c r="M15" s="14">
        <v>4387283.2208481431</v>
      </c>
      <c r="N15" s="14">
        <v>0</v>
      </c>
      <c r="O15" s="14">
        <v>0</v>
      </c>
      <c r="P15" s="14">
        <v>0</v>
      </c>
      <c r="Q15" s="7"/>
    </row>
    <row r="16" spans="1:17" ht="27" thickBot="1" x14ac:dyDescent="0.3">
      <c r="A16" s="6" t="s">
        <v>21</v>
      </c>
      <c r="B16" s="14">
        <v>0</v>
      </c>
      <c r="C16" s="14">
        <v>0</v>
      </c>
      <c r="D16" s="14">
        <v>47467.390197279405</v>
      </c>
      <c r="E16" s="14">
        <v>0</v>
      </c>
      <c r="F16" s="14">
        <v>62951445.674473964</v>
      </c>
      <c r="G16" s="14">
        <v>74389947.704913855</v>
      </c>
      <c r="H16" s="14">
        <v>-546625.48336480535</v>
      </c>
      <c r="I16" s="14">
        <v>0</v>
      </c>
      <c r="J16" s="14">
        <v>456647.94735574111</v>
      </c>
      <c r="K16" s="14">
        <v>0</v>
      </c>
      <c r="L16" s="14">
        <v>90838080.668733656</v>
      </c>
      <c r="M16" s="14">
        <v>13897633.274404297</v>
      </c>
      <c r="N16" s="14">
        <v>668855.10353181383</v>
      </c>
      <c r="O16" s="14">
        <v>0</v>
      </c>
      <c r="P16" s="14">
        <v>0</v>
      </c>
      <c r="Q16" s="7"/>
    </row>
    <row r="17" spans="1:17" ht="40.200000000000003" thickBot="1" x14ac:dyDescent="0.3">
      <c r="A17" s="8" t="s">
        <v>22</v>
      </c>
      <c r="B17" s="14">
        <f>SUM(B9:B16)</f>
        <v>109082590.54418717</v>
      </c>
      <c r="C17" s="14">
        <f t="shared" ref="C17:P17" si="0">SUM(C9:C16)</f>
        <v>116701217.64751717</v>
      </c>
      <c r="D17" s="14">
        <f t="shared" si="0"/>
        <v>1205402.0150312337</v>
      </c>
      <c r="E17" s="14">
        <f t="shared" si="0"/>
        <v>2176463.1626004037</v>
      </c>
      <c r="F17" s="14">
        <f t="shared" si="0"/>
        <v>62951445.674473964</v>
      </c>
      <c r="G17" s="14">
        <f t="shared" si="0"/>
        <v>74389947.704913855</v>
      </c>
      <c r="H17" s="14">
        <f t="shared" si="0"/>
        <v>1331524.9294522116</v>
      </c>
      <c r="I17" s="14">
        <f t="shared" si="0"/>
        <v>0</v>
      </c>
      <c r="J17" s="14">
        <f t="shared" si="0"/>
        <v>1144214.827525961</v>
      </c>
      <c r="K17" s="14">
        <f t="shared" si="0"/>
        <v>0</v>
      </c>
      <c r="L17" s="14">
        <f t="shared" si="0"/>
        <v>146342177.89188161</v>
      </c>
      <c r="M17" s="14">
        <f t="shared" si="0"/>
        <v>31127522.867268682</v>
      </c>
      <c r="N17" s="14">
        <f t="shared" si="0"/>
        <v>847132.67722513061</v>
      </c>
      <c r="O17" s="14">
        <f t="shared" si="0"/>
        <v>0</v>
      </c>
      <c r="P17" s="14">
        <f t="shared" si="0"/>
        <v>0</v>
      </c>
      <c r="Q17" s="7"/>
    </row>
    <row r="18" spans="1:17" ht="14.4" thickBot="1" x14ac:dyDescent="0.3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7" ht="27" thickBot="1" x14ac:dyDescent="0.3">
      <c r="A19" s="6" t="s">
        <v>23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13569606.839713441</v>
      </c>
      <c r="M19" s="14">
        <v>0</v>
      </c>
      <c r="N19" s="14">
        <v>0</v>
      </c>
      <c r="O19" s="14">
        <v>0</v>
      </c>
      <c r="P19" s="14">
        <v>0</v>
      </c>
      <c r="Q19" s="7"/>
    </row>
    <row r="20" spans="1:17" ht="40.200000000000003" thickBot="1" x14ac:dyDescent="0.3">
      <c r="A20" s="6" t="s">
        <v>24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9631155.7770317458</v>
      </c>
      <c r="M20" s="14">
        <v>0</v>
      </c>
      <c r="N20" s="14">
        <v>0</v>
      </c>
      <c r="O20" s="14">
        <v>0</v>
      </c>
      <c r="P20" s="14">
        <v>0</v>
      </c>
      <c r="Q20" s="7"/>
    </row>
    <row r="21" spans="1:17" ht="40.200000000000003" thickBot="1" x14ac:dyDescent="0.3">
      <c r="A21" s="6" t="s">
        <v>25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20493239.37114729</v>
      </c>
      <c r="M21" s="14">
        <v>0</v>
      </c>
      <c r="N21" s="14">
        <v>0</v>
      </c>
      <c r="O21" s="14">
        <v>0</v>
      </c>
      <c r="P21" s="14">
        <v>0</v>
      </c>
      <c r="Q21" s="7"/>
    </row>
    <row r="22" spans="1:17" ht="27" thickBot="1" x14ac:dyDescent="0.3">
      <c r="A22" s="6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102523849.67792313</v>
      </c>
      <c r="G22" s="14">
        <v>0</v>
      </c>
      <c r="H22" s="14">
        <v>67107.48</v>
      </c>
      <c r="I22" s="14">
        <v>0</v>
      </c>
      <c r="J22" s="14">
        <v>0</v>
      </c>
      <c r="K22" s="14">
        <v>0</v>
      </c>
      <c r="L22" s="14">
        <v>17215786.248746742</v>
      </c>
      <c r="M22" s="14">
        <v>0</v>
      </c>
      <c r="N22" s="14">
        <v>0</v>
      </c>
      <c r="O22" s="14">
        <v>0</v>
      </c>
      <c r="P22" s="14">
        <v>0</v>
      </c>
      <c r="Q22" s="7"/>
    </row>
    <row r="23" spans="1:17" ht="40.200000000000003" thickBot="1" x14ac:dyDescent="0.3">
      <c r="A23" s="6" t="s">
        <v>17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1565271.7565447923</v>
      </c>
      <c r="M23" s="14">
        <v>376880.06</v>
      </c>
      <c r="N23" s="14">
        <v>0</v>
      </c>
      <c r="O23" s="14">
        <v>0</v>
      </c>
      <c r="P23" s="14">
        <v>0</v>
      </c>
      <c r="Q23" s="7"/>
    </row>
    <row r="24" spans="1:17" ht="40.200000000000003" thickBot="1" x14ac:dyDescent="0.3">
      <c r="A24" s="6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10564150.058589494</v>
      </c>
      <c r="M24" s="14">
        <v>1837151.6220616766</v>
      </c>
      <c r="N24" s="14">
        <v>258010.49759285964</v>
      </c>
      <c r="O24" s="14">
        <v>0</v>
      </c>
      <c r="P24" s="14">
        <v>0</v>
      </c>
      <c r="Q24" s="7"/>
    </row>
    <row r="25" spans="1:17" ht="40.200000000000003" thickBot="1" x14ac:dyDescent="0.3">
      <c r="A25" s="8" t="s">
        <v>28</v>
      </c>
      <c r="B25" s="14">
        <f>SUM(B19:B24)</f>
        <v>0</v>
      </c>
      <c r="C25" s="14">
        <f t="shared" ref="C25:P25" si="1">SUM(C19:C24)</f>
        <v>0</v>
      </c>
      <c r="D25" s="14">
        <f t="shared" si="1"/>
        <v>0</v>
      </c>
      <c r="E25" s="14">
        <f t="shared" si="1"/>
        <v>0</v>
      </c>
      <c r="F25" s="14">
        <f t="shared" si="1"/>
        <v>102523849.67792313</v>
      </c>
      <c r="G25" s="14">
        <f t="shared" si="1"/>
        <v>0</v>
      </c>
      <c r="H25" s="14">
        <f t="shared" si="1"/>
        <v>67107.48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73039210.051773503</v>
      </c>
      <c r="M25" s="14">
        <f t="shared" si="1"/>
        <v>2214031.6820616764</v>
      </c>
      <c r="N25" s="14">
        <f t="shared" si="1"/>
        <v>258010.49759285964</v>
      </c>
      <c r="O25" s="14">
        <f t="shared" si="1"/>
        <v>0</v>
      </c>
      <c r="P25" s="14">
        <f t="shared" si="1"/>
        <v>0</v>
      </c>
      <c r="Q25" s="7"/>
    </row>
    <row r="26" spans="1:17" ht="14.4" thickBot="1" x14ac:dyDescent="0.3">
      <c r="A26" s="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7" ht="27" thickBot="1" x14ac:dyDescent="0.3">
      <c r="A27" s="8" t="s">
        <v>29</v>
      </c>
      <c r="B27" s="14">
        <v>120249070.08814916</v>
      </c>
      <c r="C27" s="14">
        <v>0</v>
      </c>
      <c r="D27" s="14">
        <v>1686200.5799999998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671711.11320096313</v>
      </c>
      <c r="M27" s="14">
        <v>0</v>
      </c>
      <c r="N27" s="14">
        <v>0</v>
      </c>
      <c r="O27" s="14">
        <v>0</v>
      </c>
      <c r="P27" s="14">
        <v>0</v>
      </c>
      <c r="Q27" s="7"/>
    </row>
    <row r="28" spans="1:17" ht="14.4" thickBot="1" x14ac:dyDescent="0.3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7" ht="40.200000000000003" thickBot="1" x14ac:dyDescent="0.3">
      <c r="A29" s="6" t="s">
        <v>30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8265895.9504440157</v>
      </c>
      <c r="M29" s="14">
        <v>912459.60275201965</v>
      </c>
      <c r="N29" s="14">
        <v>0</v>
      </c>
      <c r="O29" s="14">
        <v>0</v>
      </c>
      <c r="P29" s="14">
        <v>0</v>
      </c>
      <c r="Q29" s="7"/>
    </row>
    <row r="30" spans="1:17" ht="40.200000000000003" thickBot="1" x14ac:dyDescent="0.3">
      <c r="A30" s="6" t="s">
        <v>31</v>
      </c>
      <c r="B30" s="14">
        <v>0</v>
      </c>
      <c r="C30" s="14">
        <v>0</v>
      </c>
      <c r="D30" s="14">
        <v>0</v>
      </c>
      <c r="E30" s="14">
        <v>0</v>
      </c>
      <c r="F30" s="14">
        <v>11964047.97956147</v>
      </c>
      <c r="G30" s="14">
        <v>18933713.927104734</v>
      </c>
      <c r="H30" s="14">
        <v>220295.5</v>
      </c>
      <c r="I30" s="14">
        <v>0</v>
      </c>
      <c r="J30" s="14">
        <v>0</v>
      </c>
      <c r="K30" s="14">
        <v>0</v>
      </c>
      <c r="L30" s="14">
        <v>1085426.1143538207</v>
      </c>
      <c r="M30" s="14">
        <v>0</v>
      </c>
      <c r="N30" s="14">
        <v>0</v>
      </c>
      <c r="O30" s="14">
        <v>0</v>
      </c>
      <c r="P30" s="14">
        <v>0</v>
      </c>
      <c r="Q30" s="7"/>
    </row>
    <row r="31" spans="1:17" ht="27" thickBot="1" x14ac:dyDescent="0.3">
      <c r="A31" s="6" t="s">
        <v>32</v>
      </c>
      <c r="B31" s="14">
        <v>0</v>
      </c>
      <c r="C31" s="14">
        <v>0</v>
      </c>
      <c r="D31" s="14">
        <v>12584.036624362749</v>
      </c>
      <c r="E31" s="14">
        <v>0</v>
      </c>
      <c r="F31" s="14">
        <v>32165617.342303999</v>
      </c>
      <c r="G31" s="14">
        <v>0</v>
      </c>
      <c r="H31" s="14">
        <v>30618.197664566636</v>
      </c>
      <c r="I31" s="14">
        <v>0</v>
      </c>
      <c r="J31" s="14">
        <v>319240.04968529131</v>
      </c>
      <c r="K31" s="14">
        <v>0</v>
      </c>
      <c r="L31" s="14">
        <v>93867366.557372704</v>
      </c>
      <c r="M31" s="14">
        <v>53755.131439192679</v>
      </c>
      <c r="N31" s="14">
        <v>126583.60592258224</v>
      </c>
      <c r="O31" s="14">
        <v>0</v>
      </c>
      <c r="P31" s="14">
        <v>0</v>
      </c>
      <c r="Q31" s="7"/>
    </row>
    <row r="32" spans="1:17" ht="40.200000000000003" thickBot="1" x14ac:dyDescent="0.3">
      <c r="A32" s="8" t="s">
        <v>33</v>
      </c>
      <c r="B32" s="14">
        <f>SUM(B29:B31)</f>
        <v>0</v>
      </c>
      <c r="C32" s="14">
        <f t="shared" ref="C32:P32" si="2">SUM(C29:C31)</f>
        <v>0</v>
      </c>
      <c r="D32" s="14">
        <f t="shared" si="2"/>
        <v>12584.036624362749</v>
      </c>
      <c r="E32" s="14">
        <f t="shared" si="2"/>
        <v>0</v>
      </c>
      <c r="F32" s="14">
        <f t="shared" si="2"/>
        <v>44129665.321865469</v>
      </c>
      <c r="G32" s="14">
        <f t="shared" si="2"/>
        <v>18933713.927104734</v>
      </c>
      <c r="H32" s="14">
        <f t="shared" si="2"/>
        <v>250913.69766456663</v>
      </c>
      <c r="I32" s="14">
        <f t="shared" si="2"/>
        <v>0</v>
      </c>
      <c r="J32" s="14">
        <f t="shared" si="2"/>
        <v>319240.04968529131</v>
      </c>
      <c r="K32" s="14">
        <f t="shared" si="2"/>
        <v>0</v>
      </c>
      <c r="L32" s="14">
        <f t="shared" si="2"/>
        <v>103218688.62217054</v>
      </c>
      <c r="M32" s="14">
        <f t="shared" si="2"/>
        <v>966214.73419121234</v>
      </c>
      <c r="N32" s="14">
        <f t="shared" si="2"/>
        <v>126583.60592258224</v>
      </c>
      <c r="O32" s="14">
        <f t="shared" si="2"/>
        <v>0</v>
      </c>
      <c r="P32" s="14">
        <f t="shared" si="2"/>
        <v>0</v>
      </c>
      <c r="Q32" s="7"/>
    </row>
    <row r="33" spans="1:20" ht="14.4" thickBot="1" x14ac:dyDescent="0.3">
      <c r="A33" s="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20" ht="14.4" thickBot="1" x14ac:dyDescent="0.3">
      <c r="A34" s="8" t="s">
        <v>34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494265002.15344232</v>
      </c>
      <c r="M34" s="14">
        <v>0</v>
      </c>
      <c r="N34" s="14">
        <v>0</v>
      </c>
      <c r="O34" s="14">
        <v>0</v>
      </c>
      <c r="P34" s="14">
        <v>0</v>
      </c>
      <c r="Q34" s="7"/>
    </row>
    <row r="35" spans="1:20" ht="14.4" thickBot="1" x14ac:dyDescent="0.3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20" ht="14.4" thickBot="1" x14ac:dyDescent="0.3">
      <c r="A36" s="8" t="s">
        <v>35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27104236.02567764</v>
      </c>
      <c r="M36" s="14">
        <v>0</v>
      </c>
      <c r="N36" s="14">
        <v>0</v>
      </c>
      <c r="O36" s="14">
        <v>0</v>
      </c>
      <c r="P36" s="14">
        <v>0</v>
      </c>
      <c r="Q36" s="7"/>
    </row>
    <row r="37" spans="1:20" ht="14.4" thickBot="1" x14ac:dyDescent="0.3">
      <c r="A37" s="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20" ht="27" thickBot="1" x14ac:dyDescent="0.3">
      <c r="A38" s="10" t="s">
        <v>36</v>
      </c>
      <c r="B38" s="14">
        <f>B17+B25+B27+B32+B34+B36</f>
        <v>229331660.63233632</v>
      </c>
      <c r="C38" s="14">
        <f t="shared" ref="C38:P38" si="3">C17+C25+C27+C32+C34+C36</f>
        <v>116701217.64751717</v>
      </c>
      <c r="D38" s="14">
        <f t="shared" si="3"/>
        <v>2904186.6316555962</v>
      </c>
      <c r="E38" s="14">
        <f t="shared" si="3"/>
        <v>2176463.1626004037</v>
      </c>
      <c r="F38" s="14">
        <f t="shared" si="3"/>
        <v>209604960.67426255</v>
      </c>
      <c r="G38" s="14">
        <f t="shared" si="3"/>
        <v>93323661.632018596</v>
      </c>
      <c r="H38" s="14">
        <f t="shared" si="3"/>
        <v>1649546.1071167781</v>
      </c>
      <c r="I38" s="14">
        <f t="shared" si="3"/>
        <v>0</v>
      </c>
      <c r="J38" s="14">
        <f t="shared" si="3"/>
        <v>1463454.8772112522</v>
      </c>
      <c r="K38" s="14">
        <f t="shared" si="3"/>
        <v>0</v>
      </c>
      <c r="L38" s="14">
        <f t="shared" si="3"/>
        <v>844641025.85814667</v>
      </c>
      <c r="M38" s="14">
        <f t="shared" si="3"/>
        <v>34307769.28352157</v>
      </c>
      <c r="N38" s="14">
        <f t="shared" si="3"/>
        <v>1231726.7807405726</v>
      </c>
      <c r="O38" s="14">
        <f t="shared" si="3"/>
        <v>0</v>
      </c>
      <c r="P38" s="14">
        <f t="shared" si="3"/>
        <v>0</v>
      </c>
      <c r="Q38" s="7"/>
    </row>
    <row r="39" spans="1:20" x14ac:dyDescent="0.25">
      <c r="R39" s="2" t="s">
        <v>43</v>
      </c>
    </row>
    <row r="40" spans="1:20" x14ac:dyDescent="0.25">
      <c r="A40" s="2" t="s">
        <v>37</v>
      </c>
      <c r="B40" s="11">
        <v>168006321.26309419</v>
      </c>
      <c r="C40" s="11">
        <v>83119265.400000006</v>
      </c>
      <c r="D40" s="11">
        <v>2378192.4465396726</v>
      </c>
      <c r="E40" s="11">
        <v>1596934.5152086725</v>
      </c>
      <c r="F40" s="11">
        <v>154077560.52999997</v>
      </c>
      <c r="G40" s="11">
        <v>62047813.99000001</v>
      </c>
      <c r="H40" s="11">
        <v>1378940.94</v>
      </c>
      <c r="I40" s="11">
        <v>0</v>
      </c>
      <c r="J40" s="11">
        <v>0</v>
      </c>
      <c r="K40" s="11">
        <v>0</v>
      </c>
      <c r="L40" s="11">
        <v>601421030.53228498</v>
      </c>
      <c r="M40" s="11">
        <v>21677335.57</v>
      </c>
      <c r="N40" s="11">
        <v>0</v>
      </c>
      <c r="O40" s="11">
        <v>0</v>
      </c>
      <c r="P40" s="11">
        <v>0</v>
      </c>
      <c r="Q40" s="7">
        <f t="shared" ref="Q40:Q46" si="4">SUM(B40:P40)</f>
        <v>1095703395.1871274</v>
      </c>
      <c r="R40" s="11">
        <v>1095703000</v>
      </c>
      <c r="S40" s="7">
        <f>Q40-R40</f>
        <v>395.18712735176086</v>
      </c>
      <c r="T40" s="2" t="s">
        <v>44</v>
      </c>
    </row>
    <row r="41" spans="1:20" x14ac:dyDescent="0.25">
      <c r="A41" s="2" t="s">
        <v>38</v>
      </c>
      <c r="B41" s="11">
        <v>13892129.805006089</v>
      </c>
      <c r="C41" s="11">
        <v>9398802.9199999999</v>
      </c>
      <c r="D41" s="11">
        <v>199171.66543239995</v>
      </c>
      <c r="E41" s="11">
        <v>224974.64956151127</v>
      </c>
      <c r="F41" s="11">
        <v>13767709.390000001</v>
      </c>
      <c r="G41" s="11">
        <v>9081921.6900000013</v>
      </c>
      <c r="H41" s="11">
        <v>0</v>
      </c>
      <c r="I41" s="11">
        <v>0</v>
      </c>
      <c r="J41" s="11">
        <v>0</v>
      </c>
      <c r="K41" s="11">
        <v>0</v>
      </c>
      <c r="L41" s="11">
        <v>45221076.080000013</v>
      </c>
      <c r="M41" s="11">
        <v>1651274.1400000001</v>
      </c>
      <c r="N41" s="11">
        <v>0</v>
      </c>
      <c r="O41" s="11">
        <v>0</v>
      </c>
      <c r="P41" s="11">
        <v>0</v>
      </c>
      <c r="Q41" s="7">
        <f t="shared" si="4"/>
        <v>93437060.340000018</v>
      </c>
      <c r="R41" s="11">
        <v>93437000</v>
      </c>
      <c r="S41" s="7">
        <f t="shared" ref="S41:S48" si="5">Q41-R41</f>
        <v>60.34000001847744</v>
      </c>
      <c r="T41" s="2" t="s">
        <v>44</v>
      </c>
    </row>
    <row r="42" spans="1:20" x14ac:dyDescent="0.25">
      <c r="A42" s="2" t="s">
        <v>39</v>
      </c>
      <c r="B42" s="11">
        <v>3662601.5521599455</v>
      </c>
      <c r="C42" s="11">
        <v>2384263.19</v>
      </c>
      <c r="D42" s="11">
        <v>54822.075631068001</v>
      </c>
      <c r="E42" s="11">
        <v>60619.914757281622</v>
      </c>
      <c r="F42" s="11">
        <v>2010570.1236714264</v>
      </c>
      <c r="G42" s="11">
        <v>1728096.23</v>
      </c>
      <c r="H42" s="11">
        <v>0</v>
      </c>
      <c r="I42" s="11">
        <v>0</v>
      </c>
      <c r="J42" s="11">
        <v>0</v>
      </c>
      <c r="K42" s="11">
        <v>0</v>
      </c>
      <c r="L42" s="11">
        <v>10101484.413780281</v>
      </c>
      <c r="M42" s="11">
        <v>378778.51</v>
      </c>
      <c r="N42" s="11">
        <v>0</v>
      </c>
      <c r="O42" s="11">
        <v>0</v>
      </c>
      <c r="P42" s="11">
        <v>0</v>
      </c>
      <c r="Q42" s="7">
        <f t="shared" si="4"/>
        <v>20381236.010000005</v>
      </c>
      <c r="R42" s="11">
        <v>20382000</v>
      </c>
      <c r="S42" s="7">
        <f t="shared" si="5"/>
        <v>-763.98999999463558</v>
      </c>
      <c r="T42" s="2" t="s">
        <v>44</v>
      </c>
    </row>
    <row r="43" spans="1:20" x14ac:dyDescent="0.25">
      <c r="A43" s="2" t="s">
        <v>40</v>
      </c>
      <c r="B43" s="11">
        <v>7883359.2793221287</v>
      </c>
      <c r="C43" s="11">
        <v>2009703.2194462831</v>
      </c>
      <c r="D43" s="11">
        <v>57104.470720003759</v>
      </c>
      <c r="E43" s="11">
        <v>52130.170298797406</v>
      </c>
      <c r="F43" s="11">
        <v>8243837.1728787264</v>
      </c>
      <c r="G43" s="11">
        <v>1401822.0238089028</v>
      </c>
      <c r="H43" s="11">
        <v>0</v>
      </c>
      <c r="I43" s="11">
        <v>0</v>
      </c>
      <c r="J43" s="11">
        <v>0</v>
      </c>
      <c r="K43" s="11">
        <v>0</v>
      </c>
      <c r="L43" s="11">
        <v>48592289.476805054</v>
      </c>
      <c r="M43" s="11">
        <v>3673071.196720046</v>
      </c>
      <c r="N43" s="11">
        <v>0</v>
      </c>
      <c r="O43" s="11">
        <v>0</v>
      </c>
      <c r="P43" s="11">
        <v>0</v>
      </c>
      <c r="Q43" s="7">
        <f t="shared" si="4"/>
        <v>71913317.009999946</v>
      </c>
      <c r="R43" s="11">
        <v>71913000</v>
      </c>
      <c r="S43" s="7">
        <f t="shared" si="5"/>
        <v>317.00999994575977</v>
      </c>
      <c r="T43" s="2" t="s">
        <v>44</v>
      </c>
    </row>
    <row r="44" spans="1:20" x14ac:dyDescent="0.25">
      <c r="A44" s="2" t="s">
        <v>45</v>
      </c>
      <c r="B44" s="11">
        <v>5586647.856344549</v>
      </c>
      <c r="C44" s="11">
        <v>6777044.7985617444</v>
      </c>
      <c r="D44" s="11">
        <v>97925.571898324561</v>
      </c>
      <c r="E44" s="11">
        <v>241803.91277414132</v>
      </c>
      <c r="F44" s="11">
        <v>2751086.3064930523</v>
      </c>
      <c r="G44" s="11">
        <v>5328644.7263244661</v>
      </c>
      <c r="H44" s="11">
        <v>0</v>
      </c>
      <c r="I44" s="11">
        <v>0</v>
      </c>
      <c r="J44" s="11">
        <v>0</v>
      </c>
      <c r="K44" s="11">
        <v>0</v>
      </c>
      <c r="L44" s="11">
        <v>36585424.035840482</v>
      </c>
      <c r="M44" s="11">
        <v>539929.53176328784</v>
      </c>
      <c r="N44" s="11">
        <v>0</v>
      </c>
      <c r="O44" s="11">
        <v>0</v>
      </c>
      <c r="P44" s="11">
        <v>0</v>
      </c>
      <c r="Q44" s="7">
        <f t="shared" si="4"/>
        <v>57908506.740000039</v>
      </c>
      <c r="R44" s="11">
        <v>57909000</v>
      </c>
      <c r="S44" s="17">
        <f t="shared" si="5"/>
        <v>-493.25999996066093</v>
      </c>
      <c r="T44" s="2" t="s">
        <v>44</v>
      </c>
    </row>
    <row r="45" spans="1:20" x14ac:dyDescent="0.25">
      <c r="A45" s="2" t="s">
        <v>48</v>
      </c>
      <c r="B45" s="11">
        <v>1803575.4721731003</v>
      </c>
      <c r="C45" s="11">
        <v>774518.40802096482</v>
      </c>
      <c r="D45" s="11">
        <v>6962.4014341273496</v>
      </c>
      <c r="E45" s="11">
        <v>0</v>
      </c>
      <c r="F45" s="11">
        <v>1711529.2503768413</v>
      </c>
      <c r="G45" s="11">
        <v>817566.74920508475</v>
      </c>
      <c r="H45" s="11">
        <v>16107.167116778246</v>
      </c>
      <c r="I45" s="11">
        <v>0</v>
      </c>
      <c r="J45" s="11">
        <v>87108.877211252286</v>
      </c>
      <c r="K45" s="11">
        <v>0</v>
      </c>
      <c r="L45" s="11">
        <v>4416843.1760612801</v>
      </c>
      <c r="M45" s="11">
        <v>343472.71765999711</v>
      </c>
      <c r="N45" s="11">
        <v>73315.780740572474</v>
      </c>
      <c r="O45" s="11">
        <v>0</v>
      </c>
      <c r="P45" s="11">
        <v>0</v>
      </c>
      <c r="Q45" s="7">
        <f t="shared" si="4"/>
        <v>10050999.999999996</v>
      </c>
      <c r="R45" s="11">
        <v>10051000</v>
      </c>
      <c r="S45" s="17">
        <f t="shared" si="5"/>
        <v>0</v>
      </c>
      <c r="T45" s="2" t="s">
        <v>49</v>
      </c>
    </row>
    <row r="46" spans="1:20" x14ac:dyDescent="0.25">
      <c r="A46" s="2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9329161.8154285811</v>
      </c>
      <c r="M46" s="11">
        <v>201838.18457141911</v>
      </c>
      <c r="N46" s="11">
        <v>0</v>
      </c>
      <c r="O46" s="11">
        <v>0</v>
      </c>
      <c r="P46" s="11">
        <v>0</v>
      </c>
      <c r="Q46" s="7">
        <f t="shared" si="4"/>
        <v>9531000</v>
      </c>
      <c r="R46" s="11">
        <v>9531000</v>
      </c>
      <c r="S46" s="17">
        <f t="shared" si="5"/>
        <v>0</v>
      </c>
      <c r="T46" s="2" t="s">
        <v>51</v>
      </c>
    </row>
    <row r="47" spans="1:20" x14ac:dyDescent="0.25">
      <c r="A47" s="2" t="s">
        <v>41</v>
      </c>
      <c r="B47" s="11">
        <v>28497025.404236309</v>
      </c>
      <c r="C47" s="11">
        <v>12237619.711488161</v>
      </c>
      <c r="D47" s="11">
        <v>110008</v>
      </c>
      <c r="E47" s="11">
        <v>0</v>
      </c>
      <c r="F47" s="11">
        <v>27042667.900842518</v>
      </c>
      <c r="G47" s="11">
        <v>12917796.222680127</v>
      </c>
      <c r="H47" s="11">
        <v>254498</v>
      </c>
      <c r="I47" s="11">
        <v>0</v>
      </c>
      <c r="J47" s="11">
        <v>1376346</v>
      </c>
      <c r="K47" s="11">
        <v>0</v>
      </c>
      <c r="L47" s="11">
        <v>69787427.327946007</v>
      </c>
      <c r="M47" s="11">
        <v>5426970.4328068253</v>
      </c>
      <c r="N47" s="11">
        <v>1158411</v>
      </c>
      <c r="O47" s="11">
        <v>0</v>
      </c>
      <c r="P47" s="11">
        <v>0</v>
      </c>
      <c r="Q47" s="7">
        <f>SUM(B47:P47)</f>
        <v>158808769.99999994</v>
      </c>
      <c r="R47" s="11">
        <v>155909000</v>
      </c>
      <c r="S47" s="17">
        <f t="shared" si="5"/>
        <v>2899769.9999999404</v>
      </c>
      <c r="T47" s="2" t="s">
        <v>52</v>
      </c>
    </row>
    <row r="48" spans="1:20" x14ac:dyDescent="0.25">
      <c r="A48" s="2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19186289</v>
      </c>
      <c r="M48" s="11">
        <v>415099</v>
      </c>
      <c r="N48" s="11">
        <v>0</v>
      </c>
      <c r="O48" s="11">
        <v>0</v>
      </c>
      <c r="P48" s="11">
        <v>0</v>
      </c>
      <c r="Q48" s="7">
        <f>SUM(B48:P48)</f>
        <v>19601388</v>
      </c>
      <c r="R48" s="11">
        <v>19602000</v>
      </c>
      <c r="S48" s="7">
        <f t="shared" si="5"/>
        <v>-612</v>
      </c>
      <c r="T48" s="2" t="s">
        <v>44</v>
      </c>
    </row>
    <row r="49" spans="2:19" x14ac:dyDescent="0.25">
      <c r="B49" s="12">
        <f>SUM(B40:B48)</f>
        <v>229331660.63233629</v>
      </c>
      <c r="C49" s="12">
        <f t="shared" ref="C49:P49" si="6">SUM(C40:C48)</f>
        <v>116701217.64751716</v>
      </c>
      <c r="D49" s="12">
        <f t="shared" si="6"/>
        <v>2904186.6316555962</v>
      </c>
      <c r="E49" s="12">
        <f t="shared" si="6"/>
        <v>2176463.1626004041</v>
      </c>
      <c r="F49" s="12">
        <f t="shared" si="6"/>
        <v>209604960.67426249</v>
      </c>
      <c r="G49" s="12">
        <f t="shared" si="6"/>
        <v>93323661.632018581</v>
      </c>
      <c r="H49" s="12">
        <f t="shared" si="6"/>
        <v>1649546.1071167781</v>
      </c>
      <c r="I49" s="12">
        <f t="shared" si="6"/>
        <v>0</v>
      </c>
      <c r="J49" s="12">
        <f t="shared" si="6"/>
        <v>1463454.8772112522</v>
      </c>
      <c r="K49" s="12">
        <f t="shared" si="6"/>
        <v>0</v>
      </c>
      <c r="L49" s="12">
        <f t="shared" si="6"/>
        <v>844641025.85814691</v>
      </c>
      <c r="M49" s="12">
        <f t="shared" si="6"/>
        <v>34307769.283521578</v>
      </c>
      <c r="N49" s="12">
        <f t="shared" si="6"/>
        <v>1231726.7807405724</v>
      </c>
      <c r="O49" s="12">
        <f t="shared" si="6"/>
        <v>0</v>
      </c>
      <c r="P49" s="12">
        <f t="shared" si="6"/>
        <v>0</v>
      </c>
      <c r="Q49" s="13">
        <f>SUM(B49:P49)</f>
        <v>1537335673.2871277</v>
      </c>
      <c r="R49" s="12">
        <f>SUM(R40:R48)</f>
        <v>1534437000</v>
      </c>
      <c r="S49" s="12">
        <f>SUM(S40:S48)</f>
        <v>2898673.2871273011</v>
      </c>
    </row>
    <row r="50" spans="2:19" x14ac:dyDescent="0.25">
      <c r="Q50" s="7">
        <f>SUM(Q40:Q48)</f>
        <v>1537335673.2871273</v>
      </c>
    </row>
    <row r="51" spans="2:19" x14ac:dyDescent="0.25">
      <c r="B51" s="16">
        <f>B38-B49</f>
        <v>0</v>
      </c>
      <c r="C51" s="16">
        <f t="shared" ref="C51:P51" si="7">C38-C49</f>
        <v>0</v>
      </c>
      <c r="D51" s="16">
        <f t="shared" si="7"/>
        <v>0</v>
      </c>
      <c r="E51" s="16">
        <f t="shared" si="7"/>
        <v>0</v>
      </c>
      <c r="F51" s="16">
        <f t="shared" si="7"/>
        <v>0</v>
      </c>
      <c r="G51" s="16">
        <f t="shared" si="7"/>
        <v>0</v>
      </c>
      <c r="H51" s="16">
        <f t="shared" si="7"/>
        <v>0</v>
      </c>
      <c r="I51" s="16">
        <f t="shared" si="7"/>
        <v>0</v>
      </c>
      <c r="J51" s="16">
        <f t="shared" si="7"/>
        <v>0</v>
      </c>
      <c r="K51" s="16">
        <f t="shared" si="7"/>
        <v>0</v>
      </c>
      <c r="L51" s="16">
        <f t="shared" si="7"/>
        <v>0</v>
      </c>
      <c r="M51" s="16">
        <f t="shared" si="7"/>
        <v>0</v>
      </c>
      <c r="N51" s="16">
        <f t="shared" si="7"/>
        <v>0</v>
      </c>
      <c r="O51" s="16">
        <f t="shared" si="7"/>
        <v>0</v>
      </c>
      <c r="P51" s="16">
        <f t="shared" si="7"/>
        <v>0</v>
      </c>
      <c r="Q51" s="16"/>
    </row>
  </sheetData>
  <mergeCells count="21">
    <mergeCell ref="A5:A7"/>
    <mergeCell ref="B5:C7"/>
    <mergeCell ref="D5:E7"/>
    <mergeCell ref="F5:G7"/>
    <mergeCell ref="H5:I5"/>
    <mergeCell ref="H7:I7"/>
    <mergeCell ref="H6:I6"/>
    <mergeCell ref="A2:A4"/>
    <mergeCell ref="B2:E4"/>
    <mergeCell ref="F2:K4"/>
    <mergeCell ref="L2:M4"/>
    <mergeCell ref="N2:P4"/>
    <mergeCell ref="J7:K7"/>
    <mergeCell ref="L7:M7"/>
    <mergeCell ref="N7:P7"/>
    <mergeCell ref="J5:K5"/>
    <mergeCell ref="L5:M5"/>
    <mergeCell ref="N5:P5"/>
    <mergeCell ref="J6:K6"/>
    <mergeCell ref="L6:M6"/>
    <mergeCell ref="N6:P6"/>
  </mergeCells>
  <pageMargins left="0.7" right="0.7" top="0.75" bottom="0.75" header="0.3" footer="0.3"/>
  <pageSetup scale="54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T50"/>
  <sheetViews>
    <sheetView zoomScale="90" zoomScaleNormal="90" workbookViewId="0">
      <pane xSplit="1" ySplit="7" topLeftCell="J33" activePane="bottomRight" state="frozen"/>
      <selection activeCell="L20" sqref="L20"/>
      <selection pane="topRight" activeCell="L20" sqref="L20"/>
      <selection pane="bottomLeft" activeCell="L20" sqref="L20"/>
      <selection pane="bottomRight" activeCell="B48" sqref="B48:C48"/>
    </sheetView>
  </sheetViews>
  <sheetFormatPr defaultColWidth="9.109375" defaultRowHeight="14.4" x14ac:dyDescent="0.3"/>
  <cols>
    <col min="1" max="1" width="14" style="19" customWidth="1"/>
    <col min="2" max="16" width="14.33203125" style="19" customWidth="1"/>
    <col min="17" max="17" width="17" style="19" customWidth="1"/>
    <col min="18" max="18" width="16" style="19" customWidth="1"/>
    <col min="19" max="19" width="14.33203125" style="19" customWidth="1"/>
    <col min="20" max="16384" width="9.109375" style="19"/>
  </cols>
  <sheetData>
    <row r="1" spans="1:17" ht="14.25" customHeight="1" x14ac:dyDescent="0.3">
      <c r="A1" s="18">
        <v>2017</v>
      </c>
      <c r="B1" s="77" t="s">
        <v>0</v>
      </c>
      <c r="C1" s="78"/>
      <c r="D1" s="78"/>
      <c r="E1" s="79"/>
      <c r="F1" s="77" t="s">
        <v>1</v>
      </c>
      <c r="G1" s="78"/>
      <c r="H1" s="78"/>
      <c r="I1" s="78"/>
      <c r="J1" s="78"/>
      <c r="K1" s="79"/>
      <c r="L1" s="77" t="s">
        <v>2</v>
      </c>
      <c r="M1" s="86"/>
      <c r="N1" s="77" t="s">
        <v>3</v>
      </c>
      <c r="O1" s="89"/>
      <c r="P1" s="90"/>
    </row>
    <row r="2" spans="1:17" ht="15" customHeight="1" x14ac:dyDescent="0.3">
      <c r="A2" s="20"/>
      <c r="B2" s="80"/>
      <c r="C2" s="81"/>
      <c r="D2" s="81"/>
      <c r="E2" s="82"/>
      <c r="F2" s="80"/>
      <c r="G2" s="81"/>
      <c r="H2" s="81"/>
      <c r="I2" s="81"/>
      <c r="J2" s="81"/>
      <c r="K2" s="82"/>
      <c r="L2" s="87"/>
      <c r="M2" s="88"/>
      <c r="N2" s="72"/>
      <c r="O2" s="91"/>
      <c r="P2" s="73"/>
    </row>
    <row r="3" spans="1:17" ht="15" customHeight="1" thickBot="1" x14ac:dyDescent="0.35">
      <c r="A3" s="21"/>
      <c r="B3" s="83"/>
      <c r="C3" s="84"/>
      <c r="D3" s="84"/>
      <c r="E3" s="85"/>
      <c r="F3" s="83"/>
      <c r="G3" s="84"/>
      <c r="H3" s="84"/>
      <c r="I3" s="84"/>
      <c r="J3" s="84"/>
      <c r="K3" s="85"/>
      <c r="L3" s="87"/>
      <c r="M3" s="88"/>
      <c r="N3" s="72"/>
      <c r="O3" s="91"/>
      <c r="P3" s="73"/>
    </row>
    <row r="4" spans="1:17" x14ac:dyDescent="0.3">
      <c r="A4" s="92"/>
      <c r="B4" s="72" t="s">
        <v>4</v>
      </c>
      <c r="C4" s="73"/>
      <c r="D4" s="72" t="s">
        <v>5</v>
      </c>
      <c r="E4" s="73"/>
      <c r="F4" s="72" t="s">
        <v>4</v>
      </c>
      <c r="G4" s="73"/>
      <c r="H4" s="72" t="s">
        <v>6</v>
      </c>
      <c r="I4" s="73"/>
      <c r="J4" s="72" t="s">
        <v>7</v>
      </c>
      <c r="K4" s="73"/>
      <c r="L4" s="80"/>
      <c r="M4" s="82"/>
      <c r="N4" s="74"/>
      <c r="O4" s="99"/>
      <c r="P4" s="75"/>
    </row>
    <row r="5" spans="1:17" x14ac:dyDescent="0.3">
      <c r="A5" s="92"/>
      <c r="B5" s="72"/>
      <c r="C5" s="73"/>
      <c r="D5" s="72"/>
      <c r="E5" s="73"/>
      <c r="F5" s="72"/>
      <c r="G5" s="73"/>
      <c r="H5" s="72" t="s">
        <v>8</v>
      </c>
      <c r="I5" s="73"/>
      <c r="J5" s="72" t="s">
        <v>9</v>
      </c>
      <c r="K5" s="73"/>
      <c r="L5" s="74"/>
      <c r="M5" s="75"/>
      <c r="N5" s="74"/>
      <c r="O5" s="76"/>
      <c r="P5" s="75"/>
    </row>
    <row r="6" spans="1:17" ht="15" thickBot="1" x14ac:dyDescent="0.35">
      <c r="A6" s="93"/>
      <c r="B6" s="94"/>
      <c r="C6" s="95"/>
      <c r="D6" s="94"/>
      <c r="E6" s="95"/>
      <c r="F6" s="94"/>
      <c r="G6" s="95"/>
      <c r="H6" s="96"/>
      <c r="I6" s="97"/>
      <c r="J6" s="94" t="s">
        <v>10</v>
      </c>
      <c r="K6" s="95"/>
      <c r="L6" s="96"/>
      <c r="M6" s="97"/>
      <c r="N6" s="96"/>
      <c r="O6" s="98"/>
      <c r="P6" s="97"/>
    </row>
    <row r="7" spans="1:17" s="24" customFormat="1" ht="15" thickBot="1" x14ac:dyDescent="0.35">
      <c r="A7" s="22"/>
      <c r="B7" s="23" t="s">
        <v>11</v>
      </c>
      <c r="C7" s="23" t="s">
        <v>12</v>
      </c>
      <c r="D7" s="23" t="s">
        <v>11</v>
      </c>
      <c r="E7" s="23" t="s">
        <v>12</v>
      </c>
      <c r="F7" s="23" t="s">
        <v>11</v>
      </c>
      <c r="G7" s="23" t="s">
        <v>12</v>
      </c>
      <c r="H7" s="23" t="s">
        <v>11</v>
      </c>
      <c r="I7" s="23" t="s">
        <v>12</v>
      </c>
      <c r="J7" s="23" t="s">
        <v>11</v>
      </c>
      <c r="K7" s="23" t="s">
        <v>12</v>
      </c>
      <c r="L7" s="23" t="s">
        <v>11</v>
      </c>
      <c r="M7" s="23" t="s">
        <v>12</v>
      </c>
      <c r="N7" s="23" t="s">
        <v>11</v>
      </c>
      <c r="O7" s="23" t="s">
        <v>12</v>
      </c>
      <c r="P7" s="23" t="s">
        <v>13</v>
      </c>
    </row>
    <row r="8" spans="1:17" ht="29.4" thickBot="1" x14ac:dyDescent="0.35">
      <c r="A8" s="25" t="s">
        <v>14</v>
      </c>
      <c r="B8" s="26">
        <v>58125921.608453333</v>
      </c>
      <c r="C8" s="26">
        <v>110971036.97640795</v>
      </c>
      <c r="D8" s="26">
        <v>1155442.2106402838</v>
      </c>
      <c r="E8" s="26">
        <v>2230616.5991609204</v>
      </c>
      <c r="F8" s="26">
        <v>0</v>
      </c>
      <c r="G8" s="26">
        <v>0</v>
      </c>
      <c r="H8" s="26">
        <v>655823.75648561667</v>
      </c>
      <c r="I8" s="26">
        <v>0</v>
      </c>
      <c r="J8" s="26">
        <v>526112.63051532058</v>
      </c>
      <c r="K8" s="26">
        <v>0</v>
      </c>
      <c r="L8" s="26">
        <v>277959</v>
      </c>
      <c r="M8" s="26">
        <v>561655</v>
      </c>
      <c r="N8" s="26">
        <v>5171.5108342744979</v>
      </c>
      <c r="O8" s="26">
        <v>0</v>
      </c>
      <c r="P8" s="26">
        <v>0</v>
      </c>
      <c r="Q8" s="27"/>
    </row>
    <row r="9" spans="1:17" ht="29.4" thickBot="1" x14ac:dyDescent="0.35">
      <c r="A9" s="25" t="s">
        <v>15</v>
      </c>
      <c r="B9" s="26">
        <v>21707125.890305553</v>
      </c>
      <c r="C9" s="26">
        <v>1222756.5356739277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195906</v>
      </c>
      <c r="M9" s="26">
        <v>5804.68</v>
      </c>
      <c r="N9" s="26">
        <v>0</v>
      </c>
      <c r="O9" s="26">
        <v>0</v>
      </c>
      <c r="P9" s="26">
        <v>0</v>
      </c>
      <c r="Q9" s="27"/>
    </row>
    <row r="10" spans="1:17" ht="43.8" thickBot="1" x14ac:dyDescent="0.35">
      <c r="A10" s="25" t="s">
        <v>16</v>
      </c>
      <c r="B10" s="26">
        <v>12965521.271087104</v>
      </c>
      <c r="C10" s="26">
        <v>5121915.6854522629</v>
      </c>
      <c r="D10" s="26">
        <v>21793.769498563437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52325</v>
      </c>
      <c r="M10" s="26">
        <v>36344</v>
      </c>
      <c r="N10" s="26">
        <v>0</v>
      </c>
      <c r="O10" s="26">
        <v>0</v>
      </c>
      <c r="P10" s="26">
        <v>0</v>
      </c>
      <c r="Q10" s="27"/>
    </row>
    <row r="11" spans="1:17" ht="43.8" thickBot="1" x14ac:dyDescent="0.35">
      <c r="A11" s="25" t="s">
        <v>17</v>
      </c>
      <c r="B11" s="26">
        <v>11111158.649360377</v>
      </c>
      <c r="C11" s="26">
        <v>0</v>
      </c>
      <c r="D11" s="26">
        <v>23024.576344636152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167050</v>
      </c>
      <c r="M11" s="26">
        <v>0</v>
      </c>
      <c r="N11" s="26">
        <v>0</v>
      </c>
      <c r="O11" s="26">
        <v>0</v>
      </c>
      <c r="P11" s="26">
        <v>0</v>
      </c>
      <c r="Q11" s="27"/>
    </row>
    <row r="12" spans="1:17" ht="15" thickBot="1" x14ac:dyDescent="0.35">
      <c r="A12" s="25" t="s">
        <v>18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28080253.372526128</v>
      </c>
      <c r="M12" s="26">
        <v>13898257.253658229</v>
      </c>
      <c r="N12" s="26">
        <v>0</v>
      </c>
      <c r="O12" s="26">
        <v>0</v>
      </c>
      <c r="P12" s="26">
        <v>0</v>
      </c>
      <c r="Q12" s="27"/>
    </row>
    <row r="13" spans="1:17" ht="29.4" thickBot="1" x14ac:dyDescent="0.35">
      <c r="A13" s="25" t="s">
        <v>19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16917331.088939711</v>
      </c>
      <c r="M13" s="26">
        <v>903423.11763645278</v>
      </c>
      <c r="N13" s="26">
        <v>0</v>
      </c>
      <c r="O13" s="26">
        <v>0</v>
      </c>
      <c r="P13" s="26">
        <v>0</v>
      </c>
      <c r="Q13" s="27"/>
    </row>
    <row r="14" spans="1:17" ht="15" thickBot="1" x14ac:dyDescent="0.35">
      <c r="A14" s="25" t="s">
        <v>20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14338181.603042914</v>
      </c>
      <c r="M14" s="26">
        <v>3017447.61</v>
      </c>
      <c r="N14" s="26">
        <v>0</v>
      </c>
      <c r="O14" s="26">
        <v>0</v>
      </c>
      <c r="P14" s="26">
        <v>0</v>
      </c>
      <c r="Q14" s="27"/>
    </row>
    <row r="15" spans="1:17" ht="29.4" thickBot="1" x14ac:dyDescent="0.35">
      <c r="A15" s="25" t="s">
        <v>21</v>
      </c>
      <c r="B15" s="26">
        <v>0</v>
      </c>
      <c r="C15" s="26">
        <v>0</v>
      </c>
      <c r="D15" s="26">
        <v>407051.16688470717</v>
      </c>
      <c r="E15" s="26">
        <v>0</v>
      </c>
      <c r="F15" s="26">
        <v>53071221.443590246</v>
      </c>
      <c r="G15" s="26">
        <v>82547597.006492496</v>
      </c>
      <c r="H15" s="26">
        <v>-632063.05791748874</v>
      </c>
      <c r="I15" s="26">
        <v>0</v>
      </c>
      <c r="J15" s="26">
        <v>627902.47876630328</v>
      </c>
      <c r="K15" s="26">
        <v>0</v>
      </c>
      <c r="L15" s="26">
        <v>105004820.38955793</v>
      </c>
      <c r="M15" s="26">
        <v>13732160.980815386</v>
      </c>
      <c r="N15" s="26">
        <v>7395.4514802817503</v>
      </c>
      <c r="O15" s="26">
        <v>0</v>
      </c>
      <c r="P15" s="26">
        <v>0</v>
      </c>
      <c r="Q15" s="27"/>
    </row>
    <row r="16" spans="1:17" ht="29.4" thickBot="1" x14ac:dyDescent="0.35">
      <c r="A16" s="28" t="s">
        <v>22</v>
      </c>
      <c r="B16" s="26">
        <f>SUM(B8:B15)</f>
        <v>103909727.41920637</v>
      </c>
      <c r="C16" s="26">
        <f t="shared" ref="C16:P16" si="0">SUM(C8:C15)</f>
        <v>117315709.19753414</v>
      </c>
      <c r="D16" s="26">
        <f t="shared" si="0"/>
        <v>1607311.7233681907</v>
      </c>
      <c r="E16" s="26">
        <f t="shared" si="0"/>
        <v>2230616.5991609204</v>
      </c>
      <c r="F16" s="26">
        <f t="shared" si="0"/>
        <v>53071221.443590246</v>
      </c>
      <c r="G16" s="26">
        <f t="shared" si="0"/>
        <v>82547597.006492496</v>
      </c>
      <c r="H16" s="26">
        <f t="shared" si="0"/>
        <v>23760.698568127933</v>
      </c>
      <c r="I16" s="26">
        <f t="shared" si="0"/>
        <v>0</v>
      </c>
      <c r="J16" s="26">
        <f t="shared" si="0"/>
        <v>1154015.1092816237</v>
      </c>
      <c r="K16" s="26">
        <f t="shared" si="0"/>
        <v>0</v>
      </c>
      <c r="L16" s="26">
        <f t="shared" si="0"/>
        <v>165033826.45406669</v>
      </c>
      <c r="M16" s="26">
        <f t="shared" si="0"/>
        <v>32155092.642110072</v>
      </c>
      <c r="N16" s="26">
        <f t="shared" si="0"/>
        <v>12566.962314556247</v>
      </c>
      <c r="O16" s="26">
        <f t="shared" si="0"/>
        <v>0</v>
      </c>
      <c r="P16" s="26">
        <f t="shared" si="0"/>
        <v>0</v>
      </c>
      <c r="Q16" s="27"/>
    </row>
    <row r="17" spans="1:17" ht="15" thickBot="1" x14ac:dyDescent="0.3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7" ht="29.4" thickBot="1" x14ac:dyDescent="0.35">
      <c r="A18" s="25" t="s">
        <v>23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16868857.827875048</v>
      </c>
      <c r="M18" s="26">
        <v>0</v>
      </c>
      <c r="N18" s="26">
        <v>0</v>
      </c>
      <c r="O18" s="26">
        <v>0</v>
      </c>
      <c r="P18" s="26">
        <v>0</v>
      </c>
      <c r="Q18" s="27"/>
    </row>
    <row r="19" spans="1:17" ht="43.8" thickBot="1" x14ac:dyDescent="0.35">
      <c r="A19" s="25" t="s">
        <v>24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8951006.367460601</v>
      </c>
      <c r="M19" s="26">
        <v>0</v>
      </c>
      <c r="N19" s="26">
        <v>0</v>
      </c>
      <c r="O19" s="26">
        <v>0</v>
      </c>
      <c r="P19" s="26">
        <v>0</v>
      </c>
      <c r="Q19" s="27"/>
    </row>
    <row r="20" spans="1:17" ht="43.8" thickBot="1" x14ac:dyDescent="0.35">
      <c r="A20" s="25" t="s">
        <v>25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18243858.378751844</v>
      </c>
      <c r="M20" s="26">
        <v>0</v>
      </c>
      <c r="N20" s="26">
        <v>0</v>
      </c>
      <c r="O20" s="26">
        <v>0</v>
      </c>
      <c r="P20" s="26">
        <v>0</v>
      </c>
      <c r="Q20" s="27"/>
    </row>
    <row r="21" spans="1:17" ht="29.4" thickBot="1" x14ac:dyDescent="0.35">
      <c r="A21" s="25" t="s">
        <v>26</v>
      </c>
      <c r="B21" s="26">
        <v>0</v>
      </c>
      <c r="C21" s="26">
        <v>0</v>
      </c>
      <c r="D21" s="26">
        <v>0</v>
      </c>
      <c r="E21" s="26">
        <v>0</v>
      </c>
      <c r="F21" s="26">
        <v>92417264.364970341</v>
      </c>
      <c r="G21" s="26">
        <v>0</v>
      </c>
      <c r="H21" s="26">
        <v>40036.811385240013</v>
      </c>
      <c r="I21" s="26">
        <v>0</v>
      </c>
      <c r="J21" s="26">
        <v>0</v>
      </c>
      <c r="K21" s="26">
        <v>0</v>
      </c>
      <c r="L21" s="26">
        <v>20469824.900800955</v>
      </c>
      <c r="M21" s="26">
        <v>0</v>
      </c>
      <c r="N21" s="26">
        <v>17502.922183461658</v>
      </c>
      <c r="O21" s="26">
        <v>0</v>
      </c>
      <c r="P21" s="26">
        <v>0</v>
      </c>
      <c r="Q21" s="27"/>
    </row>
    <row r="22" spans="1:17" ht="43.8" thickBot="1" x14ac:dyDescent="0.35">
      <c r="A22" s="25" t="s">
        <v>17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1655342.0043001014</v>
      </c>
      <c r="M22" s="26">
        <v>360485.04000000004</v>
      </c>
      <c r="N22" s="26">
        <v>0</v>
      </c>
      <c r="O22" s="26">
        <v>0</v>
      </c>
      <c r="P22" s="26">
        <v>0</v>
      </c>
      <c r="Q22" s="27"/>
    </row>
    <row r="23" spans="1:17" ht="43.8" thickBot="1" x14ac:dyDescent="0.35">
      <c r="A23" s="25" t="s">
        <v>27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11194470.029778445</v>
      </c>
      <c r="M23" s="26">
        <v>1421938.431297072</v>
      </c>
      <c r="N23" s="26">
        <v>0</v>
      </c>
      <c r="O23" s="26">
        <v>0</v>
      </c>
      <c r="P23" s="26">
        <v>0</v>
      </c>
      <c r="Q23" s="27"/>
    </row>
    <row r="24" spans="1:17" ht="43.8" thickBot="1" x14ac:dyDescent="0.35">
      <c r="A24" s="28" t="s">
        <v>28</v>
      </c>
      <c r="B24" s="26">
        <v>0</v>
      </c>
      <c r="C24" s="26">
        <f t="shared" ref="C24:P24" si="1">SUM(C18:C23)</f>
        <v>0</v>
      </c>
      <c r="D24" s="26">
        <f t="shared" si="1"/>
        <v>0</v>
      </c>
      <c r="E24" s="26">
        <f t="shared" si="1"/>
        <v>0</v>
      </c>
      <c r="F24" s="26">
        <f t="shared" si="1"/>
        <v>92417264.364970341</v>
      </c>
      <c r="G24" s="26">
        <f t="shared" si="1"/>
        <v>0</v>
      </c>
      <c r="H24" s="26">
        <f t="shared" si="1"/>
        <v>40036.811385240013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77383359.508966997</v>
      </c>
      <c r="M24" s="26">
        <f t="shared" si="1"/>
        <v>1782423.471297072</v>
      </c>
      <c r="N24" s="26">
        <f t="shared" si="1"/>
        <v>17502.922183461658</v>
      </c>
      <c r="O24" s="26">
        <f t="shared" si="1"/>
        <v>0</v>
      </c>
      <c r="P24" s="26">
        <f t="shared" si="1"/>
        <v>0</v>
      </c>
      <c r="Q24" s="27"/>
    </row>
    <row r="25" spans="1:17" ht="15" thickBot="1" x14ac:dyDescent="0.3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7" ht="15" thickBot="1" x14ac:dyDescent="0.35">
      <c r="A26" s="28" t="s">
        <v>29</v>
      </c>
      <c r="B26" s="26">
        <v>128579760.16193475</v>
      </c>
      <c r="C26" s="26">
        <v>0</v>
      </c>
      <c r="D26" s="26">
        <v>1357349.14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690252</v>
      </c>
      <c r="M26" s="26">
        <v>0</v>
      </c>
      <c r="N26" s="26">
        <v>0</v>
      </c>
      <c r="O26" s="26">
        <v>0</v>
      </c>
      <c r="P26" s="26">
        <v>0</v>
      </c>
      <c r="Q26" s="27"/>
    </row>
    <row r="27" spans="1:17" ht="15" thickBot="1" x14ac:dyDescent="0.3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7" ht="43.8" thickBot="1" x14ac:dyDescent="0.35">
      <c r="A28" s="25" t="s">
        <v>30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9692620.0574424285</v>
      </c>
      <c r="M28" s="26">
        <v>412857.32937077817</v>
      </c>
      <c r="N28" s="26">
        <v>0</v>
      </c>
      <c r="O28" s="26">
        <v>0</v>
      </c>
      <c r="P28" s="26">
        <v>0</v>
      </c>
      <c r="Q28" s="27"/>
    </row>
    <row r="29" spans="1:17" ht="43.8" thickBot="1" x14ac:dyDescent="0.35">
      <c r="A29" s="25" t="s">
        <v>31</v>
      </c>
      <c r="B29" s="26">
        <v>0</v>
      </c>
      <c r="C29" s="26">
        <v>0</v>
      </c>
      <c r="D29" s="26">
        <v>0</v>
      </c>
      <c r="E29" s="26">
        <v>0</v>
      </c>
      <c r="F29" s="26">
        <v>11598485.316878188</v>
      </c>
      <c r="G29" s="26">
        <v>17893138.854100093</v>
      </c>
      <c r="H29" s="26">
        <v>41996</v>
      </c>
      <c r="I29" s="26">
        <v>0</v>
      </c>
      <c r="J29" s="26">
        <v>0</v>
      </c>
      <c r="K29" s="26">
        <v>0</v>
      </c>
      <c r="L29" s="26">
        <v>2479310.2230499107</v>
      </c>
      <c r="M29" s="26">
        <v>1626768.7799999998</v>
      </c>
      <c r="N29" s="26">
        <v>0</v>
      </c>
      <c r="O29" s="26">
        <v>0</v>
      </c>
      <c r="P29" s="26">
        <v>0</v>
      </c>
      <c r="Q29" s="27"/>
    </row>
    <row r="30" spans="1:17" ht="43.8" thickBot="1" x14ac:dyDescent="0.35">
      <c r="A30" s="25" t="s">
        <v>32</v>
      </c>
      <c r="B30" s="26">
        <v>0</v>
      </c>
      <c r="C30" s="26">
        <v>0</v>
      </c>
      <c r="D30" s="26">
        <v>18208.514039184378</v>
      </c>
      <c r="E30" s="26">
        <v>0</v>
      </c>
      <c r="F30" s="26">
        <v>28732128.841315642</v>
      </c>
      <c r="G30" s="26">
        <v>0</v>
      </c>
      <c r="H30" s="26">
        <v>748091.82832568861</v>
      </c>
      <c r="I30" s="26">
        <v>0</v>
      </c>
      <c r="J30" s="26">
        <v>288320.7478540719</v>
      </c>
      <c r="K30" s="26">
        <v>0</v>
      </c>
      <c r="L30" s="26">
        <v>105310353.25673062</v>
      </c>
      <c r="M30" s="26">
        <v>32144.901753700004</v>
      </c>
      <c r="N30" s="26">
        <v>0</v>
      </c>
      <c r="O30" s="26">
        <v>0</v>
      </c>
      <c r="P30" s="26">
        <v>0</v>
      </c>
      <c r="Q30" s="27"/>
    </row>
    <row r="31" spans="1:17" ht="43.8" thickBot="1" x14ac:dyDescent="0.35">
      <c r="A31" s="28" t="s">
        <v>33</v>
      </c>
      <c r="B31" s="26">
        <f>SUM(B28:B30)</f>
        <v>0</v>
      </c>
      <c r="C31" s="26">
        <f t="shared" ref="C31:P31" si="2">SUM(C28:C30)</f>
        <v>0</v>
      </c>
      <c r="D31" s="26">
        <f t="shared" si="2"/>
        <v>18208.514039184378</v>
      </c>
      <c r="E31" s="26">
        <f t="shared" si="2"/>
        <v>0</v>
      </c>
      <c r="F31" s="26">
        <f t="shared" si="2"/>
        <v>40330614.158193827</v>
      </c>
      <c r="G31" s="26">
        <f t="shared" si="2"/>
        <v>17893138.854100093</v>
      </c>
      <c r="H31" s="26">
        <f t="shared" si="2"/>
        <v>790087.82832568861</v>
      </c>
      <c r="I31" s="26">
        <f t="shared" si="2"/>
        <v>0</v>
      </c>
      <c r="J31" s="26">
        <f t="shared" si="2"/>
        <v>288320.7478540719</v>
      </c>
      <c r="K31" s="26">
        <f t="shared" si="2"/>
        <v>0</v>
      </c>
      <c r="L31" s="26">
        <f t="shared" si="2"/>
        <v>117482283.53722295</v>
      </c>
      <c r="M31" s="26">
        <f t="shared" si="2"/>
        <v>2071771.011124478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7"/>
    </row>
    <row r="32" spans="1:17" ht="15" thickBot="1" x14ac:dyDescent="0.3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20" ht="15" thickBot="1" x14ac:dyDescent="0.35">
      <c r="A33" s="28" t="s">
        <v>34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482634883.61435401</v>
      </c>
      <c r="M33" s="26">
        <v>0</v>
      </c>
      <c r="N33" s="26">
        <v>0</v>
      </c>
      <c r="O33" s="26">
        <v>0</v>
      </c>
      <c r="P33" s="26">
        <v>0</v>
      </c>
      <c r="Q33" s="27"/>
    </row>
    <row r="34" spans="1:20" ht="15" thickBot="1" x14ac:dyDescent="0.3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20" ht="15" thickBot="1" x14ac:dyDescent="0.35">
      <c r="A35" s="28" t="s">
        <v>35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34974966.158354253</v>
      </c>
      <c r="M35" s="26">
        <v>0</v>
      </c>
      <c r="N35" s="26">
        <v>0</v>
      </c>
      <c r="O35" s="26">
        <v>0</v>
      </c>
      <c r="P35" s="26">
        <v>0</v>
      </c>
      <c r="Q35" s="27"/>
    </row>
    <row r="36" spans="1:20" ht="15" thickBot="1" x14ac:dyDescent="0.3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20" ht="15" thickBot="1" x14ac:dyDescent="0.35">
      <c r="A37" s="31" t="s">
        <v>36</v>
      </c>
      <c r="B37" s="26">
        <f>B16+B24+B26+B31+B33+B35</f>
        <v>232489487.58114111</v>
      </c>
      <c r="C37" s="26">
        <f t="shared" ref="C37:P37" si="3">C16+C24+C26+C31+C33+C35</f>
        <v>117315709.19753414</v>
      </c>
      <c r="D37" s="26">
        <f t="shared" si="3"/>
        <v>2982869.3774073753</v>
      </c>
      <c r="E37" s="26">
        <f t="shared" si="3"/>
        <v>2230616.5991609204</v>
      </c>
      <c r="F37" s="26">
        <f t="shared" si="3"/>
        <v>185819099.96675441</v>
      </c>
      <c r="G37" s="26">
        <f t="shared" si="3"/>
        <v>100440735.86059259</v>
      </c>
      <c r="H37" s="26">
        <f t="shared" si="3"/>
        <v>853885.3382790566</v>
      </c>
      <c r="I37" s="26">
        <f t="shared" si="3"/>
        <v>0</v>
      </c>
      <c r="J37" s="26">
        <f t="shared" si="3"/>
        <v>1442335.8571356956</v>
      </c>
      <c r="K37" s="26">
        <f t="shared" si="3"/>
        <v>0</v>
      </c>
      <c r="L37" s="26">
        <f t="shared" si="3"/>
        <v>878199571.27296495</v>
      </c>
      <c r="M37" s="26">
        <f t="shared" si="3"/>
        <v>36009287.124531619</v>
      </c>
      <c r="N37" s="26">
        <f t="shared" si="3"/>
        <v>30069.884498017906</v>
      </c>
      <c r="O37" s="26">
        <f t="shared" si="3"/>
        <v>0</v>
      </c>
      <c r="P37" s="26">
        <f t="shared" si="3"/>
        <v>0</v>
      </c>
      <c r="Q37" s="27"/>
    </row>
    <row r="38" spans="1:20" x14ac:dyDescent="0.3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7"/>
    </row>
    <row r="39" spans="1:20" x14ac:dyDescent="0.3">
      <c r="R39" s="19" t="s">
        <v>43</v>
      </c>
    </row>
    <row r="40" spans="1:20" x14ac:dyDescent="0.3">
      <c r="A40" s="19" t="s">
        <v>37</v>
      </c>
      <c r="B40" s="32">
        <v>170314596.78341445</v>
      </c>
      <c r="C40" s="32">
        <v>85175571.350000009</v>
      </c>
      <c r="D40" s="32">
        <v>2143653.7765502902</v>
      </c>
      <c r="E40" s="32">
        <v>1695632.144851821</v>
      </c>
      <c r="F40" s="32">
        <v>141109252.75</v>
      </c>
      <c r="G40" s="32">
        <v>68722424.189999998</v>
      </c>
      <c r="H40" s="32">
        <v>342000</v>
      </c>
      <c r="I40" s="32">
        <v>0</v>
      </c>
      <c r="J40" s="32">
        <v>0</v>
      </c>
      <c r="K40" s="32">
        <v>0</v>
      </c>
      <c r="L40" s="32">
        <v>640609023.97518325</v>
      </c>
      <c r="M40" s="32">
        <v>22891612.370000005</v>
      </c>
      <c r="N40" s="32">
        <v>0</v>
      </c>
      <c r="O40" s="32">
        <v>0</v>
      </c>
      <c r="P40" s="32">
        <v>0</v>
      </c>
      <c r="Q40" s="33">
        <f t="shared" ref="Q40:Q45" si="4">SUM(B40:P40)</f>
        <v>1133003767.3399997</v>
      </c>
      <c r="R40" s="34">
        <f>1133004*1000</f>
        <v>1133004000</v>
      </c>
      <c r="S40" s="33">
        <f>Q40-R40</f>
        <v>-232.66000032424927</v>
      </c>
      <c r="T40" s="19" t="s">
        <v>44</v>
      </c>
    </row>
    <row r="41" spans="1:20" x14ac:dyDescent="0.3">
      <c r="A41" s="19" t="s">
        <v>38</v>
      </c>
      <c r="B41" s="32">
        <v>14908171.812694442</v>
      </c>
      <c r="C41" s="32">
        <v>8791686.6500000004</v>
      </c>
      <c r="D41" s="32">
        <v>239439.03505129155</v>
      </c>
      <c r="E41" s="32">
        <v>198609.05071808488</v>
      </c>
      <c r="F41" s="32">
        <v>11535815.960000001</v>
      </c>
      <c r="G41" s="32">
        <v>9194602.7899999991</v>
      </c>
      <c r="H41" s="32">
        <v>38808.811385240013</v>
      </c>
      <c r="I41" s="32">
        <v>0</v>
      </c>
      <c r="J41" s="32">
        <v>0</v>
      </c>
      <c r="K41" s="32">
        <v>0</v>
      </c>
      <c r="L41" s="32">
        <v>45710710.840150952</v>
      </c>
      <c r="M41" s="32">
        <v>1627384.8900000004</v>
      </c>
      <c r="N41" s="32">
        <v>0</v>
      </c>
      <c r="O41" s="32">
        <v>0</v>
      </c>
      <c r="P41" s="32">
        <v>0</v>
      </c>
      <c r="Q41" s="33">
        <f t="shared" si="4"/>
        <v>92245229.840000004</v>
      </c>
      <c r="R41" s="34">
        <f>92246*1000</f>
        <v>92246000</v>
      </c>
      <c r="S41" s="33">
        <f t="shared" ref="S41:S47" si="5">Q41-R41</f>
        <v>-770.15999999642372</v>
      </c>
      <c r="T41" s="19" t="s">
        <v>44</v>
      </c>
    </row>
    <row r="42" spans="1:20" x14ac:dyDescent="0.3">
      <c r="A42" s="19" t="s">
        <v>40</v>
      </c>
      <c r="B42" s="32">
        <v>11163703.324111413</v>
      </c>
      <c r="C42" s="32">
        <v>4246430.43</v>
      </c>
      <c r="D42" s="32">
        <v>91277.58999522691</v>
      </c>
      <c r="E42" s="32">
        <v>100440.28589335959</v>
      </c>
      <c r="F42" s="32">
        <v>6518676.5599999996</v>
      </c>
      <c r="G42" s="32">
        <v>2252782.08</v>
      </c>
      <c r="H42" s="32">
        <v>0</v>
      </c>
      <c r="I42" s="32">
        <v>0</v>
      </c>
      <c r="J42" s="32">
        <v>0</v>
      </c>
      <c r="K42" s="32">
        <v>0</v>
      </c>
      <c r="L42" s="32">
        <v>50292199.990000002</v>
      </c>
      <c r="M42" s="32">
        <v>4063489.94</v>
      </c>
      <c r="N42" s="32">
        <v>0</v>
      </c>
      <c r="O42" s="32">
        <v>0</v>
      </c>
      <c r="P42" s="32">
        <v>0</v>
      </c>
      <c r="Q42" s="33">
        <f t="shared" si="4"/>
        <v>78729000.200000003</v>
      </c>
      <c r="R42" s="34">
        <f>78729*1000</f>
        <v>78729000</v>
      </c>
      <c r="S42" s="33">
        <f t="shared" si="5"/>
        <v>0.20000000298023224</v>
      </c>
      <c r="T42" s="19" t="s">
        <v>44</v>
      </c>
    </row>
    <row r="43" spans="1:20" x14ac:dyDescent="0.3">
      <c r="A43" s="19" t="s">
        <v>45</v>
      </c>
      <c r="B43" s="32">
        <v>4983561.3146622675</v>
      </c>
      <c r="C43" s="32">
        <v>6056432.7580238739</v>
      </c>
      <c r="D43" s="32">
        <v>38420.949043474975</v>
      </c>
      <c r="E43" s="32">
        <v>235935.11769765482</v>
      </c>
      <c r="F43" s="32">
        <v>2005270.1896033939</v>
      </c>
      <c r="G43" s="32">
        <v>5014607.2667230694</v>
      </c>
      <c r="H43" s="32">
        <v>0</v>
      </c>
      <c r="I43" s="32">
        <v>0</v>
      </c>
      <c r="J43" s="32">
        <v>0</v>
      </c>
      <c r="K43" s="32">
        <v>0</v>
      </c>
      <c r="L43" s="32">
        <v>35475294.799285203</v>
      </c>
      <c r="M43" s="32">
        <v>399023.60496108979</v>
      </c>
      <c r="N43" s="32">
        <v>0</v>
      </c>
      <c r="O43" s="32">
        <v>0</v>
      </c>
      <c r="P43" s="32">
        <v>0</v>
      </c>
      <c r="Q43" s="33">
        <f t="shared" si="4"/>
        <v>54208546.000000022</v>
      </c>
      <c r="R43" s="34">
        <f>64145*1000-R44</f>
        <v>54209000</v>
      </c>
      <c r="S43" s="35">
        <f t="shared" si="5"/>
        <v>-453.99999997764826</v>
      </c>
      <c r="T43" s="19" t="s">
        <v>44</v>
      </c>
    </row>
    <row r="44" spans="1:20" x14ac:dyDescent="0.3">
      <c r="A44" s="19" t="s">
        <v>48</v>
      </c>
      <c r="B44" s="32">
        <v>1790264.9963260416</v>
      </c>
      <c r="C44" s="32">
        <v>750497.07845294825</v>
      </c>
      <c r="D44" s="32">
        <v>27043.02676709112</v>
      </c>
      <c r="E44" s="32">
        <v>0</v>
      </c>
      <c r="F44" s="32">
        <v>1418089.8854653956</v>
      </c>
      <c r="G44" s="32">
        <v>877677.8194870773</v>
      </c>
      <c r="H44" s="32">
        <v>27215.526893816546</v>
      </c>
      <c r="I44" s="32">
        <v>0</v>
      </c>
      <c r="J44" s="32">
        <v>82975.857135695798</v>
      </c>
      <c r="K44" s="32">
        <v>0</v>
      </c>
      <c r="L44" s="32">
        <v>4591163.6349726981</v>
      </c>
      <c r="M44" s="32">
        <v>369320.2900012178</v>
      </c>
      <c r="N44" s="32">
        <v>1729.8844980179047</v>
      </c>
      <c r="O44" s="32">
        <v>0</v>
      </c>
      <c r="P44" s="32">
        <v>0</v>
      </c>
      <c r="Q44" s="33">
        <f t="shared" si="4"/>
        <v>9935978</v>
      </c>
      <c r="R44" s="34">
        <v>9936000</v>
      </c>
      <c r="S44" s="35">
        <f t="shared" si="5"/>
        <v>-22</v>
      </c>
      <c r="T44" s="19" t="s">
        <v>49</v>
      </c>
    </row>
    <row r="45" spans="1:20" x14ac:dyDescent="0.3">
      <c r="A45" s="19" t="s">
        <v>50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6470648</v>
      </c>
      <c r="M45" s="32">
        <v>175216</v>
      </c>
      <c r="N45" s="32">
        <v>0</v>
      </c>
      <c r="O45" s="32">
        <v>0</v>
      </c>
      <c r="P45" s="32">
        <v>0</v>
      </c>
      <c r="Q45" s="33">
        <f t="shared" si="4"/>
        <v>6645864</v>
      </c>
      <c r="R45" s="34">
        <v>6645900</v>
      </c>
      <c r="S45" s="35">
        <f t="shared" si="5"/>
        <v>-36</v>
      </c>
      <c r="T45" s="19" t="s">
        <v>51</v>
      </c>
    </row>
    <row r="46" spans="1:20" x14ac:dyDescent="0.3">
      <c r="A46" s="19" t="s">
        <v>41</v>
      </c>
      <c r="B46" s="32">
        <v>29329189.349932477</v>
      </c>
      <c r="C46" s="32">
        <v>12295090.9310573</v>
      </c>
      <c r="D46" s="32">
        <v>443035</v>
      </c>
      <c r="E46" s="32">
        <v>0</v>
      </c>
      <c r="F46" s="32">
        <v>23231994.621685635</v>
      </c>
      <c r="G46" s="32">
        <v>14378641.71438244</v>
      </c>
      <c r="H46" s="32">
        <v>445861</v>
      </c>
      <c r="I46" s="32">
        <v>0</v>
      </c>
      <c r="J46" s="32">
        <v>1359360</v>
      </c>
      <c r="K46" s="32">
        <v>0</v>
      </c>
      <c r="L46" s="32">
        <v>75215182.033372715</v>
      </c>
      <c r="M46" s="32">
        <v>6050425.3495693123</v>
      </c>
      <c r="N46" s="32">
        <v>28340</v>
      </c>
      <c r="O46" s="32">
        <v>0</v>
      </c>
      <c r="P46" s="32">
        <v>0</v>
      </c>
      <c r="Q46" s="33">
        <f>SUM(B46:P46)</f>
        <v>162777119.99999988</v>
      </c>
      <c r="R46" s="34">
        <f>160500*1000</f>
        <v>160500000</v>
      </c>
      <c r="S46" s="35">
        <f t="shared" si="5"/>
        <v>2277119.9999998808</v>
      </c>
      <c r="T46" s="19" t="s">
        <v>53</v>
      </c>
    </row>
    <row r="47" spans="1:20" x14ac:dyDescent="0.3">
      <c r="A47" s="19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19835348</v>
      </c>
      <c r="M47" s="32">
        <v>432814.68</v>
      </c>
      <c r="N47" s="32">
        <v>0</v>
      </c>
      <c r="O47" s="32">
        <v>0</v>
      </c>
      <c r="P47" s="32">
        <v>0</v>
      </c>
      <c r="Q47" s="35">
        <f>SUM(B47:P47)</f>
        <v>20268162.68</v>
      </c>
      <c r="R47" s="34">
        <f>(26914*1000)-R45</f>
        <v>20268100</v>
      </c>
      <c r="S47" s="33">
        <f t="shared" si="5"/>
        <v>62.679999999701977</v>
      </c>
      <c r="T47" s="19" t="s">
        <v>44</v>
      </c>
    </row>
    <row r="48" spans="1:20" x14ac:dyDescent="0.3">
      <c r="B48" s="36">
        <f t="shared" ref="B48:P48" si="6">SUM(B40:B47)</f>
        <v>232489487.58114105</v>
      </c>
      <c r="C48" s="36">
        <f t="shared" si="6"/>
        <v>117315709.19753413</v>
      </c>
      <c r="D48" s="36">
        <f t="shared" si="6"/>
        <v>2982869.3774073743</v>
      </c>
      <c r="E48" s="36">
        <f t="shared" si="6"/>
        <v>2230616.5991609204</v>
      </c>
      <c r="F48" s="36">
        <f t="shared" si="6"/>
        <v>185819099.96675441</v>
      </c>
      <c r="G48" s="36">
        <f t="shared" si="6"/>
        <v>100440735.86059257</v>
      </c>
      <c r="H48" s="36">
        <f t="shared" si="6"/>
        <v>853885.3382790566</v>
      </c>
      <c r="I48" s="36">
        <f t="shared" si="6"/>
        <v>0</v>
      </c>
      <c r="J48" s="36">
        <f t="shared" si="6"/>
        <v>1442335.8571356959</v>
      </c>
      <c r="K48" s="36">
        <f t="shared" si="6"/>
        <v>0</v>
      </c>
      <c r="L48" s="36">
        <f t="shared" si="6"/>
        <v>878199571.27296484</v>
      </c>
      <c r="M48" s="36">
        <f t="shared" si="6"/>
        <v>36009287.124531627</v>
      </c>
      <c r="N48" s="36">
        <f t="shared" si="6"/>
        <v>30069.884498017906</v>
      </c>
      <c r="O48" s="36">
        <f t="shared" si="6"/>
        <v>0</v>
      </c>
      <c r="P48" s="36">
        <f t="shared" si="6"/>
        <v>0</v>
      </c>
      <c r="Q48" s="37">
        <f>SUM(B48:P48)</f>
        <v>1557813668.0599999</v>
      </c>
      <c r="R48" s="36">
        <f>SUM(R40:R47)</f>
        <v>1555538000</v>
      </c>
      <c r="S48" s="36">
        <f>SUM(S40:S47)</f>
        <v>2275668.0599995852</v>
      </c>
    </row>
    <row r="49" spans="2:18" x14ac:dyDescent="0.3">
      <c r="Q49" s="27">
        <f>SUM(Q40:Q47)</f>
        <v>1557813668.0599997</v>
      </c>
    </row>
    <row r="50" spans="2:18" x14ac:dyDescent="0.3">
      <c r="B50" s="32">
        <f t="shared" ref="B50:P50" si="7">B37-B48</f>
        <v>0</v>
      </c>
      <c r="C50" s="32">
        <f t="shared" si="7"/>
        <v>0</v>
      </c>
      <c r="D50" s="32">
        <f t="shared" si="7"/>
        <v>0</v>
      </c>
      <c r="E50" s="32">
        <f t="shared" si="7"/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/>
      <c r="R50" s="34"/>
    </row>
  </sheetData>
  <mergeCells count="20">
    <mergeCell ref="J6:K6"/>
    <mergeCell ref="L6:M6"/>
    <mergeCell ref="N6:P6"/>
    <mergeCell ref="L4:M4"/>
    <mergeCell ref="N4:P4"/>
    <mergeCell ref="A4:A6"/>
    <mergeCell ref="B4:C6"/>
    <mergeCell ref="D4:E6"/>
    <mergeCell ref="F4:G6"/>
    <mergeCell ref="H4:I4"/>
    <mergeCell ref="H6:I6"/>
    <mergeCell ref="H5:I5"/>
    <mergeCell ref="J5:K5"/>
    <mergeCell ref="L5:M5"/>
    <mergeCell ref="N5:P5"/>
    <mergeCell ref="B1:E3"/>
    <mergeCell ref="F1:K3"/>
    <mergeCell ref="L1:M3"/>
    <mergeCell ref="N1:P3"/>
    <mergeCell ref="J4:K4"/>
  </mergeCells>
  <pageMargins left="0.7" right="0.7" top="0.75" bottom="0.75" header="0.3" footer="0.3"/>
  <pageSetup scale="4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T50"/>
  <sheetViews>
    <sheetView tabSelected="1" zoomScale="90" zoomScaleNormal="90" workbookViewId="0">
      <pane xSplit="1" ySplit="7" topLeftCell="B8" activePane="bottomRight" state="frozen"/>
      <selection activeCell="L20" sqref="L20"/>
      <selection pane="topRight" activeCell="L20" sqref="L20"/>
      <selection pane="bottomLeft" activeCell="L20" sqref="L20"/>
      <selection pane="bottomRight" activeCell="B8" sqref="B8"/>
    </sheetView>
  </sheetViews>
  <sheetFormatPr defaultColWidth="9.109375" defaultRowHeight="14.4" x14ac:dyDescent="0.3"/>
  <cols>
    <col min="1" max="1" width="14" style="19" customWidth="1"/>
    <col min="2" max="16" width="14.33203125" style="19" customWidth="1"/>
    <col min="17" max="17" width="17" style="19" customWidth="1"/>
    <col min="18" max="18" width="16" style="19" customWidth="1"/>
    <col min="19" max="19" width="14.33203125" style="19" customWidth="1"/>
    <col min="20" max="16384" width="9.109375" style="19"/>
  </cols>
  <sheetData>
    <row r="1" spans="1:17" ht="14.25" customHeight="1" x14ac:dyDescent="0.3">
      <c r="A1" s="18">
        <v>2018</v>
      </c>
      <c r="B1" s="77" t="s">
        <v>0</v>
      </c>
      <c r="C1" s="78"/>
      <c r="D1" s="78"/>
      <c r="E1" s="79"/>
      <c r="F1" s="77" t="s">
        <v>1</v>
      </c>
      <c r="G1" s="78"/>
      <c r="H1" s="78"/>
      <c r="I1" s="78"/>
      <c r="J1" s="78"/>
      <c r="K1" s="79"/>
      <c r="L1" s="77" t="s">
        <v>2</v>
      </c>
      <c r="M1" s="86"/>
      <c r="N1" s="77" t="s">
        <v>3</v>
      </c>
      <c r="O1" s="89"/>
      <c r="P1" s="90"/>
    </row>
    <row r="2" spans="1:17" ht="15" customHeight="1" x14ac:dyDescent="0.3">
      <c r="A2" s="20"/>
      <c r="B2" s="80"/>
      <c r="C2" s="81"/>
      <c r="D2" s="81"/>
      <c r="E2" s="82"/>
      <c r="F2" s="80"/>
      <c r="G2" s="81"/>
      <c r="H2" s="81"/>
      <c r="I2" s="81"/>
      <c r="J2" s="81"/>
      <c r="K2" s="82"/>
      <c r="L2" s="87"/>
      <c r="M2" s="88"/>
      <c r="N2" s="72"/>
      <c r="O2" s="91"/>
      <c r="P2" s="73"/>
    </row>
    <row r="3" spans="1:17" ht="15" customHeight="1" thickBot="1" x14ac:dyDescent="0.35">
      <c r="A3" s="21"/>
      <c r="B3" s="83"/>
      <c r="C3" s="84"/>
      <c r="D3" s="84"/>
      <c r="E3" s="85"/>
      <c r="F3" s="83"/>
      <c r="G3" s="84"/>
      <c r="H3" s="84"/>
      <c r="I3" s="84"/>
      <c r="J3" s="84"/>
      <c r="K3" s="85"/>
      <c r="L3" s="87"/>
      <c r="M3" s="88"/>
      <c r="N3" s="72"/>
      <c r="O3" s="91"/>
      <c r="P3" s="73"/>
    </row>
    <row r="4" spans="1:17" x14ac:dyDescent="0.3">
      <c r="A4" s="92"/>
      <c r="B4" s="72" t="s">
        <v>4</v>
      </c>
      <c r="C4" s="73"/>
      <c r="D4" s="72" t="s">
        <v>5</v>
      </c>
      <c r="E4" s="73"/>
      <c r="F4" s="72" t="s">
        <v>4</v>
      </c>
      <c r="G4" s="73"/>
      <c r="H4" s="72" t="s">
        <v>6</v>
      </c>
      <c r="I4" s="73"/>
      <c r="J4" s="72" t="s">
        <v>7</v>
      </c>
      <c r="K4" s="73"/>
      <c r="L4" s="80"/>
      <c r="M4" s="82"/>
      <c r="N4" s="74"/>
      <c r="O4" s="99"/>
      <c r="P4" s="75"/>
    </row>
    <row r="5" spans="1:17" x14ac:dyDescent="0.3">
      <c r="A5" s="92"/>
      <c r="B5" s="72"/>
      <c r="C5" s="73"/>
      <c r="D5" s="72"/>
      <c r="E5" s="73"/>
      <c r="F5" s="72"/>
      <c r="G5" s="73"/>
      <c r="H5" s="72" t="s">
        <v>8</v>
      </c>
      <c r="I5" s="73"/>
      <c r="J5" s="72" t="s">
        <v>9</v>
      </c>
      <c r="K5" s="73"/>
      <c r="L5" s="74"/>
      <c r="M5" s="75"/>
      <c r="N5" s="74"/>
      <c r="O5" s="76"/>
      <c r="P5" s="75"/>
    </row>
    <row r="6" spans="1:17" ht="15" thickBot="1" x14ac:dyDescent="0.35">
      <c r="A6" s="93"/>
      <c r="B6" s="94"/>
      <c r="C6" s="95"/>
      <c r="D6" s="94"/>
      <c r="E6" s="95"/>
      <c r="F6" s="94"/>
      <c r="G6" s="95"/>
      <c r="H6" s="96"/>
      <c r="I6" s="97"/>
      <c r="J6" s="94" t="s">
        <v>10</v>
      </c>
      <c r="K6" s="95"/>
      <c r="L6" s="96"/>
      <c r="M6" s="97"/>
      <c r="N6" s="96"/>
      <c r="O6" s="98"/>
      <c r="P6" s="97"/>
    </row>
    <row r="7" spans="1:17" s="24" customFormat="1" ht="15" thickBot="1" x14ac:dyDescent="0.35">
      <c r="A7" s="22"/>
      <c r="B7" s="23" t="s">
        <v>11</v>
      </c>
      <c r="C7" s="23" t="s">
        <v>12</v>
      </c>
      <c r="D7" s="23" t="s">
        <v>11</v>
      </c>
      <c r="E7" s="23" t="s">
        <v>12</v>
      </c>
      <c r="F7" s="23" t="s">
        <v>11</v>
      </c>
      <c r="G7" s="23" t="s">
        <v>12</v>
      </c>
      <c r="H7" s="23" t="s">
        <v>11</v>
      </c>
      <c r="I7" s="23" t="s">
        <v>12</v>
      </c>
      <c r="J7" s="23" t="s">
        <v>11</v>
      </c>
      <c r="K7" s="23" t="s">
        <v>12</v>
      </c>
      <c r="L7" s="23" t="s">
        <v>11</v>
      </c>
      <c r="M7" s="23" t="s">
        <v>12</v>
      </c>
      <c r="N7" s="23" t="s">
        <v>11</v>
      </c>
      <c r="O7" s="23" t="s">
        <v>12</v>
      </c>
      <c r="P7" s="23" t="s">
        <v>13</v>
      </c>
    </row>
    <row r="8" spans="1:17" ht="29.4" thickBot="1" x14ac:dyDescent="0.35">
      <c r="A8" s="25" t="s">
        <v>14</v>
      </c>
      <c r="B8" s="26">
        <v>61471551.718107283</v>
      </c>
      <c r="C8" s="26">
        <v>121446963.11196482</v>
      </c>
      <c r="D8" s="26">
        <v>855816.10956581857</v>
      </c>
      <c r="E8" s="26">
        <v>1735199.5931655185</v>
      </c>
      <c r="F8" s="26">
        <v>0</v>
      </c>
      <c r="G8" s="26">
        <v>0</v>
      </c>
      <c r="H8" s="26">
        <v>712312.90178914578</v>
      </c>
      <c r="I8" s="26">
        <v>0</v>
      </c>
      <c r="J8" s="26">
        <v>836666.33855077426</v>
      </c>
      <c r="K8" s="26">
        <v>0</v>
      </c>
      <c r="L8" s="26">
        <v>713756</v>
      </c>
      <c r="M8" s="26">
        <v>176960</v>
      </c>
      <c r="N8" s="26">
        <v>6178.5198833841023</v>
      </c>
      <c r="O8" s="26">
        <v>0</v>
      </c>
      <c r="P8" s="26">
        <v>0</v>
      </c>
      <c r="Q8" s="27"/>
    </row>
    <row r="9" spans="1:17" ht="29.4" thickBot="1" x14ac:dyDescent="0.35">
      <c r="A9" s="25" t="s">
        <v>15</v>
      </c>
      <c r="B9" s="26">
        <v>23149974.81504456</v>
      </c>
      <c r="C9" s="26">
        <v>1964747.638463191</v>
      </c>
      <c r="D9" s="26">
        <v>114545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294026</v>
      </c>
      <c r="M9" s="26">
        <v>2068</v>
      </c>
      <c r="N9" s="26">
        <v>40000</v>
      </c>
      <c r="O9" s="26">
        <v>0</v>
      </c>
      <c r="P9" s="26">
        <v>0</v>
      </c>
      <c r="Q9" s="27"/>
    </row>
    <row r="10" spans="1:17" ht="29.4" thickBot="1" x14ac:dyDescent="0.35">
      <c r="A10" s="25" t="s">
        <v>16</v>
      </c>
      <c r="B10" s="26">
        <v>10841686.23545807</v>
      </c>
      <c r="C10" s="26">
        <v>5166176.4414765034</v>
      </c>
      <c r="D10" s="26">
        <v>19075.590973473423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50565</v>
      </c>
      <c r="M10" s="26">
        <v>0</v>
      </c>
      <c r="N10" s="26">
        <v>0</v>
      </c>
      <c r="O10" s="26">
        <v>0</v>
      </c>
      <c r="P10" s="26">
        <v>0</v>
      </c>
      <c r="Q10" s="27"/>
    </row>
    <row r="11" spans="1:17" ht="43.8" thickBot="1" x14ac:dyDescent="0.35">
      <c r="A11" s="25" t="s">
        <v>17</v>
      </c>
      <c r="B11" s="26">
        <v>10828834.31918548</v>
      </c>
      <c r="C11" s="26">
        <v>0</v>
      </c>
      <c r="D11" s="26">
        <v>27855.825906736773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326294</v>
      </c>
      <c r="M11" s="26">
        <v>0</v>
      </c>
      <c r="N11" s="26">
        <v>43575</v>
      </c>
      <c r="O11" s="26">
        <v>0</v>
      </c>
      <c r="P11" s="26">
        <v>0</v>
      </c>
      <c r="Q11" s="27"/>
    </row>
    <row r="12" spans="1:17" ht="15" thickBot="1" x14ac:dyDescent="0.35">
      <c r="A12" s="25" t="s">
        <v>18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32242829.969862193</v>
      </c>
      <c r="M12" s="26">
        <v>15273600.039940497</v>
      </c>
      <c r="N12" s="26">
        <v>0</v>
      </c>
      <c r="O12" s="26">
        <v>0</v>
      </c>
      <c r="P12" s="26">
        <v>0</v>
      </c>
      <c r="Q12" s="27"/>
    </row>
    <row r="13" spans="1:17" ht="29.4" thickBot="1" x14ac:dyDescent="0.35">
      <c r="A13" s="25" t="s">
        <v>19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18808854.243094806</v>
      </c>
      <c r="M13" s="26">
        <v>1303480.296335645</v>
      </c>
      <c r="N13" s="26">
        <v>0</v>
      </c>
      <c r="O13" s="26">
        <v>0</v>
      </c>
      <c r="P13" s="26">
        <v>0</v>
      </c>
      <c r="Q13" s="27"/>
    </row>
    <row r="14" spans="1:17" ht="15" thickBot="1" x14ac:dyDescent="0.35">
      <c r="A14" s="25" t="s">
        <v>20</v>
      </c>
      <c r="B14" s="26">
        <v>0</v>
      </c>
      <c r="C14" s="26">
        <v>0</v>
      </c>
      <c r="D14" s="26">
        <v>29016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15948446.534652583</v>
      </c>
      <c r="M14" s="26">
        <v>3201256.01</v>
      </c>
      <c r="N14" s="26">
        <v>0</v>
      </c>
      <c r="O14" s="26">
        <v>0</v>
      </c>
      <c r="P14" s="26">
        <v>0</v>
      </c>
      <c r="Q14" s="27"/>
    </row>
    <row r="15" spans="1:17" ht="29.4" thickBot="1" x14ac:dyDescent="0.35">
      <c r="A15" s="25" t="s">
        <v>21</v>
      </c>
      <c r="B15" s="26">
        <v>0</v>
      </c>
      <c r="C15" s="26">
        <v>0</v>
      </c>
      <c r="D15" s="26">
        <v>56674.057230647668</v>
      </c>
      <c r="E15" s="26">
        <v>167023</v>
      </c>
      <c r="F15" s="26">
        <v>47930867.209329262</v>
      </c>
      <c r="G15" s="26">
        <v>82289868.180879235</v>
      </c>
      <c r="H15" s="26">
        <v>533479.48502787121</v>
      </c>
      <c r="I15" s="26">
        <v>0</v>
      </c>
      <c r="J15" s="26">
        <v>737105.80069533119</v>
      </c>
      <c r="K15" s="26">
        <v>0</v>
      </c>
      <c r="L15" s="26">
        <v>110895714.44487192</v>
      </c>
      <c r="M15" s="26">
        <v>11608805.283564849</v>
      </c>
      <c r="N15" s="26">
        <v>4603.0754179702899</v>
      </c>
      <c r="O15" s="26">
        <v>0</v>
      </c>
      <c r="P15" s="26">
        <v>0</v>
      </c>
      <c r="Q15" s="27"/>
    </row>
    <row r="16" spans="1:17" ht="29.4" thickBot="1" x14ac:dyDescent="0.35">
      <c r="A16" s="28" t="s">
        <v>22</v>
      </c>
      <c r="B16" s="26">
        <f>SUM(B8:B15)</f>
        <v>106292047.08779539</v>
      </c>
      <c r="C16" s="26">
        <f t="shared" ref="C16:P16" si="0">SUM(C8:C15)</f>
        <v>128577887.19190452</v>
      </c>
      <c r="D16" s="26">
        <f t="shared" si="0"/>
        <v>1102982.5836766765</v>
      </c>
      <c r="E16" s="26">
        <f t="shared" si="0"/>
        <v>1902222.5931655185</v>
      </c>
      <c r="F16" s="26">
        <f t="shared" si="0"/>
        <v>47930867.209329262</v>
      </c>
      <c r="G16" s="26">
        <f t="shared" si="0"/>
        <v>82289868.180879235</v>
      </c>
      <c r="H16" s="26">
        <f t="shared" si="0"/>
        <v>1245792.3868170171</v>
      </c>
      <c r="I16" s="26">
        <f t="shared" si="0"/>
        <v>0</v>
      </c>
      <c r="J16" s="26">
        <f t="shared" si="0"/>
        <v>1573772.1392461054</v>
      </c>
      <c r="K16" s="26">
        <f t="shared" si="0"/>
        <v>0</v>
      </c>
      <c r="L16" s="26">
        <f t="shared" si="0"/>
        <v>179280486.19248152</v>
      </c>
      <c r="M16" s="26">
        <f t="shared" si="0"/>
        <v>31566169.629840992</v>
      </c>
      <c r="N16" s="26">
        <f t="shared" si="0"/>
        <v>94356.595301354391</v>
      </c>
      <c r="O16" s="26">
        <f t="shared" si="0"/>
        <v>0</v>
      </c>
      <c r="P16" s="26">
        <f t="shared" si="0"/>
        <v>0</v>
      </c>
      <c r="Q16" s="27"/>
    </row>
    <row r="17" spans="1:17" ht="15" thickBot="1" x14ac:dyDescent="0.3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7" ht="15" thickBot="1" x14ac:dyDescent="0.35">
      <c r="A18" s="25" t="s">
        <v>23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10621741.916977674</v>
      </c>
      <c r="M18" s="26">
        <v>0</v>
      </c>
      <c r="N18" s="26">
        <v>0</v>
      </c>
      <c r="O18" s="26">
        <v>0</v>
      </c>
      <c r="P18" s="26">
        <v>0</v>
      </c>
      <c r="Q18" s="27"/>
    </row>
    <row r="19" spans="1:17" ht="29.4" thickBot="1" x14ac:dyDescent="0.35">
      <c r="A19" s="25" t="s">
        <v>24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3124750.929497716</v>
      </c>
      <c r="M19" s="26">
        <v>0</v>
      </c>
      <c r="N19" s="26">
        <v>0</v>
      </c>
      <c r="O19" s="26">
        <v>0</v>
      </c>
      <c r="P19" s="26">
        <v>0</v>
      </c>
      <c r="Q19" s="27"/>
    </row>
    <row r="20" spans="1:17" ht="29.4" thickBot="1" x14ac:dyDescent="0.35">
      <c r="A20" s="25" t="s">
        <v>25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41652386.345141754</v>
      </c>
      <c r="M20" s="26">
        <v>0</v>
      </c>
      <c r="N20" s="26">
        <v>0</v>
      </c>
      <c r="O20" s="26">
        <v>0</v>
      </c>
      <c r="P20" s="26">
        <v>0</v>
      </c>
      <c r="Q20" s="27"/>
    </row>
    <row r="21" spans="1:17" ht="29.4" thickBot="1" x14ac:dyDescent="0.35">
      <c r="A21" s="25" t="s">
        <v>26</v>
      </c>
      <c r="B21" s="26">
        <v>0</v>
      </c>
      <c r="C21" s="26">
        <v>0</v>
      </c>
      <c r="D21" s="26">
        <v>0</v>
      </c>
      <c r="E21" s="26">
        <v>0</v>
      </c>
      <c r="F21" s="26">
        <v>78045335.270366192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17944393.094746884</v>
      </c>
      <c r="M21" s="26">
        <v>0</v>
      </c>
      <c r="N21" s="26">
        <v>3321.3340164760266</v>
      </c>
      <c r="O21" s="26">
        <v>0</v>
      </c>
      <c r="P21" s="26">
        <v>0</v>
      </c>
      <c r="Q21" s="27"/>
    </row>
    <row r="22" spans="1:17" ht="43.8" thickBot="1" x14ac:dyDescent="0.35">
      <c r="A22" s="25" t="s">
        <v>17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4697311.6789716445</v>
      </c>
      <c r="M22" s="26">
        <v>330611.21999999997</v>
      </c>
      <c r="N22" s="26">
        <v>0</v>
      </c>
      <c r="O22" s="26">
        <v>0</v>
      </c>
      <c r="P22" s="26">
        <v>0</v>
      </c>
      <c r="Q22" s="27"/>
    </row>
    <row r="23" spans="1:17" ht="29.4" thickBot="1" x14ac:dyDescent="0.35">
      <c r="A23" s="25" t="s">
        <v>27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22191455.848020442</v>
      </c>
      <c r="M23" s="26">
        <v>2313703.350000001</v>
      </c>
      <c r="N23" s="26">
        <v>0</v>
      </c>
      <c r="O23" s="26">
        <v>0</v>
      </c>
      <c r="P23" s="26">
        <v>0</v>
      </c>
      <c r="Q23" s="27"/>
    </row>
    <row r="24" spans="1:17" ht="43.8" thickBot="1" x14ac:dyDescent="0.35">
      <c r="A24" s="28" t="s">
        <v>28</v>
      </c>
      <c r="B24" s="26">
        <v>0</v>
      </c>
      <c r="C24" s="26">
        <f t="shared" ref="C24:P24" si="1">SUM(C18:C23)</f>
        <v>0</v>
      </c>
      <c r="D24" s="26">
        <f t="shared" si="1"/>
        <v>0</v>
      </c>
      <c r="E24" s="26">
        <f t="shared" si="1"/>
        <v>0</v>
      </c>
      <c r="F24" s="26">
        <f t="shared" si="1"/>
        <v>78045335.270366192</v>
      </c>
      <c r="G24" s="26">
        <f t="shared" si="1"/>
        <v>0</v>
      </c>
      <c r="H24" s="26">
        <f t="shared" si="1"/>
        <v>0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100232039.81335613</v>
      </c>
      <c r="M24" s="26">
        <f t="shared" si="1"/>
        <v>2644314.5700000012</v>
      </c>
      <c r="N24" s="26">
        <f t="shared" si="1"/>
        <v>3321.3340164760266</v>
      </c>
      <c r="O24" s="26">
        <f t="shared" si="1"/>
        <v>0</v>
      </c>
      <c r="P24" s="26">
        <f t="shared" si="1"/>
        <v>0</v>
      </c>
      <c r="Q24" s="27"/>
    </row>
    <row r="25" spans="1:17" ht="15" thickBot="1" x14ac:dyDescent="0.3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7" ht="15" thickBot="1" x14ac:dyDescent="0.35">
      <c r="A26" s="28" t="s">
        <v>29</v>
      </c>
      <c r="B26" s="26">
        <v>115226525.22730601</v>
      </c>
      <c r="C26" s="26">
        <v>0</v>
      </c>
      <c r="D26" s="26">
        <v>670264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766836</v>
      </c>
      <c r="M26" s="26">
        <v>0</v>
      </c>
      <c r="N26" s="26">
        <v>0</v>
      </c>
      <c r="O26" s="26">
        <v>0</v>
      </c>
      <c r="P26" s="26">
        <v>0</v>
      </c>
      <c r="Q26" s="27"/>
    </row>
    <row r="27" spans="1:17" ht="15" thickBot="1" x14ac:dyDescent="0.3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7" ht="29.4" thickBot="1" x14ac:dyDescent="0.35">
      <c r="A28" s="25" t="s">
        <v>30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10922025.613337373</v>
      </c>
      <c r="M28" s="26">
        <v>25486.962334688746</v>
      </c>
      <c r="N28" s="26">
        <v>0</v>
      </c>
      <c r="O28" s="26">
        <v>0</v>
      </c>
      <c r="P28" s="26">
        <v>0</v>
      </c>
      <c r="Q28" s="27"/>
    </row>
    <row r="29" spans="1:17" ht="29.4" thickBot="1" x14ac:dyDescent="0.35">
      <c r="A29" s="25" t="s">
        <v>31</v>
      </c>
      <c r="B29" s="26">
        <v>0</v>
      </c>
      <c r="C29" s="26">
        <v>0</v>
      </c>
      <c r="D29" s="26">
        <v>0</v>
      </c>
      <c r="E29" s="26">
        <v>0</v>
      </c>
      <c r="F29" s="26">
        <v>11277130.216120115</v>
      </c>
      <c r="G29" s="26">
        <v>20255064.400671892</v>
      </c>
      <c r="H29" s="26">
        <v>9459</v>
      </c>
      <c r="I29" s="26">
        <v>0</v>
      </c>
      <c r="J29" s="26">
        <v>0</v>
      </c>
      <c r="K29" s="26">
        <v>0</v>
      </c>
      <c r="L29" s="26">
        <v>1375199.3043543901</v>
      </c>
      <c r="M29" s="26">
        <v>391437</v>
      </c>
      <c r="N29" s="26">
        <v>0</v>
      </c>
      <c r="O29" s="26">
        <v>0</v>
      </c>
      <c r="P29" s="26">
        <v>0</v>
      </c>
      <c r="Q29" s="27"/>
    </row>
    <row r="30" spans="1:17" ht="29.4" thickBot="1" x14ac:dyDescent="0.35">
      <c r="A30" s="25" t="s">
        <v>32</v>
      </c>
      <c r="B30" s="26">
        <v>0</v>
      </c>
      <c r="C30" s="26">
        <v>0</v>
      </c>
      <c r="D30" s="26">
        <v>23271.610939424412</v>
      </c>
      <c r="E30" s="26">
        <v>0</v>
      </c>
      <c r="F30" s="26">
        <v>33322789.670000006</v>
      </c>
      <c r="G30" s="26">
        <v>0</v>
      </c>
      <c r="H30" s="26">
        <v>16195.858510336133</v>
      </c>
      <c r="I30" s="26">
        <v>0</v>
      </c>
      <c r="J30" s="26">
        <v>319474.54944429535</v>
      </c>
      <c r="K30" s="26">
        <v>0</v>
      </c>
      <c r="L30" s="26">
        <v>127940183.38849926</v>
      </c>
      <c r="M30" s="26">
        <v>12273.124585643169</v>
      </c>
      <c r="N30" s="26">
        <v>0</v>
      </c>
      <c r="O30" s="26">
        <v>0</v>
      </c>
      <c r="P30" s="26">
        <v>0</v>
      </c>
      <c r="Q30" s="27"/>
    </row>
    <row r="31" spans="1:17" ht="43.8" thickBot="1" x14ac:dyDescent="0.35">
      <c r="A31" s="28" t="s">
        <v>33</v>
      </c>
      <c r="B31" s="26">
        <f>SUM(B28:B30)</f>
        <v>0</v>
      </c>
      <c r="C31" s="26">
        <f t="shared" ref="C31:P31" si="2">SUM(C28:C30)</f>
        <v>0</v>
      </c>
      <c r="D31" s="26">
        <f t="shared" si="2"/>
        <v>23271.610939424412</v>
      </c>
      <c r="E31" s="26">
        <f t="shared" si="2"/>
        <v>0</v>
      </c>
      <c r="F31" s="26">
        <f t="shared" si="2"/>
        <v>44599919.886120118</v>
      </c>
      <c r="G31" s="26">
        <f t="shared" si="2"/>
        <v>20255064.400671892</v>
      </c>
      <c r="H31" s="26">
        <f t="shared" si="2"/>
        <v>25654.858510336133</v>
      </c>
      <c r="I31" s="26">
        <f t="shared" si="2"/>
        <v>0</v>
      </c>
      <c r="J31" s="26">
        <f t="shared" si="2"/>
        <v>319474.54944429535</v>
      </c>
      <c r="K31" s="26">
        <f t="shared" si="2"/>
        <v>0</v>
      </c>
      <c r="L31" s="26">
        <f t="shared" si="2"/>
        <v>140237408.30619103</v>
      </c>
      <c r="M31" s="26">
        <f t="shared" si="2"/>
        <v>429197.08692033193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7"/>
    </row>
    <row r="32" spans="1:17" ht="15" thickBot="1" x14ac:dyDescent="0.3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20" ht="15" thickBot="1" x14ac:dyDescent="0.35">
      <c r="A33" s="28" t="s">
        <v>34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494560059.02687526</v>
      </c>
      <c r="M33" s="26">
        <v>0</v>
      </c>
      <c r="N33" s="26">
        <v>0</v>
      </c>
      <c r="O33" s="26">
        <v>0</v>
      </c>
      <c r="P33" s="26">
        <v>0</v>
      </c>
      <c r="Q33" s="27"/>
    </row>
    <row r="34" spans="1:20" ht="15" thickBot="1" x14ac:dyDescent="0.3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20" ht="15" thickBot="1" x14ac:dyDescent="0.35">
      <c r="A35" s="28" t="s">
        <v>35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3901097</v>
      </c>
      <c r="I35" s="26">
        <v>0</v>
      </c>
      <c r="J35" s="26">
        <v>0</v>
      </c>
      <c r="K35" s="26">
        <v>0</v>
      </c>
      <c r="L35" s="26">
        <v>39852101.106468841</v>
      </c>
      <c r="M35" s="26">
        <v>0</v>
      </c>
      <c r="N35" s="26">
        <v>0</v>
      </c>
      <c r="O35" s="26">
        <v>0</v>
      </c>
      <c r="P35" s="26">
        <v>0</v>
      </c>
      <c r="Q35" s="27"/>
    </row>
    <row r="36" spans="1:20" ht="15" thickBot="1" x14ac:dyDescent="0.3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20" ht="15" thickBot="1" x14ac:dyDescent="0.35">
      <c r="A37" s="31" t="s">
        <v>36</v>
      </c>
      <c r="B37" s="26">
        <f>B16+B24+B26+B31+B33+B35</f>
        <v>221518572.31510139</v>
      </c>
      <c r="C37" s="26">
        <f t="shared" ref="C37:P37" si="3">C16+C24+C26+C31+C33+C35</f>
        <v>128577887.19190452</v>
      </c>
      <c r="D37" s="26">
        <f t="shared" si="3"/>
        <v>1796518.194616101</v>
      </c>
      <c r="E37" s="26">
        <f t="shared" si="3"/>
        <v>1902222.5931655185</v>
      </c>
      <c r="F37" s="26">
        <f t="shared" si="3"/>
        <v>170576122.36581558</v>
      </c>
      <c r="G37" s="26">
        <f t="shared" si="3"/>
        <v>102544932.58155113</v>
      </c>
      <c r="H37" s="26">
        <f t="shared" si="3"/>
        <v>5172544.2453273535</v>
      </c>
      <c r="I37" s="26">
        <f t="shared" si="3"/>
        <v>0</v>
      </c>
      <c r="J37" s="26">
        <f t="shared" si="3"/>
        <v>1893246.6886904007</v>
      </c>
      <c r="K37" s="26">
        <f t="shared" si="3"/>
        <v>0</v>
      </c>
      <c r="L37" s="26">
        <f t="shared" si="3"/>
        <v>954928930.4453727</v>
      </c>
      <c r="M37" s="26">
        <f t="shared" si="3"/>
        <v>34639681.286761321</v>
      </c>
      <c r="N37" s="26">
        <f t="shared" si="3"/>
        <v>97677.929317830421</v>
      </c>
      <c r="O37" s="26">
        <f t="shared" si="3"/>
        <v>0</v>
      </c>
      <c r="P37" s="26">
        <f t="shared" si="3"/>
        <v>0</v>
      </c>
      <c r="Q37" s="27"/>
    </row>
    <row r="38" spans="1:20" x14ac:dyDescent="0.3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7"/>
    </row>
    <row r="39" spans="1:20" x14ac:dyDescent="0.3">
      <c r="R39" s="19" t="s">
        <v>43</v>
      </c>
    </row>
    <row r="40" spans="1:20" x14ac:dyDescent="0.3">
      <c r="A40" s="19" t="s">
        <v>37</v>
      </c>
      <c r="B40" s="32">
        <v>156225320.14550331</v>
      </c>
      <c r="C40" s="32">
        <v>94011895.650000006</v>
      </c>
      <c r="D40" s="32">
        <v>1247579.7147181421</v>
      </c>
      <c r="E40" s="32">
        <v>1278217.1445322409</v>
      </c>
      <c r="F40" s="32">
        <v>132399015.99000001</v>
      </c>
      <c r="G40" s="32">
        <v>70188064.310000002</v>
      </c>
      <c r="H40" s="32">
        <v>0</v>
      </c>
      <c r="I40" s="32">
        <v>0</v>
      </c>
      <c r="J40" s="32">
        <v>0</v>
      </c>
      <c r="K40" s="32">
        <v>0</v>
      </c>
      <c r="L40" s="32">
        <v>698788961.41524637</v>
      </c>
      <c r="M40" s="32">
        <v>23177558.440000001</v>
      </c>
      <c r="N40" s="32">
        <v>0</v>
      </c>
      <c r="O40" s="32">
        <v>0</v>
      </c>
      <c r="P40" s="32">
        <v>0</v>
      </c>
      <c r="Q40" s="33">
        <f t="shared" ref="Q40:Q45" si="4">SUM(B40:P40)</f>
        <v>1177316612.8100002</v>
      </c>
      <c r="R40" s="40">
        <v>1177317000</v>
      </c>
      <c r="S40" s="33">
        <f>Q40-R40</f>
        <v>-387.18999981880188</v>
      </c>
      <c r="T40" s="19" t="s">
        <v>44</v>
      </c>
    </row>
    <row r="41" spans="1:20" x14ac:dyDescent="0.3">
      <c r="A41" s="19" t="s">
        <v>38</v>
      </c>
      <c r="B41" s="32">
        <v>17222250.402091648</v>
      </c>
      <c r="C41" s="32">
        <v>9361270.0600000005</v>
      </c>
      <c r="D41" s="32">
        <v>169270.03152583196</v>
      </c>
      <c r="E41" s="32">
        <v>195559.3963825198</v>
      </c>
      <c r="F41" s="32">
        <v>8636743.2100000009</v>
      </c>
      <c r="G41" s="32">
        <v>8600299.9500000011</v>
      </c>
      <c r="H41" s="32">
        <v>0</v>
      </c>
      <c r="I41" s="32">
        <v>0</v>
      </c>
      <c r="J41" s="32">
        <v>0</v>
      </c>
      <c r="K41" s="32">
        <v>0</v>
      </c>
      <c r="L41" s="32">
        <v>47628156.699999988</v>
      </c>
      <c r="M41" s="32">
        <v>1899943.2400000002</v>
      </c>
      <c r="N41" s="32">
        <v>0</v>
      </c>
      <c r="O41" s="32">
        <v>0</v>
      </c>
      <c r="P41" s="32">
        <v>0</v>
      </c>
      <c r="Q41" s="33">
        <f t="shared" si="4"/>
        <v>93713492.98999998</v>
      </c>
      <c r="R41" s="40">
        <v>93713000</v>
      </c>
      <c r="S41" s="33">
        <f t="shared" ref="S41:S47" si="5">Q41-R41</f>
        <v>492.98999997973442</v>
      </c>
      <c r="T41" s="19" t="s">
        <v>44</v>
      </c>
    </row>
    <row r="42" spans="1:20" x14ac:dyDescent="0.3">
      <c r="A42" s="19" t="s">
        <v>40</v>
      </c>
      <c r="B42" s="32">
        <v>12293873.986735091</v>
      </c>
      <c r="C42" s="32">
        <v>6187067.0700000003</v>
      </c>
      <c r="D42" s="32">
        <v>64037.217121265603</v>
      </c>
      <c r="E42" s="32">
        <v>76162.826143643877</v>
      </c>
      <c r="F42" s="32">
        <v>5166673.4000000004</v>
      </c>
      <c r="G42" s="32">
        <v>5104536.5299999993</v>
      </c>
      <c r="H42" s="32">
        <v>9459</v>
      </c>
      <c r="I42" s="32">
        <v>0</v>
      </c>
      <c r="J42" s="32">
        <v>0</v>
      </c>
      <c r="K42" s="32">
        <v>0</v>
      </c>
      <c r="L42" s="32">
        <v>49612566.039999992</v>
      </c>
      <c r="M42" s="32">
        <v>1437971.98</v>
      </c>
      <c r="N42" s="32">
        <v>0</v>
      </c>
      <c r="O42" s="32">
        <v>0</v>
      </c>
      <c r="P42" s="32">
        <v>0</v>
      </c>
      <c r="Q42" s="33">
        <f t="shared" si="4"/>
        <v>79952348.049999997</v>
      </c>
      <c r="R42" s="40">
        <v>79953000</v>
      </c>
      <c r="S42" s="33">
        <f t="shared" si="5"/>
        <v>-651.95000000298023</v>
      </c>
      <c r="T42" s="19" t="s">
        <v>44</v>
      </c>
    </row>
    <row r="43" spans="1:20" x14ac:dyDescent="0.3">
      <c r="A43" s="19" t="s">
        <v>45</v>
      </c>
      <c r="B43" s="32">
        <v>4977198.3476923034</v>
      </c>
      <c r="C43" s="32">
        <v>4725158.1500000078</v>
      </c>
      <c r="D43" s="32">
        <v>45193.146200578725</v>
      </c>
      <c r="E43" s="32">
        <v>185260.22610711405</v>
      </c>
      <c r="F43" s="32">
        <v>2005625.4699999986</v>
      </c>
      <c r="G43" s="32">
        <v>3916804.750000007</v>
      </c>
      <c r="H43" s="32">
        <v>0</v>
      </c>
      <c r="I43" s="32">
        <v>0</v>
      </c>
      <c r="J43" s="32">
        <v>0</v>
      </c>
      <c r="K43" s="32">
        <v>0</v>
      </c>
      <c r="L43" s="32">
        <v>38269989.106153831</v>
      </c>
      <c r="M43" s="32">
        <v>925977.80000000098</v>
      </c>
      <c r="N43" s="32">
        <v>0</v>
      </c>
      <c r="O43" s="32">
        <v>0</v>
      </c>
      <c r="P43" s="32">
        <v>0</v>
      </c>
      <c r="Q43" s="33">
        <f t="shared" si="4"/>
        <v>55051206.996153846</v>
      </c>
      <c r="R43" s="40">
        <v>55051000</v>
      </c>
      <c r="S43" s="35">
        <f t="shared" si="5"/>
        <v>206.99615384638309</v>
      </c>
      <c r="T43" s="19" t="s">
        <v>44</v>
      </c>
    </row>
    <row r="44" spans="1:20" x14ac:dyDescent="0.3">
      <c r="A44" s="19" t="s">
        <v>48</v>
      </c>
      <c r="B44" s="32">
        <v>1952791.3638880479</v>
      </c>
      <c r="C44" s="32">
        <v>818629.76510948921</v>
      </c>
      <c r="D44" s="32">
        <v>29498.085050282272</v>
      </c>
      <c r="E44" s="32">
        <v>0</v>
      </c>
      <c r="F44" s="32">
        <v>1546828.9260175456</v>
      </c>
      <c r="G44" s="32">
        <v>957356.4079551046</v>
      </c>
      <c r="H44" s="32">
        <v>29686.245327353157</v>
      </c>
      <c r="I44" s="32">
        <v>0</v>
      </c>
      <c r="J44" s="32">
        <v>90508.688690400784</v>
      </c>
      <c r="K44" s="32">
        <v>0</v>
      </c>
      <c r="L44" s="32">
        <v>5007965.1420156239</v>
      </c>
      <c r="M44" s="32">
        <v>402848.44662832376</v>
      </c>
      <c r="N44" s="32">
        <v>1886.9293178304188</v>
      </c>
      <c r="O44" s="32">
        <v>0</v>
      </c>
      <c r="P44" s="32">
        <v>0</v>
      </c>
      <c r="Q44" s="33">
        <f t="shared" si="4"/>
        <v>10838000.000000002</v>
      </c>
      <c r="R44" s="40">
        <v>10838000</v>
      </c>
      <c r="S44" s="35">
        <f t="shared" si="5"/>
        <v>0</v>
      </c>
      <c r="T44" s="19" t="s">
        <v>49</v>
      </c>
    </row>
    <row r="45" spans="1:20" x14ac:dyDescent="0.3">
      <c r="A45" s="19" t="s">
        <v>50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3">
        <f t="shared" si="4"/>
        <v>0</v>
      </c>
      <c r="R45" s="40"/>
      <c r="S45" s="35">
        <f t="shared" si="5"/>
        <v>0</v>
      </c>
      <c r="T45" s="19" t="s">
        <v>51</v>
      </c>
    </row>
    <row r="46" spans="1:20" x14ac:dyDescent="0.3">
      <c r="A46" s="19" t="s">
        <v>41</v>
      </c>
      <c r="B46" s="32">
        <v>28847138.069190998</v>
      </c>
      <c r="C46" s="32">
        <v>13473866.496795001</v>
      </c>
      <c r="D46" s="32">
        <v>240940</v>
      </c>
      <c r="E46" s="32">
        <v>167023</v>
      </c>
      <c r="F46" s="32">
        <v>20821235.369797997</v>
      </c>
      <c r="G46" s="32">
        <v>13777870.633595996</v>
      </c>
      <c r="H46" s="32">
        <v>5133399</v>
      </c>
      <c r="I46" s="32">
        <v>0</v>
      </c>
      <c r="J46" s="32">
        <v>1802738</v>
      </c>
      <c r="K46" s="32">
        <v>0</v>
      </c>
      <c r="L46" s="32">
        <v>87733843.041957021</v>
      </c>
      <c r="M46" s="32">
        <v>6210048.3801329993</v>
      </c>
      <c r="N46" s="32">
        <v>95791</v>
      </c>
      <c r="O46" s="32">
        <v>0</v>
      </c>
      <c r="P46" s="32">
        <v>0</v>
      </c>
      <c r="Q46" s="33">
        <f>SUM(B46:P46)</f>
        <v>178303892.99147001</v>
      </c>
      <c r="R46" s="40">
        <v>170882000</v>
      </c>
      <c r="S46" s="35">
        <f t="shared" si="5"/>
        <v>7421892.9914700091</v>
      </c>
      <c r="T46" s="19" t="s">
        <v>54</v>
      </c>
    </row>
    <row r="47" spans="1:20" x14ac:dyDescent="0.3">
      <c r="A47" s="19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27887449</v>
      </c>
      <c r="M47" s="32">
        <v>585333</v>
      </c>
      <c r="N47" s="32">
        <v>0</v>
      </c>
      <c r="O47" s="32">
        <v>0</v>
      </c>
      <c r="P47" s="32">
        <v>0</v>
      </c>
      <c r="Q47" s="35">
        <f>SUM(B47:P47)</f>
        <v>28472782</v>
      </c>
      <c r="R47" s="40">
        <v>28472000</v>
      </c>
      <c r="S47" s="33">
        <f t="shared" si="5"/>
        <v>782</v>
      </c>
      <c r="T47" s="19" t="s">
        <v>44</v>
      </c>
    </row>
    <row r="48" spans="1:20" x14ac:dyDescent="0.3">
      <c r="B48" s="36">
        <f t="shared" ref="B48:P48" si="6">SUM(B40:B47)</f>
        <v>221518572.31510144</v>
      </c>
      <c r="C48" s="36">
        <f t="shared" si="6"/>
        <v>128577887.1919045</v>
      </c>
      <c r="D48" s="36">
        <f t="shared" si="6"/>
        <v>1796518.1946161005</v>
      </c>
      <c r="E48" s="36">
        <f t="shared" si="6"/>
        <v>1902222.5931655185</v>
      </c>
      <c r="F48" s="36">
        <f t="shared" si="6"/>
        <v>170576122.36581558</v>
      </c>
      <c r="G48" s="36">
        <f t="shared" si="6"/>
        <v>102544932.5815511</v>
      </c>
      <c r="H48" s="36">
        <f t="shared" si="6"/>
        <v>5172544.2453273535</v>
      </c>
      <c r="I48" s="36">
        <f t="shared" si="6"/>
        <v>0</v>
      </c>
      <c r="J48" s="36">
        <f t="shared" si="6"/>
        <v>1893246.6886904007</v>
      </c>
      <c r="K48" s="36">
        <f t="shared" si="6"/>
        <v>0</v>
      </c>
      <c r="L48" s="36">
        <f t="shared" si="6"/>
        <v>954928930.4453727</v>
      </c>
      <c r="M48" s="36">
        <f t="shared" si="6"/>
        <v>34639681.286761329</v>
      </c>
      <c r="N48" s="36">
        <f t="shared" si="6"/>
        <v>97677.929317830421</v>
      </c>
      <c r="O48" s="36">
        <f t="shared" si="6"/>
        <v>0</v>
      </c>
      <c r="P48" s="36">
        <f t="shared" si="6"/>
        <v>0</v>
      </c>
      <c r="Q48" s="37">
        <f>SUM(B48:P48)</f>
        <v>1623648335.8376238</v>
      </c>
      <c r="R48" s="36">
        <f>SUM(R40:R47)</f>
        <v>1616226000</v>
      </c>
      <c r="S48" s="36">
        <f>SUM(S40:S47)</f>
        <v>7422335.8376240134</v>
      </c>
    </row>
    <row r="49" spans="2:18" x14ac:dyDescent="0.3">
      <c r="Q49" s="27">
        <f>SUM(Q40:Q47)</f>
        <v>1623648335.8376241</v>
      </c>
    </row>
    <row r="50" spans="2:18" x14ac:dyDescent="0.3">
      <c r="B50" s="32">
        <f t="shared" ref="B50:P50" si="7">B37-B48</f>
        <v>0</v>
      </c>
      <c r="C50" s="32">
        <f t="shared" si="7"/>
        <v>0</v>
      </c>
      <c r="D50" s="32">
        <f t="shared" si="7"/>
        <v>0</v>
      </c>
      <c r="E50" s="32">
        <f t="shared" si="7"/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/>
      <c r="R50" s="34"/>
    </row>
  </sheetData>
  <mergeCells count="20">
    <mergeCell ref="H5:I5"/>
    <mergeCell ref="J5:K5"/>
    <mergeCell ref="L5:M5"/>
    <mergeCell ref="N5:P5"/>
    <mergeCell ref="B1:E3"/>
    <mergeCell ref="F1:K3"/>
    <mergeCell ref="L1:M3"/>
    <mergeCell ref="N1:P3"/>
    <mergeCell ref="A4:A6"/>
    <mergeCell ref="B4:C6"/>
    <mergeCell ref="D4:E6"/>
    <mergeCell ref="F4:G6"/>
    <mergeCell ref="H4:I4"/>
    <mergeCell ref="J4:K4"/>
    <mergeCell ref="H6:I6"/>
    <mergeCell ref="J6:K6"/>
    <mergeCell ref="L6:M6"/>
    <mergeCell ref="N6:P6"/>
    <mergeCell ref="L4:M4"/>
    <mergeCell ref="N4:P4"/>
  </mergeCells>
  <pageMargins left="0.7" right="0.7" top="0.75" bottom="0.75" header="0.3" footer="0.3"/>
  <pageSetup scale="4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2015</vt:lpstr>
      <vt:lpstr>2016</vt:lpstr>
      <vt:lpstr>2017</vt:lpstr>
      <vt:lpstr>2018</vt:lpstr>
      <vt:lpstr>'2015'!Print_Area</vt:lpstr>
      <vt:lpstr>'2016'!Print_Area</vt:lpstr>
      <vt:lpstr>'2017'!Print_Area</vt:lpstr>
      <vt:lpstr>'2018'!Print_Area</vt:lpstr>
    </vt:vector>
  </TitlesOfParts>
  <Company>Baystate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Witherell, David</dc:creator>
  <cp:lastModifiedBy>Knadler, Nancy</cp:lastModifiedBy>
  <dcterms:created xsi:type="dcterms:W3CDTF">2018-09-17T20:06:40Z</dcterms:created>
  <dcterms:modified xsi:type="dcterms:W3CDTF">2019-09-02T13:00:28Z</dcterms:modified>
</cp:coreProperties>
</file>