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8255" windowHeight="10245"/>
  </bookViews>
  <sheets>
    <sheet name="2017" sheetId="16" r:id="rId1"/>
  </sheets>
  <definedNames>
    <definedName name="_xlnm.Print_Titles" localSheetId="0">'2017'!$1:$3</definedName>
  </definedNames>
  <calcPr calcId="145621"/>
</workbook>
</file>

<file path=xl/calcChain.xml><?xml version="1.0" encoding="utf-8"?>
<calcChain xmlns="http://schemas.openxmlformats.org/spreadsheetml/2006/main">
  <c r="Q44" i="16" l="1"/>
  <c r="P44" i="16"/>
  <c r="I44" i="16"/>
  <c r="H44" i="16"/>
  <c r="I25" i="16"/>
  <c r="H25" i="16"/>
  <c r="M44" i="16" l="1"/>
  <c r="M45" i="16" s="1"/>
  <c r="L44" i="16"/>
  <c r="M25" i="16"/>
  <c r="L25" i="16"/>
  <c r="E44" i="16"/>
  <c r="D44" i="16"/>
  <c r="E25" i="16"/>
  <c r="D25" i="16"/>
  <c r="U43" i="16"/>
  <c r="T43" i="16"/>
  <c r="U42" i="16"/>
  <c r="T42" i="16"/>
  <c r="U41" i="16"/>
  <c r="T41" i="16"/>
  <c r="U40" i="16"/>
  <c r="T40" i="16"/>
  <c r="U39" i="16"/>
  <c r="T39" i="16"/>
  <c r="U38" i="16"/>
  <c r="T38" i="16"/>
  <c r="U37" i="16"/>
  <c r="T37" i="16"/>
  <c r="S36" i="16"/>
  <c r="R36" i="16"/>
  <c r="S45" i="16"/>
  <c r="U35" i="16"/>
  <c r="T35" i="16"/>
  <c r="S35" i="16"/>
  <c r="R35" i="16"/>
  <c r="U34" i="16"/>
  <c r="T34" i="16"/>
  <c r="S34" i="16"/>
  <c r="R34" i="16"/>
  <c r="U33" i="16"/>
  <c r="T33" i="16"/>
  <c r="S33" i="16"/>
  <c r="R33" i="16"/>
  <c r="U32" i="16"/>
  <c r="T32" i="16"/>
  <c r="S32" i="16"/>
  <c r="R32" i="16"/>
  <c r="U31" i="16"/>
  <c r="T31" i="16"/>
  <c r="S31" i="16"/>
  <c r="R31" i="16"/>
  <c r="U30" i="16"/>
  <c r="T30" i="16"/>
  <c r="S30" i="16"/>
  <c r="R30" i="16"/>
  <c r="U29" i="16"/>
  <c r="T29" i="16"/>
  <c r="S29" i="16"/>
  <c r="R29" i="16"/>
  <c r="U28" i="16"/>
  <c r="T28" i="16"/>
  <c r="S28" i="16"/>
  <c r="R28" i="16"/>
  <c r="U27" i="16"/>
  <c r="T27" i="16"/>
  <c r="S27" i="16"/>
  <c r="R27" i="16"/>
  <c r="U26" i="16"/>
  <c r="T26" i="16"/>
  <c r="S26" i="16"/>
  <c r="R26" i="16"/>
  <c r="U25" i="16"/>
  <c r="S25" i="16"/>
  <c r="R25" i="16"/>
  <c r="U24" i="16"/>
  <c r="T24" i="16"/>
  <c r="S24" i="16"/>
  <c r="R24" i="16"/>
  <c r="U23" i="16"/>
  <c r="T23" i="16"/>
  <c r="S23" i="16"/>
  <c r="R23" i="16"/>
  <c r="U22" i="16"/>
  <c r="T22" i="16"/>
  <c r="S22" i="16"/>
  <c r="R22" i="16"/>
  <c r="U21" i="16"/>
  <c r="T21" i="16"/>
  <c r="S21" i="16"/>
  <c r="R21" i="16"/>
  <c r="U20" i="16"/>
  <c r="T20" i="16"/>
  <c r="S20" i="16"/>
  <c r="R20" i="16"/>
  <c r="U19" i="16"/>
  <c r="T19" i="16"/>
  <c r="S19" i="16"/>
  <c r="R19" i="16"/>
  <c r="U18" i="16"/>
  <c r="T18" i="16"/>
  <c r="S18" i="16"/>
  <c r="R18" i="16"/>
  <c r="U17" i="16"/>
  <c r="T17" i="16"/>
  <c r="S17" i="16"/>
  <c r="R17" i="16"/>
  <c r="U16" i="16"/>
  <c r="T16" i="16"/>
  <c r="S16" i="16"/>
  <c r="R16" i="16"/>
  <c r="U15" i="16"/>
  <c r="T15" i="16"/>
  <c r="S15" i="16"/>
  <c r="R15" i="16"/>
  <c r="U14" i="16"/>
  <c r="T14" i="16"/>
  <c r="S14" i="16"/>
  <c r="R14" i="16"/>
  <c r="U13" i="16"/>
  <c r="T13" i="16"/>
  <c r="S13" i="16"/>
  <c r="R13" i="16"/>
  <c r="U12" i="16"/>
  <c r="T12" i="16"/>
  <c r="S12" i="16"/>
  <c r="R12" i="16"/>
  <c r="U11" i="16"/>
  <c r="T11" i="16"/>
  <c r="S11" i="16"/>
  <c r="R11" i="16"/>
  <c r="U10" i="16"/>
  <c r="T10" i="16"/>
  <c r="S10" i="16"/>
  <c r="R10" i="16"/>
  <c r="U9" i="16"/>
  <c r="T9" i="16"/>
  <c r="S9" i="16"/>
  <c r="R9" i="16"/>
  <c r="U8" i="16"/>
  <c r="T8" i="16"/>
  <c r="S8" i="16"/>
  <c r="R8" i="16"/>
  <c r="U7" i="16"/>
  <c r="T7" i="16"/>
  <c r="S7" i="16"/>
  <c r="R7" i="16"/>
  <c r="U6" i="16"/>
  <c r="T6" i="16"/>
  <c r="S6" i="16"/>
  <c r="R6" i="16"/>
  <c r="U5" i="16"/>
  <c r="T5" i="16"/>
  <c r="S5" i="16"/>
  <c r="R5" i="16"/>
  <c r="U4" i="16"/>
  <c r="T4" i="16"/>
  <c r="S4" i="16"/>
  <c r="R4" i="16"/>
  <c r="O36" i="16"/>
  <c r="N36" i="16"/>
  <c r="G36" i="16"/>
  <c r="G45" i="16" s="1"/>
  <c r="F36" i="16"/>
  <c r="F45" i="16" s="1"/>
  <c r="K36" i="16"/>
  <c r="J36" i="16"/>
  <c r="Q45" i="16"/>
  <c r="P45" i="16"/>
  <c r="O45" i="16"/>
  <c r="N45" i="16"/>
  <c r="I45" i="16"/>
  <c r="H45" i="16"/>
  <c r="L45" i="16"/>
  <c r="K45" i="16"/>
  <c r="J45" i="16"/>
  <c r="E45" i="16"/>
  <c r="D45" i="16"/>
  <c r="B36" i="16"/>
  <c r="C36" i="16"/>
  <c r="C45" i="16"/>
  <c r="B45" i="16"/>
  <c r="U44" i="16" l="1"/>
  <c r="T44" i="16"/>
  <c r="T25" i="16"/>
  <c r="U45" i="16"/>
  <c r="R45" i="16"/>
  <c r="T45" i="16" l="1"/>
</calcChain>
</file>

<file path=xl/sharedStrings.xml><?xml version="1.0" encoding="utf-8"?>
<sst xmlns="http://schemas.openxmlformats.org/spreadsheetml/2006/main" count="70" uniqueCount="56">
  <si>
    <t>Commercial</t>
  </si>
  <si>
    <t>All Other</t>
  </si>
  <si>
    <t>Total</t>
  </si>
  <si>
    <t>Oncology</t>
  </si>
  <si>
    <t>Burns</t>
  </si>
  <si>
    <t>Cardiology Total</t>
  </si>
  <si>
    <t>Invasive</t>
  </si>
  <si>
    <t>Medical</t>
  </si>
  <si>
    <t>Dental</t>
  </si>
  <si>
    <t>Dermatology</t>
  </si>
  <si>
    <t>Endocinology</t>
  </si>
  <si>
    <t>Gastroenterology</t>
  </si>
  <si>
    <t>General Medicine</t>
  </si>
  <si>
    <t>General Surgery</t>
  </si>
  <si>
    <t>Gynecology</t>
  </si>
  <si>
    <t>Hematology</t>
  </si>
  <si>
    <t>Infectious Disease</t>
  </si>
  <si>
    <t>Neonatology</t>
  </si>
  <si>
    <t>Nephrology</t>
  </si>
  <si>
    <t>Neurology</t>
  </si>
  <si>
    <t>Neurosurgery</t>
  </si>
  <si>
    <t>Normal Newborns</t>
  </si>
  <si>
    <t>Obstetrics</t>
  </si>
  <si>
    <t>Ophthalmology</t>
  </si>
  <si>
    <t>Orthopedics</t>
  </si>
  <si>
    <t>Otolaryngology</t>
  </si>
  <si>
    <t>Psychiatry</t>
  </si>
  <si>
    <t>Pulmonary</t>
  </si>
  <si>
    <t>Rehab</t>
  </si>
  <si>
    <t>Rheumatology</t>
  </si>
  <si>
    <t>Transplant Surgery</t>
  </si>
  <si>
    <t>Trauma</t>
  </si>
  <si>
    <t>Urology</t>
  </si>
  <si>
    <t>Vascular Surgery</t>
  </si>
  <si>
    <t>Other Inpatient</t>
  </si>
  <si>
    <t>Imaging</t>
  </si>
  <si>
    <t>Other Treatments</t>
  </si>
  <si>
    <t>Laboratory</t>
  </si>
  <si>
    <t>Ambulatory Surgery</t>
  </si>
  <si>
    <t>Therapies</t>
  </si>
  <si>
    <t>Observation</t>
  </si>
  <si>
    <t>Other Outpatient</t>
  </si>
  <si>
    <t>Service Category</t>
  </si>
  <si>
    <t>GRAND TOTAL</t>
  </si>
  <si>
    <t>Cardiac Surgery</t>
  </si>
  <si>
    <t>Office Visits</t>
  </si>
  <si>
    <t>Inpatient Revenue ($)</t>
  </si>
  <si>
    <t>Inpatient Margin ($)</t>
  </si>
  <si>
    <t>Outpatient Revenue ($)</t>
  </si>
  <si>
    <t>Outpatient Margin ($)</t>
  </si>
  <si>
    <t xml:space="preserve">Inpatient Revenue ($) </t>
  </si>
  <si>
    <t>Inpatient  Margin ($)</t>
  </si>
  <si>
    <t>Medicare</t>
  </si>
  <si>
    <t>Medicaid</t>
  </si>
  <si>
    <t>BIDMC 2017</t>
  </si>
  <si>
    <t>Defined by Admitting Physician Divisions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</si>
</sst>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0" fillId="3" borderId="0" xfId="0" applyFill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wrapText="1" indent="1"/>
    </xf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0" fillId="0" borderId="1" xfId="0" applyBorder="1" applyAlignment="1">
      <alignment horizontal="left" wrapText="1"/>
    </xf>
    <xf numFmtId="0" fontId="1" fillId="0" borderId="1" xfId="0" applyFont="1" applyFill="1" applyBorder="1" applyAlignment="1">
      <alignment wrapText="1"/>
    </xf>
    <xf numFmtId="0" fontId="1" fillId="3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44" fontId="0" fillId="2" borderId="1" xfId="1" applyFont="1" applyFill="1" applyBorder="1" applyAlignment="1">
      <alignment wrapText="1"/>
    </xf>
    <xf numFmtId="44" fontId="0" fillId="3" borderId="1" xfId="1" applyFont="1" applyFill="1" applyBorder="1" applyAlignment="1">
      <alignment wrapText="1"/>
    </xf>
    <xf numFmtId="44" fontId="0" fillId="2" borderId="1" xfId="1" applyFont="1" applyFill="1" applyBorder="1" applyAlignment="1">
      <alignment horizontal="left" wrapText="1" indent="1"/>
    </xf>
    <xf numFmtId="44" fontId="0" fillId="4" borderId="1" xfId="1" applyFont="1" applyFill="1" applyBorder="1" applyAlignment="1">
      <alignment wrapText="1"/>
    </xf>
    <xf numFmtId="44" fontId="1" fillId="2" borderId="1" xfId="1" applyFont="1" applyFill="1" applyBorder="1" applyAlignment="1">
      <alignment wrapText="1"/>
    </xf>
    <xf numFmtId="44" fontId="0" fillId="0" borderId="0" xfId="0" applyNumberFormat="1" applyFill="1" applyBorder="1" applyAlignment="1">
      <alignment wrapText="1"/>
    </xf>
    <xf numFmtId="0" fontId="0" fillId="0" borderId="0" xfId="0" applyFill="1" applyBorder="1" applyAlignment="1"/>
    <xf numFmtId="0" fontId="1" fillId="2" borderId="1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4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95"/>
  <sheetViews>
    <sheetView tabSelected="1" zoomScale="90" zoomScaleNormal="90" workbookViewId="0">
      <selection activeCell="P46" sqref="P46"/>
    </sheetView>
  </sheetViews>
  <sheetFormatPr defaultRowHeight="15" x14ac:dyDescent="0.25"/>
  <cols>
    <col min="1" max="1" width="21.7109375" style="1" bestFit="1" customWidth="1"/>
    <col min="2" max="2" width="11.7109375" style="1" bestFit="1" customWidth="1"/>
    <col min="3" max="3" width="10.140625" style="2" bestFit="1" customWidth="1"/>
    <col min="4" max="5" width="11.42578125" style="2" customWidth="1"/>
    <col min="6" max="6" width="11.7109375" style="3" bestFit="1" customWidth="1"/>
    <col min="7" max="7" width="10.140625" style="3" bestFit="1" customWidth="1"/>
    <col min="8" max="9" width="11.42578125" style="3" customWidth="1"/>
    <col min="10" max="10" width="11.7109375" style="3" bestFit="1" customWidth="1"/>
    <col min="11" max="11" width="10.140625" style="2" bestFit="1" customWidth="1"/>
    <col min="12" max="13" width="11.42578125" style="2" customWidth="1"/>
    <col min="14" max="14" width="11.7109375" style="3" bestFit="1" customWidth="1"/>
    <col min="15" max="15" width="10.140625" style="3" bestFit="1" customWidth="1"/>
    <col min="16" max="17" width="11.42578125" style="3" customWidth="1"/>
    <col min="18" max="18" width="11.7109375" bestFit="1" customWidth="1"/>
    <col min="19" max="19" width="10.140625" bestFit="1" customWidth="1"/>
    <col min="20" max="20" width="11.85546875" customWidth="1"/>
    <col min="21" max="21" width="11.7109375" customWidth="1"/>
  </cols>
  <sheetData>
    <row r="1" spans="1:21" ht="18.75" x14ac:dyDescent="0.3">
      <c r="A1" s="22" t="s">
        <v>54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21" ht="15" customHeight="1" x14ac:dyDescent="0.25">
      <c r="A2" s="23" t="s">
        <v>42</v>
      </c>
      <c r="B2" s="24" t="s">
        <v>0</v>
      </c>
      <c r="C2" s="25"/>
      <c r="D2" s="25"/>
      <c r="E2" s="26"/>
      <c r="F2" s="27" t="s">
        <v>52</v>
      </c>
      <c r="G2" s="27"/>
      <c r="H2" s="27"/>
      <c r="I2" s="27"/>
      <c r="J2" s="21" t="s">
        <v>53</v>
      </c>
      <c r="K2" s="21"/>
      <c r="L2" s="21"/>
      <c r="M2" s="21"/>
      <c r="N2" s="27" t="s">
        <v>1</v>
      </c>
      <c r="O2" s="27"/>
      <c r="P2" s="27"/>
      <c r="Q2" s="27"/>
      <c r="R2" s="21" t="s">
        <v>2</v>
      </c>
      <c r="S2" s="21"/>
      <c r="T2" s="21"/>
      <c r="U2" s="21"/>
    </row>
    <row r="3" spans="1:21" ht="33.75" customHeight="1" x14ac:dyDescent="0.25">
      <c r="A3" s="23"/>
      <c r="B3" s="13" t="s">
        <v>46</v>
      </c>
      <c r="C3" s="13" t="s">
        <v>47</v>
      </c>
      <c r="D3" s="13" t="s">
        <v>48</v>
      </c>
      <c r="E3" s="13" t="s">
        <v>49</v>
      </c>
      <c r="F3" s="10" t="s">
        <v>46</v>
      </c>
      <c r="G3" s="12" t="s">
        <v>47</v>
      </c>
      <c r="H3" s="12" t="s">
        <v>48</v>
      </c>
      <c r="I3" s="12" t="s">
        <v>49</v>
      </c>
      <c r="J3" s="11" t="s">
        <v>46</v>
      </c>
      <c r="K3" s="13" t="s">
        <v>47</v>
      </c>
      <c r="L3" s="13" t="s">
        <v>48</v>
      </c>
      <c r="M3" s="13" t="s">
        <v>49</v>
      </c>
      <c r="N3" s="12" t="s">
        <v>50</v>
      </c>
      <c r="O3" s="12" t="s">
        <v>51</v>
      </c>
      <c r="P3" s="10" t="s">
        <v>48</v>
      </c>
      <c r="Q3" s="12" t="s">
        <v>49</v>
      </c>
      <c r="R3" s="11" t="s">
        <v>46</v>
      </c>
      <c r="S3" s="13" t="s">
        <v>47</v>
      </c>
      <c r="T3" s="13" t="s">
        <v>48</v>
      </c>
      <c r="U3" s="13" t="s">
        <v>49</v>
      </c>
    </row>
    <row r="4" spans="1:21" x14ac:dyDescent="0.25">
      <c r="A4" s="4" t="s">
        <v>4</v>
      </c>
      <c r="B4" s="14"/>
      <c r="C4" s="14"/>
      <c r="D4" s="14"/>
      <c r="E4" s="14"/>
      <c r="F4" s="15"/>
      <c r="G4" s="15"/>
      <c r="H4" s="15"/>
      <c r="I4" s="15"/>
      <c r="J4" s="14"/>
      <c r="K4" s="14"/>
      <c r="L4" s="14"/>
      <c r="M4" s="14"/>
      <c r="N4" s="15"/>
      <c r="O4" s="15"/>
      <c r="P4" s="15"/>
      <c r="Q4" s="15"/>
      <c r="R4" s="14">
        <f>+B4+F4+J4+N4</f>
        <v>0</v>
      </c>
      <c r="S4" s="14">
        <f>+C4+G4+K4+O4</f>
        <v>0</v>
      </c>
      <c r="T4" s="14">
        <f>+D4+H4+L4+P4</f>
        <v>0</v>
      </c>
      <c r="U4" s="14">
        <f>+E4+I4+M4+Q4</f>
        <v>0</v>
      </c>
    </row>
    <row r="5" spans="1:21" x14ac:dyDescent="0.25">
      <c r="A5" s="4" t="s">
        <v>5</v>
      </c>
      <c r="B5" s="14">
        <v>21.9</v>
      </c>
      <c r="C5" s="14">
        <v>4.5</v>
      </c>
      <c r="D5" s="14">
        <v>23.925999999999998</v>
      </c>
      <c r="E5" s="14">
        <v>5.1130000000000004</v>
      </c>
      <c r="F5" s="15">
        <v>50.277999999999999</v>
      </c>
      <c r="G5" s="15">
        <v>-5.7880000000000003</v>
      </c>
      <c r="H5" s="15">
        <v>20.771999999999998</v>
      </c>
      <c r="I5" s="15">
        <v>-4.6040000000000001</v>
      </c>
      <c r="J5" s="14">
        <v>6.133</v>
      </c>
      <c r="K5" s="14">
        <v>-0.996</v>
      </c>
      <c r="L5" s="14">
        <v>2.4820000000000002</v>
      </c>
      <c r="M5" s="14">
        <v>-2.3220000000000001</v>
      </c>
      <c r="N5" s="15">
        <v>0.30499999999999999</v>
      </c>
      <c r="O5" s="15">
        <v>-1.839</v>
      </c>
      <c r="P5" s="15">
        <v>0.312</v>
      </c>
      <c r="Q5" s="15">
        <v>-0.18</v>
      </c>
      <c r="R5" s="14">
        <f t="shared" ref="R5:R35" si="0">+B5+F5+J5+N5</f>
        <v>78.616</v>
      </c>
      <c r="S5" s="14">
        <f t="shared" ref="S5:S35" si="1">+C5+G5+K5+O5</f>
        <v>-4.1230000000000002</v>
      </c>
      <c r="T5" s="14">
        <f t="shared" ref="T5:T35" si="2">+D5+H5+L5+P5</f>
        <v>47.49199999999999</v>
      </c>
      <c r="U5" s="14">
        <f t="shared" ref="U5:U35" si="3">+E5+I5+M5+Q5</f>
        <v>-1.9929999999999997</v>
      </c>
    </row>
    <row r="6" spans="1:21" x14ac:dyDescent="0.25">
      <c r="A6" s="5" t="s">
        <v>6</v>
      </c>
      <c r="B6" s="16"/>
      <c r="C6" s="14"/>
      <c r="D6" s="14"/>
      <c r="E6" s="14"/>
      <c r="F6" s="15"/>
      <c r="G6" s="15"/>
      <c r="H6" s="15"/>
      <c r="I6" s="15"/>
      <c r="J6" s="14"/>
      <c r="K6" s="14"/>
      <c r="L6" s="14"/>
      <c r="M6" s="14"/>
      <c r="N6" s="15"/>
      <c r="O6" s="15"/>
      <c r="P6" s="15"/>
      <c r="Q6" s="15"/>
      <c r="R6" s="14">
        <f t="shared" si="0"/>
        <v>0</v>
      </c>
      <c r="S6" s="14">
        <f t="shared" si="1"/>
        <v>0</v>
      </c>
      <c r="T6" s="14">
        <f t="shared" si="2"/>
        <v>0</v>
      </c>
      <c r="U6" s="14">
        <f t="shared" si="3"/>
        <v>0</v>
      </c>
    </row>
    <row r="7" spans="1:21" x14ac:dyDescent="0.25">
      <c r="A7" s="5" t="s">
        <v>7</v>
      </c>
      <c r="B7" s="16"/>
      <c r="C7" s="14"/>
      <c r="D7" s="14"/>
      <c r="E7" s="14"/>
      <c r="F7" s="15"/>
      <c r="G7" s="15"/>
      <c r="H7" s="15"/>
      <c r="I7" s="15"/>
      <c r="J7" s="14"/>
      <c r="K7" s="14"/>
      <c r="L7" s="14"/>
      <c r="M7" s="14"/>
      <c r="N7" s="15"/>
      <c r="O7" s="15"/>
      <c r="P7" s="15"/>
      <c r="Q7" s="15"/>
      <c r="R7" s="14">
        <f t="shared" si="0"/>
        <v>0</v>
      </c>
      <c r="S7" s="14">
        <f t="shared" si="1"/>
        <v>0</v>
      </c>
      <c r="T7" s="14">
        <f t="shared" si="2"/>
        <v>0</v>
      </c>
      <c r="U7" s="14">
        <f t="shared" si="3"/>
        <v>0</v>
      </c>
    </row>
    <row r="8" spans="1:21" x14ac:dyDescent="0.25">
      <c r="A8" s="8" t="s">
        <v>44</v>
      </c>
      <c r="B8" s="16">
        <v>21.4</v>
      </c>
      <c r="C8" s="14">
        <v>5.5</v>
      </c>
      <c r="D8" s="14">
        <v>0.23899999999999999</v>
      </c>
      <c r="E8" s="14">
        <v>-1.7999999999999999E-2</v>
      </c>
      <c r="F8" s="15">
        <v>28.045999999999999</v>
      </c>
      <c r="G8" s="15">
        <v>1.3069999999999999</v>
      </c>
      <c r="H8" s="15">
        <v>0.21099999999999999</v>
      </c>
      <c r="I8" s="15">
        <v>-9.5000000000000001E-2</v>
      </c>
      <c r="J8" s="14">
        <v>5.0869999999999997</v>
      </c>
      <c r="K8" s="14">
        <v>-0.253</v>
      </c>
      <c r="L8" s="14"/>
      <c r="M8" s="14"/>
      <c r="N8" s="15">
        <v>0.105</v>
      </c>
      <c r="O8" s="15">
        <v>-0.79100000000000004</v>
      </c>
      <c r="P8" s="15"/>
      <c r="Q8" s="15"/>
      <c r="R8" s="14">
        <f t="shared" si="0"/>
        <v>54.637999999999998</v>
      </c>
      <c r="S8" s="14">
        <f t="shared" si="1"/>
        <v>5.7629999999999999</v>
      </c>
      <c r="T8" s="14">
        <f t="shared" si="2"/>
        <v>0.44999999999999996</v>
      </c>
      <c r="U8" s="14">
        <f t="shared" si="3"/>
        <v>-0.113</v>
      </c>
    </row>
    <row r="9" spans="1:21" x14ac:dyDescent="0.25">
      <c r="A9" s="4" t="s">
        <v>8</v>
      </c>
      <c r="B9" s="14"/>
      <c r="C9" s="14"/>
      <c r="D9" s="14"/>
      <c r="E9" s="14"/>
      <c r="F9" s="15"/>
      <c r="G9" s="15"/>
      <c r="H9" s="15"/>
      <c r="I9" s="15"/>
      <c r="J9" s="14"/>
      <c r="K9" s="14"/>
      <c r="L9" s="14"/>
      <c r="M9" s="14"/>
      <c r="N9" s="15"/>
      <c r="O9" s="15"/>
      <c r="P9" s="15"/>
      <c r="Q9" s="15"/>
      <c r="R9" s="14">
        <f t="shared" si="0"/>
        <v>0</v>
      </c>
      <c r="S9" s="14">
        <f t="shared" si="1"/>
        <v>0</v>
      </c>
      <c r="T9" s="14">
        <f t="shared" si="2"/>
        <v>0</v>
      </c>
      <c r="U9" s="14">
        <f t="shared" si="3"/>
        <v>0</v>
      </c>
    </row>
    <row r="10" spans="1:21" x14ac:dyDescent="0.25">
      <c r="A10" s="4" t="s">
        <v>9</v>
      </c>
      <c r="B10" s="14"/>
      <c r="C10" s="14"/>
      <c r="D10" s="14">
        <v>3.8220000000000001</v>
      </c>
      <c r="E10" s="14">
        <v>1.25</v>
      </c>
      <c r="F10" s="15"/>
      <c r="G10" s="15"/>
      <c r="H10" s="15">
        <v>2.6890000000000001</v>
      </c>
      <c r="I10" s="15">
        <v>0.28799999999999998</v>
      </c>
      <c r="J10" s="14"/>
      <c r="K10" s="14"/>
      <c r="L10" s="14">
        <v>1.117</v>
      </c>
      <c r="M10" s="14">
        <v>0.34200000000000003</v>
      </c>
      <c r="N10" s="15"/>
      <c r="O10" s="15"/>
      <c r="P10" s="15"/>
      <c r="Q10" s="15"/>
      <c r="R10" s="14">
        <f t="shared" si="0"/>
        <v>0</v>
      </c>
      <c r="S10" s="14">
        <f t="shared" si="1"/>
        <v>0</v>
      </c>
      <c r="T10" s="14">
        <f t="shared" si="2"/>
        <v>7.6280000000000001</v>
      </c>
      <c r="U10" s="14">
        <f t="shared" si="3"/>
        <v>1.8800000000000001</v>
      </c>
    </row>
    <row r="11" spans="1:21" x14ac:dyDescent="0.25">
      <c r="A11" s="4" t="s">
        <v>10</v>
      </c>
      <c r="B11" s="14"/>
      <c r="C11" s="14"/>
      <c r="D11" s="14">
        <v>3.3610000000000002</v>
      </c>
      <c r="E11" s="14">
        <v>0.90400000000000003</v>
      </c>
      <c r="F11" s="15"/>
      <c r="G11" s="15"/>
      <c r="H11" s="15">
        <v>1.7729999999999999</v>
      </c>
      <c r="I11" s="15">
        <v>-0.36799999999999999</v>
      </c>
      <c r="J11" s="14"/>
      <c r="K11" s="14"/>
      <c r="L11" s="14">
        <v>1.071</v>
      </c>
      <c r="M11" s="14">
        <v>0.308</v>
      </c>
      <c r="N11" s="15"/>
      <c r="O11" s="15"/>
      <c r="P11" s="15"/>
      <c r="Q11" s="15"/>
      <c r="R11" s="14">
        <f t="shared" si="0"/>
        <v>0</v>
      </c>
      <c r="S11" s="14">
        <f t="shared" si="1"/>
        <v>0</v>
      </c>
      <c r="T11" s="14">
        <f t="shared" si="2"/>
        <v>6.2050000000000001</v>
      </c>
      <c r="U11" s="14">
        <f t="shared" si="3"/>
        <v>0.84400000000000008</v>
      </c>
    </row>
    <row r="12" spans="1:21" x14ac:dyDescent="0.25">
      <c r="A12" s="4" t="s">
        <v>11</v>
      </c>
      <c r="B12" s="14">
        <v>11.238</v>
      </c>
      <c r="C12" s="14">
        <v>3.8250000000000002</v>
      </c>
      <c r="D12" s="14">
        <v>42.396000000000001</v>
      </c>
      <c r="E12" s="14">
        <v>11.472</v>
      </c>
      <c r="F12" s="15">
        <v>6.3029999999999999</v>
      </c>
      <c r="G12" s="15">
        <v>-0.52200000000000002</v>
      </c>
      <c r="H12" s="15">
        <v>13.586</v>
      </c>
      <c r="I12" s="15">
        <v>-1.5629999999999999</v>
      </c>
      <c r="J12" s="14">
        <v>5.1079999999999997</v>
      </c>
      <c r="K12" s="14">
        <v>-0.112</v>
      </c>
      <c r="L12" s="14">
        <v>7.9560000000000004</v>
      </c>
      <c r="M12" s="14">
        <v>-1.4690000000000001</v>
      </c>
      <c r="N12" s="15">
        <v>0.28199999999999997</v>
      </c>
      <c r="O12" s="15">
        <v>-0.32600000000000001</v>
      </c>
      <c r="P12" s="15">
        <v>0.89500000000000002</v>
      </c>
      <c r="Q12" s="15">
        <v>-0.34399999999999997</v>
      </c>
      <c r="R12" s="14">
        <f t="shared" si="0"/>
        <v>22.931000000000001</v>
      </c>
      <c r="S12" s="14">
        <f t="shared" si="1"/>
        <v>2.8649999999999998</v>
      </c>
      <c r="T12" s="14">
        <f t="shared" si="2"/>
        <v>64.832999999999998</v>
      </c>
      <c r="U12" s="14">
        <f t="shared" si="3"/>
        <v>8.0960000000000001</v>
      </c>
    </row>
    <row r="13" spans="1:21" x14ac:dyDescent="0.25">
      <c r="A13" s="4" t="s">
        <v>12</v>
      </c>
      <c r="B13" s="14">
        <v>55.468000000000004</v>
      </c>
      <c r="C13" s="14">
        <v>15.994999999999999</v>
      </c>
      <c r="D13" s="14">
        <v>39.161999999999999</v>
      </c>
      <c r="E13" s="14">
        <v>6.9870000000000001</v>
      </c>
      <c r="F13" s="15">
        <v>91.536000000000001</v>
      </c>
      <c r="G13" s="15">
        <v>-2.5230000000000001</v>
      </c>
      <c r="H13" s="15">
        <v>14.446</v>
      </c>
      <c r="I13" s="15">
        <v>-5.21</v>
      </c>
      <c r="J13" s="14">
        <v>23.15</v>
      </c>
      <c r="K13" s="14">
        <v>-5.0819999999999999</v>
      </c>
      <c r="L13" s="14">
        <v>16.007999999999999</v>
      </c>
      <c r="M13" s="14">
        <v>-0.93200000000000005</v>
      </c>
      <c r="N13" s="15">
        <v>0.69499999999999995</v>
      </c>
      <c r="O13" s="15">
        <v>-1.8919999999999999</v>
      </c>
      <c r="P13" s="15">
        <v>0.872</v>
      </c>
      <c r="Q13" s="15">
        <v>-0.57799999999999996</v>
      </c>
      <c r="R13" s="14">
        <f t="shared" si="0"/>
        <v>170.84900000000002</v>
      </c>
      <c r="S13" s="14">
        <f t="shared" si="1"/>
        <v>6.4980000000000011</v>
      </c>
      <c r="T13" s="14">
        <f t="shared" si="2"/>
        <v>70.488</v>
      </c>
      <c r="U13" s="14">
        <f t="shared" si="3"/>
        <v>0.26700000000000013</v>
      </c>
    </row>
    <row r="14" spans="1:21" x14ac:dyDescent="0.25">
      <c r="A14" s="4" t="s">
        <v>13</v>
      </c>
      <c r="B14" s="14">
        <v>8.4420000000000002</v>
      </c>
      <c r="C14" s="14">
        <v>3.2879999999999998</v>
      </c>
      <c r="D14" s="14">
        <v>6.2729999999999997</v>
      </c>
      <c r="E14" s="14">
        <v>2.0089999999999999</v>
      </c>
      <c r="F14" s="15">
        <v>5.7169999999999996</v>
      </c>
      <c r="G14" s="15">
        <v>-0.53900000000000003</v>
      </c>
      <c r="H14" s="15">
        <v>2.8620000000000001</v>
      </c>
      <c r="I14" s="15">
        <v>0.54600000000000004</v>
      </c>
      <c r="J14" s="14">
        <v>2.0329999999999999</v>
      </c>
      <c r="K14" s="14">
        <v>-0.45900000000000002</v>
      </c>
      <c r="L14" s="14">
        <v>1.054</v>
      </c>
      <c r="M14" s="14">
        <v>-0.63500000000000001</v>
      </c>
      <c r="N14" s="15">
        <v>0.46300000000000002</v>
      </c>
      <c r="O14" s="15">
        <v>-7.4999999999999997E-2</v>
      </c>
      <c r="P14" s="15">
        <v>0.1</v>
      </c>
      <c r="Q14" s="15">
        <v>-2.1999999999999999E-2</v>
      </c>
      <c r="R14" s="14">
        <f t="shared" si="0"/>
        <v>16.655000000000001</v>
      </c>
      <c r="S14" s="14">
        <f t="shared" si="1"/>
        <v>2.2149999999999994</v>
      </c>
      <c r="T14" s="14">
        <f t="shared" si="2"/>
        <v>10.289</v>
      </c>
      <c r="U14" s="14">
        <f t="shared" si="3"/>
        <v>1.8979999999999997</v>
      </c>
    </row>
    <row r="15" spans="1:21" x14ac:dyDescent="0.25">
      <c r="A15" s="4" t="s">
        <v>14</v>
      </c>
      <c r="B15" s="14"/>
      <c r="C15" s="14"/>
      <c r="D15" s="14"/>
      <c r="E15" s="14"/>
      <c r="F15" s="15">
        <v>2.9180000000000001</v>
      </c>
      <c r="G15" s="15">
        <v>0.34499999999999997</v>
      </c>
      <c r="H15" s="15">
        <v>2.653</v>
      </c>
      <c r="I15" s="15">
        <v>-0.54</v>
      </c>
      <c r="J15" s="14"/>
      <c r="K15" s="14"/>
      <c r="L15" s="14"/>
      <c r="M15" s="14"/>
      <c r="N15" s="15"/>
      <c r="O15" s="15"/>
      <c r="P15" s="15"/>
      <c r="Q15" s="15"/>
      <c r="R15" s="14">
        <f t="shared" si="0"/>
        <v>2.9180000000000001</v>
      </c>
      <c r="S15" s="14">
        <f t="shared" si="1"/>
        <v>0.34499999999999997</v>
      </c>
      <c r="T15" s="14">
        <f t="shared" si="2"/>
        <v>2.653</v>
      </c>
      <c r="U15" s="14">
        <f t="shared" si="3"/>
        <v>-0.54</v>
      </c>
    </row>
    <row r="16" spans="1:21" x14ac:dyDescent="0.25">
      <c r="A16" s="4" t="s">
        <v>15</v>
      </c>
      <c r="B16" s="14">
        <v>25.867000000000001</v>
      </c>
      <c r="C16" s="14">
        <v>7.8280000000000003</v>
      </c>
      <c r="D16" s="14">
        <v>38.222000000000001</v>
      </c>
      <c r="E16" s="14">
        <v>5.19</v>
      </c>
      <c r="F16" s="15">
        <v>19.617999999999999</v>
      </c>
      <c r="G16" s="15">
        <v>-7.2060000000000004</v>
      </c>
      <c r="H16" s="15">
        <v>34.078000000000003</v>
      </c>
      <c r="I16" s="15">
        <v>-6.6349999999999998</v>
      </c>
      <c r="J16" s="14">
        <v>9.1489999999999991</v>
      </c>
      <c r="K16" s="14">
        <v>-0.62</v>
      </c>
      <c r="L16" s="14">
        <v>8.49</v>
      </c>
      <c r="M16" s="14">
        <v>-4.649</v>
      </c>
      <c r="N16" s="15">
        <v>1.2529999999999999</v>
      </c>
      <c r="O16" s="15">
        <v>-0.504</v>
      </c>
      <c r="P16" s="15">
        <v>0.60899999999999999</v>
      </c>
      <c r="Q16" s="15">
        <v>-0.58599999999999997</v>
      </c>
      <c r="R16" s="14">
        <f t="shared" si="0"/>
        <v>55.887</v>
      </c>
      <c r="S16" s="14">
        <f t="shared" si="1"/>
        <v>-0.50200000000000011</v>
      </c>
      <c r="T16" s="14">
        <f t="shared" si="2"/>
        <v>81.399000000000001</v>
      </c>
      <c r="U16" s="14">
        <f t="shared" si="3"/>
        <v>-6.68</v>
      </c>
    </row>
    <row r="17" spans="1:21" x14ac:dyDescent="0.25">
      <c r="A17" s="4" t="s">
        <v>16</v>
      </c>
      <c r="B17" s="14"/>
      <c r="C17" s="14"/>
      <c r="D17" s="14">
        <v>0.83199999999999996</v>
      </c>
      <c r="E17" s="14">
        <v>-0.27200000000000002</v>
      </c>
      <c r="F17" s="15"/>
      <c r="G17" s="15"/>
      <c r="H17" s="15">
        <v>0.45100000000000001</v>
      </c>
      <c r="I17" s="15">
        <v>-0.41799999999999998</v>
      </c>
      <c r="J17" s="14"/>
      <c r="K17" s="14"/>
      <c r="L17" s="14">
        <v>0.51</v>
      </c>
      <c r="M17" s="14">
        <v>-0.316</v>
      </c>
      <c r="N17" s="15"/>
      <c r="O17" s="15"/>
      <c r="P17" s="15">
        <v>3.5000000000000003E-2</v>
      </c>
      <c r="Q17" s="15">
        <v>-6.4000000000000001E-2</v>
      </c>
      <c r="R17" s="14">
        <f t="shared" si="0"/>
        <v>0</v>
      </c>
      <c r="S17" s="14">
        <f t="shared" si="1"/>
        <v>0</v>
      </c>
      <c r="T17" s="14">
        <f t="shared" si="2"/>
        <v>1.8279999999999998</v>
      </c>
      <c r="U17" s="14">
        <f t="shared" si="3"/>
        <v>-1.07</v>
      </c>
    </row>
    <row r="18" spans="1:21" x14ac:dyDescent="0.25">
      <c r="A18" s="4" t="s">
        <v>17</v>
      </c>
      <c r="B18" s="14">
        <v>27.297999999999998</v>
      </c>
      <c r="C18" s="14">
        <v>3.778</v>
      </c>
      <c r="D18" s="14">
        <v>0.33800000000000002</v>
      </c>
      <c r="E18" s="14">
        <v>-2.5999999999999999E-2</v>
      </c>
      <c r="F18" s="15"/>
      <c r="G18" s="15"/>
      <c r="H18" s="15"/>
      <c r="I18" s="15"/>
      <c r="J18" s="14">
        <v>12.811</v>
      </c>
      <c r="K18" s="14">
        <v>-1.988</v>
      </c>
      <c r="L18" s="14">
        <v>1.3440000000000001</v>
      </c>
      <c r="M18" s="14">
        <v>0.124</v>
      </c>
      <c r="N18" s="15">
        <v>0.28399999999999997</v>
      </c>
      <c r="O18" s="15">
        <v>-0.629</v>
      </c>
      <c r="P18" s="15"/>
      <c r="Q18" s="15"/>
      <c r="R18" s="14">
        <f t="shared" si="0"/>
        <v>40.392999999999994</v>
      </c>
      <c r="S18" s="14">
        <f t="shared" si="1"/>
        <v>1.161</v>
      </c>
      <c r="T18" s="14">
        <f t="shared" si="2"/>
        <v>1.6820000000000002</v>
      </c>
      <c r="U18" s="14">
        <f t="shared" si="3"/>
        <v>9.8000000000000004E-2</v>
      </c>
    </row>
    <row r="19" spans="1:21" x14ac:dyDescent="0.25">
      <c r="A19" s="4" t="s">
        <v>18</v>
      </c>
      <c r="B19" s="14">
        <v>1.4159999999999999</v>
      </c>
      <c r="C19" s="14">
        <v>0.68500000000000005</v>
      </c>
      <c r="D19" s="14">
        <v>1.851</v>
      </c>
      <c r="E19" s="14">
        <v>0.35899999999999999</v>
      </c>
      <c r="F19" s="15">
        <v>1.7470000000000001</v>
      </c>
      <c r="G19" s="15">
        <v>-0.17599999999999999</v>
      </c>
      <c r="H19" s="15">
        <v>2.3929999999999998</v>
      </c>
      <c r="I19" s="15">
        <v>-0.50700000000000001</v>
      </c>
      <c r="J19" s="14">
        <v>0.44</v>
      </c>
      <c r="K19" s="14">
        <v>-0.27900000000000003</v>
      </c>
      <c r="L19" s="14">
        <v>0.63300000000000001</v>
      </c>
      <c r="M19" s="14">
        <v>-6.3E-2</v>
      </c>
      <c r="N19" s="15">
        <v>1.7000000000000001E-2</v>
      </c>
      <c r="O19" s="15">
        <v>-0.04</v>
      </c>
      <c r="P19" s="15">
        <v>9.7000000000000003E-2</v>
      </c>
      <c r="Q19" s="15">
        <v>-6.8000000000000005E-2</v>
      </c>
      <c r="R19" s="14">
        <f t="shared" si="0"/>
        <v>3.62</v>
      </c>
      <c r="S19" s="14">
        <f t="shared" si="1"/>
        <v>0.19000000000000009</v>
      </c>
      <c r="T19" s="14">
        <f t="shared" si="2"/>
        <v>4.9740000000000002</v>
      </c>
      <c r="U19" s="14">
        <f t="shared" si="3"/>
        <v>-0.27900000000000003</v>
      </c>
    </row>
    <row r="20" spans="1:21" x14ac:dyDescent="0.25">
      <c r="A20" s="4" t="s">
        <v>19</v>
      </c>
      <c r="B20" s="14">
        <v>9.3729999999999993</v>
      </c>
      <c r="C20" s="14">
        <v>2.09</v>
      </c>
      <c r="D20" s="14">
        <v>13.9763</v>
      </c>
      <c r="E20" s="14">
        <v>4.218</v>
      </c>
      <c r="F20" s="15">
        <v>12.96</v>
      </c>
      <c r="G20" s="15">
        <v>-1.254</v>
      </c>
      <c r="H20" s="15">
        <v>7.44</v>
      </c>
      <c r="I20" s="15">
        <v>-0.76900000000000002</v>
      </c>
      <c r="J20" s="14">
        <v>2.9750000000000001</v>
      </c>
      <c r="K20" s="14">
        <v>-0.95699999999999996</v>
      </c>
      <c r="L20" s="14">
        <v>3.1</v>
      </c>
      <c r="M20" s="14">
        <v>-0.72399999999999998</v>
      </c>
      <c r="N20" s="15">
        <v>0.151</v>
      </c>
      <c r="O20" s="15">
        <v>-0.86</v>
      </c>
      <c r="P20" s="15">
        <v>0.48</v>
      </c>
      <c r="Q20" s="15">
        <v>-8.5999999999999993E-2</v>
      </c>
      <c r="R20" s="14">
        <f t="shared" si="0"/>
        <v>25.459</v>
      </c>
      <c r="S20" s="14">
        <f t="shared" si="1"/>
        <v>-0.98100000000000009</v>
      </c>
      <c r="T20" s="14">
        <f t="shared" si="2"/>
        <v>24.996300000000002</v>
      </c>
      <c r="U20" s="14">
        <f t="shared" si="3"/>
        <v>2.6389999999999998</v>
      </c>
    </row>
    <row r="21" spans="1:21" x14ac:dyDescent="0.25">
      <c r="A21" s="4" t="s">
        <v>20</v>
      </c>
      <c r="B21" s="14">
        <v>15.177</v>
      </c>
      <c r="C21" s="14">
        <v>2.0289999999999999</v>
      </c>
      <c r="D21" s="14">
        <v>4.45</v>
      </c>
      <c r="E21" s="14">
        <v>1.3220000000000001</v>
      </c>
      <c r="F21" s="15">
        <v>14.353</v>
      </c>
      <c r="G21" s="15">
        <v>-0.191</v>
      </c>
      <c r="H21" s="15">
        <v>2.6139999999999999</v>
      </c>
      <c r="I21" s="15">
        <v>-0.19</v>
      </c>
      <c r="J21" s="14">
        <v>5.13</v>
      </c>
      <c r="K21" s="14">
        <v>-2.198</v>
      </c>
      <c r="L21" s="14">
        <v>0.68</v>
      </c>
      <c r="M21" s="14">
        <v>-0.66100000000000003</v>
      </c>
      <c r="N21" s="15">
        <v>1.5920000000000001</v>
      </c>
      <c r="O21" s="15">
        <v>-0.64600000000000002</v>
      </c>
      <c r="P21" s="15">
        <v>0.255</v>
      </c>
      <c r="Q21" s="15">
        <v>-5.0999999999999997E-2</v>
      </c>
      <c r="R21" s="14">
        <f t="shared" si="0"/>
        <v>36.252000000000002</v>
      </c>
      <c r="S21" s="14">
        <f t="shared" si="1"/>
        <v>-1.0060000000000002</v>
      </c>
      <c r="T21" s="14">
        <f t="shared" si="2"/>
        <v>7.9989999999999997</v>
      </c>
      <c r="U21" s="14">
        <f t="shared" si="3"/>
        <v>0.4200000000000001</v>
      </c>
    </row>
    <row r="22" spans="1:21" x14ac:dyDescent="0.25">
      <c r="A22" s="4" t="s">
        <v>21</v>
      </c>
      <c r="B22" s="14"/>
      <c r="C22" s="14"/>
      <c r="D22" s="14"/>
      <c r="E22" s="14"/>
      <c r="F22" s="15"/>
      <c r="G22" s="15"/>
      <c r="H22" s="15"/>
      <c r="I22" s="15"/>
      <c r="J22" s="14"/>
      <c r="K22" s="14"/>
      <c r="L22" s="14"/>
      <c r="M22" s="14"/>
      <c r="N22" s="15"/>
      <c r="O22" s="15"/>
      <c r="P22" s="15"/>
      <c r="Q22" s="15"/>
      <c r="R22" s="14">
        <f t="shared" si="0"/>
        <v>0</v>
      </c>
      <c r="S22" s="14">
        <f t="shared" si="1"/>
        <v>0</v>
      </c>
      <c r="T22" s="14">
        <f t="shared" si="2"/>
        <v>0</v>
      </c>
      <c r="U22" s="14">
        <f t="shared" si="3"/>
        <v>0</v>
      </c>
    </row>
    <row r="23" spans="1:21" x14ac:dyDescent="0.25">
      <c r="A23" s="4" t="s">
        <v>22</v>
      </c>
      <c r="B23" s="14">
        <v>47.069000000000003</v>
      </c>
      <c r="C23" s="14">
        <v>9.9640000000000004</v>
      </c>
      <c r="D23" s="14">
        <v>25.888000000000002</v>
      </c>
      <c r="E23" s="14">
        <v>5.31</v>
      </c>
      <c r="F23" s="15"/>
      <c r="G23" s="15"/>
      <c r="H23" s="15"/>
      <c r="I23" s="15"/>
      <c r="J23" s="14">
        <v>12.601000000000001</v>
      </c>
      <c r="K23" s="14">
        <v>-2.6579999999999999</v>
      </c>
      <c r="L23" s="14">
        <v>9.0549999999999997</v>
      </c>
      <c r="M23" s="14">
        <v>-3.0449999999999999</v>
      </c>
      <c r="N23" s="15">
        <v>0.38300000000000001</v>
      </c>
      <c r="O23" s="15">
        <v>-0.44800000000000001</v>
      </c>
      <c r="P23" s="15">
        <v>0.44800000000000001</v>
      </c>
      <c r="Q23" s="15">
        <v>-0.47699999999999998</v>
      </c>
      <c r="R23" s="14">
        <f t="shared" si="0"/>
        <v>60.053000000000004</v>
      </c>
      <c r="S23" s="14">
        <f t="shared" si="1"/>
        <v>6.8580000000000005</v>
      </c>
      <c r="T23" s="14">
        <f t="shared" si="2"/>
        <v>35.390999999999998</v>
      </c>
      <c r="U23" s="14">
        <f t="shared" si="3"/>
        <v>1.7879999999999998</v>
      </c>
    </row>
    <row r="24" spans="1:21" x14ac:dyDescent="0.25">
      <c r="A24" s="4" t="s">
        <v>3</v>
      </c>
      <c r="B24" s="14">
        <v>2.6579999999999999</v>
      </c>
      <c r="C24" s="14">
        <v>0.78400000000000003</v>
      </c>
      <c r="D24" s="14">
        <v>5.9359999999999999</v>
      </c>
      <c r="E24" s="14">
        <v>1.456</v>
      </c>
      <c r="F24" s="15">
        <v>2.9980000000000002</v>
      </c>
      <c r="G24" s="15">
        <v>-0.105</v>
      </c>
      <c r="H24" s="15">
        <v>2.0209999999999999</v>
      </c>
      <c r="I24" s="15">
        <v>-0.497</v>
      </c>
      <c r="J24" s="14">
        <v>0.45400000000000001</v>
      </c>
      <c r="K24" s="14">
        <v>7.1999999999999995E-2</v>
      </c>
      <c r="L24" s="14">
        <v>0.90800000000000003</v>
      </c>
      <c r="M24" s="14">
        <v>-0.56999999999999995</v>
      </c>
      <c r="N24" s="15">
        <v>3.4000000000000002E-2</v>
      </c>
      <c r="O24" s="15">
        <v>-0.12</v>
      </c>
      <c r="P24" s="15"/>
      <c r="Q24" s="15"/>
      <c r="R24" s="14">
        <f t="shared" si="0"/>
        <v>6.1440000000000001</v>
      </c>
      <c r="S24" s="14">
        <f t="shared" si="1"/>
        <v>0.63100000000000001</v>
      </c>
      <c r="T24" s="14">
        <f t="shared" si="2"/>
        <v>8.8650000000000002</v>
      </c>
      <c r="U24" s="14">
        <f t="shared" si="3"/>
        <v>0.38900000000000001</v>
      </c>
    </row>
    <row r="25" spans="1:21" x14ac:dyDescent="0.25">
      <c r="A25" s="4" t="s">
        <v>23</v>
      </c>
      <c r="B25" s="14"/>
      <c r="C25" s="14"/>
      <c r="D25" s="14">
        <f>2.692+0.599</f>
        <v>3.2910000000000004</v>
      </c>
      <c r="E25" s="14">
        <f>0.449+0.192</f>
        <v>0.64100000000000001</v>
      </c>
      <c r="F25" s="15"/>
      <c r="G25" s="15"/>
      <c r="H25" s="15">
        <f>3.387+0.48</f>
        <v>3.867</v>
      </c>
      <c r="I25" s="15">
        <f>-0.27+0.142</f>
        <v>-0.12800000000000003</v>
      </c>
      <c r="J25" s="14"/>
      <c r="K25" s="14"/>
      <c r="L25" s="14">
        <f>0.728+0.576</f>
        <v>1.3039999999999998</v>
      </c>
      <c r="M25" s="14">
        <f>-0.264+0.279</f>
        <v>1.5000000000000013E-2</v>
      </c>
      <c r="N25" s="15"/>
      <c r="O25" s="15"/>
      <c r="P25" s="15"/>
      <c r="Q25" s="15"/>
      <c r="R25" s="14">
        <f t="shared" si="0"/>
        <v>0</v>
      </c>
      <c r="S25" s="14">
        <f t="shared" si="1"/>
        <v>0</v>
      </c>
      <c r="T25" s="14">
        <f t="shared" si="2"/>
        <v>8.4619999999999997</v>
      </c>
      <c r="U25" s="14">
        <f t="shared" si="3"/>
        <v>0.52800000000000002</v>
      </c>
    </row>
    <row r="26" spans="1:21" x14ac:dyDescent="0.25">
      <c r="A26" s="4" t="s">
        <v>24</v>
      </c>
      <c r="B26" s="14">
        <v>22.614999999999998</v>
      </c>
      <c r="C26" s="14">
        <v>5.6360000000000001</v>
      </c>
      <c r="D26" s="14">
        <v>16.654</v>
      </c>
      <c r="E26" s="14">
        <v>6.0990000000000002</v>
      </c>
      <c r="F26" s="15">
        <v>27.823</v>
      </c>
      <c r="G26" s="15">
        <v>4.1040000000000001</v>
      </c>
      <c r="H26" s="15">
        <v>5.2030000000000003</v>
      </c>
      <c r="I26" s="15">
        <v>-0.112</v>
      </c>
      <c r="J26" s="14">
        <v>4.9260000000000002</v>
      </c>
      <c r="K26" s="14">
        <v>-1.4830000000000001</v>
      </c>
      <c r="L26" s="14">
        <v>3.5649999999999999</v>
      </c>
      <c r="M26" s="14">
        <v>-0.222</v>
      </c>
      <c r="N26" s="15">
        <v>1.9690000000000001</v>
      </c>
      <c r="O26" s="15">
        <v>-0.69799999999999995</v>
      </c>
      <c r="P26" s="15">
        <v>1.591</v>
      </c>
      <c r="Q26" s="15">
        <v>-0.161</v>
      </c>
      <c r="R26" s="14">
        <f t="shared" si="0"/>
        <v>57.333000000000006</v>
      </c>
      <c r="S26" s="14">
        <f t="shared" si="1"/>
        <v>7.5589999999999993</v>
      </c>
      <c r="T26" s="14">
        <f t="shared" si="2"/>
        <v>27.013000000000002</v>
      </c>
      <c r="U26" s="14">
        <f t="shared" si="3"/>
        <v>5.6040000000000001</v>
      </c>
    </row>
    <row r="27" spans="1:21" x14ac:dyDescent="0.25">
      <c r="A27" s="4" t="s">
        <v>25</v>
      </c>
      <c r="B27" s="14"/>
      <c r="C27" s="14"/>
      <c r="D27" s="14">
        <v>3.5859999999999999</v>
      </c>
      <c r="E27" s="14">
        <v>2.0920000000000001</v>
      </c>
      <c r="F27" s="15"/>
      <c r="G27" s="15"/>
      <c r="H27" s="15">
        <v>0.71299999999999997</v>
      </c>
      <c r="I27" s="15">
        <v>0.127</v>
      </c>
      <c r="J27" s="14"/>
      <c r="K27" s="14"/>
      <c r="L27" s="14">
        <v>0.33400000000000002</v>
      </c>
      <c r="M27" s="14">
        <v>1.2999999999999999E-2</v>
      </c>
      <c r="N27" s="15"/>
      <c r="O27" s="15"/>
      <c r="P27" s="15"/>
      <c r="Q27" s="15"/>
      <c r="R27" s="14">
        <f t="shared" si="0"/>
        <v>0</v>
      </c>
      <c r="S27" s="14">
        <f t="shared" si="1"/>
        <v>0</v>
      </c>
      <c r="T27" s="14">
        <f t="shared" si="2"/>
        <v>4.6329999999999991</v>
      </c>
      <c r="U27" s="14">
        <f t="shared" si="3"/>
        <v>2.2320000000000002</v>
      </c>
    </row>
    <row r="28" spans="1:21" x14ac:dyDescent="0.25">
      <c r="A28" s="4" t="s">
        <v>26</v>
      </c>
      <c r="B28" s="14">
        <v>3.0329999999999999</v>
      </c>
      <c r="C28" s="14">
        <v>-2.347</v>
      </c>
      <c r="D28" s="14">
        <v>0.60099999999999998</v>
      </c>
      <c r="E28" s="14">
        <v>-0.223</v>
      </c>
      <c r="F28" s="15">
        <v>3.8540000000000001</v>
      </c>
      <c r="G28" s="15">
        <v>-4.423</v>
      </c>
      <c r="H28" s="15">
        <v>0.51600000000000001</v>
      </c>
      <c r="I28" s="15">
        <v>-0.28699999999999998</v>
      </c>
      <c r="J28" s="14">
        <v>1.6240000000000001</v>
      </c>
      <c r="K28" s="14">
        <v>-3.5230000000000001</v>
      </c>
      <c r="L28" s="14">
        <v>0.47</v>
      </c>
      <c r="M28" s="14">
        <v>-0.22800000000000001</v>
      </c>
      <c r="N28" s="15">
        <v>4.1000000000000002E-2</v>
      </c>
      <c r="O28" s="15">
        <v>-0.32700000000000001</v>
      </c>
      <c r="P28" s="15">
        <v>0.12</v>
      </c>
      <c r="Q28" s="15">
        <v>-7.2999999999999995E-2</v>
      </c>
      <c r="R28" s="14">
        <f t="shared" si="0"/>
        <v>8.5520000000000014</v>
      </c>
      <c r="S28" s="14">
        <f t="shared" si="1"/>
        <v>-10.62</v>
      </c>
      <c r="T28" s="14">
        <f t="shared" si="2"/>
        <v>1.7069999999999999</v>
      </c>
      <c r="U28" s="14">
        <f t="shared" si="3"/>
        <v>-0.81099999999999994</v>
      </c>
    </row>
    <row r="29" spans="1:21" x14ac:dyDescent="0.25">
      <c r="A29" s="4" t="s">
        <v>27</v>
      </c>
      <c r="B29" s="14">
        <v>5.8940000000000001</v>
      </c>
      <c r="C29" s="14">
        <v>0.96199999999999997</v>
      </c>
      <c r="D29" s="14">
        <v>1.3440000000000001</v>
      </c>
      <c r="E29" s="14">
        <v>-0.14399999999999999</v>
      </c>
      <c r="F29" s="15">
        <v>10.590999999999999</v>
      </c>
      <c r="G29" s="15">
        <v>-3.4060000000000001</v>
      </c>
      <c r="H29" s="15">
        <v>1.0309999999999999</v>
      </c>
      <c r="I29" s="15">
        <v>-0.67600000000000005</v>
      </c>
      <c r="J29" s="14">
        <v>4.1660000000000004</v>
      </c>
      <c r="K29" s="14">
        <v>-0.14199999999999999</v>
      </c>
      <c r="L29" s="14">
        <v>0.621</v>
      </c>
      <c r="M29" s="14">
        <v>-1.4E-2</v>
      </c>
      <c r="N29" s="15">
        <v>0.34200000000000003</v>
      </c>
      <c r="O29" s="15">
        <v>-0.41299999999999998</v>
      </c>
      <c r="P29" s="15">
        <v>0.115</v>
      </c>
      <c r="Q29" s="15">
        <v>2E-3</v>
      </c>
      <c r="R29" s="14">
        <f t="shared" si="0"/>
        <v>20.992999999999999</v>
      </c>
      <c r="S29" s="14">
        <f t="shared" si="1"/>
        <v>-2.9989999999999997</v>
      </c>
      <c r="T29" s="14">
        <f t="shared" si="2"/>
        <v>3.1110000000000002</v>
      </c>
      <c r="U29" s="14">
        <f t="shared" si="3"/>
        <v>-0.83200000000000007</v>
      </c>
    </row>
    <row r="30" spans="1:21" x14ac:dyDescent="0.25">
      <c r="A30" s="4" t="s">
        <v>28</v>
      </c>
      <c r="B30" s="14"/>
      <c r="C30" s="14"/>
      <c r="D30" s="14"/>
      <c r="E30" s="14"/>
      <c r="F30" s="15"/>
      <c r="G30" s="15"/>
      <c r="H30" s="15"/>
      <c r="I30" s="15"/>
      <c r="J30" s="14"/>
      <c r="K30" s="14"/>
      <c r="L30" s="14"/>
      <c r="M30" s="14"/>
      <c r="N30" s="15"/>
      <c r="O30" s="15"/>
      <c r="P30" s="15"/>
      <c r="Q30" s="15"/>
      <c r="R30" s="14">
        <f t="shared" si="0"/>
        <v>0</v>
      </c>
      <c r="S30" s="14">
        <f t="shared" si="1"/>
        <v>0</v>
      </c>
      <c r="T30" s="14">
        <f t="shared" si="2"/>
        <v>0</v>
      </c>
      <c r="U30" s="14">
        <f t="shared" si="3"/>
        <v>0</v>
      </c>
    </row>
    <row r="31" spans="1:21" x14ac:dyDescent="0.25">
      <c r="A31" s="4" t="s">
        <v>29</v>
      </c>
      <c r="B31" s="14"/>
      <c r="C31" s="14"/>
      <c r="D31" s="14">
        <v>4.2560000000000002</v>
      </c>
      <c r="E31" s="14">
        <v>0.753</v>
      </c>
      <c r="F31" s="15"/>
      <c r="G31" s="15"/>
      <c r="H31" s="15">
        <v>3.2450000000000001</v>
      </c>
      <c r="I31" s="15">
        <v>0.24299999999999999</v>
      </c>
      <c r="J31" s="14"/>
      <c r="K31" s="14"/>
      <c r="L31" s="14">
        <v>1.2450000000000001</v>
      </c>
      <c r="M31" s="14">
        <v>-0.23400000000000001</v>
      </c>
      <c r="N31" s="15"/>
      <c r="O31" s="15"/>
      <c r="P31" s="15">
        <v>0.10299999999999999</v>
      </c>
      <c r="Q31" s="15">
        <v>-5.2999999999999999E-2</v>
      </c>
      <c r="R31" s="14">
        <f t="shared" si="0"/>
        <v>0</v>
      </c>
      <c r="S31" s="14">
        <f t="shared" si="1"/>
        <v>0</v>
      </c>
      <c r="T31" s="14">
        <f t="shared" si="2"/>
        <v>8.8490000000000002</v>
      </c>
      <c r="U31" s="14">
        <f t="shared" si="3"/>
        <v>0.70899999999999996</v>
      </c>
    </row>
    <row r="32" spans="1:21" x14ac:dyDescent="0.25">
      <c r="A32" s="4" t="s">
        <v>30</v>
      </c>
      <c r="B32" s="14">
        <v>7.585</v>
      </c>
      <c r="C32" s="14">
        <v>0.745</v>
      </c>
      <c r="D32" s="14">
        <v>0.622</v>
      </c>
      <c r="E32" s="14">
        <v>0.21199999999999999</v>
      </c>
      <c r="F32" s="15">
        <v>6.7720000000000002</v>
      </c>
      <c r="G32" s="15">
        <v>-5.032</v>
      </c>
      <c r="H32" s="15">
        <v>0.55600000000000005</v>
      </c>
      <c r="I32" s="15">
        <v>-0.105</v>
      </c>
      <c r="J32" s="14">
        <v>3.758</v>
      </c>
      <c r="K32" s="14">
        <v>-0.434</v>
      </c>
      <c r="L32" s="14">
        <v>0.13100000000000001</v>
      </c>
      <c r="M32" s="14">
        <v>-8.1000000000000003E-2</v>
      </c>
      <c r="N32" s="15">
        <v>0.97699999999999998</v>
      </c>
      <c r="O32" s="15">
        <v>-0.629</v>
      </c>
      <c r="P32" s="15"/>
      <c r="Q32" s="15"/>
      <c r="R32" s="14">
        <f t="shared" si="0"/>
        <v>19.091999999999999</v>
      </c>
      <c r="S32" s="14">
        <f t="shared" si="1"/>
        <v>-5.35</v>
      </c>
      <c r="T32" s="14">
        <f t="shared" si="2"/>
        <v>1.3089999999999999</v>
      </c>
      <c r="U32" s="14">
        <f t="shared" si="3"/>
        <v>2.5999999999999995E-2</v>
      </c>
    </row>
    <row r="33" spans="1:21" x14ac:dyDescent="0.25">
      <c r="A33" s="4" t="s">
        <v>31</v>
      </c>
      <c r="B33" s="14">
        <v>8.5890000000000004</v>
      </c>
      <c r="C33" s="14">
        <v>1.857</v>
      </c>
      <c r="D33" s="14">
        <v>1.946</v>
      </c>
      <c r="E33" s="14">
        <v>0.50900000000000001</v>
      </c>
      <c r="F33" s="15">
        <v>13.065</v>
      </c>
      <c r="G33" s="15">
        <v>0.49299999999999999</v>
      </c>
      <c r="H33" s="15">
        <v>0.33500000000000002</v>
      </c>
      <c r="I33" s="15">
        <v>-0.12</v>
      </c>
      <c r="J33" s="14">
        <v>4.1420000000000003</v>
      </c>
      <c r="K33" s="14">
        <v>-0.42699999999999999</v>
      </c>
      <c r="L33" s="14">
        <v>0.317</v>
      </c>
      <c r="M33" s="14">
        <v>-0.30299999999999999</v>
      </c>
      <c r="N33" s="15">
        <v>2.3759999999999999</v>
      </c>
      <c r="O33" s="15">
        <v>-0.74299999999999999</v>
      </c>
      <c r="P33" s="15">
        <v>0.16200000000000001</v>
      </c>
      <c r="Q33" s="15">
        <v>-6.0999999999999999E-2</v>
      </c>
      <c r="R33" s="14">
        <f t="shared" si="0"/>
        <v>28.172000000000001</v>
      </c>
      <c r="S33" s="14">
        <f t="shared" si="1"/>
        <v>1.1800000000000002</v>
      </c>
      <c r="T33" s="14">
        <f t="shared" si="2"/>
        <v>2.7600000000000002</v>
      </c>
      <c r="U33" s="14">
        <f t="shared" si="3"/>
        <v>2.5000000000000022E-2</v>
      </c>
    </row>
    <row r="34" spans="1:21" x14ac:dyDescent="0.25">
      <c r="A34" s="4" t="s">
        <v>32</v>
      </c>
      <c r="B34" s="14">
        <v>4.665</v>
      </c>
      <c r="C34" s="14">
        <v>1.369</v>
      </c>
      <c r="D34" s="14">
        <v>6.0549999999999997</v>
      </c>
      <c r="E34" s="14">
        <v>2.0390000000000001</v>
      </c>
      <c r="F34" s="15">
        <v>3.46</v>
      </c>
      <c r="G34" s="15">
        <v>0.53900000000000003</v>
      </c>
      <c r="H34" s="15">
        <v>3.9620000000000002</v>
      </c>
      <c r="I34" s="15">
        <v>4.8000000000000001E-2</v>
      </c>
      <c r="J34" s="14">
        <v>0.72699999999999998</v>
      </c>
      <c r="K34" s="14">
        <v>-8.4000000000000005E-2</v>
      </c>
      <c r="L34" s="14">
        <v>0.84399999999999997</v>
      </c>
      <c r="M34" s="14">
        <v>-0.33600000000000002</v>
      </c>
      <c r="N34" s="15">
        <v>6.7000000000000004E-2</v>
      </c>
      <c r="O34" s="15">
        <v>-3.0000000000000001E-3</v>
      </c>
      <c r="P34" s="15"/>
      <c r="Q34" s="15"/>
      <c r="R34" s="14">
        <f t="shared" si="0"/>
        <v>8.9190000000000005</v>
      </c>
      <c r="S34" s="14">
        <f t="shared" si="1"/>
        <v>1.821</v>
      </c>
      <c r="T34" s="14">
        <f t="shared" si="2"/>
        <v>10.860999999999999</v>
      </c>
      <c r="U34" s="14">
        <f t="shared" si="3"/>
        <v>1.7510000000000001</v>
      </c>
    </row>
    <row r="35" spans="1:21" x14ac:dyDescent="0.25">
      <c r="A35" s="4" t="s">
        <v>33</v>
      </c>
      <c r="B35" s="14">
        <v>6.4850000000000003</v>
      </c>
      <c r="C35" s="14">
        <v>0.53600000000000003</v>
      </c>
      <c r="D35" s="14">
        <v>1.72</v>
      </c>
      <c r="E35" s="14">
        <v>0.441</v>
      </c>
      <c r="F35" s="15">
        <v>16.922999999999998</v>
      </c>
      <c r="G35" s="15">
        <v>-0.81699999999999995</v>
      </c>
      <c r="H35" s="15">
        <v>1.946</v>
      </c>
      <c r="I35" s="15">
        <v>-0.45900000000000002</v>
      </c>
      <c r="J35" s="14">
        <v>0.99299999999999999</v>
      </c>
      <c r="K35" s="14">
        <v>-0.53800000000000003</v>
      </c>
      <c r="L35" s="14">
        <v>0.34699999999999998</v>
      </c>
      <c r="M35" s="14">
        <v>0.24</v>
      </c>
      <c r="N35" s="15">
        <v>9.5000000000000001E-2</v>
      </c>
      <c r="O35" s="15">
        <v>-0.23400000000000001</v>
      </c>
      <c r="P35" s="15"/>
      <c r="Q35" s="15"/>
      <c r="R35" s="14">
        <f t="shared" si="0"/>
        <v>24.495999999999995</v>
      </c>
      <c r="S35" s="14">
        <f t="shared" si="1"/>
        <v>-1.0529999999999999</v>
      </c>
      <c r="T35" s="14">
        <f t="shared" si="2"/>
        <v>4.0129999999999999</v>
      </c>
      <c r="U35" s="14">
        <f t="shared" si="3"/>
        <v>0.22199999999999998</v>
      </c>
    </row>
    <row r="36" spans="1:21" x14ac:dyDescent="0.25">
      <c r="A36" s="4" t="s">
        <v>34</v>
      </c>
      <c r="B36" s="14">
        <f>326.952-306.17</f>
        <v>20.781999999999982</v>
      </c>
      <c r="C36" s="14">
        <f>75.022-69.02</f>
        <v>6.0020000000000095</v>
      </c>
      <c r="D36" s="17"/>
      <c r="E36" s="17"/>
      <c r="F36" s="15">
        <f>337.614-318.96</f>
        <v>18.653999999999996</v>
      </c>
      <c r="G36" s="15">
        <f>-21.806+25.19</f>
        <v>3.3840000000000003</v>
      </c>
      <c r="H36" s="17"/>
      <c r="I36" s="17"/>
      <c r="J36" s="14">
        <f>110.069-105.41</f>
        <v>4.659000000000006</v>
      </c>
      <c r="K36" s="14">
        <f>-22.734+22.16</f>
        <v>-0.57400000000000162</v>
      </c>
      <c r="L36" s="17"/>
      <c r="M36" s="17"/>
      <c r="N36" s="15">
        <f>11.668-11.43</f>
        <v>0.23799999999999955</v>
      </c>
      <c r="O36" s="15">
        <f>-11.494+11.22</f>
        <v>-0.27399999999999913</v>
      </c>
      <c r="P36" s="17"/>
      <c r="Q36" s="17"/>
      <c r="R36" s="14">
        <f t="shared" ref="R36" si="4">+B36+F36+J36+N36</f>
        <v>44.332999999999984</v>
      </c>
      <c r="S36" s="14">
        <f t="shared" ref="S36" si="5">+C36+G36+K36+O36</f>
        <v>8.5380000000000091</v>
      </c>
      <c r="T36" s="17"/>
      <c r="U36" s="17"/>
    </row>
    <row r="37" spans="1:21" x14ac:dyDescent="0.25">
      <c r="A37" s="4" t="s">
        <v>35</v>
      </c>
      <c r="B37" s="17"/>
      <c r="C37" s="17"/>
      <c r="D37" s="14">
        <v>3.258</v>
      </c>
      <c r="E37" s="14">
        <v>-0.20200000000000001</v>
      </c>
      <c r="F37" s="17"/>
      <c r="G37" s="17"/>
      <c r="H37" s="15">
        <v>2.9009999999999998</v>
      </c>
      <c r="I37" s="15">
        <v>-1.86</v>
      </c>
      <c r="J37" s="17"/>
      <c r="K37" s="17"/>
      <c r="L37" s="14">
        <v>0.59199999999999997</v>
      </c>
      <c r="M37" s="14">
        <v>-0.62</v>
      </c>
      <c r="N37" s="17"/>
      <c r="O37" s="17"/>
      <c r="P37" s="15"/>
      <c r="Q37" s="15"/>
      <c r="R37" s="17"/>
      <c r="S37" s="17"/>
      <c r="T37" s="14">
        <f t="shared" ref="T37:T44" si="6">+D37+H37+L37+P37</f>
        <v>6.7509999999999994</v>
      </c>
      <c r="U37" s="14">
        <f t="shared" ref="U37:U44" si="7">+E37+I37+M37+Q37</f>
        <v>-2.6820000000000004</v>
      </c>
    </row>
    <row r="38" spans="1:21" x14ac:dyDescent="0.25">
      <c r="A38" s="4" t="s">
        <v>36</v>
      </c>
      <c r="B38" s="17"/>
      <c r="C38" s="17"/>
      <c r="D38" s="14">
        <v>11.4</v>
      </c>
      <c r="E38" s="14">
        <v>5.5460000000000003</v>
      </c>
      <c r="F38" s="17"/>
      <c r="G38" s="17"/>
      <c r="H38" s="15">
        <v>7.8330000000000002</v>
      </c>
      <c r="I38" s="15">
        <v>1.06</v>
      </c>
      <c r="J38" s="17"/>
      <c r="K38" s="17"/>
      <c r="L38" s="14">
        <v>1.944</v>
      </c>
      <c r="M38" s="14">
        <v>-0.155</v>
      </c>
      <c r="N38" s="17"/>
      <c r="O38" s="17"/>
      <c r="P38" s="15"/>
      <c r="Q38" s="15"/>
      <c r="R38" s="17"/>
      <c r="S38" s="17"/>
      <c r="T38" s="14">
        <f t="shared" si="6"/>
        <v>21.177</v>
      </c>
      <c r="U38" s="14">
        <f t="shared" si="7"/>
        <v>6.4509999999999996</v>
      </c>
    </row>
    <row r="39" spans="1:21" x14ac:dyDescent="0.25">
      <c r="A39" s="4" t="s">
        <v>37</v>
      </c>
      <c r="B39" s="17"/>
      <c r="C39" s="17"/>
      <c r="D39" s="14"/>
      <c r="E39" s="14"/>
      <c r="F39" s="17"/>
      <c r="G39" s="17"/>
      <c r="H39" s="15"/>
      <c r="I39" s="15"/>
      <c r="J39" s="17"/>
      <c r="K39" s="17"/>
      <c r="L39" s="14"/>
      <c r="M39" s="14"/>
      <c r="N39" s="17"/>
      <c r="O39" s="17"/>
      <c r="P39" s="15"/>
      <c r="Q39" s="15"/>
      <c r="R39" s="17"/>
      <c r="S39" s="17"/>
      <c r="T39" s="14">
        <f t="shared" si="6"/>
        <v>0</v>
      </c>
      <c r="U39" s="14">
        <f t="shared" si="7"/>
        <v>0</v>
      </c>
    </row>
    <row r="40" spans="1:21" x14ac:dyDescent="0.25">
      <c r="A40" s="4" t="s">
        <v>38</v>
      </c>
      <c r="B40" s="17"/>
      <c r="C40" s="17"/>
      <c r="D40" s="14"/>
      <c r="E40" s="14"/>
      <c r="F40" s="17"/>
      <c r="G40" s="17"/>
      <c r="H40" s="15"/>
      <c r="I40" s="15"/>
      <c r="J40" s="17"/>
      <c r="K40" s="17"/>
      <c r="L40" s="14"/>
      <c r="M40" s="14"/>
      <c r="N40" s="17"/>
      <c r="O40" s="17"/>
      <c r="P40" s="15"/>
      <c r="Q40" s="15"/>
      <c r="R40" s="17"/>
      <c r="S40" s="17"/>
      <c r="T40" s="14">
        <f t="shared" si="6"/>
        <v>0</v>
      </c>
      <c r="U40" s="14">
        <f t="shared" si="7"/>
        <v>0</v>
      </c>
    </row>
    <row r="41" spans="1:21" x14ac:dyDescent="0.25">
      <c r="A41" s="4" t="s">
        <v>39</v>
      </c>
      <c r="B41" s="17"/>
      <c r="C41" s="17"/>
      <c r="D41" s="14"/>
      <c r="E41" s="14"/>
      <c r="F41" s="17"/>
      <c r="G41" s="17"/>
      <c r="H41" s="15"/>
      <c r="I41" s="15"/>
      <c r="J41" s="17"/>
      <c r="K41" s="17"/>
      <c r="L41" s="14"/>
      <c r="M41" s="14"/>
      <c r="N41" s="17"/>
      <c r="O41" s="17"/>
      <c r="P41" s="15"/>
      <c r="Q41" s="15"/>
      <c r="R41" s="17"/>
      <c r="S41" s="17"/>
      <c r="T41" s="14">
        <f t="shared" si="6"/>
        <v>0</v>
      </c>
      <c r="U41" s="14">
        <f t="shared" si="7"/>
        <v>0</v>
      </c>
    </row>
    <row r="42" spans="1:21" x14ac:dyDescent="0.25">
      <c r="A42" s="4" t="s">
        <v>45</v>
      </c>
      <c r="B42" s="17"/>
      <c r="C42" s="17"/>
      <c r="D42" s="14"/>
      <c r="E42" s="14"/>
      <c r="F42" s="17"/>
      <c r="G42" s="17"/>
      <c r="H42" s="15"/>
      <c r="I42" s="15"/>
      <c r="J42" s="17"/>
      <c r="K42" s="17"/>
      <c r="L42" s="14"/>
      <c r="M42" s="14"/>
      <c r="N42" s="17"/>
      <c r="O42" s="17"/>
      <c r="P42" s="15"/>
      <c r="Q42" s="15"/>
      <c r="R42" s="17"/>
      <c r="S42" s="17"/>
      <c r="T42" s="14">
        <f t="shared" si="6"/>
        <v>0</v>
      </c>
      <c r="U42" s="14">
        <f t="shared" si="7"/>
        <v>0</v>
      </c>
    </row>
    <row r="43" spans="1:21" x14ac:dyDescent="0.25">
      <c r="A43" s="4" t="s">
        <v>40</v>
      </c>
      <c r="B43" s="17"/>
      <c r="C43" s="17"/>
      <c r="D43" s="14"/>
      <c r="E43" s="14"/>
      <c r="F43" s="17"/>
      <c r="G43" s="17"/>
      <c r="H43" s="15"/>
      <c r="I43" s="15"/>
      <c r="J43" s="17"/>
      <c r="K43" s="17"/>
      <c r="L43" s="14"/>
      <c r="M43" s="14"/>
      <c r="N43" s="17"/>
      <c r="O43" s="17"/>
      <c r="P43" s="15"/>
      <c r="Q43" s="15"/>
      <c r="R43" s="17"/>
      <c r="S43" s="17"/>
      <c r="T43" s="14">
        <f t="shared" si="6"/>
        <v>0</v>
      </c>
      <c r="U43" s="14">
        <f t="shared" si="7"/>
        <v>0</v>
      </c>
    </row>
    <row r="44" spans="1:21" x14ac:dyDescent="0.25">
      <c r="A44" s="4" t="s">
        <v>41</v>
      </c>
      <c r="B44" s="17"/>
      <c r="C44" s="17"/>
      <c r="D44" s="14">
        <f>305.874-265.41</f>
        <v>40.463999999999999</v>
      </c>
      <c r="E44" s="14">
        <f>71.325-63.04</f>
        <v>8.2850000000000037</v>
      </c>
      <c r="F44" s="17"/>
      <c r="G44" s="17"/>
      <c r="H44" s="15">
        <f>156.812-140.1</f>
        <v>16.712000000000018</v>
      </c>
      <c r="I44" s="15">
        <f>-26.421+22.83</f>
        <v>-3.5910000000000011</v>
      </c>
      <c r="J44" s="17"/>
      <c r="K44" s="17"/>
      <c r="L44" s="14">
        <f>77.263-66.12</f>
        <v>11.143000000000001</v>
      </c>
      <c r="M44" s="14">
        <f>-22.083+16.54</f>
        <v>-5.5429999999999993</v>
      </c>
      <c r="N44" s="17"/>
      <c r="O44" s="17"/>
      <c r="P44" s="15">
        <f>9.572-6.19</f>
        <v>3.3819999999999988</v>
      </c>
      <c r="Q44" s="15">
        <f>-4.343+2.8</f>
        <v>-1.5430000000000001</v>
      </c>
      <c r="R44" s="17"/>
      <c r="S44" s="17"/>
      <c r="T44" s="14">
        <f t="shared" si="6"/>
        <v>71.701000000000022</v>
      </c>
      <c r="U44" s="14">
        <f t="shared" si="7"/>
        <v>-2.3919999999999968</v>
      </c>
    </row>
    <row r="45" spans="1:21" s="6" customFormat="1" x14ac:dyDescent="0.25">
      <c r="A45" s="9" t="s">
        <v>43</v>
      </c>
      <c r="B45" s="18">
        <f t="shared" ref="B45:U45" si="8">SUM(B4:B44)</f>
        <v>326.95399999999995</v>
      </c>
      <c r="C45" s="18">
        <f t="shared" si="8"/>
        <v>75.02600000000001</v>
      </c>
      <c r="D45" s="18">
        <f t="shared" si="8"/>
        <v>305.86930000000001</v>
      </c>
      <c r="E45" s="18">
        <f t="shared" si="8"/>
        <v>71.322000000000003</v>
      </c>
      <c r="F45" s="15">
        <f t="shared" si="8"/>
        <v>337.61599999999999</v>
      </c>
      <c r="G45" s="15">
        <f t="shared" si="8"/>
        <v>-21.810000000000002</v>
      </c>
      <c r="H45" s="15">
        <f t="shared" si="8"/>
        <v>156.80900000000003</v>
      </c>
      <c r="I45" s="15">
        <f t="shared" si="8"/>
        <v>-26.422000000000001</v>
      </c>
      <c r="J45" s="18">
        <f t="shared" si="8"/>
        <v>110.06599999999997</v>
      </c>
      <c r="K45" s="18">
        <f t="shared" si="8"/>
        <v>-22.735000000000003</v>
      </c>
      <c r="L45" s="18">
        <f t="shared" si="8"/>
        <v>77.265000000000015</v>
      </c>
      <c r="M45" s="18">
        <f t="shared" si="8"/>
        <v>-22.08</v>
      </c>
      <c r="N45" s="15">
        <f t="shared" si="8"/>
        <v>11.668999999999999</v>
      </c>
      <c r="O45" s="15">
        <f t="shared" si="8"/>
        <v>-11.490999999999998</v>
      </c>
      <c r="P45" s="15">
        <f t="shared" si="8"/>
        <v>9.5760000000000005</v>
      </c>
      <c r="Q45" s="15">
        <f t="shared" si="8"/>
        <v>-4.3450000000000006</v>
      </c>
      <c r="R45" s="18">
        <f t="shared" si="8"/>
        <v>786.30499999999995</v>
      </c>
      <c r="S45" s="18">
        <f t="shared" si="8"/>
        <v>18.990000000000009</v>
      </c>
      <c r="T45" s="18">
        <f t="shared" si="8"/>
        <v>549.51929999999993</v>
      </c>
      <c r="U45" s="18">
        <f t="shared" si="8"/>
        <v>18.475000000000001</v>
      </c>
    </row>
    <row r="46" spans="1:21" s="6" customFormat="1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:21" s="6" customFormat="1" x14ac:dyDescent="0.25">
      <c r="A47" s="20" t="s">
        <v>55</v>
      </c>
      <c r="B47" s="7"/>
      <c r="C47" s="7"/>
      <c r="D47" s="19"/>
      <c r="E47" s="7"/>
      <c r="F47" s="7"/>
      <c r="G47" s="7"/>
      <c r="H47" s="19"/>
      <c r="I47" s="7"/>
      <c r="J47" s="7"/>
      <c r="K47" s="19"/>
      <c r="L47" s="19"/>
      <c r="M47" s="7"/>
      <c r="N47" s="7"/>
      <c r="O47" s="7"/>
      <c r="P47" s="19"/>
      <c r="Q47" s="7"/>
    </row>
    <row r="48" spans="1:21" s="6" customFormat="1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</row>
    <row r="49" spans="1:17" s="6" customFormat="1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</row>
    <row r="50" spans="1:17" s="6" customFormat="1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</row>
    <row r="51" spans="1:17" s="6" customFormat="1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</row>
    <row r="52" spans="1:17" s="6" customFormat="1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</row>
    <row r="53" spans="1:17" s="6" customFormat="1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</row>
    <row r="54" spans="1:17" s="6" customFormat="1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</row>
    <row r="55" spans="1:17" s="6" customFormat="1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</row>
    <row r="56" spans="1:17" s="6" customFormat="1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</row>
    <row r="57" spans="1:17" s="6" customFormat="1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</row>
    <row r="58" spans="1:17" s="6" customFormat="1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</row>
    <row r="59" spans="1:17" s="6" customFormat="1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</row>
    <row r="60" spans="1:17" s="6" customFormat="1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</row>
    <row r="61" spans="1:17" s="6" customFormat="1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</row>
    <row r="62" spans="1:17" s="6" customFormat="1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</row>
    <row r="63" spans="1:17" s="6" customFormat="1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</row>
    <row r="64" spans="1:17" s="6" customFormat="1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</row>
    <row r="65" spans="1:17" s="6" customFormat="1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</row>
    <row r="66" spans="1:17" s="6" customFormat="1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</row>
    <row r="67" spans="1:17" s="6" customFormat="1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</row>
    <row r="68" spans="1:17" s="6" customFormat="1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</row>
    <row r="69" spans="1:17" s="6" customFormat="1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</row>
    <row r="70" spans="1:17" s="6" customFormat="1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</row>
    <row r="71" spans="1:17" s="6" customFormat="1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</row>
    <row r="72" spans="1:17" s="6" customFormat="1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</row>
    <row r="73" spans="1:17" s="6" customFormat="1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</row>
    <row r="74" spans="1:17" s="6" customFormat="1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</row>
    <row r="75" spans="1:17" s="6" customFormat="1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</row>
    <row r="76" spans="1:17" s="6" customFormat="1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</row>
    <row r="77" spans="1:17" s="6" customFormat="1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</row>
    <row r="78" spans="1:17" s="6" customFormat="1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</row>
    <row r="79" spans="1:17" s="6" customFormat="1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</row>
    <row r="80" spans="1:17" s="6" customFormat="1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</row>
    <row r="81" spans="1:17" s="6" customFormat="1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</row>
    <row r="82" spans="1:17" s="6" customFormat="1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</row>
    <row r="83" spans="1:17" s="6" customFormat="1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</row>
    <row r="84" spans="1:17" s="6" customFormat="1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</row>
    <row r="85" spans="1:17" s="6" customFormat="1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</row>
    <row r="86" spans="1:17" s="6" customFormat="1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</row>
    <row r="87" spans="1:17" s="6" customFormat="1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</row>
    <row r="88" spans="1:17" s="6" customFormat="1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</row>
    <row r="89" spans="1:17" s="6" customFormat="1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</row>
    <row r="90" spans="1:17" s="6" customFormat="1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</row>
    <row r="91" spans="1:17" s="6" customFormat="1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</row>
    <row r="92" spans="1:17" s="6" customFormat="1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</row>
    <row r="93" spans="1:17" s="6" customFormat="1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</row>
    <row r="94" spans="1:17" s="6" customFormat="1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</row>
    <row r="95" spans="1:17" s="6" customFormat="1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</row>
    <row r="96" spans="1:17" s="6" customFormat="1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</row>
    <row r="97" spans="1:17" s="6" customFormat="1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</row>
    <row r="98" spans="1:17" s="6" customFormat="1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</row>
    <row r="99" spans="1:17" s="6" customFormat="1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</row>
    <row r="100" spans="1:17" s="6" customFormat="1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</row>
    <row r="101" spans="1:17" s="6" customFormat="1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</row>
    <row r="102" spans="1:17" s="6" customFormat="1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</row>
    <row r="103" spans="1:17" s="6" customFormat="1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</row>
    <row r="104" spans="1:17" s="6" customFormat="1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</row>
    <row r="105" spans="1:17" s="6" customFormat="1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</row>
    <row r="106" spans="1:17" s="6" customFormat="1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</row>
    <row r="107" spans="1:17" s="6" customFormat="1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</row>
    <row r="108" spans="1:17" s="6" customFormat="1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</row>
    <row r="109" spans="1:17" s="6" customFormat="1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</row>
    <row r="110" spans="1:17" s="6" customFormat="1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</row>
    <row r="111" spans="1:17" s="6" customFormat="1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</row>
    <row r="112" spans="1:17" s="6" customFormat="1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</row>
    <row r="113" spans="1:17" s="6" customFormat="1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</row>
    <row r="114" spans="1:17" s="6" customFormat="1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</row>
    <row r="115" spans="1:17" s="6" customFormat="1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</row>
    <row r="116" spans="1:17" s="6" customFormat="1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</row>
    <row r="117" spans="1:17" s="6" customFormat="1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</row>
    <row r="118" spans="1:17" s="6" customFormat="1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</row>
    <row r="119" spans="1:17" s="6" customFormat="1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</row>
    <row r="120" spans="1:17" s="6" customFormat="1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</row>
    <row r="121" spans="1:17" s="6" customFormat="1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</row>
    <row r="122" spans="1:17" s="6" customFormat="1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</row>
    <row r="123" spans="1:17" s="6" customFormat="1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</row>
    <row r="124" spans="1:17" s="6" customFormat="1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</row>
    <row r="125" spans="1:17" s="6" customFormat="1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</row>
    <row r="126" spans="1:17" s="6" customFormat="1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</row>
    <row r="127" spans="1:17" s="6" customFormat="1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</row>
    <row r="128" spans="1:17" s="6" customFormat="1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</row>
    <row r="129" spans="1:17" s="6" customFormat="1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</row>
    <row r="130" spans="1:17" s="6" customFormat="1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</row>
    <row r="131" spans="1:17" s="6" customFormat="1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</row>
    <row r="132" spans="1:17" s="6" customFormat="1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</row>
    <row r="133" spans="1:17" s="6" customFormat="1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</row>
    <row r="134" spans="1:17" s="6" customFormat="1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</row>
    <row r="135" spans="1:17" s="6" customFormat="1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</row>
    <row r="136" spans="1:17" s="6" customFormat="1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</row>
    <row r="137" spans="1:17" s="6" customFormat="1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</row>
    <row r="138" spans="1:17" s="6" customFormat="1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</row>
    <row r="139" spans="1:17" s="6" customFormat="1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</row>
    <row r="140" spans="1:17" s="6" customFormat="1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</row>
    <row r="141" spans="1:17" s="6" customFormat="1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</row>
    <row r="142" spans="1:17" s="6" customFormat="1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</row>
    <row r="143" spans="1:17" s="6" customFormat="1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</row>
    <row r="144" spans="1:17" s="6" customFormat="1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</row>
    <row r="145" spans="1:17" s="6" customFormat="1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</row>
    <row r="146" spans="1:17" s="6" customFormat="1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</row>
    <row r="147" spans="1:17" s="6" customFormat="1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</row>
    <row r="148" spans="1:17" s="6" customFormat="1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</row>
    <row r="149" spans="1:17" s="6" customFormat="1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</row>
    <row r="150" spans="1:17" s="6" customFormat="1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</row>
    <row r="151" spans="1:17" s="6" customFormat="1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</row>
    <row r="152" spans="1:17" s="6" customFormat="1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</row>
    <row r="153" spans="1:17" s="6" customFormat="1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</row>
    <row r="154" spans="1:17" s="6" customFormat="1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</row>
    <row r="155" spans="1:17" s="6" customFormat="1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</row>
    <row r="156" spans="1:17" s="6" customFormat="1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</row>
    <row r="157" spans="1:17" s="6" customFormat="1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</row>
    <row r="158" spans="1:17" s="6" customFormat="1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</row>
    <row r="159" spans="1:17" s="6" customFormat="1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</row>
    <row r="160" spans="1:17" s="6" customFormat="1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</row>
    <row r="161" spans="1:17" s="6" customFormat="1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</row>
    <row r="162" spans="1:17" s="6" customFormat="1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</row>
    <row r="163" spans="1:17" s="6" customFormat="1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</row>
    <row r="164" spans="1:17" s="6" customFormat="1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</row>
    <row r="165" spans="1:17" s="6" customFormat="1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</row>
    <row r="166" spans="1:17" s="6" customFormat="1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</row>
    <row r="167" spans="1:17" s="6" customFormat="1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</row>
    <row r="168" spans="1:17" s="6" customFormat="1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</row>
    <row r="169" spans="1:17" s="6" customFormat="1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</row>
    <row r="170" spans="1:17" s="6" customFormat="1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</row>
    <row r="171" spans="1:17" s="6" customFormat="1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</row>
    <row r="172" spans="1:17" s="6" customFormat="1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</row>
    <row r="173" spans="1:17" s="6" customFormat="1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</row>
    <row r="174" spans="1:17" s="6" customFormat="1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</row>
    <row r="175" spans="1:17" s="6" customFormat="1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</row>
    <row r="176" spans="1:17" s="6" customFormat="1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</row>
    <row r="177" spans="1:17" s="6" customFormat="1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</row>
    <row r="178" spans="1:17" s="6" customFormat="1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</row>
    <row r="179" spans="1:17" s="6" customFormat="1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</row>
    <row r="180" spans="1:17" s="6" customFormat="1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</row>
    <row r="181" spans="1:17" s="6" customFormat="1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</row>
    <row r="182" spans="1:17" s="6" customFormat="1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</row>
    <row r="183" spans="1:17" s="6" customFormat="1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</row>
    <row r="184" spans="1:17" s="6" customFormat="1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</row>
    <row r="185" spans="1:17" s="6" customFormat="1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</row>
    <row r="186" spans="1:17" s="6" customFormat="1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</row>
    <row r="187" spans="1:17" s="6" customFormat="1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</row>
    <row r="188" spans="1:17" s="6" customFormat="1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</row>
    <row r="189" spans="1:17" s="6" customFormat="1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</row>
    <row r="190" spans="1:17" s="6" customFormat="1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</row>
    <row r="191" spans="1:17" s="6" customFormat="1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</row>
    <row r="192" spans="1:17" s="6" customFormat="1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</row>
    <row r="193" spans="1:17" s="6" customFormat="1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</row>
    <row r="194" spans="1:17" s="6" customFormat="1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</row>
    <row r="195" spans="1:17" s="6" customFormat="1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</row>
    <row r="196" spans="1:17" s="6" customFormat="1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</row>
    <row r="197" spans="1:17" s="6" customFormat="1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</row>
    <row r="198" spans="1:17" s="6" customFormat="1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</row>
    <row r="199" spans="1:17" s="6" customFormat="1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</row>
    <row r="200" spans="1:17" s="6" customFormat="1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</row>
    <row r="201" spans="1:17" s="6" customFormat="1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</row>
    <row r="202" spans="1:17" s="6" customFormat="1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</row>
    <row r="203" spans="1:17" s="6" customFormat="1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</row>
    <row r="204" spans="1:17" s="6" customFormat="1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</row>
    <row r="205" spans="1:17" s="6" customFormat="1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</row>
    <row r="206" spans="1:17" s="6" customFormat="1" x14ac:dyDescent="0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</row>
    <row r="207" spans="1:17" s="6" customFormat="1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</row>
    <row r="208" spans="1:17" s="6" customFormat="1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</row>
    <row r="209" spans="1:17" s="6" customFormat="1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</row>
    <row r="210" spans="1:17" s="6" customFormat="1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</row>
    <row r="211" spans="1:17" s="6" customFormat="1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</row>
    <row r="212" spans="1:17" s="6" customFormat="1" x14ac:dyDescent="0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</row>
    <row r="213" spans="1:17" s="6" customFormat="1" x14ac:dyDescent="0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</row>
    <row r="214" spans="1:17" s="6" customFormat="1" x14ac:dyDescent="0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</row>
    <row r="215" spans="1:17" s="6" customFormat="1" x14ac:dyDescent="0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</row>
    <row r="216" spans="1:17" s="6" customFormat="1" x14ac:dyDescent="0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</row>
    <row r="217" spans="1:17" s="6" customFormat="1" x14ac:dyDescent="0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</row>
    <row r="218" spans="1:17" s="6" customFormat="1" x14ac:dyDescent="0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</row>
    <row r="219" spans="1:17" s="6" customFormat="1" x14ac:dyDescent="0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</row>
    <row r="220" spans="1:17" s="6" customFormat="1" x14ac:dyDescent="0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</row>
    <row r="221" spans="1:17" s="6" customFormat="1" x14ac:dyDescent="0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</row>
    <row r="222" spans="1:17" s="6" customFormat="1" x14ac:dyDescent="0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</row>
    <row r="223" spans="1:17" s="6" customFormat="1" x14ac:dyDescent="0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</row>
    <row r="224" spans="1:17" s="6" customFormat="1" x14ac:dyDescent="0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</row>
    <row r="225" spans="1:17" s="6" customFormat="1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</row>
    <row r="226" spans="1:17" s="6" customFormat="1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</row>
    <row r="227" spans="1:17" s="6" customFormat="1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</row>
    <row r="228" spans="1:17" s="6" customFormat="1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</row>
    <row r="229" spans="1:17" s="6" customFormat="1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</row>
    <row r="230" spans="1:17" s="6" customFormat="1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</row>
    <row r="231" spans="1:17" s="6" customFormat="1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</row>
    <row r="232" spans="1:17" s="6" customFormat="1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</row>
    <row r="233" spans="1:17" s="6" customFormat="1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</row>
    <row r="234" spans="1:17" s="6" customFormat="1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</row>
    <row r="235" spans="1:17" s="6" customFormat="1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</row>
    <row r="236" spans="1:17" s="6" customFormat="1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</row>
    <row r="237" spans="1:17" s="6" customFormat="1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</row>
    <row r="238" spans="1:17" s="6" customFormat="1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</row>
    <row r="239" spans="1:17" s="6" customFormat="1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</row>
    <row r="240" spans="1:17" s="6" customFormat="1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</row>
    <row r="241" spans="1:17" s="6" customFormat="1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</row>
    <row r="242" spans="1:17" s="6" customFormat="1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</row>
    <row r="243" spans="1:17" s="6" customFormat="1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</row>
    <row r="244" spans="1:17" s="6" customFormat="1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</row>
    <row r="245" spans="1:17" s="6" customFormat="1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</row>
    <row r="246" spans="1:17" s="6" customFormat="1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</row>
    <row r="247" spans="1:17" s="6" customFormat="1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</row>
    <row r="248" spans="1:17" s="6" customFormat="1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</row>
    <row r="249" spans="1:17" s="6" customFormat="1" x14ac:dyDescent="0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</row>
    <row r="250" spans="1:17" s="6" customFormat="1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</row>
    <row r="251" spans="1:17" s="6" customFormat="1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</row>
    <row r="252" spans="1:17" s="6" customFormat="1" x14ac:dyDescent="0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</row>
    <row r="253" spans="1:17" s="6" customFormat="1" x14ac:dyDescent="0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</row>
    <row r="254" spans="1:17" s="6" customFormat="1" x14ac:dyDescent="0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</row>
    <row r="255" spans="1:17" s="6" customFormat="1" x14ac:dyDescent="0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</row>
    <row r="256" spans="1:17" s="6" customFormat="1" x14ac:dyDescent="0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</row>
    <row r="257" spans="1:17" s="6" customFormat="1" x14ac:dyDescent="0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</row>
    <row r="258" spans="1:17" s="6" customFormat="1" x14ac:dyDescent="0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</row>
    <row r="259" spans="1:17" s="6" customFormat="1" x14ac:dyDescent="0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</row>
    <row r="260" spans="1:17" s="6" customFormat="1" x14ac:dyDescent="0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</row>
    <row r="261" spans="1:17" s="6" customFormat="1" x14ac:dyDescent="0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</row>
    <row r="262" spans="1:17" s="6" customFormat="1" x14ac:dyDescent="0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</row>
    <row r="263" spans="1:17" s="6" customFormat="1" x14ac:dyDescent="0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</row>
    <row r="264" spans="1:17" s="6" customFormat="1" x14ac:dyDescent="0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</row>
    <row r="265" spans="1:17" s="6" customFormat="1" x14ac:dyDescent="0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</row>
    <row r="266" spans="1:17" s="6" customFormat="1" x14ac:dyDescent="0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</row>
    <row r="267" spans="1:17" s="6" customFormat="1" x14ac:dyDescent="0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</row>
    <row r="268" spans="1:17" s="6" customFormat="1" x14ac:dyDescent="0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</row>
    <row r="269" spans="1:17" s="6" customFormat="1" x14ac:dyDescent="0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</row>
    <row r="270" spans="1:17" s="6" customFormat="1" x14ac:dyDescent="0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</row>
    <row r="271" spans="1:17" s="6" customFormat="1" x14ac:dyDescent="0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</row>
    <row r="272" spans="1:17" s="6" customFormat="1" x14ac:dyDescent="0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</row>
    <row r="273" spans="1:17" s="6" customFormat="1" x14ac:dyDescent="0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</row>
    <row r="274" spans="1:17" s="6" customFormat="1" x14ac:dyDescent="0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</row>
    <row r="275" spans="1:17" s="6" customFormat="1" x14ac:dyDescent="0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</row>
    <row r="276" spans="1:17" s="6" customFormat="1" x14ac:dyDescent="0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</row>
    <row r="277" spans="1:17" s="6" customFormat="1" x14ac:dyDescent="0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</row>
    <row r="278" spans="1:17" s="6" customFormat="1" x14ac:dyDescent="0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</row>
    <row r="279" spans="1:17" s="6" customFormat="1" x14ac:dyDescent="0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</row>
    <row r="280" spans="1:17" s="6" customFormat="1" x14ac:dyDescent="0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</row>
    <row r="281" spans="1:17" s="6" customFormat="1" x14ac:dyDescent="0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</row>
    <row r="282" spans="1:17" s="6" customFormat="1" x14ac:dyDescent="0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</row>
    <row r="283" spans="1:17" s="6" customFormat="1" x14ac:dyDescent="0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</row>
    <row r="284" spans="1:17" s="6" customFormat="1" x14ac:dyDescent="0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</row>
    <row r="285" spans="1:17" s="6" customFormat="1" x14ac:dyDescent="0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</row>
    <row r="286" spans="1:17" s="6" customFormat="1" x14ac:dyDescent="0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</row>
    <row r="287" spans="1:17" s="6" customFormat="1" x14ac:dyDescent="0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</row>
    <row r="288" spans="1:17" s="6" customFormat="1" x14ac:dyDescent="0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</row>
    <row r="289" spans="1:17" s="6" customFormat="1" x14ac:dyDescent="0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</row>
    <row r="290" spans="1:17" s="6" customFormat="1" x14ac:dyDescent="0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</row>
    <row r="291" spans="1:17" s="6" customFormat="1" x14ac:dyDescent="0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</row>
    <row r="292" spans="1:17" s="6" customFormat="1" x14ac:dyDescent="0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</row>
    <row r="293" spans="1:17" s="6" customFormat="1" x14ac:dyDescent="0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</row>
    <row r="294" spans="1:17" s="6" customFormat="1" x14ac:dyDescent="0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</row>
    <row r="295" spans="1:17" s="6" customFormat="1" x14ac:dyDescent="0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</row>
  </sheetData>
  <mergeCells count="7">
    <mergeCell ref="R2:U2"/>
    <mergeCell ref="A1:Q1"/>
    <mergeCell ref="A2:A3"/>
    <mergeCell ref="B2:E2"/>
    <mergeCell ref="F2:I2"/>
    <mergeCell ref="J2:M2"/>
    <mergeCell ref="N2:Q2"/>
  </mergeCells>
  <printOptions horizontalCentered="1"/>
  <pageMargins left="0" right="0" top="0.25" bottom="0.25" header="0.3" footer="0.3"/>
  <pageSetup paperSize="5" scale="7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2017</vt:lpstr>
      <vt:lpstr>'2017'!Print_Titles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