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s.govt.state.ma.us\DFS\EHS\Boston_600_Washington_St\File Services\Masshealthops\Publications\Karen Kovach\NPAA_NFAA\1115 Amendment DSHP public notic_Dan\3-Final docs\"/>
    </mc:Choice>
  </mc:AlternateContent>
  <xr:revisionPtr revIDLastSave="0" documentId="8_{419894E8-D800-4DE5-9EB3-F5A28FD0641F}" xr6:coauthVersionLast="47" xr6:coauthVersionMax="47" xr10:uidLastSave="{00000000-0000-0000-0000-000000000000}"/>
  <bookViews>
    <workbookView xWindow="-110" yWindow="-110" windowWidth="19420" windowHeight="10420" xr2:uid="{4BFF19B2-EA98-4851-BBE4-834497479093}"/>
  </bookViews>
  <sheets>
    <sheet name="BN Worksheet" sheetId="2" r:id="rId1"/>
    <sheet name="Waiver Amendment Summary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Fill" hidden="1">#REF!</definedName>
    <definedName name="_Key1" hidden="1">#REF!</definedName>
    <definedName name="_Order1" hidden="1">0</definedName>
    <definedName name="_Order2" hidden="1">0</definedName>
    <definedName name="_qry07012011">#REF!</definedName>
    <definedName name="AccessDatabase" hidden="1">"G:\1_Intellectual Capital\Claims Probability Distributions\Version 2 (New NC)\RateRanges_4.mdb"</definedName>
    <definedName name="Act_Proj">[2]Dropdowns!$A$14:$A$15</definedName>
    <definedName name="caseload">'[3]LT Forecast'!$A$127:$N$131</definedName>
    <definedName name="DY_List">'[2]DY Def'!$B$5:$AE$5</definedName>
    <definedName name="GRPCODE">'[4]Caseload by group'!#REF!</definedName>
    <definedName name="MAP_ADM">[2]Dropdowns!$A$18:$A$19</definedName>
    <definedName name="non_cap">#REF!</definedName>
    <definedName name="Per_Capita_Aggregate">[2]Dropdowns!$A$6:$A$7</definedName>
    <definedName name="Phase_Down">[2]Dropdowns!$A$10:$A$11</definedName>
    <definedName name="PopCache_GL_INTERFACE_REFERENCE7" hidden="1">[5]PopCache!$A$1:$A$2</definedName>
    <definedName name="PopStatus">#REF!</definedName>
    <definedName name="_xlnm.Print_Area" localSheetId="0">'BN Worksheet'!$D$83:$I$157</definedName>
    <definedName name="_xlnm.Print_Titles" localSheetId="0">'BN Worksheet'!$A:$A,'BN Worksheet'!$3:$5</definedName>
    <definedName name="Waiver_List">[2]Dropdowns!$C$2:$C$117</definedName>
    <definedName name="wrn.financials." localSheetId="0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kairen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renewal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Yes__No">[2]Dropdowns!$A$2:$A$3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2" l="1"/>
  <c r="I124" i="2"/>
  <c r="C124" i="2"/>
  <c r="D124" i="2"/>
  <c r="E124" i="2"/>
  <c r="F124" i="2"/>
  <c r="G124" i="2"/>
  <c r="H124" i="2"/>
  <c r="H3" i="1"/>
  <c r="I92" i="2"/>
  <c r="H92" i="2"/>
  <c r="C59" i="2"/>
  <c r="D59" i="2"/>
  <c r="D80" i="2" s="1"/>
  <c r="D127" i="2" s="1"/>
  <c r="E59" i="2"/>
  <c r="E80" i="2" s="1"/>
  <c r="E127" i="2" s="1"/>
  <c r="F59" i="2"/>
  <c r="F80" i="2" s="1"/>
  <c r="F127" i="2" s="1"/>
  <c r="G59" i="2"/>
  <c r="G80" i="2" s="1"/>
  <c r="G127" i="2" s="1"/>
  <c r="H59" i="2"/>
  <c r="H80" i="2" s="1"/>
  <c r="H127" i="2" s="1"/>
  <c r="C80" i="2" l="1"/>
  <c r="I80" i="2" s="1"/>
  <c r="I59" i="2"/>
  <c r="C127" i="2" l="1"/>
  <c r="I127" i="2" s="1"/>
  <c r="I129" i="2" s="1"/>
  <c r="I131" i="2" s="1"/>
  <c r="I133" i="2" s="1"/>
  <c r="I135" i="2" s="1"/>
</calcChain>
</file>

<file path=xl/sharedStrings.xml><?xml version="1.0" encoding="utf-8"?>
<sst xmlns="http://schemas.openxmlformats.org/spreadsheetml/2006/main" count="145" uniqueCount="80">
  <si>
    <t>Member Months</t>
  </si>
  <si>
    <t>DY 27</t>
  </si>
  <si>
    <t>DY 28</t>
  </si>
  <si>
    <t>DY 29</t>
  </si>
  <si>
    <t>DY 30</t>
  </si>
  <si>
    <t>DY 31</t>
  </si>
  <si>
    <t>DY 32</t>
  </si>
  <si>
    <t>HRSN Infrastructure</t>
  </si>
  <si>
    <r>
      <t xml:space="preserve">HRSN </t>
    </r>
    <r>
      <rPr>
        <sz val="10"/>
        <rFont val="Calibri"/>
        <family val="2"/>
        <scheme val="minor"/>
      </rPr>
      <t>Services</t>
    </r>
  </si>
  <si>
    <t>Marketplace Subsidies</t>
  </si>
  <si>
    <t>SUD</t>
  </si>
  <si>
    <t>SMI IMD Services</t>
  </si>
  <si>
    <t>New Adult</t>
  </si>
  <si>
    <t>FFCY</t>
  </si>
  <si>
    <t>CommonHealth</t>
  </si>
  <si>
    <t>TOTAL VARIANCE</t>
  </si>
  <si>
    <t>Total CNOM</t>
  </si>
  <si>
    <t>Total Available Savings MIN(A,B)</t>
  </si>
  <si>
    <t>(B) 15% of Medicaid Expenditures</t>
  </si>
  <si>
    <t>(A) Total Savings</t>
  </si>
  <si>
    <t>Carry forward savings (DY16 - DY 25)</t>
  </si>
  <si>
    <t>7th Extension BN room</t>
  </si>
  <si>
    <t>BN Room</t>
  </si>
  <si>
    <t>7th Extension BN Room</t>
  </si>
  <si>
    <t>LTSS CP Care Coordination</t>
  </si>
  <si>
    <t>SNCP</t>
  </si>
  <si>
    <t>Workforce Initiatives</t>
  </si>
  <si>
    <t>Hospital Quality and Equity Intitiative</t>
  </si>
  <si>
    <t>Flexible Services Cooking Supplies</t>
  </si>
  <si>
    <t>Flexible Services Transportation</t>
  </si>
  <si>
    <t>MSP Expansion</t>
  </si>
  <si>
    <t>Diversionary BH</t>
  </si>
  <si>
    <t>CSP</t>
  </si>
  <si>
    <t>Provisional Eligibility</t>
  </si>
  <si>
    <t>End of Month Coverage</t>
  </si>
  <si>
    <t>e-Family Assistance</t>
  </si>
  <si>
    <t>EAEDC</t>
  </si>
  <si>
    <t>SBE</t>
  </si>
  <si>
    <t>e-HIV/FA</t>
  </si>
  <si>
    <t xml:space="preserve">With Waiver Only </t>
  </si>
  <si>
    <t>CE Homeless/1902 (r) 2 BCCDP</t>
  </si>
  <si>
    <t>CE Homeless/1902 (r) 2 Disabled</t>
  </si>
  <si>
    <t>CE Homeless/1902 (r) 2 Children</t>
  </si>
  <si>
    <t>CE Homeless/Base Disabled</t>
  </si>
  <si>
    <t>CE Homeless/Base Families</t>
  </si>
  <si>
    <t>CE Formerly Incarcerated/Base Disabled</t>
  </si>
  <si>
    <t>CE Formerly Incarcerated/Base Families</t>
  </si>
  <si>
    <t>Hypothetical Populations</t>
  </si>
  <si>
    <t>1902 (r) 2 BCCDP</t>
  </si>
  <si>
    <t>1902 (r) 2 Disabled</t>
  </si>
  <si>
    <t>1902 (r) 2 Children</t>
  </si>
  <si>
    <t>Base Disabled</t>
  </si>
  <si>
    <t xml:space="preserve">Base Families </t>
  </si>
  <si>
    <t>Base Populations</t>
  </si>
  <si>
    <t>With Waiver Expenditures</t>
  </si>
  <si>
    <t>Total Base Population Without Waiver Expenditures with DSH</t>
  </si>
  <si>
    <t>DSH Allotment</t>
  </si>
  <si>
    <t>Base Population 
Without Waiver Costs</t>
  </si>
  <si>
    <t>Base Population</t>
  </si>
  <si>
    <t>Without Waiver Total Expenditures</t>
  </si>
  <si>
    <t>Hypothetical Population</t>
  </si>
  <si>
    <t>President's Budget Trend</t>
  </si>
  <si>
    <t>Per Member Per Month Costs</t>
  </si>
  <si>
    <t>Projected</t>
  </si>
  <si>
    <t>7th Extension Total</t>
  </si>
  <si>
    <t>CY 2027</t>
  </si>
  <si>
    <t>CY 2026</t>
  </si>
  <si>
    <t>CY 2025</t>
  </si>
  <si>
    <t>CY 2024</t>
  </si>
  <si>
    <t>CY 2023</t>
  </si>
  <si>
    <t>Oct - Dec 2022</t>
  </si>
  <si>
    <t>DSHP</t>
  </si>
  <si>
    <t>DY27</t>
  </si>
  <si>
    <t>DY28</t>
  </si>
  <si>
    <t>DY29</t>
  </si>
  <si>
    <t>DY30</t>
  </si>
  <si>
    <t>DY31</t>
  </si>
  <si>
    <t>DY32</t>
  </si>
  <si>
    <t>Designated State Health Programs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</si>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</sst>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rgb="FFFF0000"/>
      </top>
      <bottom/>
      <diagonal/>
    </border>
    <border>
      <left style="double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0" fillId="0" borderId="1" xfId="1" applyFont="1" applyBorder="1"/>
    <xf numFmtId="0" fontId="5" fillId="0" borderId="0" xfId="3" applyFont="1"/>
    <xf numFmtId="0" fontId="4" fillId="0" borderId="0" xfId="3"/>
    <xf numFmtId="164" fontId="5" fillId="0" borderId="0" xfId="3" applyNumberFormat="1" applyFont="1"/>
    <xf numFmtId="164" fontId="5" fillId="0" borderId="0" xfId="4" applyNumberFormat="1" applyFont="1" applyFill="1"/>
    <xf numFmtId="44" fontId="5" fillId="0" borderId="0" xfId="3" applyNumberFormat="1" applyFont="1"/>
    <xf numFmtId="164" fontId="7" fillId="0" borderId="0" xfId="4" applyNumberFormat="1" applyFont="1" applyFill="1"/>
    <xf numFmtId="0" fontId="8" fillId="0" borderId="0" xfId="3" applyFont="1"/>
    <xf numFmtId="164" fontId="7" fillId="0" borderId="2" xfId="3" applyNumberFormat="1" applyFont="1" applyBorder="1"/>
    <xf numFmtId="164" fontId="5" fillId="0" borderId="5" xfId="3" applyNumberFormat="1" applyFont="1" applyBorder="1"/>
    <xf numFmtId="164" fontId="5" fillId="0" borderId="6" xfId="4" applyNumberFormat="1" applyFont="1" applyFill="1" applyBorder="1" applyAlignment="1">
      <alignment horizontal="right"/>
    </xf>
    <xf numFmtId="164" fontId="5" fillId="0" borderId="7" xfId="4" applyNumberFormat="1" applyFont="1" applyFill="1" applyBorder="1" applyAlignment="1">
      <alignment horizontal="center"/>
    </xf>
    <xf numFmtId="164" fontId="5" fillId="0" borderId="8" xfId="3" applyNumberFormat="1" applyFont="1" applyBorder="1"/>
    <xf numFmtId="164" fontId="5" fillId="0" borderId="9" xfId="4" applyNumberFormat="1" applyFont="1" applyFill="1" applyBorder="1" applyAlignment="1">
      <alignment horizontal="right"/>
    </xf>
    <xf numFmtId="164" fontId="5" fillId="0" borderId="9" xfId="4" applyNumberFormat="1" applyFont="1" applyFill="1" applyBorder="1" applyAlignment="1">
      <alignment horizontal="center"/>
    </xf>
    <xf numFmtId="164" fontId="5" fillId="0" borderId="8" xfId="4" applyNumberFormat="1" applyFont="1" applyFill="1" applyBorder="1"/>
    <xf numFmtId="164" fontId="5" fillId="0" borderId="0" xfId="4" applyNumberFormat="1" applyFont="1" applyFill="1" applyBorder="1" applyAlignment="1">
      <alignment horizontal="right"/>
    </xf>
    <xf numFmtId="165" fontId="9" fillId="0" borderId="10" xfId="5" applyNumberFormat="1" applyFont="1" applyBorder="1"/>
    <xf numFmtId="164" fontId="5" fillId="0" borderId="11" xfId="3" applyNumberFormat="1" applyFont="1" applyBorder="1"/>
    <xf numFmtId="164" fontId="5" fillId="0" borderId="15" xfId="3" applyNumberFormat="1" applyFont="1" applyBorder="1"/>
    <xf numFmtId="164" fontId="5" fillId="0" borderId="16" xfId="3" applyNumberFormat="1" applyFont="1" applyBorder="1"/>
    <xf numFmtId="0" fontId="7" fillId="0" borderId="0" xfId="3" applyFont="1"/>
    <xf numFmtId="0" fontId="5" fillId="0" borderId="0" xfId="3" applyFont="1" applyAlignment="1">
      <alignment wrapText="1"/>
    </xf>
    <xf numFmtId="44" fontId="5" fillId="0" borderId="0" xfId="4" applyFont="1" applyFill="1"/>
    <xf numFmtId="10" fontId="5" fillId="0" borderId="0" xfId="3" applyNumberFormat="1" applyFont="1"/>
    <xf numFmtId="166" fontId="5" fillId="0" borderId="0" xfId="3" applyNumberFormat="1" applyFont="1"/>
    <xf numFmtId="164" fontId="7" fillId="0" borderId="0" xfId="3" applyNumberFormat="1" applyFont="1"/>
    <xf numFmtId="0" fontId="7" fillId="0" borderId="0" xfId="3" applyFont="1" applyAlignment="1">
      <alignment wrapText="1"/>
    </xf>
    <xf numFmtId="167" fontId="5" fillId="0" borderId="0" xfId="6" applyNumberFormat="1" applyFont="1" applyFill="1"/>
    <xf numFmtId="44" fontId="5" fillId="0" borderId="0" xfId="4" applyFont="1"/>
    <xf numFmtId="165" fontId="5" fillId="0" borderId="0" xfId="7" applyNumberFormat="1" applyFont="1" applyFill="1"/>
    <xf numFmtId="43" fontId="5" fillId="0" borderId="0" xfId="7" applyFont="1" applyFill="1"/>
    <xf numFmtId="165" fontId="5" fillId="0" borderId="0" xfId="3" applyNumberFormat="1" applyFont="1"/>
    <xf numFmtId="167" fontId="5" fillId="0" borderId="0" xfId="6" applyNumberFormat="1" applyFont="1"/>
    <xf numFmtId="165" fontId="5" fillId="0" borderId="0" xfId="7" applyNumberFormat="1" applyFont="1"/>
    <xf numFmtId="0" fontId="10" fillId="2" borderId="0" xfId="2" applyFont="1" applyAlignment="1">
      <alignment horizontal="center"/>
    </xf>
    <xf numFmtId="0" fontId="5" fillId="3" borderId="0" xfId="3" applyFont="1" applyFill="1"/>
    <xf numFmtId="164" fontId="5" fillId="3" borderId="0" xfId="4" applyNumberFormat="1" applyFont="1" applyFill="1"/>
    <xf numFmtId="164" fontId="5" fillId="3" borderId="0" xfId="3" applyNumberFormat="1" applyFont="1" applyFill="1"/>
    <xf numFmtId="164" fontId="5" fillId="0" borderId="14" xfId="4" applyNumberFormat="1" applyFont="1" applyFill="1" applyBorder="1" applyAlignment="1">
      <alignment horizontal="right"/>
    </xf>
    <xf numFmtId="164" fontId="5" fillId="0" borderId="13" xfId="4" applyNumberFormat="1" applyFont="1" applyFill="1" applyBorder="1" applyAlignment="1">
      <alignment horizontal="right"/>
    </xf>
    <xf numFmtId="164" fontId="5" fillId="0" borderId="12" xfId="4" applyNumberFormat="1" applyFont="1" applyFill="1" applyBorder="1" applyAlignment="1">
      <alignment horizontal="right"/>
    </xf>
    <xf numFmtId="164" fontId="5" fillId="0" borderId="9" xfId="4" applyNumberFormat="1" applyFont="1" applyFill="1" applyBorder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164" fontId="7" fillId="0" borderId="4" xfId="4" applyNumberFormat="1" applyFont="1" applyFill="1" applyBorder="1" applyAlignment="1">
      <alignment horizontal="right"/>
    </xf>
    <xf numFmtId="164" fontId="7" fillId="0" borderId="3" xfId="4" applyNumberFormat="1" applyFont="1" applyFill="1" applyBorder="1" applyAlignment="1">
      <alignment horizontal="right"/>
    </xf>
  </cellXfs>
  <cellStyles count="8">
    <cellStyle name="Accent1" xfId="2" builtinId="29"/>
    <cellStyle name="Comma 2" xfId="7" xr:uid="{8B6E6FB0-4CC1-4881-918E-0BF208E90C0F}"/>
    <cellStyle name="Comma 8" xfId="5" xr:uid="{15D35BB6-BEB0-4895-BAD8-0F732240453A}"/>
    <cellStyle name="Currency" xfId="1" builtinId="4"/>
    <cellStyle name="Currency 2" xfId="4" xr:uid="{DC15AC81-6D14-4F18-B7FD-2EA961A9F852}"/>
    <cellStyle name="Normal" xfId="0" builtinId="0"/>
    <cellStyle name="Normal 2" xfId="3" xr:uid="{2E087451-B615-4C12-8FF5-E1ED5644514B}"/>
    <cellStyle name="Percent 2" xfId="6" xr:uid="{3719250B-6750-45EB-95A6-8458E5ADC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PHXwpfs01\data1\FINANCE\ACCRUAL\2000DC\10_00dc\DCLa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loom/AppData/Local/Microsoft/Windows/INetCache/Content.Outlook/D78U56K1/MassHealth%20BN%20FY22%20Amendments%20SMI%20CSP%20MSP%2002-24-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Budget\14.%20FORECAST\Forecast\FY2020%20Q3\FY20%20LT%20Model%20v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Users\MSesay\AppData\Local\Microsoft\Windows\Temporary%20Internet%20Files\Content.Outlook\MEHUV5MT\MassHealth%20Enrollment%20Snapshot%20as%20of%20June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Mercer.com\us_data\JEUPLOADS\2014%20JE%20Uploads\01-January-2014\JE%20KW%20Medical%2001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****_x0000_ÿ"/>
      <sheetName val="Hospital "/>
      <sheetName val="Medical "/>
      <sheetName val="DCLag"/>
      <sheetName val="Control"/>
      <sheetName val="****"/>
      <sheetName val="Key"/>
      <sheetName val="2009 Oct Guidance SEC Format"/>
      <sheetName val="Q3 Forecast Scenarios Aud Com"/>
      <sheetName val="Schedule 1-E A"/>
      <sheetName val="Look_up"/>
      <sheetName val="&lt;Overview &amp; Legend&gt;"/>
    </sheetNames>
    <sheetDataSet>
      <sheetData sheetId="0" refreshError="1">
        <row r="5"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</row>
        <row r="6">
          <cell r="AC6" t="e">
            <v>#REF!</v>
          </cell>
          <cell r="AE6" t="e">
            <v>#REF!</v>
          </cell>
          <cell r="AG6" t="e">
            <v>#REF!</v>
          </cell>
          <cell r="AI6" t="e">
            <v>#REF!</v>
          </cell>
          <cell r="AK6" t="e">
            <v>#REF!</v>
          </cell>
          <cell r="AM6" t="e">
            <v>#REF!</v>
          </cell>
          <cell r="AO6" t="e">
            <v>#REF!</v>
          </cell>
        </row>
        <row r="10"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</row>
        <row r="15"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</row>
        <row r="20"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</row>
        <row r="25"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</row>
        <row r="30">
          <cell r="AC30" t="e">
            <v>#REF!</v>
          </cell>
          <cell r="AD30" t="e">
            <v>#REF!</v>
          </cell>
          <cell r="AE30" t="e">
            <v>#REF!</v>
          </cell>
          <cell r="AF30" t="e">
            <v>#REF!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  <cell r="AK30" t="e">
            <v>#REF!</v>
          </cell>
          <cell r="AL30" t="e">
            <v>#REF!</v>
          </cell>
          <cell r="AM30" t="e">
            <v>#REF!</v>
          </cell>
          <cell r="AN30" t="e">
            <v>#REF!</v>
          </cell>
          <cell r="AO30" t="e">
            <v>#REF!</v>
          </cell>
        </row>
        <row r="35"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J35" t="e">
            <v>#REF!</v>
          </cell>
          <cell r="AK35" t="e">
            <v>#REF!</v>
          </cell>
          <cell r="AL35" t="e">
            <v>#REF!</v>
          </cell>
          <cell r="AM35" t="e">
            <v>#REF!</v>
          </cell>
          <cell r="AN35" t="e">
            <v>#REF!</v>
          </cell>
          <cell r="AO35" t="e">
            <v>#REF!</v>
          </cell>
        </row>
        <row r="40"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</row>
        <row r="45"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</row>
        <row r="49"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</row>
        <row r="51">
          <cell r="AF51">
            <v>226</v>
          </cell>
          <cell r="AG51">
            <v>208</v>
          </cell>
          <cell r="AH51">
            <v>206</v>
          </cell>
          <cell r="AI51">
            <v>236</v>
          </cell>
          <cell r="AJ51">
            <v>236</v>
          </cell>
          <cell r="AK51">
            <v>255</v>
          </cell>
          <cell r="AL51">
            <v>270</v>
          </cell>
          <cell r="AM51">
            <v>260</v>
          </cell>
          <cell r="AN51">
            <v>240</v>
          </cell>
          <cell r="AO51">
            <v>241</v>
          </cell>
        </row>
        <row r="57">
          <cell r="AA57" t="str">
            <v>JAN94</v>
          </cell>
          <cell r="AC57">
            <v>10241</v>
          </cell>
          <cell r="AE57">
            <v>2789</v>
          </cell>
          <cell r="AF57">
            <v>2731</v>
          </cell>
          <cell r="AG57">
            <v>1205</v>
          </cell>
          <cell r="AH57">
            <v>5982</v>
          </cell>
          <cell r="AI57">
            <v>10147</v>
          </cell>
        </row>
        <row r="58">
          <cell r="AA58" t="str">
            <v>FEB94</v>
          </cell>
          <cell r="AC58">
            <v>9328</v>
          </cell>
          <cell r="AE58">
            <v>1973</v>
          </cell>
          <cell r="AF58">
            <v>2040</v>
          </cell>
          <cell r="AG58">
            <v>880</v>
          </cell>
          <cell r="AH58">
            <v>3808</v>
          </cell>
          <cell r="AI58">
            <v>9716</v>
          </cell>
        </row>
        <row r="59">
          <cell r="AA59" t="str">
            <v>MAR94</v>
          </cell>
          <cell r="AC59">
            <v>9893</v>
          </cell>
          <cell r="AE59">
            <v>2368</v>
          </cell>
          <cell r="AF59">
            <v>2443</v>
          </cell>
          <cell r="AG59">
            <v>879</v>
          </cell>
          <cell r="AH59">
            <v>6234</v>
          </cell>
          <cell r="AI59">
            <v>10920</v>
          </cell>
        </row>
        <row r="60">
          <cell r="AA60" t="str">
            <v>APR94</v>
          </cell>
          <cell r="AC60">
            <v>8820</v>
          </cell>
          <cell r="AE60">
            <v>1666</v>
          </cell>
          <cell r="AF60">
            <v>2093</v>
          </cell>
          <cell r="AG60">
            <v>884</v>
          </cell>
          <cell r="AH60">
            <v>5321</v>
          </cell>
          <cell r="AI60">
            <v>9095</v>
          </cell>
        </row>
        <row r="61">
          <cell r="AA61" t="str">
            <v>MAY94</v>
          </cell>
          <cell r="AC61">
            <v>9511</v>
          </cell>
          <cell r="AE61">
            <v>2634</v>
          </cell>
          <cell r="AF61">
            <v>2544</v>
          </cell>
          <cell r="AG61">
            <v>1031</v>
          </cell>
          <cell r="AH61">
            <v>4468</v>
          </cell>
          <cell r="AI61">
            <v>9335</v>
          </cell>
        </row>
        <row r="62">
          <cell r="AA62" t="str">
            <v>JUN 94</v>
          </cell>
          <cell r="AC62">
            <v>7869</v>
          </cell>
          <cell r="AE62">
            <v>1816</v>
          </cell>
          <cell r="AF62">
            <v>1926</v>
          </cell>
          <cell r="AG62">
            <v>822</v>
          </cell>
          <cell r="AH62">
            <v>3867</v>
          </cell>
          <cell r="AI62">
            <v>6315</v>
          </cell>
        </row>
        <row r="63">
          <cell r="AA63" t="str">
            <v>JUL 94</v>
          </cell>
          <cell r="AC63">
            <v>7126</v>
          </cell>
          <cell r="AE63">
            <v>2482</v>
          </cell>
          <cell r="AF63">
            <v>1711</v>
          </cell>
          <cell r="AG63">
            <v>593</v>
          </cell>
          <cell r="AH63">
            <v>4096</v>
          </cell>
          <cell r="AI63">
            <v>9250</v>
          </cell>
        </row>
        <row r="64">
          <cell r="AA64" t="str">
            <v>AUG 94</v>
          </cell>
          <cell r="AC64">
            <v>10416</v>
          </cell>
          <cell r="AE64">
            <v>2093</v>
          </cell>
          <cell r="AF64">
            <v>1949</v>
          </cell>
          <cell r="AG64">
            <v>1068</v>
          </cell>
          <cell r="AH64">
            <v>3154</v>
          </cell>
          <cell r="AI64">
            <v>16101</v>
          </cell>
        </row>
        <row r="65">
          <cell r="AA65" t="str">
            <v>SEP94</v>
          </cell>
          <cell r="AC65">
            <v>4620</v>
          </cell>
          <cell r="AE65">
            <v>1280</v>
          </cell>
          <cell r="AF65">
            <v>1188</v>
          </cell>
          <cell r="AG65">
            <v>464</v>
          </cell>
          <cell r="AH65">
            <v>201</v>
          </cell>
          <cell r="AI65">
            <v>7083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DY Def"/>
      <sheetName val="MEG Def"/>
      <sheetName val="WOW PMPM &amp; Agg"/>
      <sheetName val="Program Spending Limits"/>
      <sheetName val="C Report"/>
      <sheetName val="C Report Grouper"/>
      <sheetName val="Total Adjustments"/>
      <sheetName val="WW Spending Actual"/>
      <sheetName val="WW Spending Projected"/>
      <sheetName val="WW Spending Total"/>
      <sheetName val="MemMon Actual"/>
      <sheetName val="MemMon Projected"/>
      <sheetName val="MemMon Total"/>
      <sheetName val="Summary TC"/>
      <sheetName val="Waiver Amendments"/>
      <sheetName val="IMD Overview1"/>
      <sheetName val="IMD Without Waiver1"/>
      <sheetName val="IMD With Waiver1"/>
      <sheetName val="IMD Summary1"/>
      <sheetName val="IMD Caseloads1"/>
      <sheetName val="Dropdowns"/>
      <sheetName val="SummaryTC_AP"/>
    </sheetNames>
    <sheetDataSet>
      <sheetData sheetId="0" refreshError="1"/>
      <sheetData sheetId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>
            <v>20</v>
          </cell>
          <cell r="V5">
            <v>21</v>
          </cell>
          <cell r="W5">
            <v>22</v>
          </cell>
          <cell r="X5">
            <v>23</v>
          </cell>
          <cell r="Y5">
            <v>24</v>
          </cell>
          <cell r="Z5">
            <v>25</v>
          </cell>
          <cell r="AA5">
            <v>26</v>
          </cell>
          <cell r="AB5">
            <v>27</v>
          </cell>
          <cell r="AC5">
            <v>28</v>
          </cell>
          <cell r="AD5">
            <v>29</v>
          </cell>
          <cell r="AE5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Yes</v>
          </cell>
          <cell r="C2" t="str">
            <v>MAP WAIVERS</v>
          </cell>
        </row>
        <row r="3">
          <cell r="A3" t="str">
            <v>No</v>
          </cell>
          <cell r="C3" t="str">
            <v>Not Applicable</v>
          </cell>
        </row>
        <row r="4">
          <cell r="C4" t="str">
            <v>\115-CMHLTH</v>
          </cell>
        </row>
        <row r="5">
          <cell r="C5" t="str">
            <v>111-MHSPY</v>
          </cell>
        </row>
        <row r="6">
          <cell r="A6" t="str">
            <v>Per Capita</v>
          </cell>
          <cell r="C6" t="str">
            <v>1115 BASIC</v>
          </cell>
        </row>
        <row r="7">
          <cell r="A7" t="str">
            <v>Aggregate</v>
          </cell>
          <cell r="C7" t="str">
            <v>1115 BPHC</v>
          </cell>
        </row>
        <row r="8">
          <cell r="C8" t="str">
            <v>1115 CMHLTH</v>
          </cell>
        </row>
        <row r="9">
          <cell r="C9" t="str">
            <v>1115 CPHC</v>
          </cell>
        </row>
        <row r="10">
          <cell r="A10" t="str">
            <v>No Phase-Down</v>
          </cell>
          <cell r="C10" t="str">
            <v>1115 LIMITD</v>
          </cell>
        </row>
        <row r="11">
          <cell r="A11" t="str">
            <v>Savings Phase-Down</v>
          </cell>
          <cell r="C11" t="str">
            <v>1115 STNDRT</v>
          </cell>
        </row>
        <row r="12">
          <cell r="C12" t="str">
            <v>1115-BASIC</v>
          </cell>
        </row>
        <row r="13">
          <cell r="C13" t="str">
            <v>1115-BPHC</v>
          </cell>
        </row>
        <row r="14">
          <cell r="A14" t="str">
            <v>Actuals Only</v>
          </cell>
          <cell r="C14" t="str">
            <v>1115-CMHLTH</v>
          </cell>
        </row>
        <row r="15">
          <cell r="A15" t="str">
            <v>Actuals + Projected</v>
          </cell>
          <cell r="C15" t="str">
            <v>1115-CPHC</v>
          </cell>
        </row>
        <row r="16">
          <cell r="C16" t="str">
            <v>1115-IRP</v>
          </cell>
        </row>
        <row r="17">
          <cell r="C17" t="str">
            <v>1115-LIMITD</v>
          </cell>
        </row>
        <row r="18">
          <cell r="A18" t="str">
            <v>MAP+ADM Waivers</v>
          </cell>
          <cell r="C18" t="str">
            <v>1115-MHSPY</v>
          </cell>
        </row>
        <row r="19">
          <cell r="A19" t="str">
            <v>MAP Waivers Only</v>
          </cell>
          <cell r="C19" t="str">
            <v>1115-MSP</v>
          </cell>
        </row>
        <row r="20">
          <cell r="C20" t="str">
            <v>1115-STNDRD</v>
          </cell>
        </row>
        <row r="21">
          <cell r="C21" t="str">
            <v>115-STNDRD</v>
          </cell>
        </row>
        <row r="22">
          <cell r="C22" t="str">
            <v>1902(r)(2) Children</v>
          </cell>
        </row>
        <row r="23">
          <cell r="C23" t="str">
            <v>1902(r)(2) Disabled</v>
          </cell>
        </row>
        <row r="24">
          <cell r="C24" t="str">
            <v>Base Childless Adults (19-20)</v>
          </cell>
        </row>
        <row r="25">
          <cell r="C25" t="str">
            <v>Base Childless Adults (Care Plus)</v>
          </cell>
        </row>
        <row r="26">
          <cell r="C26" t="str">
            <v>Base Childless Adults (Standard ABP)</v>
          </cell>
        </row>
        <row r="27">
          <cell r="C27" t="str">
            <v>Base Disabled</v>
          </cell>
        </row>
        <row r="28">
          <cell r="C28" t="str">
            <v>Base Families</v>
          </cell>
        </row>
        <row r="29">
          <cell r="C29" t="str">
            <v>Base MCB</v>
          </cell>
        </row>
        <row r="30">
          <cell r="C30" t="str">
            <v>BASIC</v>
          </cell>
        </row>
        <row r="31">
          <cell r="C31" t="str">
            <v>BPHC</v>
          </cell>
        </row>
        <row r="32">
          <cell r="C32" t="str">
            <v>CommCare-133</v>
          </cell>
        </row>
        <row r="33">
          <cell r="C33" t="str">
            <v>CommCare-19-20</v>
          </cell>
        </row>
        <row r="34">
          <cell r="C34" t="str">
            <v>COMMONHEALTH</v>
          </cell>
        </row>
        <row r="35">
          <cell r="C35" t="str">
            <v>CPHC</v>
          </cell>
        </row>
        <row r="36">
          <cell r="C36" t="str">
            <v>DSH</v>
          </cell>
        </row>
        <row r="37">
          <cell r="C37" t="str">
            <v>DSHP-CommCare Transition</v>
          </cell>
        </row>
        <row r="38">
          <cell r="C38" t="str">
            <v>DSHP-CSR</v>
          </cell>
        </row>
        <row r="39">
          <cell r="C39" t="str">
            <v>DSHP-Health Connector subsidies</v>
          </cell>
        </row>
        <row r="40">
          <cell r="C40" t="str">
            <v>DSHP-Temporary Coverage</v>
          </cell>
        </row>
        <row r="41">
          <cell r="C41" t="str">
            <v>e-Family Assistance</v>
          </cell>
        </row>
        <row r="42">
          <cell r="C42" t="str">
            <v>e-HIV/FA</v>
          </cell>
        </row>
        <row r="43">
          <cell r="C43" t="str">
            <v>IRP</v>
          </cell>
        </row>
        <row r="44">
          <cell r="C44" t="str">
            <v>LIMITED</v>
          </cell>
        </row>
        <row r="45">
          <cell r="C45" t="str">
            <v>Mass Health Basic</v>
          </cell>
        </row>
        <row r="46">
          <cell r="C46" t="str">
            <v>Mass Health BPHC</v>
          </cell>
        </row>
        <row r="47">
          <cell r="C47" t="str">
            <v>Mass Health Commonhealth</v>
          </cell>
        </row>
        <row r="48">
          <cell r="C48" t="str">
            <v>Mass Health CPHC</v>
          </cell>
        </row>
        <row r="49">
          <cell r="C49" t="str">
            <v>Mass Health DSH</v>
          </cell>
        </row>
        <row r="50">
          <cell r="C50" t="str">
            <v>Mass Health IRP</v>
          </cell>
        </row>
        <row r="51">
          <cell r="C51" t="str">
            <v>Mass Health Limited</v>
          </cell>
        </row>
        <row r="52">
          <cell r="C52" t="str">
            <v>Mass Health MHSPY</v>
          </cell>
        </row>
        <row r="53">
          <cell r="C53" t="str">
            <v>Mass Health MSP</v>
          </cell>
        </row>
        <row r="54">
          <cell r="C54" t="str">
            <v>Mass Health Standard</v>
          </cell>
        </row>
        <row r="55">
          <cell r="C55" t="str">
            <v>MassHealth - Basic</v>
          </cell>
        </row>
        <row r="56">
          <cell r="C56" t="str">
            <v>MassHealth - BPHC</v>
          </cell>
        </row>
        <row r="57">
          <cell r="C57" t="str">
            <v>MassHealth - CommonHealth</v>
          </cell>
        </row>
        <row r="58">
          <cell r="C58" t="str">
            <v>MassHealth - CPHC</v>
          </cell>
        </row>
        <row r="59">
          <cell r="C59" t="str">
            <v>MassHealth - DSH</v>
          </cell>
        </row>
        <row r="60">
          <cell r="C60" t="str">
            <v>MassHealth - IRP</v>
          </cell>
        </row>
        <row r="61">
          <cell r="C61" t="str">
            <v>MassHealth - Limited</v>
          </cell>
        </row>
        <row r="62">
          <cell r="C62" t="str">
            <v>MassHealth - MHSPY</v>
          </cell>
        </row>
        <row r="63">
          <cell r="C63" t="str">
            <v>MassHealth - MSP</v>
          </cell>
        </row>
        <row r="64">
          <cell r="C64" t="str">
            <v>MassHealth - Standard</v>
          </cell>
        </row>
        <row r="65">
          <cell r="C65" t="str">
            <v>MassHealth Basic</v>
          </cell>
        </row>
        <row r="66">
          <cell r="C66" t="str">
            <v>MassHealth BPHC</v>
          </cell>
        </row>
        <row r="67">
          <cell r="C67" t="str">
            <v>MassHealth Commonhealth</v>
          </cell>
        </row>
        <row r="68">
          <cell r="C68" t="str">
            <v>MassHealth CPHC</v>
          </cell>
        </row>
        <row r="69">
          <cell r="C69" t="str">
            <v>MassHealth DSH</v>
          </cell>
        </row>
        <row r="70">
          <cell r="C70" t="str">
            <v>MassHealth IRP</v>
          </cell>
        </row>
        <row r="71">
          <cell r="C71" t="str">
            <v>MassHealth Limited</v>
          </cell>
        </row>
        <row r="72">
          <cell r="C72" t="str">
            <v>MassHealth MHSPY</v>
          </cell>
        </row>
        <row r="73">
          <cell r="C73" t="str">
            <v>MassHealth MSP</v>
          </cell>
        </row>
        <row r="74">
          <cell r="C74" t="str">
            <v>MassHealth Standard</v>
          </cell>
        </row>
        <row r="75">
          <cell r="C75" t="str">
            <v>MassHealth-Basic</v>
          </cell>
        </row>
        <row r="76">
          <cell r="C76" t="str">
            <v>MassHealth-BCCTP</v>
          </cell>
        </row>
        <row r="77">
          <cell r="C77" t="str">
            <v>MassHealth-BPHC</v>
          </cell>
        </row>
        <row r="78">
          <cell r="C78" t="str">
            <v>MassHealth-CommonHealth</v>
          </cell>
        </row>
        <row r="79">
          <cell r="C79" t="str">
            <v>MassHealth-CPHC</v>
          </cell>
        </row>
        <row r="80">
          <cell r="C80" t="str">
            <v>MassHealth-DSH</v>
          </cell>
        </row>
        <row r="81">
          <cell r="C81" t="str">
            <v>MassHealth-Essential</v>
          </cell>
        </row>
        <row r="82">
          <cell r="C82" t="str">
            <v>MassHealth-IRP</v>
          </cell>
        </row>
        <row r="83">
          <cell r="C83" t="str">
            <v>MassHealth-Limited</v>
          </cell>
        </row>
        <row r="84">
          <cell r="C84" t="str">
            <v>MassHealth-MHSPY</v>
          </cell>
        </row>
        <row r="85">
          <cell r="C85" t="str">
            <v>MassHealth-MSP</v>
          </cell>
        </row>
        <row r="86">
          <cell r="C86" t="str">
            <v>MassHealth-Standard</v>
          </cell>
        </row>
        <row r="87">
          <cell r="C87" t="str">
            <v>MassHeath-MSP</v>
          </cell>
        </row>
        <row r="88">
          <cell r="C88" t="str">
            <v>MHSPY</v>
          </cell>
        </row>
        <row r="89">
          <cell r="C89" t="str">
            <v>MSP</v>
          </cell>
        </row>
        <row r="90">
          <cell r="C90" t="str">
            <v>Safety Net Provider Payments</v>
          </cell>
        </row>
        <row r="91">
          <cell r="C91" t="str">
            <v>SBE-PA</v>
          </cell>
        </row>
        <row r="92">
          <cell r="C92" t="str">
            <v>SNCP</v>
          </cell>
        </row>
        <row r="93">
          <cell r="C93" t="str">
            <v>SNCP DSTI</v>
          </cell>
        </row>
        <row r="94">
          <cell r="C94" t="str">
            <v>SNCP-CommCare</v>
          </cell>
        </row>
        <row r="95">
          <cell r="C95" t="str">
            <v>SNCP-CPE</v>
          </cell>
        </row>
        <row r="96">
          <cell r="C96" t="str">
            <v>SNCP-DSHP</v>
          </cell>
        </row>
        <row r="97">
          <cell r="C97" t="str">
            <v>SNCP-DSRIP</v>
          </cell>
        </row>
        <row r="98">
          <cell r="C98" t="str">
            <v>SNCP-HSNTF</v>
          </cell>
        </row>
        <row r="99">
          <cell r="C99" t="str">
            <v>SNCP-IMD</v>
          </cell>
        </row>
        <row r="100">
          <cell r="C100" t="str">
            <v>SNCP-Other</v>
          </cell>
        </row>
        <row r="101">
          <cell r="C101" t="str">
            <v>SNCP-PHTII</v>
          </cell>
        </row>
        <row r="102">
          <cell r="C102" t="str">
            <v>FFCY</v>
          </cell>
        </row>
        <row r="103">
          <cell r="C103" t="str">
            <v>Provisional Eligibility</v>
          </cell>
        </row>
        <row r="104">
          <cell r="C104" t="str">
            <v>SNCP-UCC</v>
          </cell>
        </row>
        <row r="105">
          <cell r="C105" t="str">
            <v>SNCP-DSRIP-ACO</v>
          </cell>
        </row>
        <row r="106">
          <cell r="C106" t="str">
            <v>SNCP-DSRIP-CP</v>
          </cell>
        </row>
        <row r="107">
          <cell r="C107" t="str">
            <v>SNCP-DSRIP-SWI</v>
          </cell>
        </row>
        <row r="108">
          <cell r="C108" t="str">
            <v>SNCP-DSRIP-Operations</v>
          </cell>
        </row>
        <row r="109">
          <cell r="C109" t="str">
            <v>Continuous Eligibility</v>
          </cell>
        </row>
        <row r="110">
          <cell r="C110" t="str">
            <v>SUD</v>
          </cell>
        </row>
        <row r="111">
          <cell r="C111" t="str">
            <v>Base Fam XXI RO</v>
          </cell>
        </row>
        <row r="112">
          <cell r="C112" t="str">
            <v>1902 (r)(2) XXI RO</v>
          </cell>
        </row>
        <row r="113">
          <cell r="C113" t="str">
            <v>MSP Expansion</v>
          </cell>
        </row>
        <row r="114">
          <cell r="C114" t="str">
            <v>CSP Expansion</v>
          </cell>
        </row>
        <row r="115">
          <cell r="C115" t="str">
            <v>SMI IMD Services</v>
          </cell>
        </row>
        <row r="116">
          <cell r="C116" t="str">
            <v>CommonHealth XXI</v>
          </cell>
        </row>
        <row r="117">
          <cell r="C117" t="str">
            <v>STANDARD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 Forecast"/>
      <sheetName val="Line Items"/>
      <sheetName val="FY21 Solves"/>
      <sheetName val="Summary"/>
      <sheetName val="Rates"/>
      <sheetName val="Spending Adjustments"/>
      <sheetName val="Caseload"/>
      <sheetName val="growth rate for Dan"/>
      <sheetName val="OBH tracking"/>
      <sheetName val="Medical tracking"/>
      <sheetName val="LTSS tracking"/>
      <sheetName val="ACK"/>
      <sheetName val="Rate Summary"/>
      <sheetName val="Cap details"/>
    </sheetNames>
    <sheetDataSet>
      <sheetData sheetId="0">
        <row r="127">
          <cell r="A127">
            <v>1</v>
          </cell>
          <cell r="B127" t="str">
            <v>Demographic Growh</v>
          </cell>
          <cell r="C127">
            <v>0</v>
          </cell>
          <cell r="F127">
            <v>-112.96352998121</v>
          </cell>
          <cell r="G127">
            <v>-83.797949286548203</v>
          </cell>
          <cell r="H127">
            <v>-29.165580694661799</v>
          </cell>
          <cell r="I127">
            <v>81</v>
          </cell>
          <cell r="J127">
            <v>46</v>
          </cell>
          <cell r="K127">
            <v>35</v>
          </cell>
          <cell r="L127">
            <v>83</v>
          </cell>
          <cell r="M127">
            <v>47</v>
          </cell>
          <cell r="N127">
            <v>36</v>
          </cell>
        </row>
        <row r="128">
          <cell r="A128">
            <v>2</v>
          </cell>
          <cell r="B128" t="str">
            <v>Modest Growth NDA</v>
          </cell>
          <cell r="C128">
            <v>0</v>
          </cell>
          <cell r="F128">
            <v>-128.07034844191</v>
          </cell>
          <cell r="G128">
            <v>-94.220573866606102</v>
          </cell>
          <cell r="H128">
            <v>-33.849774575303897</v>
          </cell>
          <cell r="I128">
            <v>66</v>
          </cell>
          <cell r="J128">
            <v>36</v>
          </cell>
          <cell r="K128">
            <v>30</v>
          </cell>
          <cell r="L128">
            <v>68</v>
          </cell>
          <cell r="M128">
            <v>37</v>
          </cell>
          <cell r="N128">
            <v>31</v>
          </cell>
        </row>
        <row r="129">
          <cell r="A129">
            <v>3</v>
          </cell>
          <cell r="B129" t="str">
            <v>No Growth NDA</v>
          </cell>
          <cell r="C129">
            <v>0</v>
          </cell>
          <cell r="F129">
            <v>-135.62375767225998</v>
          </cell>
          <cell r="G129">
            <v>-99.431886156635088</v>
          </cell>
          <cell r="H129">
            <v>-36.191871515624896</v>
          </cell>
          <cell r="I129">
            <v>58</v>
          </cell>
          <cell r="J129">
            <v>30</v>
          </cell>
          <cell r="K129">
            <v>28</v>
          </cell>
          <cell r="L129">
            <v>60</v>
          </cell>
          <cell r="M129">
            <v>32</v>
          </cell>
          <cell r="N129">
            <v>28</v>
          </cell>
        </row>
        <row r="130">
          <cell r="A130">
            <v>4</v>
          </cell>
          <cell r="B130" t="str">
            <v>Decline in NDA</v>
          </cell>
          <cell r="C130">
            <v>0</v>
          </cell>
          <cell r="F130">
            <v>-162.94614942374599</v>
          </cell>
          <cell r="G130">
            <v>-120.26612040664779</v>
          </cell>
          <cell r="H130">
            <v>-42.680029017098207</v>
          </cell>
          <cell r="I130">
            <v>31</v>
          </cell>
          <cell r="J130">
            <v>10</v>
          </cell>
          <cell r="K130">
            <v>21</v>
          </cell>
          <cell r="L130">
            <v>33</v>
          </cell>
          <cell r="M130">
            <v>11</v>
          </cell>
          <cell r="N130">
            <v>22</v>
          </cell>
        </row>
        <row r="131">
          <cell r="A131">
            <v>5</v>
          </cell>
          <cell r="B131" t="str">
            <v>Maintain FY19 NDA trajectory</v>
          </cell>
          <cell r="C131">
            <v>0</v>
          </cell>
          <cell r="F131">
            <v>-230.041373051633</v>
          </cell>
          <cell r="G131">
            <v>-164.57328978199598</v>
          </cell>
          <cell r="H131">
            <v>-65.468083269637006</v>
          </cell>
          <cell r="I131">
            <v>-32</v>
          </cell>
          <cell r="J131">
            <v>-30</v>
          </cell>
          <cell r="K131">
            <v>-2</v>
          </cell>
          <cell r="L131">
            <v>-26</v>
          </cell>
          <cell r="M131">
            <v>-27</v>
          </cell>
          <cell r="N13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Caseload by group"/>
      <sheetName val="Snapshot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KW300-LAE ADJ"/>
      <sheetName val="KW400-Northstar Med"/>
      <sheetName val="KW400A-Northstar IBNR"/>
      <sheetName val="KW400B-Northstar Subcap"/>
      <sheetName val="KW400C-Northstar Incentives"/>
      <sheetName val="KW400D-Northstar Misc"/>
      <sheetName val="KW413-KS Adj"/>
      <sheetName val="KW416-Medstar Med"/>
      <sheetName val="KW416A-Medstar IBNR"/>
      <sheetName val="KW600-CA Med"/>
      <sheetName val="KW600B-CA IBNR"/>
      <sheetName val="KW801-MVP Med"/>
      <sheetName val="KW801A-MVP IBNR"/>
      <sheetName val="KW803A-Reinsurance"/>
      <sheetName val="KW804-APG Recoup"/>
      <sheetName val="KW806-Emblem Med"/>
      <sheetName val="KW806A-Emblem IBNR"/>
      <sheetName val="KW806B-Emblem Realign"/>
      <sheetName val="KW807-FL IBNR"/>
      <sheetName val="KW810-Total Med"/>
      <sheetName val="KW810B-Total IBNR"/>
      <sheetName val="KW811-Greene Reinv"/>
      <sheetName val="KH811A - Greene Reinv"/>
      <sheetName val="BneLog"/>
      <sheetName val="KW814A-LA IBNR"/>
      <sheetName val="KW814B-LA"/>
      <sheetName val="KW816-FCA Med"/>
      <sheetName val="KW816A-FCA PDR"/>
      <sheetName val="KW816B-FCA IBNR"/>
      <sheetName val="KW901-MBHP Med"/>
      <sheetName val="KW901A-MBHP Med"/>
      <sheetName val="KW901B-MBHP IBNR"/>
      <sheetName val="KW901D-MBHP Med"/>
      <sheetName val="KW301-AZ Malpractice"/>
      <sheetName val="KW302-Erie"/>
      <sheetName val="KW303-SW6 Incentive"/>
      <sheetName val="KW304-PA Misc"/>
      <sheetName val="KW305-PA Misc"/>
      <sheetName val="KW306-PA reclass"/>
      <sheetName val="Copy this (11)"/>
      <sheetName val="KW801B-MVP Med"/>
      <sheetName val="KW810A-Total Med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F752-0D3A-43F3-9888-08EBFAEF3946}">
  <sheetPr>
    <pageSetUpPr fitToPage="1"/>
  </sheetPr>
  <dimension ref="A3:O165"/>
  <sheetViews>
    <sheetView tabSelected="1" zoomScale="110" zoomScaleNormal="110" workbookViewId="0">
      <pane xSplit="1" topLeftCell="B1" activePane="topRight" state="frozen"/>
      <selection activeCell="A15" sqref="A15"/>
      <selection pane="topRight" activeCell="A124" sqref="A124"/>
    </sheetView>
  </sheetViews>
  <sheetFormatPr defaultColWidth="10.26953125" defaultRowHeight="13" x14ac:dyDescent="0.3"/>
  <cols>
    <col min="1" max="1" width="44.453125" style="6" bestFit="1" customWidth="1"/>
    <col min="2" max="2" width="20.81640625" style="6" customWidth="1"/>
    <col min="3" max="3" width="18.81640625" style="6" bestFit="1" customWidth="1"/>
    <col min="4" max="4" width="16.7265625" style="6" bestFit="1" customWidth="1"/>
    <col min="5" max="8" width="16.54296875" style="6" bestFit="1" customWidth="1"/>
    <col min="9" max="9" width="19.1796875" style="6" bestFit="1" customWidth="1"/>
    <col min="10" max="10" width="15.54296875" style="6" bestFit="1" customWidth="1"/>
    <col min="11" max="15" width="15.81640625" style="6" bestFit="1" customWidth="1"/>
    <col min="16" max="16" width="16.81640625" style="6" bestFit="1" customWidth="1"/>
    <col min="17" max="16384" width="10.26953125" style="6"/>
  </cols>
  <sheetData>
    <row r="3" spans="1:15" x14ac:dyDescent="0.3">
      <c r="C3" s="40" t="s">
        <v>70</v>
      </c>
      <c r="D3" s="40" t="s">
        <v>69</v>
      </c>
      <c r="E3" s="40" t="s">
        <v>68</v>
      </c>
      <c r="F3" s="40" t="s">
        <v>67</v>
      </c>
      <c r="G3" s="40" t="s">
        <v>66</v>
      </c>
      <c r="H3" s="40" t="s">
        <v>65</v>
      </c>
      <c r="I3" s="40" t="s">
        <v>64</v>
      </c>
    </row>
    <row r="4" spans="1:15" x14ac:dyDescent="0.3">
      <c r="C4" s="40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/>
    </row>
    <row r="5" spans="1:15" x14ac:dyDescent="0.3">
      <c r="D5" s="6" t="s">
        <v>63</v>
      </c>
      <c r="E5" s="6" t="s">
        <v>63</v>
      </c>
      <c r="F5" s="6" t="s">
        <v>63</v>
      </c>
      <c r="G5" s="6" t="s">
        <v>63</v>
      </c>
      <c r="H5" s="6" t="s">
        <v>63</v>
      </c>
    </row>
    <row r="6" spans="1:15" x14ac:dyDescent="0.3">
      <c r="A6" s="26" t="s">
        <v>0</v>
      </c>
    </row>
    <row r="7" spans="1:15" x14ac:dyDescent="0.3">
      <c r="A7" s="12" t="s">
        <v>58</v>
      </c>
    </row>
    <row r="8" spans="1:15" x14ac:dyDescent="0.3">
      <c r="A8" s="6" t="s">
        <v>52</v>
      </c>
      <c r="C8" s="39">
        <v>2851261.2171915108</v>
      </c>
      <c r="D8" s="39">
        <v>9841671.3609096631</v>
      </c>
      <c r="E8" s="39">
        <v>9878825.7428962961</v>
      </c>
      <c r="F8" s="39">
        <v>9885901.4045247175</v>
      </c>
      <c r="G8" s="39">
        <v>9893175.1895562951</v>
      </c>
      <c r="H8" s="39">
        <v>9900652.6457450148</v>
      </c>
      <c r="J8" s="38"/>
      <c r="K8" s="38"/>
      <c r="L8" s="38"/>
      <c r="M8" s="38"/>
    </row>
    <row r="9" spans="1:15" x14ac:dyDescent="0.3">
      <c r="A9" s="6" t="s">
        <v>51</v>
      </c>
      <c r="C9" s="39">
        <v>684896.13240840868</v>
      </c>
      <c r="D9" s="39">
        <v>2705617.5451802551</v>
      </c>
      <c r="E9" s="39">
        <v>2703772.1601701691</v>
      </c>
      <c r="F9" s="39">
        <v>2703776.4381143157</v>
      </c>
      <c r="G9" s="39">
        <v>2703780.8308140542</v>
      </c>
      <c r="H9" s="39">
        <v>2703785.3412147113</v>
      </c>
      <c r="J9" s="38"/>
      <c r="K9" s="38"/>
      <c r="L9" s="38"/>
      <c r="M9" s="38"/>
    </row>
    <row r="10" spans="1:15" x14ac:dyDescent="0.3">
      <c r="A10" s="6" t="s">
        <v>50</v>
      </c>
      <c r="C10" s="35">
        <v>81206.348089684121</v>
      </c>
      <c r="D10" s="35">
        <v>269658.18569121999</v>
      </c>
      <c r="E10" s="35">
        <v>285623.95585058344</v>
      </c>
      <c r="F10" s="35">
        <v>288223.89686224412</v>
      </c>
      <c r="G10" s="35">
        <v>290896.64424754516</v>
      </c>
      <c r="H10" s="35">
        <v>293644.23702683195</v>
      </c>
      <c r="J10" s="33"/>
      <c r="K10" s="35"/>
      <c r="L10" s="35"/>
      <c r="M10" s="35"/>
      <c r="N10" s="35"/>
      <c r="O10" s="35"/>
    </row>
    <row r="11" spans="1:15" x14ac:dyDescent="0.3">
      <c r="A11" s="6" t="s">
        <v>49</v>
      </c>
      <c r="C11" s="35">
        <v>54108.414400359194</v>
      </c>
      <c r="D11" s="35">
        <v>214292.59705606257</v>
      </c>
      <c r="E11" s="35">
        <v>214146.70349261671</v>
      </c>
      <c r="F11" s="35">
        <v>214147.04207606957</v>
      </c>
      <c r="G11" s="35">
        <v>214147.38974200303</v>
      </c>
      <c r="H11" s="35">
        <v>214147.74672352878</v>
      </c>
      <c r="J11" s="33"/>
      <c r="K11" s="35"/>
      <c r="L11" s="35"/>
      <c r="M11" s="35"/>
      <c r="N11" s="35"/>
      <c r="O11" s="35"/>
    </row>
    <row r="12" spans="1:15" x14ac:dyDescent="0.3">
      <c r="A12" s="6" t="s">
        <v>48</v>
      </c>
      <c r="C12" s="35">
        <v>3809.9923066678693</v>
      </c>
      <c r="D12" s="35">
        <v>13529.348643043184</v>
      </c>
      <c r="E12" s="35">
        <v>13520.094079143711</v>
      </c>
      <c r="F12" s="35">
        <v>13520.115493307558</v>
      </c>
      <c r="G12" s="35">
        <v>13520.137481905049</v>
      </c>
      <c r="H12" s="35">
        <v>13520.160059679651</v>
      </c>
      <c r="J12" s="33"/>
      <c r="K12" s="33"/>
      <c r="L12" s="33"/>
      <c r="M12" s="33"/>
    </row>
    <row r="13" spans="1:15" x14ac:dyDescent="0.3">
      <c r="C13" s="35"/>
      <c r="D13" s="35"/>
      <c r="E13" s="35"/>
      <c r="F13" s="35"/>
      <c r="G13" s="35"/>
      <c r="H13" s="35"/>
      <c r="K13" s="37"/>
      <c r="L13" s="37"/>
      <c r="M13" s="37"/>
      <c r="N13" s="37"/>
      <c r="O13" s="37"/>
    </row>
    <row r="14" spans="1:15" x14ac:dyDescent="0.3">
      <c r="A14" s="12" t="s">
        <v>60</v>
      </c>
    </row>
    <row r="15" spans="1:15" x14ac:dyDescent="0.3">
      <c r="A15" s="6" t="s">
        <v>14</v>
      </c>
      <c r="C15" s="35">
        <v>95359.267341707367</v>
      </c>
      <c r="D15" s="35">
        <v>387241.23713424837</v>
      </c>
      <c r="E15" s="35">
        <v>387020.63336040406</v>
      </c>
      <c r="F15" s="35">
        <v>387033.21059536608</v>
      </c>
      <c r="G15" s="35">
        <v>387045.8042798987</v>
      </c>
      <c r="H15" s="35">
        <v>387058.41483676218</v>
      </c>
      <c r="J15" s="33"/>
      <c r="K15" s="33"/>
      <c r="L15" s="33"/>
      <c r="M15" s="33"/>
    </row>
    <row r="16" spans="1:15" x14ac:dyDescent="0.3">
      <c r="A16" s="6" t="s">
        <v>13</v>
      </c>
      <c r="C16" s="35">
        <v>348.5</v>
      </c>
      <c r="D16" s="35">
        <v>1250.6544802491201</v>
      </c>
      <c r="E16" s="35">
        <v>1249.803531668673</v>
      </c>
      <c r="F16" s="35">
        <v>1249.8055072582308</v>
      </c>
      <c r="G16" s="35">
        <v>1249.8075358428589</v>
      </c>
      <c r="H16" s="35">
        <v>1249.8096187827327</v>
      </c>
      <c r="J16" s="33"/>
      <c r="K16" s="33"/>
      <c r="L16" s="33"/>
      <c r="M16" s="33"/>
    </row>
    <row r="17" spans="1:13" x14ac:dyDescent="0.3">
      <c r="A17" s="6" t="s">
        <v>12</v>
      </c>
      <c r="C17" s="35">
        <v>1339802.8548050262</v>
      </c>
      <c r="D17" s="35">
        <v>4156078.2326755687</v>
      </c>
      <c r="E17" s="35">
        <v>4165772.2641091445</v>
      </c>
      <c r="F17" s="35">
        <v>4165778.8490290754</v>
      </c>
      <c r="G17" s="35">
        <v>4165785.6105890842</v>
      </c>
      <c r="H17" s="35">
        <v>4165792.5533228298</v>
      </c>
      <c r="J17" s="33"/>
      <c r="K17" s="33"/>
      <c r="L17" s="33"/>
      <c r="M17" s="33"/>
    </row>
    <row r="18" spans="1:13" x14ac:dyDescent="0.3">
      <c r="A18" s="6" t="s">
        <v>11</v>
      </c>
      <c r="C18" s="35">
        <v>5505.25</v>
      </c>
      <c r="D18" s="35">
        <v>22021</v>
      </c>
      <c r="E18" s="35">
        <v>22021</v>
      </c>
      <c r="F18" s="35">
        <v>22021</v>
      </c>
      <c r="G18" s="35">
        <v>22021</v>
      </c>
      <c r="H18" s="35">
        <v>22021</v>
      </c>
      <c r="J18" s="33"/>
      <c r="K18" s="33"/>
      <c r="L18" s="33"/>
      <c r="M18" s="33"/>
    </row>
    <row r="19" spans="1:13" x14ac:dyDescent="0.3">
      <c r="A19" s="6" t="s">
        <v>10</v>
      </c>
      <c r="C19" s="35">
        <v>10203.023595018163</v>
      </c>
      <c r="D19" s="35">
        <v>40812.094380072653</v>
      </c>
      <c r="E19" s="35">
        <v>42036.457211474837</v>
      </c>
      <c r="F19" s="35">
        <v>43297.55092781908</v>
      </c>
      <c r="G19" s="35">
        <v>44596.477455653658</v>
      </c>
      <c r="H19" s="35">
        <v>45934.371779323257</v>
      </c>
      <c r="J19" s="33"/>
      <c r="K19" s="33"/>
      <c r="L19" s="33"/>
      <c r="M19" s="33"/>
    </row>
    <row r="20" spans="1:13" x14ac:dyDescent="0.3">
      <c r="A20" s="6" t="s">
        <v>9</v>
      </c>
      <c r="C20" s="35">
        <v>523156.75</v>
      </c>
      <c r="D20" s="35">
        <v>2092627</v>
      </c>
      <c r="E20" s="35">
        <v>2982376</v>
      </c>
      <c r="F20" s="35">
        <v>3088383</v>
      </c>
      <c r="G20" s="35">
        <v>3150151</v>
      </c>
      <c r="H20" s="35">
        <v>3213154</v>
      </c>
      <c r="J20" s="33"/>
      <c r="K20" s="33"/>
      <c r="L20" s="33"/>
      <c r="M20" s="33"/>
    </row>
    <row r="21" spans="1:13" x14ac:dyDescent="0.3">
      <c r="A21" s="6" t="s">
        <v>46</v>
      </c>
      <c r="C21" s="35"/>
      <c r="D21" s="35">
        <v>170</v>
      </c>
      <c r="E21" s="35">
        <v>170</v>
      </c>
      <c r="F21" s="35">
        <v>170</v>
      </c>
      <c r="G21" s="35">
        <v>170</v>
      </c>
      <c r="H21" s="35">
        <v>170</v>
      </c>
      <c r="J21" s="33"/>
      <c r="K21" s="33"/>
      <c r="L21" s="33"/>
      <c r="M21" s="33"/>
    </row>
    <row r="22" spans="1:13" x14ac:dyDescent="0.3">
      <c r="A22" s="6" t="s">
        <v>45</v>
      </c>
      <c r="C22" s="35"/>
      <c r="D22" s="35">
        <v>65</v>
      </c>
      <c r="E22" s="35">
        <v>65</v>
      </c>
      <c r="F22" s="35">
        <v>65</v>
      </c>
      <c r="G22" s="35">
        <v>65</v>
      </c>
      <c r="H22" s="35">
        <v>65</v>
      </c>
      <c r="J22" s="33"/>
      <c r="K22" s="33"/>
      <c r="L22" s="33"/>
      <c r="M22" s="33"/>
    </row>
    <row r="23" spans="1:13" x14ac:dyDescent="0.3">
      <c r="A23" s="6" t="s">
        <v>44</v>
      </c>
      <c r="C23" s="35"/>
      <c r="D23" s="35">
        <v>3287</v>
      </c>
      <c r="E23" s="35">
        <v>6575</v>
      </c>
      <c r="F23" s="35">
        <v>6575</v>
      </c>
      <c r="G23" s="35">
        <v>6575</v>
      </c>
      <c r="H23" s="35">
        <v>6575</v>
      </c>
      <c r="J23" s="33"/>
      <c r="K23" s="33"/>
      <c r="L23" s="33"/>
      <c r="M23" s="33"/>
    </row>
    <row r="24" spans="1:13" x14ac:dyDescent="0.3">
      <c r="A24" s="6" t="s">
        <v>43</v>
      </c>
      <c r="C24" s="35"/>
      <c r="D24" s="35">
        <v>1244</v>
      </c>
      <c r="E24" s="35">
        <v>2489</v>
      </c>
      <c r="F24" s="35">
        <v>2489</v>
      </c>
      <c r="G24" s="35">
        <v>2489</v>
      </c>
      <c r="H24" s="35">
        <v>2489</v>
      </c>
      <c r="J24" s="33"/>
      <c r="K24" s="33"/>
      <c r="L24" s="33"/>
      <c r="M24" s="33"/>
    </row>
    <row r="25" spans="1:13" x14ac:dyDescent="0.3">
      <c r="A25" s="6" t="s">
        <v>42</v>
      </c>
      <c r="C25" s="35"/>
      <c r="D25" s="35">
        <v>232</v>
      </c>
      <c r="E25" s="35">
        <v>464</v>
      </c>
      <c r="F25" s="35">
        <v>464</v>
      </c>
      <c r="G25" s="35">
        <v>464</v>
      </c>
      <c r="H25" s="35">
        <v>464</v>
      </c>
      <c r="J25" s="33"/>
      <c r="K25" s="33"/>
      <c r="L25" s="33"/>
      <c r="M25" s="33"/>
    </row>
    <row r="26" spans="1:13" x14ac:dyDescent="0.3">
      <c r="A26" s="6" t="s">
        <v>41</v>
      </c>
      <c r="C26" s="35"/>
      <c r="D26" s="35">
        <v>24</v>
      </c>
      <c r="E26" s="35">
        <v>49</v>
      </c>
      <c r="F26" s="35">
        <v>49</v>
      </c>
      <c r="G26" s="35">
        <v>49</v>
      </c>
      <c r="H26" s="35">
        <v>49</v>
      </c>
      <c r="J26" s="33"/>
      <c r="K26" s="33"/>
      <c r="L26" s="33"/>
      <c r="M26" s="33"/>
    </row>
    <row r="27" spans="1:13" x14ac:dyDescent="0.3">
      <c r="A27" s="6" t="s">
        <v>40</v>
      </c>
      <c r="C27" s="35"/>
      <c r="D27" s="35">
        <v>13</v>
      </c>
      <c r="E27" s="35">
        <v>27</v>
      </c>
      <c r="F27" s="35">
        <v>27</v>
      </c>
      <c r="G27" s="35">
        <v>27</v>
      </c>
      <c r="H27" s="35">
        <v>27</v>
      </c>
      <c r="J27" s="33"/>
      <c r="K27" s="33"/>
      <c r="L27" s="33"/>
      <c r="M27" s="33"/>
    </row>
    <row r="29" spans="1:13" x14ac:dyDescent="0.3">
      <c r="A29" s="26" t="s">
        <v>62</v>
      </c>
    </row>
    <row r="30" spans="1:13" ht="15" customHeight="1" x14ac:dyDescent="0.3">
      <c r="A30" s="12" t="s">
        <v>58</v>
      </c>
      <c r="B30" s="6" t="s">
        <v>61</v>
      </c>
    </row>
    <row r="31" spans="1:13" x14ac:dyDescent="0.3">
      <c r="A31" s="6" t="s">
        <v>52</v>
      </c>
      <c r="B31" s="29">
        <v>4.8000000000000001E-2</v>
      </c>
      <c r="C31" s="34">
        <v>451.74</v>
      </c>
      <c r="D31" s="28">
        <v>465.17283945468353</v>
      </c>
      <c r="E31" s="28">
        <v>487.50113574850837</v>
      </c>
      <c r="F31" s="28">
        <v>510.90119026443682</v>
      </c>
      <c r="G31" s="28">
        <v>535.42444739712982</v>
      </c>
      <c r="H31" s="28">
        <v>561.12482087219212</v>
      </c>
    </row>
    <row r="32" spans="1:13" x14ac:dyDescent="0.3">
      <c r="A32" s="6" t="s">
        <v>51</v>
      </c>
      <c r="B32" s="29">
        <v>4.8000000000000001E-2</v>
      </c>
      <c r="C32" s="34">
        <v>1315.34</v>
      </c>
      <c r="D32" s="28">
        <v>1354.4526556167782</v>
      </c>
      <c r="E32" s="28">
        <v>1419.4663830863835</v>
      </c>
      <c r="F32" s="28">
        <v>1487.6007694745299</v>
      </c>
      <c r="G32" s="28">
        <v>1559.0056064093073</v>
      </c>
      <c r="H32" s="28">
        <v>1633.8378755169542</v>
      </c>
    </row>
    <row r="33" spans="1:13" x14ac:dyDescent="0.3">
      <c r="A33" s="6" t="s">
        <v>50</v>
      </c>
      <c r="B33" s="29">
        <v>4.8000000000000001E-2</v>
      </c>
      <c r="C33" s="34">
        <v>460.97</v>
      </c>
      <c r="D33" s="28">
        <v>474.67730066725431</v>
      </c>
      <c r="E33" s="28">
        <v>497.46181109928256</v>
      </c>
      <c r="F33" s="28">
        <v>521.33997803204818</v>
      </c>
      <c r="G33" s="28">
        <v>546.36429697758649</v>
      </c>
      <c r="H33" s="28">
        <v>572.58978323251063</v>
      </c>
    </row>
    <row r="34" spans="1:13" x14ac:dyDescent="0.3">
      <c r="A34" s="6" t="s">
        <v>49</v>
      </c>
      <c r="B34" s="29">
        <v>4.8000000000000001E-2</v>
      </c>
      <c r="C34" s="34">
        <v>586.71</v>
      </c>
      <c r="D34" s="28">
        <v>604.15627714273114</v>
      </c>
      <c r="E34" s="28">
        <v>633.15577844558231</v>
      </c>
      <c r="F34" s="28">
        <v>663.54725581097034</v>
      </c>
      <c r="G34" s="28">
        <v>695.39752408989693</v>
      </c>
      <c r="H34" s="28">
        <v>728.77660524621206</v>
      </c>
    </row>
    <row r="35" spans="1:13" x14ac:dyDescent="0.3">
      <c r="A35" s="6" t="s">
        <v>48</v>
      </c>
      <c r="B35" s="29">
        <v>5.5E-2</v>
      </c>
      <c r="C35" s="34">
        <v>2125.2600000000002</v>
      </c>
      <c r="D35" s="28">
        <v>2197.5808180335453</v>
      </c>
      <c r="E35" s="28">
        <v>2318.44776302539</v>
      </c>
      <c r="F35" s="28">
        <v>2445.9623899917865</v>
      </c>
      <c r="G35" s="28">
        <v>2580.4903214413348</v>
      </c>
      <c r="H35" s="28">
        <v>2722.4172891206081</v>
      </c>
    </row>
    <row r="36" spans="1:13" x14ac:dyDescent="0.3">
      <c r="C36" s="28"/>
      <c r="D36" s="28">
        <v>0</v>
      </c>
      <c r="E36" s="28"/>
      <c r="F36" s="28"/>
      <c r="G36" s="28"/>
      <c r="H36" s="28"/>
    </row>
    <row r="37" spans="1:13" x14ac:dyDescent="0.3">
      <c r="A37" s="12" t="s">
        <v>60</v>
      </c>
      <c r="C37" s="28"/>
      <c r="D37" s="28">
        <v>0</v>
      </c>
      <c r="E37" s="28"/>
      <c r="F37" s="28"/>
      <c r="G37" s="28"/>
      <c r="H37" s="28"/>
    </row>
    <row r="38" spans="1:13" x14ac:dyDescent="0.3">
      <c r="A38" s="6" t="s">
        <v>14</v>
      </c>
      <c r="B38" s="29">
        <v>4.8000000000000001E-2</v>
      </c>
      <c r="C38" s="34">
        <v>510.23</v>
      </c>
      <c r="D38" s="28">
        <v>525.40208499349887</v>
      </c>
      <c r="E38" s="28">
        <v>550.62138507318684</v>
      </c>
      <c r="F38" s="28">
        <v>577.05121155669985</v>
      </c>
      <c r="G38" s="28">
        <v>604.74966971142146</v>
      </c>
      <c r="H38" s="28">
        <v>633.7776538575697</v>
      </c>
    </row>
    <row r="39" spans="1:13" x14ac:dyDescent="0.3">
      <c r="A39" s="6" t="s">
        <v>13</v>
      </c>
      <c r="B39" s="29">
        <v>5.5E-2</v>
      </c>
      <c r="C39" s="34">
        <v>408.64</v>
      </c>
      <c r="D39" s="28">
        <v>422.54567699068718</v>
      </c>
      <c r="E39" s="28">
        <v>445.78568922517496</v>
      </c>
      <c r="F39" s="28">
        <v>470.30390213255959</v>
      </c>
      <c r="G39" s="28">
        <v>496.17061674985035</v>
      </c>
      <c r="H39" s="28">
        <v>523.46000067109208</v>
      </c>
    </row>
    <row r="40" spans="1:13" x14ac:dyDescent="0.3">
      <c r="A40" s="6" t="s">
        <v>12</v>
      </c>
      <c r="B40" s="29">
        <v>5.5E-2</v>
      </c>
      <c r="C40" s="34">
        <v>694.88</v>
      </c>
      <c r="D40" s="28">
        <v>718.52618448338069</v>
      </c>
      <c r="E40" s="28">
        <v>758.04512462996661</v>
      </c>
      <c r="F40" s="28">
        <v>799.73760648461473</v>
      </c>
      <c r="G40" s="28">
        <v>843.72317484126847</v>
      </c>
      <c r="H40" s="28">
        <v>890.12794945753819</v>
      </c>
    </row>
    <row r="41" spans="1:13" x14ac:dyDescent="0.3">
      <c r="A41" s="6" t="s">
        <v>11</v>
      </c>
      <c r="B41" s="29">
        <v>5.6000000000000001E-2</v>
      </c>
      <c r="C41" s="34">
        <v>4167.7</v>
      </c>
      <c r="D41" s="28">
        <v>4312.0759224364838</v>
      </c>
      <c r="E41" s="28">
        <v>4553.5521740929271</v>
      </c>
      <c r="F41" s="28">
        <v>4808.551095842131</v>
      </c>
      <c r="G41" s="28">
        <v>5077.8299572092901</v>
      </c>
      <c r="H41" s="28">
        <v>5362.1884348130106</v>
      </c>
      <c r="J41" s="33"/>
      <c r="K41" s="33"/>
      <c r="L41" s="33"/>
      <c r="M41" s="33"/>
    </row>
    <row r="42" spans="1:13" x14ac:dyDescent="0.3">
      <c r="A42" s="6" t="s">
        <v>10</v>
      </c>
      <c r="B42" s="29">
        <v>5.6000000000000001E-2</v>
      </c>
      <c r="C42" s="36">
        <v>9844.8768300178235</v>
      </c>
      <c r="D42" s="28">
        <v>10185.919413122987</v>
      </c>
      <c r="E42" s="28">
        <v>10756.330900257875</v>
      </c>
      <c r="F42" s="28">
        <v>11358.685430672316</v>
      </c>
      <c r="G42" s="28">
        <v>11994.771814789967</v>
      </c>
      <c r="H42" s="28">
        <v>12666.479036418206</v>
      </c>
      <c r="J42" s="33"/>
      <c r="K42" s="33"/>
      <c r="L42" s="33"/>
      <c r="M42" s="33"/>
    </row>
    <row r="43" spans="1:13" x14ac:dyDescent="0.3">
      <c r="A43" s="6" t="s">
        <v>9</v>
      </c>
      <c r="B43" s="29">
        <v>5.6000000000000001E-2</v>
      </c>
      <c r="C43" s="34">
        <v>170.95776045145192</v>
      </c>
      <c r="D43" s="28">
        <v>176.88001597916596</v>
      </c>
      <c r="E43" s="28">
        <v>186.78529687399927</v>
      </c>
      <c r="F43" s="28">
        <v>197.24527349894325</v>
      </c>
      <c r="G43" s="28">
        <v>208.29100881488409</v>
      </c>
      <c r="H43" s="28">
        <v>219.95530530851761</v>
      </c>
      <c r="J43" s="28"/>
      <c r="K43" s="33"/>
      <c r="L43" s="33"/>
      <c r="M43" s="33"/>
    </row>
    <row r="44" spans="1:13" x14ac:dyDescent="0.3">
      <c r="A44" s="6" t="s">
        <v>46</v>
      </c>
      <c r="B44" s="29">
        <v>4.8000000000000001E-2</v>
      </c>
      <c r="C44" s="34"/>
      <c r="D44" s="28">
        <v>465.17283945468353</v>
      </c>
      <c r="E44" s="28">
        <v>487.50113574850837</v>
      </c>
      <c r="F44" s="28">
        <v>510.90119026443682</v>
      </c>
      <c r="G44" s="28">
        <v>535.42444739712982</v>
      </c>
      <c r="H44" s="28">
        <v>561.12482087219212</v>
      </c>
      <c r="J44" s="33"/>
      <c r="K44" s="33"/>
      <c r="L44" s="33"/>
      <c r="M44" s="33"/>
    </row>
    <row r="45" spans="1:13" x14ac:dyDescent="0.3">
      <c r="A45" s="6" t="s">
        <v>45</v>
      </c>
      <c r="B45" s="29">
        <v>4.8000000000000001E-2</v>
      </c>
      <c r="C45" s="34"/>
      <c r="D45" s="28">
        <v>1354.4526556167782</v>
      </c>
      <c r="E45" s="28">
        <v>1419.4663830863835</v>
      </c>
      <c r="F45" s="28">
        <v>1487.6007694745299</v>
      </c>
      <c r="G45" s="28">
        <v>1559.0056064093073</v>
      </c>
      <c r="H45" s="28">
        <v>1633.8378755169542</v>
      </c>
      <c r="J45" s="33"/>
      <c r="K45" s="33"/>
      <c r="L45" s="33"/>
      <c r="M45" s="33"/>
    </row>
    <row r="46" spans="1:13" x14ac:dyDescent="0.3">
      <c r="A46" s="6" t="s">
        <v>44</v>
      </c>
      <c r="B46" s="29">
        <v>4.8000000000000001E-2</v>
      </c>
      <c r="C46" s="34"/>
      <c r="D46" s="28">
        <v>465.17283945468353</v>
      </c>
      <c r="E46" s="28">
        <v>487.50113574850837</v>
      </c>
      <c r="F46" s="28">
        <v>510.90119026443682</v>
      </c>
      <c r="G46" s="28">
        <v>535.42444739712982</v>
      </c>
      <c r="H46" s="28">
        <v>561.12482087219212</v>
      </c>
      <c r="J46" s="33"/>
      <c r="K46" s="33"/>
      <c r="L46" s="33"/>
      <c r="M46" s="33"/>
    </row>
    <row r="47" spans="1:13" x14ac:dyDescent="0.3">
      <c r="A47" s="6" t="s">
        <v>43</v>
      </c>
      <c r="B47" s="29">
        <v>4.8000000000000001E-2</v>
      </c>
      <c r="C47" s="34"/>
      <c r="D47" s="28">
        <v>1354.4526556167782</v>
      </c>
      <c r="E47" s="28">
        <v>1419.4663830863835</v>
      </c>
      <c r="F47" s="28">
        <v>1487.6007694745299</v>
      </c>
      <c r="G47" s="28">
        <v>1559.0056064093073</v>
      </c>
      <c r="H47" s="28">
        <v>1633.8378755169542</v>
      </c>
      <c r="J47" s="33"/>
      <c r="K47" s="33"/>
      <c r="L47" s="33"/>
      <c r="M47" s="33"/>
    </row>
    <row r="48" spans="1:13" x14ac:dyDescent="0.3">
      <c r="A48" s="6" t="s">
        <v>42</v>
      </c>
      <c r="B48" s="29">
        <v>4.8000000000000001E-2</v>
      </c>
      <c r="C48" s="34"/>
      <c r="D48" s="28">
        <v>474.67730066725431</v>
      </c>
      <c r="E48" s="28">
        <v>497.46181109928256</v>
      </c>
      <c r="F48" s="28">
        <v>521.33997803204818</v>
      </c>
      <c r="G48" s="28">
        <v>546.36429697758649</v>
      </c>
      <c r="H48" s="28">
        <v>572.58978323251063</v>
      </c>
      <c r="J48" s="33"/>
      <c r="K48" s="33"/>
      <c r="L48" s="33"/>
      <c r="M48" s="33"/>
    </row>
    <row r="49" spans="1:13" x14ac:dyDescent="0.3">
      <c r="A49" s="6" t="s">
        <v>41</v>
      </c>
      <c r="B49" s="29">
        <v>4.8000000000000001E-2</v>
      </c>
      <c r="C49" s="34"/>
      <c r="D49" s="28">
        <v>604.15627714273114</v>
      </c>
      <c r="E49" s="28">
        <v>633.15577844558231</v>
      </c>
      <c r="F49" s="28">
        <v>663.54725581097034</v>
      </c>
      <c r="G49" s="28">
        <v>695.39752408989693</v>
      </c>
      <c r="H49" s="28">
        <v>728.77660524621206</v>
      </c>
      <c r="J49" s="33"/>
      <c r="K49" s="33"/>
      <c r="L49" s="33"/>
      <c r="M49" s="33"/>
    </row>
    <row r="50" spans="1:13" x14ac:dyDescent="0.3">
      <c r="A50" s="6" t="s">
        <v>40</v>
      </c>
      <c r="B50" s="29">
        <v>5.5E-2</v>
      </c>
      <c r="C50" s="34"/>
      <c r="D50" s="28">
        <v>2197.5808180335453</v>
      </c>
      <c r="E50" s="28">
        <v>2318.44776302539</v>
      </c>
      <c r="F50" s="28">
        <v>2445.9623899917865</v>
      </c>
      <c r="G50" s="28">
        <v>2580.4903214413348</v>
      </c>
      <c r="H50" s="28">
        <v>2722.4172891206081</v>
      </c>
      <c r="J50" s="33"/>
      <c r="K50" s="33"/>
      <c r="L50" s="33"/>
      <c r="M50" s="33"/>
    </row>
    <row r="52" spans="1:13" x14ac:dyDescent="0.3">
      <c r="A52" s="26" t="s">
        <v>59</v>
      </c>
    </row>
    <row r="53" spans="1:13" x14ac:dyDescent="0.3">
      <c r="A53" s="12" t="s">
        <v>58</v>
      </c>
    </row>
    <row r="54" spans="1:13" x14ac:dyDescent="0.3">
      <c r="A54" s="6" t="s">
        <v>52</v>
      </c>
      <c r="C54" s="9">
        <v>1288028742.2540932</v>
      </c>
      <c r="D54" s="9">
        <v>4578078211.9341879</v>
      </c>
      <c r="E54" s="9">
        <v>4815938769.5235462</v>
      </c>
      <c r="F54" s="9">
        <v>5050718794.4085455</v>
      </c>
      <c r="G54" s="9">
        <v>5297047858.8711748</v>
      </c>
      <c r="H54" s="9">
        <v>5555501942.3614664</v>
      </c>
      <c r="I54" s="8">
        <v>26585314319.353012</v>
      </c>
    </row>
    <row r="55" spans="1:13" x14ac:dyDescent="0.3">
      <c r="A55" s="6" t="s">
        <v>51</v>
      </c>
      <c r="C55" s="9">
        <v>900871278.80207622</v>
      </c>
      <c r="D55" s="9">
        <v>3664630869.1527448</v>
      </c>
      <c r="E55" s="9">
        <v>3837913688.8864079</v>
      </c>
      <c r="F55" s="9">
        <v>4022139909.8259597</v>
      </c>
      <c r="G55" s="9">
        <v>4215209473.7411256</v>
      </c>
      <c r="H55" s="9">
        <v>4417546897.7441273</v>
      </c>
      <c r="I55" s="8">
        <v>21058312118.152443</v>
      </c>
    </row>
    <row r="56" spans="1:13" x14ac:dyDescent="0.3">
      <c r="A56" s="6" t="s">
        <v>50</v>
      </c>
      <c r="C56" s="9">
        <v>37433690.278901689</v>
      </c>
      <c r="D56" s="9">
        <v>128000619.68673752</v>
      </c>
      <c r="E56" s="9">
        <v>142087010.37077275</v>
      </c>
      <c r="F56" s="9">
        <v>150262640.05847368</v>
      </c>
      <c r="G56" s="9">
        <v>158935540.5274491</v>
      </c>
      <c r="H56" s="9">
        <v>168137690.02666968</v>
      </c>
      <c r="I56" s="8">
        <v>784857190.94900441</v>
      </c>
    </row>
    <row r="57" spans="1:13" x14ac:dyDescent="0.3">
      <c r="A57" s="6" t="s">
        <v>49</v>
      </c>
      <c r="C57" s="9">
        <v>31745947.812834743</v>
      </c>
      <c r="D57" s="9">
        <v>129466217.65663815</v>
      </c>
      <c r="E57" s="9">
        <v>135588222.75142303</v>
      </c>
      <c r="F57" s="9">
        <v>142096682.10961238</v>
      </c>
      <c r="G57" s="9">
        <v>148917564.6169031</v>
      </c>
      <c r="H57" s="9">
        <v>156065867.87829894</v>
      </c>
      <c r="I57" s="8">
        <v>743880502.8257103</v>
      </c>
    </row>
    <row r="58" spans="1:13" x14ac:dyDescent="0.3">
      <c r="A58" s="6" t="s">
        <v>48</v>
      </c>
      <c r="C58" s="9">
        <v>8097224.2496689567</v>
      </c>
      <c r="D58" s="9">
        <v>29731837.058439877</v>
      </c>
      <c r="E58" s="9">
        <v>31345631.873683557</v>
      </c>
      <c r="F58" s="9">
        <v>33069694.004975535</v>
      </c>
      <c r="G58" s="9">
        <v>34888583.9166122</v>
      </c>
      <c r="H58" s="9">
        <v>36807517.49814979</v>
      </c>
      <c r="I58" s="8">
        <v>173940488.60152993</v>
      </c>
    </row>
    <row r="59" spans="1:13" ht="26" x14ac:dyDescent="0.3">
      <c r="A59" s="32" t="s">
        <v>57</v>
      </c>
      <c r="B59" s="26"/>
      <c r="C59" s="11">
        <f t="shared" ref="C59:H59" si="0">SUM(C54:C58)</f>
        <v>2266176883.3975749</v>
      </c>
      <c r="D59" s="11">
        <f t="shared" si="0"/>
        <v>8529907755.4887486</v>
      </c>
      <c r="E59" s="11">
        <f t="shared" si="0"/>
        <v>8962873323.4058342</v>
      </c>
      <c r="F59" s="11">
        <f t="shared" si="0"/>
        <v>9398287720.4075661</v>
      </c>
      <c r="G59" s="11">
        <f t="shared" si="0"/>
        <v>9854999021.6732655</v>
      </c>
      <c r="H59" s="11">
        <f t="shared" si="0"/>
        <v>10334059915.508715</v>
      </c>
      <c r="I59" s="31">
        <f>SUM(C59:H59)</f>
        <v>49346304619.881706</v>
      </c>
    </row>
    <row r="61" spans="1:13" x14ac:dyDescent="0.3">
      <c r="A61" s="12" t="s">
        <v>47</v>
      </c>
    </row>
    <row r="62" spans="1:13" x14ac:dyDescent="0.3">
      <c r="A62" s="6" t="s">
        <v>14</v>
      </c>
      <c r="C62" s="9">
        <v>48655158.97575935</v>
      </c>
      <c r="D62" s="9">
        <v>203457353.38579601</v>
      </c>
      <c r="E62" s="9">
        <v>213101837.1928077</v>
      </c>
      <c r="F62" s="9">
        <v>223337983.08673537</v>
      </c>
      <c r="G62" s="9">
        <v>234065822.30146021</v>
      </c>
      <c r="H62" s="9">
        <v>245308974.06107309</v>
      </c>
      <c r="I62" s="8">
        <v>1167927129.0036318</v>
      </c>
    </row>
    <row r="63" spans="1:13" x14ac:dyDescent="0.3">
      <c r="A63" s="6" t="s">
        <v>13</v>
      </c>
      <c r="C63" s="9">
        <v>142411.04</v>
      </c>
      <c r="D63" s="9">
        <v>528458.6440383005</v>
      </c>
      <c r="E63" s="9">
        <v>557144.52876097721</v>
      </c>
      <c r="F63" s="9">
        <v>587788.40697030898</v>
      </c>
      <c r="G63" s="9">
        <v>620117.775877762</v>
      </c>
      <c r="H63" s="9">
        <v>654225.34388674656</v>
      </c>
      <c r="I63" s="8">
        <v>3090145.7395340954</v>
      </c>
    </row>
    <row r="64" spans="1:13" x14ac:dyDescent="0.3">
      <c r="A64" s="6" t="s">
        <v>12</v>
      </c>
      <c r="C64" s="9">
        <v>931002207.74691665</v>
      </c>
      <c r="D64" s="9">
        <v>2986251034.9388084</v>
      </c>
      <c r="E64" s="9">
        <v>3157843355.1266747</v>
      </c>
      <c r="F64" s="9">
        <v>3331530005.8667459</v>
      </c>
      <c r="G64" s="9">
        <v>3514769861.0742941</v>
      </c>
      <c r="H64" s="9">
        <v>3708088383.354733</v>
      </c>
      <c r="I64" s="8">
        <v>17629484848.108173</v>
      </c>
    </row>
    <row r="65" spans="1:9" x14ac:dyDescent="0.3">
      <c r="A65" s="6" t="s">
        <v>11</v>
      </c>
      <c r="C65" s="9">
        <v>22944230.425000001</v>
      </c>
      <c r="D65" s="9">
        <v>94956223.887973815</v>
      </c>
      <c r="E65" s="9">
        <v>100273772.42570035</v>
      </c>
      <c r="F65" s="9">
        <v>105889103.68153957</v>
      </c>
      <c r="G65" s="9">
        <v>111818893.48770578</v>
      </c>
      <c r="H65" s="9">
        <v>118080751.5230173</v>
      </c>
      <c r="I65" s="8">
        <v>553962975.43093681</v>
      </c>
    </row>
    <row r="66" spans="1:9" x14ac:dyDescent="0.3">
      <c r="A66" s="6" t="s">
        <v>10</v>
      </c>
      <c r="B66" s="29"/>
      <c r="C66" s="9">
        <v>100447510.58671947</v>
      </c>
      <c r="D66" s="9">
        <v>415708704.43618959</v>
      </c>
      <c r="E66" s="9">
        <v>452158043.64115477</v>
      </c>
      <c r="F66" s="9">
        <v>491803260.90761119</v>
      </c>
      <c r="G66" s="9">
        <v>534924570.82399064</v>
      </c>
      <c r="H66" s="9">
        <v>581826757.19383812</v>
      </c>
      <c r="I66" s="8">
        <v>2576868847.5895038</v>
      </c>
    </row>
    <row r="67" spans="1:9" x14ac:dyDescent="0.3">
      <c r="A67" s="6" t="s">
        <v>9</v>
      </c>
      <c r="B67" s="29"/>
      <c r="C67" s="9">
        <v>89437706.345060125</v>
      </c>
      <c r="D67" s="9">
        <v>370143897.19843411</v>
      </c>
      <c r="E67" s="9">
        <v>557063986.5498904</v>
      </c>
      <c r="F67" s="9">
        <v>609168949.5044868</v>
      </c>
      <c r="G67" s="9">
        <v>656148129.709216</v>
      </c>
      <c r="H67" s="9">
        <v>706750269.07328463</v>
      </c>
      <c r="I67" s="8">
        <v>2988712938.380372</v>
      </c>
    </row>
    <row r="68" spans="1:9" x14ac:dyDescent="0.3">
      <c r="A68" s="6" t="s">
        <v>8</v>
      </c>
      <c r="B68" s="29"/>
      <c r="C68" s="9">
        <v>0</v>
      </c>
      <c r="D68" s="9">
        <v>71903276.676420599</v>
      </c>
      <c r="E68" s="9">
        <v>124899764.34776855</v>
      </c>
      <c r="F68" s="9">
        <v>163699764.34776855</v>
      </c>
      <c r="G68" s="9">
        <v>163699764.34776855</v>
      </c>
      <c r="H68" s="9">
        <v>163699764.34776855</v>
      </c>
      <c r="I68" s="8">
        <v>687902334.06749475</v>
      </c>
    </row>
    <row r="69" spans="1:9" x14ac:dyDescent="0.3">
      <c r="A69" s="6" t="s">
        <v>7</v>
      </c>
      <c r="B69" s="29"/>
      <c r="C69" s="9"/>
      <c r="D69" s="9">
        <v>4000000</v>
      </c>
      <c r="E69" s="9">
        <v>3000000</v>
      </c>
      <c r="F69" s="9">
        <v>1000000</v>
      </c>
      <c r="G69" s="9"/>
      <c r="H69" s="9"/>
      <c r="I69" s="8">
        <v>8000000</v>
      </c>
    </row>
    <row r="70" spans="1:9" x14ac:dyDescent="0.3">
      <c r="A70" s="6" t="s">
        <v>46</v>
      </c>
      <c r="B70" s="29"/>
      <c r="C70" s="9">
        <v>0</v>
      </c>
      <c r="D70" s="9">
        <v>79079.382707296201</v>
      </c>
      <c r="E70" s="9">
        <v>82875.193077246426</v>
      </c>
      <c r="F70" s="9">
        <v>86853.202344954261</v>
      </c>
      <c r="G70" s="9">
        <v>91022.156057512067</v>
      </c>
      <c r="H70" s="9">
        <v>95391.219548272653</v>
      </c>
      <c r="I70" s="8">
        <v>435221.15373528167</v>
      </c>
    </row>
    <row r="71" spans="1:9" x14ac:dyDescent="0.3">
      <c r="A71" s="6" t="s">
        <v>45</v>
      </c>
      <c r="B71" s="29"/>
      <c r="C71" s="9">
        <v>0</v>
      </c>
      <c r="D71" s="9">
        <v>88039.422615090589</v>
      </c>
      <c r="E71" s="9">
        <v>92265.314900614932</v>
      </c>
      <c r="F71" s="9">
        <v>96694.050015844448</v>
      </c>
      <c r="G71" s="9">
        <v>101335.36441660498</v>
      </c>
      <c r="H71" s="9">
        <v>106199.46190860202</v>
      </c>
      <c r="I71" s="8">
        <v>484533.613856757</v>
      </c>
    </row>
    <row r="72" spans="1:9" x14ac:dyDescent="0.3">
      <c r="A72" s="6" t="s">
        <v>44</v>
      </c>
      <c r="B72" s="29"/>
      <c r="C72" s="9">
        <v>0</v>
      </c>
      <c r="D72" s="9">
        <v>1529023.1232875448</v>
      </c>
      <c r="E72" s="9">
        <v>3205319.9675464425</v>
      </c>
      <c r="F72" s="9">
        <v>3359175.3259886722</v>
      </c>
      <c r="G72" s="9">
        <v>3520415.7416361286</v>
      </c>
      <c r="H72" s="9">
        <v>3689395.6972346632</v>
      </c>
      <c r="I72" s="8">
        <v>15303329.855693452</v>
      </c>
    </row>
    <row r="73" spans="1:9" x14ac:dyDescent="0.3">
      <c r="A73" s="6" t="s">
        <v>43</v>
      </c>
      <c r="B73" s="29"/>
      <c r="C73" s="9">
        <v>0</v>
      </c>
      <c r="D73" s="9">
        <v>1684939.1035872721</v>
      </c>
      <c r="E73" s="9">
        <v>3533051.8275020085</v>
      </c>
      <c r="F73" s="9">
        <v>3702638.315222105</v>
      </c>
      <c r="G73" s="9">
        <v>3880364.9543527658</v>
      </c>
      <c r="H73" s="9">
        <v>4066622.4721616991</v>
      </c>
      <c r="I73" s="8">
        <v>16867616.672825851</v>
      </c>
    </row>
    <row r="74" spans="1:9" x14ac:dyDescent="0.3">
      <c r="A74" s="6" t="s">
        <v>42</v>
      </c>
      <c r="B74" s="29"/>
      <c r="C74" s="9">
        <v>0</v>
      </c>
      <c r="D74" s="9">
        <v>110125.133754803</v>
      </c>
      <c r="E74" s="9">
        <v>230822.2803500671</v>
      </c>
      <c r="F74" s="9">
        <v>241901.74980687036</v>
      </c>
      <c r="G74" s="9">
        <v>253513.03379760013</v>
      </c>
      <c r="H74" s="9">
        <v>265681.65941988491</v>
      </c>
      <c r="I74" s="8">
        <v>1102043.8571292255</v>
      </c>
    </row>
    <row r="75" spans="1:9" x14ac:dyDescent="0.3">
      <c r="A75" s="6" t="s">
        <v>41</v>
      </c>
      <c r="B75" s="29"/>
      <c r="C75" s="9">
        <v>0</v>
      </c>
      <c r="D75" s="9">
        <v>14499.750651425547</v>
      </c>
      <c r="E75" s="9">
        <v>31024.633143833533</v>
      </c>
      <c r="F75" s="9">
        <v>32513.815534737547</v>
      </c>
      <c r="G75" s="9">
        <v>34074.478680404951</v>
      </c>
      <c r="H75" s="9">
        <v>35710.053657064389</v>
      </c>
      <c r="I75" s="8">
        <v>147822.73166746597</v>
      </c>
    </row>
    <row r="76" spans="1:9" x14ac:dyDescent="0.3">
      <c r="A76" s="6" t="s">
        <v>40</v>
      </c>
      <c r="B76" s="29"/>
      <c r="C76" s="9">
        <v>0</v>
      </c>
      <c r="D76" s="9">
        <v>28568.550634436087</v>
      </c>
      <c r="E76" s="9">
        <v>62598.089601685533</v>
      </c>
      <c r="F76" s="9">
        <v>66040.98452977823</v>
      </c>
      <c r="G76" s="9">
        <v>69673.238678916037</v>
      </c>
      <c r="H76" s="9">
        <v>73505.266806256419</v>
      </c>
      <c r="I76" s="8">
        <v>300386.13025107229</v>
      </c>
    </row>
    <row r="78" spans="1:9" x14ac:dyDescent="0.3">
      <c r="A78" s="6" t="s">
        <v>56</v>
      </c>
      <c r="C78" s="9">
        <v>186962999.99999997</v>
      </c>
      <c r="D78" s="9">
        <v>750656444.99999976</v>
      </c>
      <c r="E78" s="9">
        <v>761916291.67499971</v>
      </c>
      <c r="F78" s="9">
        <v>773345036.05012465</v>
      </c>
      <c r="G78" s="9">
        <v>784945211.59087646</v>
      </c>
      <c r="H78" s="9">
        <v>796719389.76473951</v>
      </c>
      <c r="I78" s="8">
        <v>4054545374.0807405</v>
      </c>
    </row>
    <row r="80" spans="1:9" ht="26" x14ac:dyDescent="0.3">
      <c r="A80" s="32" t="s">
        <v>55</v>
      </c>
      <c r="B80" s="26"/>
      <c r="C80" s="31">
        <f t="shared" ref="C80:H80" si="1">C59+C78</f>
        <v>2453139883.3975749</v>
      </c>
      <c r="D80" s="31">
        <f t="shared" si="1"/>
        <v>9280564200.4887486</v>
      </c>
      <c r="E80" s="31">
        <f t="shared" si="1"/>
        <v>9724789615.0808334</v>
      </c>
      <c r="F80" s="31">
        <f t="shared" si="1"/>
        <v>10171632756.457691</v>
      </c>
      <c r="G80" s="31">
        <f t="shared" si="1"/>
        <v>10639944233.264141</v>
      </c>
      <c r="H80" s="31">
        <f t="shared" si="1"/>
        <v>11130779305.273455</v>
      </c>
      <c r="I80" s="31">
        <f>SUM(C80:H80)</f>
        <v>53400849993.96244</v>
      </c>
    </row>
    <row r="83" spans="1:9" x14ac:dyDescent="0.3">
      <c r="A83" s="26" t="s">
        <v>54</v>
      </c>
    </row>
    <row r="84" spans="1:9" x14ac:dyDescent="0.3">
      <c r="A84" s="12" t="s">
        <v>53</v>
      </c>
    </row>
    <row r="85" spans="1:9" x14ac:dyDescent="0.3">
      <c r="A85" s="6" t="s">
        <v>52</v>
      </c>
      <c r="C85" s="9">
        <v>899453345.45081902</v>
      </c>
      <c r="D85" s="9">
        <v>3333241368.9292793</v>
      </c>
      <c r="E85" s="9">
        <v>3435348745.4217286</v>
      </c>
      <c r="F85" s="9">
        <v>3538196586.71</v>
      </c>
      <c r="G85" s="9">
        <v>3644261595.277431</v>
      </c>
      <c r="H85" s="9">
        <v>3753645232.548913</v>
      </c>
      <c r="I85" s="8">
        <v>18604146874.338169</v>
      </c>
    </row>
    <row r="86" spans="1:9" x14ac:dyDescent="0.3">
      <c r="A86" s="6" t="s">
        <v>51</v>
      </c>
      <c r="C86" s="9">
        <v>702541561.76585269</v>
      </c>
      <c r="D86" s="9">
        <v>2889797066.9128156</v>
      </c>
      <c r="E86" s="9">
        <v>2978518102.8272948</v>
      </c>
      <c r="F86" s="9">
        <v>3069989490.855123</v>
      </c>
      <c r="G86" s="9">
        <v>3164296491.9118137</v>
      </c>
      <c r="H86" s="9">
        <v>3261527010.0012622</v>
      </c>
      <c r="I86" s="8">
        <v>16066669724.274162</v>
      </c>
    </row>
    <row r="87" spans="1:9" x14ac:dyDescent="0.3">
      <c r="A87" s="6" t="s">
        <v>50</v>
      </c>
      <c r="C87" s="9">
        <v>30588914.430747438</v>
      </c>
      <c r="D87" s="9">
        <v>134838094.10353649</v>
      </c>
      <c r="E87" s="9">
        <v>139232890.09197754</v>
      </c>
      <c r="F87" s="9">
        <v>142871133.96555603</v>
      </c>
      <c r="G87" s="9">
        <v>146632798.03620198</v>
      </c>
      <c r="H87" s="9">
        <v>150522345.00447163</v>
      </c>
      <c r="I87" s="8">
        <v>744686175.63249111</v>
      </c>
    </row>
    <row r="88" spans="1:9" x14ac:dyDescent="0.3">
      <c r="A88" s="6" t="s">
        <v>49</v>
      </c>
      <c r="C88" s="9">
        <v>18703307.570219401</v>
      </c>
      <c r="D88" s="9">
        <v>66049592.324168086</v>
      </c>
      <c r="E88" s="9">
        <v>68085867.405716062</v>
      </c>
      <c r="F88" s="9">
        <v>70185267.014792025</v>
      </c>
      <c r="G88" s="9">
        <v>72349748.011749357</v>
      </c>
      <c r="H88" s="9">
        <v>74581327.919612348</v>
      </c>
      <c r="I88" s="8">
        <v>369955110.24625725</v>
      </c>
    </row>
    <row r="89" spans="1:9" x14ac:dyDescent="0.3">
      <c r="A89" s="6" t="s">
        <v>48</v>
      </c>
      <c r="C89" s="9">
        <v>3415607.6774240113</v>
      </c>
      <c r="D89" s="9">
        <v>12293142.828204863</v>
      </c>
      <c r="E89" s="9">
        <v>12668010.440736882</v>
      </c>
      <c r="F89" s="9">
        <v>13054498.949257394</v>
      </c>
      <c r="G89" s="9">
        <v>13452968.601542039</v>
      </c>
      <c r="H89" s="9">
        <v>13863790.81304751</v>
      </c>
      <c r="I89" s="8">
        <v>68748019.310212702</v>
      </c>
    </row>
    <row r="90" spans="1:9" x14ac:dyDescent="0.3">
      <c r="C90" s="9"/>
      <c r="D90" s="9"/>
      <c r="E90" s="9"/>
      <c r="F90" s="9"/>
      <c r="G90" s="9"/>
      <c r="H90" s="9"/>
      <c r="I90" s="8"/>
    </row>
    <row r="91" spans="1:9" x14ac:dyDescent="0.3">
      <c r="A91" s="12" t="s">
        <v>47</v>
      </c>
      <c r="C91" s="9"/>
      <c r="D91" s="9"/>
      <c r="E91" s="9"/>
      <c r="F91" s="9"/>
      <c r="G91" s="9"/>
      <c r="H91" s="9"/>
      <c r="I91" s="8"/>
    </row>
    <row r="92" spans="1:9" x14ac:dyDescent="0.3">
      <c r="A92" s="6" t="s">
        <v>14</v>
      </c>
      <c r="C92" s="9">
        <v>32218876.314804751</v>
      </c>
      <c r="D92" s="9">
        <v>132387266.03534</v>
      </c>
      <c r="E92" s="9">
        <v>136482450.27139443</v>
      </c>
      <c r="F92" s="9">
        <v>140695974.99823764</v>
      </c>
      <c r="G92" s="9">
        <v>145040622.24059165</v>
      </c>
      <c r="H92" s="9">
        <f>149520472.397156</f>
        <v>149520472.397156</v>
      </c>
      <c r="I92" s="8">
        <f>SUM(C92:H92)</f>
        <v>736345662.25752449</v>
      </c>
    </row>
    <row r="93" spans="1:9" x14ac:dyDescent="0.3">
      <c r="A93" s="6" t="s">
        <v>13</v>
      </c>
      <c r="C93" s="9">
        <v>125305.78</v>
      </c>
      <c r="D93" s="9">
        <v>443030.56915470993</v>
      </c>
      <c r="E93" s="9">
        <v>456764.51679850591</v>
      </c>
      <c r="F93" s="9">
        <v>470924.21681925957</v>
      </c>
      <c r="G93" s="9">
        <v>485522.86754065659</v>
      </c>
      <c r="H93" s="9">
        <v>500574.07643441693</v>
      </c>
      <c r="I93" s="8">
        <v>2482122.026747549</v>
      </c>
    </row>
    <row r="94" spans="1:9" x14ac:dyDescent="0.3">
      <c r="A94" s="6" t="s">
        <v>12</v>
      </c>
      <c r="C94" s="9">
        <v>782889769.28920245</v>
      </c>
      <c r="D94" s="9">
        <v>2652712220.8046212</v>
      </c>
      <c r="E94" s="9">
        <v>2736786180.3281565</v>
      </c>
      <c r="F94" s="9">
        <v>2819780725.2752614</v>
      </c>
      <c r="G94" s="9">
        <v>2905348101.1157269</v>
      </c>
      <c r="H94" s="9">
        <v>2993568065.6072474</v>
      </c>
      <c r="I94" s="8">
        <v>14891085062.420216</v>
      </c>
    </row>
    <row r="95" spans="1:9" x14ac:dyDescent="0.3">
      <c r="A95" s="6" t="s">
        <v>11</v>
      </c>
      <c r="C95" s="9">
        <v>22944230.425000001</v>
      </c>
      <c r="D95" s="9">
        <v>94956223.887973815</v>
      </c>
      <c r="E95" s="9">
        <v>100273772.42570035</v>
      </c>
      <c r="F95" s="9">
        <v>105889103.68153957</v>
      </c>
      <c r="G95" s="9">
        <v>111818893.48770578</v>
      </c>
      <c r="H95" s="9">
        <v>118080751.5230173</v>
      </c>
      <c r="I95" s="8">
        <v>553962975.43093681</v>
      </c>
    </row>
    <row r="96" spans="1:9" x14ac:dyDescent="0.3">
      <c r="A96" s="6" t="s">
        <v>10</v>
      </c>
      <c r="C96" s="9"/>
      <c r="D96" s="9"/>
      <c r="E96" s="9"/>
      <c r="F96" s="9"/>
      <c r="G96" s="9"/>
      <c r="H96" s="9"/>
      <c r="I96" s="8">
        <v>0</v>
      </c>
    </row>
    <row r="97" spans="1:9" x14ac:dyDescent="0.3">
      <c r="A97" s="6" t="s">
        <v>9</v>
      </c>
      <c r="C97" s="9">
        <v>89437706.345060125</v>
      </c>
      <c r="D97" s="9">
        <v>370143897.19843411</v>
      </c>
      <c r="E97" s="9">
        <v>557063986.5498904</v>
      </c>
      <c r="F97" s="9">
        <v>609168949.5044868</v>
      </c>
      <c r="G97" s="9">
        <v>656148129.709216</v>
      </c>
      <c r="H97" s="9">
        <v>706750269.07328463</v>
      </c>
      <c r="I97" s="8">
        <v>2988712938.380372</v>
      </c>
    </row>
    <row r="98" spans="1:9" x14ac:dyDescent="0.3">
      <c r="A98" s="6" t="s">
        <v>8</v>
      </c>
      <c r="C98" s="9">
        <v>0</v>
      </c>
      <c r="D98" s="9">
        <v>71903276.676420599</v>
      </c>
      <c r="E98" s="9">
        <v>124899764.34776855</v>
      </c>
      <c r="F98" s="9">
        <v>163699764.34776855</v>
      </c>
      <c r="G98" s="9">
        <v>163699764.34776855</v>
      </c>
      <c r="H98" s="9">
        <v>163699764.34776855</v>
      </c>
      <c r="I98" s="8">
        <v>687902334.06749475</v>
      </c>
    </row>
    <row r="99" spans="1:9" x14ac:dyDescent="0.3">
      <c r="A99" s="6" t="s">
        <v>7</v>
      </c>
      <c r="C99" s="9"/>
      <c r="D99" s="9">
        <v>4000000</v>
      </c>
      <c r="E99" s="9">
        <v>3000000</v>
      </c>
      <c r="F99" s="9">
        <v>1000000</v>
      </c>
      <c r="G99" s="9"/>
      <c r="H99" s="9"/>
      <c r="I99" s="8">
        <v>8000000</v>
      </c>
    </row>
    <row r="100" spans="1:9" x14ac:dyDescent="0.3">
      <c r="A100" s="6" t="s">
        <v>46</v>
      </c>
      <c r="C100" s="9"/>
      <c r="D100" s="9">
        <v>79079.382707296201</v>
      </c>
      <c r="E100" s="9">
        <v>82875.193077246426</v>
      </c>
      <c r="F100" s="9">
        <v>86853.202344954261</v>
      </c>
      <c r="G100" s="9">
        <v>91022.156057512067</v>
      </c>
      <c r="H100" s="9">
        <v>95391.219548272653</v>
      </c>
      <c r="I100" s="8">
        <v>435221.15373528167</v>
      </c>
    </row>
    <row r="101" spans="1:9" x14ac:dyDescent="0.3">
      <c r="A101" s="6" t="s">
        <v>45</v>
      </c>
      <c r="C101" s="9"/>
      <c r="D101" s="9">
        <v>88039.422615090589</v>
      </c>
      <c r="E101" s="9">
        <v>92265.314900614932</v>
      </c>
      <c r="F101" s="9">
        <v>96694.050015844448</v>
      </c>
      <c r="G101" s="9">
        <v>101335.36441660498</v>
      </c>
      <c r="H101" s="9">
        <v>106199.46190860202</v>
      </c>
      <c r="I101" s="8">
        <v>484533.613856757</v>
      </c>
    </row>
    <row r="102" spans="1:9" x14ac:dyDescent="0.3">
      <c r="A102" s="6" t="s">
        <v>44</v>
      </c>
      <c r="C102" s="9"/>
      <c r="D102" s="9">
        <v>1529023.1232875448</v>
      </c>
      <c r="E102" s="9">
        <v>3205319.9675464425</v>
      </c>
      <c r="F102" s="9">
        <v>3359175.3259886722</v>
      </c>
      <c r="G102" s="9">
        <v>3520415.7416361286</v>
      </c>
      <c r="H102" s="9">
        <v>3689395.6972346632</v>
      </c>
      <c r="I102" s="8">
        <v>15303329.855693452</v>
      </c>
    </row>
    <row r="103" spans="1:9" x14ac:dyDescent="0.3">
      <c r="A103" s="6" t="s">
        <v>43</v>
      </c>
      <c r="C103" s="9"/>
      <c r="D103" s="9">
        <v>1684939.1035872721</v>
      </c>
      <c r="E103" s="9">
        <v>3533051.8275020085</v>
      </c>
      <c r="F103" s="9">
        <v>3702638.315222105</v>
      </c>
      <c r="G103" s="9">
        <v>3880364.9543527658</v>
      </c>
      <c r="H103" s="9">
        <v>4066622.4721616991</v>
      </c>
      <c r="I103" s="8">
        <v>16867616.672825851</v>
      </c>
    </row>
    <row r="104" spans="1:9" x14ac:dyDescent="0.3">
      <c r="A104" s="6" t="s">
        <v>42</v>
      </c>
      <c r="C104" s="9"/>
      <c r="D104" s="9">
        <v>110125.133754803</v>
      </c>
      <c r="E104" s="9">
        <v>230822.2803500671</v>
      </c>
      <c r="F104" s="9">
        <v>241901.74980687036</v>
      </c>
      <c r="G104" s="9">
        <v>253513.03379760013</v>
      </c>
      <c r="H104" s="9">
        <v>265681.65941988491</v>
      </c>
      <c r="I104" s="8">
        <v>1102043.8571292255</v>
      </c>
    </row>
    <row r="105" spans="1:9" x14ac:dyDescent="0.3">
      <c r="A105" s="6" t="s">
        <v>41</v>
      </c>
      <c r="C105" s="9"/>
      <c r="D105" s="9">
        <v>14499.750651425547</v>
      </c>
      <c r="E105" s="9">
        <v>31024.633143833533</v>
      </c>
      <c r="F105" s="9">
        <v>32513.815534737547</v>
      </c>
      <c r="G105" s="9">
        <v>34074.478680404951</v>
      </c>
      <c r="H105" s="9">
        <v>35710.053657064389</v>
      </c>
      <c r="I105" s="8">
        <v>147822.73166746597</v>
      </c>
    </row>
    <row r="106" spans="1:9" x14ac:dyDescent="0.3">
      <c r="A106" s="6" t="s">
        <v>40</v>
      </c>
      <c r="C106" s="9"/>
      <c r="D106" s="9">
        <v>28568.550634436087</v>
      </c>
      <c r="E106" s="9">
        <v>62598.089601685533</v>
      </c>
      <c r="F106" s="9">
        <v>66040.98452977823</v>
      </c>
      <c r="G106" s="9">
        <v>69673.238678916037</v>
      </c>
      <c r="H106" s="9">
        <v>73505.266806256419</v>
      </c>
      <c r="I106" s="8">
        <v>300386.13025107229</v>
      </c>
    </row>
    <row r="107" spans="1:9" x14ac:dyDescent="0.3">
      <c r="C107" s="9"/>
      <c r="D107" s="9"/>
      <c r="E107" s="9"/>
      <c r="F107" s="9"/>
      <c r="G107" s="9"/>
      <c r="H107" s="9"/>
      <c r="I107" s="8"/>
    </row>
    <row r="108" spans="1:9" ht="15.5" x14ac:dyDescent="0.35">
      <c r="A108" s="12" t="s">
        <v>39</v>
      </c>
      <c r="C108" s="9"/>
      <c r="D108" s="7"/>
    </row>
    <row r="109" spans="1:9" x14ac:dyDescent="0.3">
      <c r="A109" s="6" t="s">
        <v>38</v>
      </c>
      <c r="C109" s="9">
        <v>3327433.667456788</v>
      </c>
      <c r="D109" s="9">
        <v>12058865.85524586</v>
      </c>
      <c r="E109" s="9">
        <v>12430437.156373462</v>
      </c>
      <c r="F109" s="9">
        <v>12811472.704446016</v>
      </c>
      <c r="G109" s="9">
        <v>13204320.354508823</v>
      </c>
      <c r="H109" s="9">
        <v>13609346.281723574</v>
      </c>
      <c r="I109" s="8">
        <v>67441876.019754529</v>
      </c>
    </row>
    <row r="110" spans="1:9" x14ac:dyDescent="0.3">
      <c r="A110" s="6" t="s">
        <v>37</v>
      </c>
      <c r="C110" s="9">
        <v>0</v>
      </c>
      <c r="D110" s="9"/>
      <c r="E110" s="9"/>
      <c r="F110" s="9"/>
      <c r="G110" s="9"/>
      <c r="H110" s="9"/>
      <c r="I110" s="8">
        <v>0</v>
      </c>
    </row>
    <row r="111" spans="1:9" x14ac:dyDescent="0.3">
      <c r="A111" s="6" t="s">
        <v>36</v>
      </c>
      <c r="C111" s="9">
        <v>19025.045000000002</v>
      </c>
      <c r="D111" s="9">
        <v>59093.424724419994</v>
      </c>
      <c r="E111" s="9">
        <v>60925.32089087701</v>
      </c>
      <c r="F111" s="9">
        <v>62814.005838494195</v>
      </c>
      <c r="G111" s="9">
        <v>64761.240019487508</v>
      </c>
      <c r="H111" s="9">
        <v>66768.838460091618</v>
      </c>
      <c r="I111" s="8">
        <v>333387.87493337033</v>
      </c>
    </row>
    <row r="112" spans="1:9" x14ac:dyDescent="0.3">
      <c r="A112" s="6" t="s">
        <v>35</v>
      </c>
      <c r="B112" s="29">
        <v>3.1E-2</v>
      </c>
      <c r="C112" s="9">
        <v>2022978.3710558314</v>
      </c>
      <c r="D112" s="9">
        <v>8091913.4842233257</v>
      </c>
      <c r="E112" s="9">
        <v>8342762.8022342483</v>
      </c>
      <c r="F112" s="9">
        <v>8601388.44910351</v>
      </c>
      <c r="G112" s="9">
        <v>8868031.4910257179</v>
      </c>
      <c r="H112" s="9">
        <v>9142940.4672475141</v>
      </c>
      <c r="I112" s="8">
        <v>45070015.064890146</v>
      </c>
    </row>
    <row r="113" spans="1:13" x14ac:dyDescent="0.3">
      <c r="A113" s="6" t="s">
        <v>34</v>
      </c>
      <c r="B113" s="29"/>
      <c r="C113" s="9">
        <v>5501354.0653119944</v>
      </c>
      <c r="D113" s="9">
        <v>22005416.261247978</v>
      </c>
      <c r="E113" s="9">
        <v>30338890.729499456</v>
      </c>
      <c r="F113" s="9">
        <v>31850459.113844998</v>
      </c>
      <c r="G113" s="9">
        <v>33437185.611253642</v>
      </c>
      <c r="H113" s="9">
        <v>35102795.454305798</v>
      </c>
      <c r="I113" s="8">
        <v>158236101.23546386</v>
      </c>
    </row>
    <row r="114" spans="1:13" x14ac:dyDescent="0.3">
      <c r="A114" s="6" t="s">
        <v>33</v>
      </c>
      <c r="B114" s="29">
        <v>3.1E-2</v>
      </c>
      <c r="C114" s="9">
        <v>106465600.37715359</v>
      </c>
      <c r="D114" s="9">
        <v>425862401.50861436</v>
      </c>
      <c r="E114" s="9">
        <v>439064135.95538139</v>
      </c>
      <c r="F114" s="9">
        <v>452675124.16999817</v>
      </c>
      <c r="G114" s="9">
        <v>466708053.0192681</v>
      </c>
      <c r="H114" s="9">
        <v>481176002.66286534</v>
      </c>
      <c r="I114" s="8">
        <v>2371951317.6932807</v>
      </c>
      <c r="M114" s="30"/>
    </row>
    <row r="115" spans="1:13" x14ac:dyDescent="0.3">
      <c r="A115" s="6" t="s">
        <v>32</v>
      </c>
      <c r="B115" s="29"/>
      <c r="C115" s="9">
        <v>3783857.75</v>
      </c>
      <c r="D115" s="9">
        <v>15135431</v>
      </c>
      <c r="E115" s="9">
        <v>15135431</v>
      </c>
      <c r="F115" s="9">
        <v>15135431</v>
      </c>
      <c r="G115" s="9">
        <v>15135431</v>
      </c>
      <c r="H115" s="9">
        <v>15135431</v>
      </c>
      <c r="I115" s="8">
        <v>79461012.75</v>
      </c>
      <c r="M115" s="30"/>
    </row>
    <row r="116" spans="1:13" x14ac:dyDescent="0.3">
      <c r="A116" s="6" t="s">
        <v>31</v>
      </c>
      <c r="B116" s="29"/>
      <c r="C116" s="9">
        <v>59387245.474002704</v>
      </c>
      <c r="D116" s="9">
        <v>237548981.89601082</v>
      </c>
      <c r="E116" s="9">
        <v>244974363.22433716</v>
      </c>
      <c r="F116" s="9">
        <v>252629931.37384158</v>
      </c>
      <c r="G116" s="9">
        <v>260522822.13598067</v>
      </c>
      <c r="H116" s="9">
        <v>268660392.51174605</v>
      </c>
      <c r="I116" s="8">
        <v>1323723736.6159191</v>
      </c>
    </row>
    <row r="117" spans="1:13" x14ac:dyDescent="0.3">
      <c r="A117" s="6" t="s">
        <v>30</v>
      </c>
      <c r="B117" s="29">
        <v>3.1E-2</v>
      </c>
      <c r="C117" s="9">
        <v>2892077.7920999997</v>
      </c>
      <c r="D117" s="9">
        <v>11568311.168399999</v>
      </c>
      <c r="E117" s="28">
        <v>11926928.814620398</v>
      </c>
      <c r="F117" s="28">
        <v>12296663.60787363</v>
      </c>
      <c r="G117" s="28">
        <v>12677860.179717712</v>
      </c>
      <c r="H117" s="28">
        <v>13070873.84528896</v>
      </c>
      <c r="I117" s="8">
        <v>64432715.4080007</v>
      </c>
    </row>
    <row r="118" spans="1:13" x14ac:dyDescent="0.3">
      <c r="A118" s="6" t="s">
        <v>29</v>
      </c>
      <c r="C118" s="9"/>
      <c r="D118" s="9">
        <v>15000</v>
      </c>
      <c r="E118" s="9">
        <v>15000</v>
      </c>
      <c r="F118" s="9">
        <v>15000</v>
      </c>
      <c r="G118" s="9">
        <v>15000</v>
      </c>
      <c r="H118" s="9">
        <v>15000</v>
      </c>
      <c r="I118" s="8">
        <v>75000</v>
      </c>
    </row>
    <row r="119" spans="1:13" x14ac:dyDescent="0.3">
      <c r="A119" s="6" t="s">
        <v>28</v>
      </c>
      <c r="C119" s="9"/>
      <c r="D119" s="9">
        <v>3076288</v>
      </c>
      <c r="E119" s="9">
        <v>3167034</v>
      </c>
      <c r="F119" s="9">
        <v>3348526</v>
      </c>
      <c r="G119" s="9">
        <v>3439272</v>
      </c>
      <c r="H119" s="9">
        <v>3257780</v>
      </c>
      <c r="I119" s="8">
        <v>16288900</v>
      </c>
    </row>
    <row r="120" spans="1:13" x14ac:dyDescent="0.3">
      <c r="A120" s="6" t="s">
        <v>27</v>
      </c>
      <c r="C120" s="9">
        <v>102500000</v>
      </c>
      <c r="D120" s="9">
        <v>410000000</v>
      </c>
      <c r="E120" s="9">
        <v>490000000</v>
      </c>
      <c r="F120" s="9">
        <v>490000000</v>
      </c>
      <c r="G120" s="9">
        <v>490000000</v>
      </c>
      <c r="H120" s="9">
        <v>490000000</v>
      </c>
      <c r="I120" s="8">
        <v>2472500000</v>
      </c>
    </row>
    <row r="121" spans="1:13" x14ac:dyDescent="0.3">
      <c r="A121" s="6" t="s">
        <v>26</v>
      </c>
      <c r="C121" s="9"/>
      <c r="D121" s="9">
        <v>6010000</v>
      </c>
      <c r="E121" s="9">
        <v>10810000</v>
      </c>
      <c r="F121" s="9">
        <v>10810000</v>
      </c>
      <c r="G121" s="9">
        <v>10810000</v>
      </c>
      <c r="H121" s="9">
        <v>4800000</v>
      </c>
      <c r="I121" s="8">
        <v>43240000</v>
      </c>
    </row>
    <row r="122" spans="1:13" x14ac:dyDescent="0.3">
      <c r="A122" s="6" t="s">
        <v>25</v>
      </c>
      <c r="C122" s="9">
        <v>229200307.60148019</v>
      </c>
      <c r="D122" s="9">
        <v>911100130.92059803</v>
      </c>
      <c r="E122" s="9">
        <v>936499943.97554731</v>
      </c>
      <c r="F122" s="9">
        <v>902380944.47083294</v>
      </c>
      <c r="G122" s="9">
        <v>850502625.41051745</v>
      </c>
      <c r="H122" s="9">
        <v>850000000</v>
      </c>
      <c r="I122" s="8">
        <v>4679683952.3789759</v>
      </c>
    </row>
    <row r="123" spans="1:13" x14ac:dyDescent="0.3">
      <c r="A123" s="6" t="s">
        <v>24</v>
      </c>
      <c r="C123" s="9"/>
      <c r="D123" s="9">
        <v>4000000</v>
      </c>
      <c r="E123" s="9">
        <v>4000000</v>
      </c>
      <c r="F123" s="9">
        <v>4000000</v>
      </c>
      <c r="G123" s="9">
        <v>4000000</v>
      </c>
      <c r="H123" s="9">
        <v>4000000</v>
      </c>
      <c r="I123" s="8">
        <v>20000000</v>
      </c>
    </row>
    <row r="124" spans="1:13" s="41" customFormat="1" x14ac:dyDescent="0.3">
      <c r="A124" s="41" t="s">
        <v>71</v>
      </c>
      <c r="C124" s="42">
        <f>'Waiver Amendment Summary'!B3</f>
        <v>0</v>
      </c>
      <c r="D124" s="42">
        <f>'Waiver Amendment Summary'!C3</f>
        <v>0</v>
      </c>
      <c r="E124" s="42">
        <f>'Waiver Amendment Summary'!D3</f>
        <v>104476958.8344299</v>
      </c>
      <c r="F124" s="42">
        <f>'Waiver Amendment Summary'!E3</f>
        <v>159447704.8482812</v>
      </c>
      <c r="G124" s="42">
        <f>'Waiver Amendment Summary'!F3</f>
        <v>179485623.8334994</v>
      </c>
      <c r="H124" s="42">
        <f>'Waiver Amendment Summary'!G3</f>
        <v>204089712.48378947</v>
      </c>
      <c r="I124" s="43">
        <f>SUM(C124:H124)</f>
        <v>647500000</v>
      </c>
    </row>
    <row r="125" spans="1:13" x14ac:dyDescent="0.3">
      <c r="C125" s="9"/>
      <c r="D125" s="9"/>
      <c r="E125" s="9"/>
      <c r="F125" s="9"/>
      <c r="G125" s="9"/>
      <c r="H125" s="9"/>
    </row>
    <row r="126" spans="1:13" ht="13.5" thickBot="1" x14ac:dyDescent="0.35">
      <c r="C126" s="9"/>
      <c r="D126" s="9"/>
      <c r="E126" s="9"/>
      <c r="F126" s="9"/>
      <c r="G126" s="9"/>
      <c r="H126" s="9"/>
      <c r="I126" s="6" t="s">
        <v>23</v>
      </c>
      <c r="J126" s="27"/>
    </row>
    <row r="127" spans="1:13" ht="14" thickTop="1" thickBot="1" x14ac:dyDescent="0.35">
      <c r="A127" s="26" t="s">
        <v>22</v>
      </c>
      <c r="C127" s="25">
        <f t="shared" ref="C127:H127" si="2">C80-SUM(C85:C89)</f>
        <v>798437146.50251222</v>
      </c>
      <c r="D127" s="25">
        <f t="shared" si="2"/>
        <v>2844344935.3907442</v>
      </c>
      <c r="E127" s="25">
        <f t="shared" si="2"/>
        <v>3090935998.8933802</v>
      </c>
      <c r="F127" s="25">
        <f t="shared" si="2"/>
        <v>3337335778.9629622</v>
      </c>
      <c r="G127" s="25">
        <f t="shared" si="2"/>
        <v>3598950631.4254017</v>
      </c>
      <c r="H127" s="25">
        <f t="shared" si="2"/>
        <v>3876639598.9861488</v>
      </c>
      <c r="I127" s="24">
        <f>SUM(C127:H127)</f>
        <v>17546644090.161148</v>
      </c>
      <c r="J127" s="8"/>
      <c r="K127" s="8"/>
    </row>
    <row r="128" spans="1:13" ht="16" customHeight="1" thickTop="1" thickBot="1" x14ac:dyDescent="0.35">
      <c r="C128" s="9"/>
      <c r="D128" s="9"/>
      <c r="E128" s="9"/>
      <c r="F128" s="9"/>
      <c r="G128" s="44"/>
      <c r="H128" s="44"/>
      <c r="I128" s="8"/>
    </row>
    <row r="129" spans="3:11" ht="18.649999999999999" customHeight="1" x14ac:dyDescent="0.3">
      <c r="C129" s="9"/>
      <c r="D129" s="9"/>
      <c r="E129" s="9"/>
      <c r="F129" s="9"/>
      <c r="G129" s="45" t="s">
        <v>21</v>
      </c>
      <c r="H129" s="46"/>
      <c r="I129" s="23">
        <f>I127</f>
        <v>17546644090.161148</v>
      </c>
    </row>
    <row r="130" spans="3:11" ht="16" customHeight="1" x14ac:dyDescent="0.35">
      <c r="C130" s="9"/>
      <c r="D130" s="9"/>
      <c r="E130" s="9"/>
      <c r="F130" s="9"/>
      <c r="G130" s="47" t="s">
        <v>20</v>
      </c>
      <c r="H130" s="48"/>
      <c r="I130" s="22">
        <v>28167993575</v>
      </c>
    </row>
    <row r="131" spans="3:11" ht="16" customHeight="1" x14ac:dyDescent="0.3">
      <c r="C131" s="9"/>
      <c r="D131" s="9"/>
      <c r="E131" s="9"/>
      <c r="F131" s="9"/>
      <c r="G131" s="18"/>
      <c r="H131" s="21" t="s">
        <v>19</v>
      </c>
      <c r="I131" s="17">
        <f>I129+I130</f>
        <v>45714637665.161148</v>
      </c>
    </row>
    <row r="132" spans="3:11" ht="16.5" customHeight="1" x14ac:dyDescent="0.3">
      <c r="C132" s="9"/>
      <c r="D132" s="9"/>
      <c r="E132" s="9"/>
      <c r="F132" s="9"/>
      <c r="G132" s="47" t="s">
        <v>18</v>
      </c>
      <c r="H132" s="48"/>
      <c r="I132" s="20">
        <v>18699799972</v>
      </c>
      <c r="K132" s="10"/>
    </row>
    <row r="133" spans="3:11" ht="16.5" customHeight="1" x14ac:dyDescent="0.3">
      <c r="C133" s="9"/>
      <c r="D133" s="9"/>
      <c r="E133" s="9"/>
      <c r="F133" s="9"/>
      <c r="G133" s="19"/>
      <c r="H133" s="18" t="s">
        <v>17</v>
      </c>
      <c r="I133" s="17">
        <f>MIN(I131,I132)</f>
        <v>18699799972</v>
      </c>
    </row>
    <row r="134" spans="3:11" ht="16.5" customHeight="1" thickBot="1" x14ac:dyDescent="0.35">
      <c r="C134" s="9"/>
      <c r="D134" s="9"/>
      <c r="E134" s="9"/>
      <c r="F134" s="9"/>
      <c r="G134" s="16"/>
      <c r="H134" s="15" t="s">
        <v>16</v>
      </c>
      <c r="I134" s="14">
        <f>SUM(I109:I124)</f>
        <v>11989938015.041218</v>
      </c>
    </row>
    <row r="135" spans="3:11" ht="18.649999999999999" customHeight="1" thickBot="1" x14ac:dyDescent="0.35">
      <c r="C135" s="9"/>
      <c r="D135" s="9"/>
      <c r="E135" s="9"/>
      <c r="F135" s="9"/>
      <c r="G135" s="49" t="s">
        <v>15</v>
      </c>
      <c r="H135" s="50"/>
      <c r="I135" s="13">
        <f>I133-I134</f>
        <v>6709861956.9587822</v>
      </c>
    </row>
    <row r="136" spans="3:11" x14ac:dyDescent="0.3">
      <c r="C136" s="9"/>
      <c r="D136" s="9"/>
      <c r="E136" s="9"/>
      <c r="F136" s="9"/>
      <c r="G136" s="9"/>
      <c r="H136" s="9"/>
    </row>
    <row r="137" spans="3:11" x14ac:dyDescent="0.3">
      <c r="C137" s="9"/>
      <c r="D137" s="10"/>
      <c r="E137" s="10"/>
      <c r="F137" s="10"/>
      <c r="G137" s="10"/>
      <c r="H137" s="10"/>
      <c r="I137" s="8"/>
    </row>
    <row r="138" spans="3:11" x14ac:dyDescent="0.3">
      <c r="C138" s="9"/>
      <c r="D138" s="9"/>
      <c r="E138" s="9"/>
      <c r="F138" s="9"/>
      <c r="G138" s="9"/>
      <c r="H138" s="9"/>
      <c r="I138" s="8"/>
    </row>
    <row r="139" spans="3:11" x14ac:dyDescent="0.3">
      <c r="C139" s="9"/>
      <c r="D139" s="10"/>
      <c r="E139" s="10"/>
      <c r="F139" s="10"/>
      <c r="G139" s="10"/>
      <c r="H139" s="10"/>
      <c r="I139" s="8"/>
    </row>
    <row r="140" spans="3:11" x14ac:dyDescent="0.3">
      <c r="C140" s="9"/>
      <c r="D140" s="8"/>
      <c r="E140" s="8"/>
      <c r="F140" s="8"/>
      <c r="G140" s="8"/>
      <c r="H140" s="8"/>
      <c r="I140" s="8"/>
    </row>
    <row r="141" spans="3:11" x14ac:dyDescent="0.3">
      <c r="C141" s="9"/>
      <c r="D141" s="8"/>
      <c r="E141" s="8"/>
      <c r="F141" s="8"/>
      <c r="G141" s="8"/>
      <c r="H141" s="8"/>
      <c r="I141" s="8"/>
    </row>
    <row r="142" spans="3:11" x14ac:dyDescent="0.3">
      <c r="C142" s="9"/>
    </row>
    <row r="143" spans="3:11" x14ac:dyDescent="0.3">
      <c r="C143" s="9"/>
      <c r="I143" s="8"/>
    </row>
    <row r="144" spans="3:11" x14ac:dyDescent="0.3">
      <c r="C144" s="9"/>
      <c r="D144" s="8"/>
      <c r="E144" s="8"/>
      <c r="F144" s="8"/>
      <c r="G144" s="8"/>
      <c r="H144" s="8"/>
    </row>
    <row r="145" spans="3:9" x14ac:dyDescent="0.3">
      <c r="C145" s="9"/>
      <c r="D145" s="9"/>
      <c r="E145" s="9"/>
      <c r="F145" s="9"/>
      <c r="G145" s="9"/>
      <c r="H145" s="9"/>
      <c r="I145" s="9"/>
    </row>
    <row r="146" spans="3:9" x14ac:dyDescent="0.3">
      <c r="C146" s="9"/>
      <c r="D146" s="9"/>
      <c r="E146" s="9"/>
      <c r="F146" s="9"/>
      <c r="G146" s="9"/>
      <c r="H146" s="9"/>
      <c r="I146" s="8"/>
    </row>
    <row r="147" spans="3:9" x14ac:dyDescent="0.3">
      <c r="C147" s="9"/>
      <c r="D147" s="9"/>
      <c r="E147" s="9"/>
      <c r="F147" s="9"/>
      <c r="G147" s="9"/>
      <c r="H147" s="9"/>
      <c r="I147" s="8"/>
    </row>
    <row r="148" spans="3:9" x14ac:dyDescent="0.3">
      <c r="C148" s="9"/>
      <c r="D148" s="9"/>
      <c r="E148" s="9"/>
      <c r="F148" s="9"/>
      <c r="G148" s="9"/>
      <c r="H148" s="9"/>
      <c r="I148" s="8"/>
    </row>
    <row r="149" spans="3:9" x14ac:dyDescent="0.3">
      <c r="C149" s="9"/>
      <c r="D149" s="9"/>
      <c r="E149" s="9"/>
      <c r="F149" s="9"/>
      <c r="G149" s="9"/>
      <c r="H149" s="9"/>
      <c r="I149" s="8"/>
    </row>
    <row r="150" spans="3:9" x14ac:dyDescent="0.3">
      <c r="C150" s="9"/>
      <c r="D150" s="9"/>
      <c r="E150" s="9"/>
      <c r="F150" s="9"/>
      <c r="G150" s="9"/>
      <c r="H150" s="9"/>
      <c r="I150" s="8"/>
    </row>
    <row r="151" spans="3:9" x14ac:dyDescent="0.3">
      <c r="C151" s="9"/>
      <c r="D151" s="9"/>
      <c r="E151" s="9"/>
      <c r="F151" s="9"/>
      <c r="G151" s="9"/>
      <c r="H151" s="9"/>
      <c r="I151" s="8"/>
    </row>
    <row r="152" spans="3:9" x14ac:dyDescent="0.3">
      <c r="C152" s="9"/>
      <c r="D152" s="9"/>
      <c r="E152" s="9"/>
      <c r="F152" s="9"/>
      <c r="G152" s="9"/>
      <c r="H152" s="9"/>
      <c r="I152" s="8"/>
    </row>
    <row r="153" spans="3:9" s="7" customFormat="1" ht="15.5" x14ac:dyDescent="0.35"/>
    <row r="154" spans="3:9" s="7" customFormat="1" ht="15.5" x14ac:dyDescent="0.35"/>
    <row r="155" spans="3:9" s="7" customFormat="1" ht="15.5" x14ac:dyDescent="0.35"/>
    <row r="156" spans="3:9" s="7" customFormat="1" ht="15.5" x14ac:dyDescent="0.35"/>
    <row r="157" spans="3:9" s="7" customFormat="1" ht="15.5" x14ac:dyDescent="0.35"/>
    <row r="158" spans="3:9" s="7" customFormat="1" ht="15.5" x14ac:dyDescent="0.35"/>
    <row r="159" spans="3:9" s="7" customFormat="1" ht="15.5" x14ac:dyDescent="0.35"/>
    <row r="160" spans="3:9" s="7" customFormat="1" ht="15.5" x14ac:dyDescent="0.35"/>
    <row r="161" s="7" customFormat="1" ht="15.5" x14ac:dyDescent="0.35"/>
    <row r="162" s="7" customFormat="1" ht="15.5" x14ac:dyDescent="0.35"/>
    <row r="163" s="7" customFormat="1" ht="15.5" x14ac:dyDescent="0.35"/>
    <row r="164" s="7" customFormat="1" ht="15.5" x14ac:dyDescent="0.35"/>
    <row r="165" s="7" customFormat="1" ht="15.5" x14ac:dyDescent="0.35"/>
  </sheetData>
  <mergeCells count="5">
    <mergeCell ref="G128:H128"/>
    <mergeCell ref="G129:H129"/>
    <mergeCell ref="G130:H130"/>
    <mergeCell ref="G135:H135"/>
    <mergeCell ref="G132:H132"/>
  </mergeCells>
  <pageMargins left="0.7" right="0.7" top="0.75" bottom="0.75" header="0.3" footer="0.3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91B4-1B04-457F-97C0-2F0EF5541672}">
  <sheetPr>
    <pageSetUpPr fitToPage="1"/>
  </sheetPr>
  <dimension ref="A1:H3"/>
  <sheetViews>
    <sheetView workbookViewId="0">
      <selection activeCell="C11" sqref="C11"/>
    </sheetView>
  </sheetViews>
  <sheetFormatPr defaultRowHeight="14.5" x14ac:dyDescent="0.35"/>
  <cols>
    <col min="1" max="1" width="31.7265625" bestFit="1" customWidth="1"/>
    <col min="2" max="2" width="16.26953125" bestFit="1" customWidth="1"/>
    <col min="3" max="3" width="20.1796875" customWidth="1"/>
    <col min="4" max="5" width="16.26953125" bestFit="1" customWidth="1"/>
    <col min="6" max="7" width="16.453125" bestFit="1" customWidth="1"/>
    <col min="8" max="8" width="19.26953125" bestFit="1" customWidth="1"/>
    <col min="10" max="10" width="16.26953125" customWidth="1"/>
    <col min="11" max="11" width="12.81640625" customWidth="1"/>
    <col min="12" max="12" width="15.26953125" customWidth="1"/>
    <col min="14" max="14" width="11.54296875" bestFit="1" customWidth="1"/>
  </cols>
  <sheetData>
    <row r="1" spans="1:8" x14ac:dyDescent="0.35">
      <c r="A1" s="1" t="s">
        <v>78</v>
      </c>
    </row>
    <row r="2" spans="1:8" x14ac:dyDescent="0.35">
      <c r="B2" s="2" t="s">
        <v>72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77</v>
      </c>
      <c r="H2" s="2" t="s">
        <v>79</v>
      </c>
    </row>
    <row r="3" spans="1:8" x14ac:dyDescent="0.35">
      <c r="A3" s="3" t="s">
        <v>71</v>
      </c>
      <c r="B3" s="5">
        <v>0</v>
      </c>
      <c r="C3" s="5">
        <v>0</v>
      </c>
      <c r="D3" s="5">
        <v>104476958.8344299</v>
      </c>
      <c r="E3" s="5">
        <v>159447704.8482812</v>
      </c>
      <c r="F3" s="5">
        <v>179485623.8334994</v>
      </c>
      <c r="G3" s="5">
        <v>204089712.48378947</v>
      </c>
      <c r="H3" s="4">
        <f>SUM(B3:G3)</f>
        <v>647500000</v>
      </c>
    </row>
  </sheetData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BN Worksheet</vt:lpstr>
      <vt:lpstr>Waiver Amendment Summary</vt:lpstr>
      <vt:lpstr>'BN Worksheet'!Print_Area</vt:lpstr>
      <vt:lpstr>'BN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Jonathan (EHS)</dc:creator>
  <cp:lastModifiedBy>Kovach, Karen E (EHS)</cp:lastModifiedBy>
  <cp:lastPrinted>2024-03-26T16:20:37Z</cp:lastPrinted>
  <dcterms:created xsi:type="dcterms:W3CDTF">2024-02-14T14:03:05Z</dcterms:created>
  <dcterms:modified xsi:type="dcterms:W3CDTF">2024-03-26T16:23:14Z</dcterms:modified>
</cp:coreProperties>
</file>